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fileSharing readOnlyRecommended="1"/>
  <workbookPr filterPrivacy="1" codeName="ThisWorkbook" defaultThemeVersion="124226"/>
  <xr:revisionPtr revIDLastSave="41" documentId="115_{6B7E8423-F8EA-4948-AAF5-01AA1548C48B}" xr6:coauthVersionLast="47" xr6:coauthVersionMax="47" xr10:uidLastSave="{D05481A7-C0B8-4EFA-AA49-A06BC5EAE2D0}"/>
  <bookViews>
    <workbookView xWindow="-98" yWindow="-98" windowWidth="21795" windowHeight="13875" tabRatio="1000" firstSheet="44" xr2:uid="{00000000-000D-0000-FFFF-FFFF00000000}"/>
  </bookViews>
  <sheets>
    <sheet name="Cover" sheetId="28" r:id="rId1"/>
    <sheet name="Conceptual Model" sheetId="404" r:id="rId2"/>
    <sheet name="Model Update - Key Changes" sheetId="227" r:id="rId3"/>
    <sheet name="ToC" sheetId="20" r:id="rId4"/>
    <sheet name="Model formatting" sheetId="18" r:id="rId5"/>
    <sheet name="Time" sheetId="15" r:id="rId6"/>
    <sheet name="Discount Rate " sheetId="30" r:id="rId7"/>
    <sheet name="InputsC" sheetId="19" r:id="rId8"/>
    <sheet name="InputsG" sheetId="110" r:id="rId9"/>
    <sheet name="Partnership Arrangements" sheetId="150" r:id="rId10"/>
    <sheet name="Solution1 --&gt;" sheetId="192" r:id="rId11"/>
    <sheet name="InputB1" sheetId="193" r:id="rId12"/>
    <sheet name="InputsR1" sheetId="194" r:id="rId13"/>
    <sheet name="CalcTiming Adjusted1" sheetId="195" r:id="rId14"/>
    <sheet name="Outputs1" sheetId="196" r:id="rId15"/>
    <sheet name="Solution2 --&gt;" sheetId="369" r:id="rId16"/>
    <sheet name="InputB2" sheetId="370" r:id="rId17"/>
    <sheet name="InputsR2" sheetId="371" r:id="rId18"/>
    <sheet name="CalcTiming Adjusted2" sheetId="372" r:id="rId19"/>
    <sheet name="Outputs2" sheetId="373" r:id="rId20"/>
    <sheet name="Solution3 --&gt;" sheetId="374" r:id="rId21"/>
    <sheet name="InputB3" sheetId="375" r:id="rId22"/>
    <sheet name="InputsR3" sheetId="376" r:id="rId23"/>
    <sheet name="CalcTiming Adjusted3" sheetId="377" r:id="rId24"/>
    <sheet name="Outputs3" sheetId="378" r:id="rId25"/>
    <sheet name="Solution4 --&gt;" sheetId="379" r:id="rId26"/>
    <sheet name="InputB4" sheetId="380" r:id="rId27"/>
    <sheet name="InputsR4" sheetId="381" r:id="rId28"/>
    <sheet name="CalcTiming Adjusted4" sheetId="382" r:id="rId29"/>
    <sheet name="Outputs4" sheetId="383" r:id="rId30"/>
    <sheet name="Solution5 --&gt;" sheetId="384" r:id="rId31"/>
    <sheet name="InputB5" sheetId="385" r:id="rId32"/>
    <sheet name="InputsR5" sheetId="386" r:id="rId33"/>
    <sheet name="CalcTiming Adjusted5" sheetId="387" r:id="rId34"/>
    <sheet name="Outputs5" sheetId="388" r:id="rId35"/>
    <sheet name="Solution6 --&gt;" sheetId="389" r:id="rId36"/>
    <sheet name="InputB6" sheetId="390" r:id="rId37"/>
    <sheet name="InputsR6" sheetId="391" r:id="rId38"/>
    <sheet name="CalcTiming Adjusted6" sheetId="392" r:id="rId39"/>
    <sheet name="Outputs6" sheetId="393" r:id="rId40"/>
    <sheet name="Solution7 --&gt;" sheetId="394" r:id="rId41"/>
    <sheet name="InputB7" sheetId="395" r:id="rId42"/>
    <sheet name="InputsR7" sheetId="396" r:id="rId43"/>
    <sheet name="CalcTiming Adjusted7" sheetId="397" r:id="rId44"/>
    <sheet name="Outputs7" sheetId="398" r:id="rId45"/>
    <sheet name="Solution8 --&gt;" sheetId="399" r:id="rId46"/>
    <sheet name="InputB8" sheetId="400" r:id="rId47"/>
    <sheet name="InputsR8" sheetId="401" r:id="rId48"/>
    <sheet name="CalcTiming Adjusted8" sheetId="402" r:id="rId49"/>
    <sheet name="Outputs8" sheetId="403" r:id="rId50"/>
    <sheet name="F_Outputs --&gt;" sheetId="98" r:id="rId51"/>
    <sheet name="All Outputs" sheetId="71" r:id="rId52"/>
    <sheet name="F_Outputs" sheetId="109" r:id="rId53"/>
    <sheet name="Checks" sheetId="21" r:id="rId54"/>
    <sheet name="Gate 1 and 2 Outturn" sheetId="38" r:id="rId55"/>
  </sheets>
  <externalReferences>
    <externalReference r:id="rId56"/>
    <externalReference r:id="rId57"/>
    <externalReference r:id="rId58"/>
  </externalReferences>
  <definedNames>
    <definedName name="_1st_model_column_flag">#REF!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13" hidden="1">'CalcTiming Adjusted1'!$B$112:$B$112</definedName>
    <definedName name="_xlnm._FilterDatabase" localSheetId="18" hidden="1">'CalcTiming Adjusted2'!$B$112:$B$112</definedName>
    <definedName name="_xlnm._FilterDatabase" localSheetId="23" hidden="1">'CalcTiming Adjusted3'!$B$112:$B$112</definedName>
    <definedName name="_xlnm._FilterDatabase" localSheetId="28" hidden="1">'CalcTiming Adjusted4'!$B$112:$B$112</definedName>
    <definedName name="_xlnm._FilterDatabase" localSheetId="33" hidden="1">'CalcTiming Adjusted5'!$B$112:$B$112</definedName>
    <definedName name="_xlnm._FilterDatabase" localSheetId="38" hidden="1">'CalcTiming Adjusted6'!$B$112:$B$112</definedName>
    <definedName name="_xlnm._FilterDatabase" localSheetId="43" hidden="1">'CalcTiming Adjusted7'!$B$112:$B$112</definedName>
    <definedName name="_xlnm._FilterDatabase" localSheetId="48" hidden="1">'CalcTiming Adjusted8'!$B$112:$B$112</definedName>
    <definedName name="_Order1" hidden="1">255</definedName>
    <definedName name="_Order2" hidden="1">255</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B_NFIN_All">'[1]PC lists'!$C$78:$AK$104</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'[1]PC lists'!$C$32:$AI$53</definedName>
    <definedName name="BWW_FIN_All">'[1]PC lists'!$C$58:$AI$73</definedName>
    <definedName name="C_ISF">'[1]PC lists'!$N$8:$O$18</definedName>
    <definedName name="C_Leakage">'[1]PC lists'!$F$8:$G$26</definedName>
    <definedName name="C_MRepair">'[1]PC lists'!$J$8:$K$24</definedName>
    <definedName name="C_PCC">'[1]PC lists'!$H$8:$I$25</definedName>
    <definedName name="C_PI">'[1]PC lists'!$P$8:$Q$19</definedName>
    <definedName name="C_PSR">'[1]PC lists'!$X$8:$Y$24</definedName>
    <definedName name="C_RSFinS">'[1]PC lists'!$Z$8:$AA$18</definedName>
    <definedName name="C_RSRinD">'[1]PC lists'!$V$8:$W$24</definedName>
    <definedName name="C_SC">'[1]PC lists'!$R$8:$S$18</definedName>
    <definedName name="C_TWC">'[1]PC lists'!$T$8:$U$18</definedName>
    <definedName name="C_UOutage">'[1]PC lists'!$L$8:$M$24</definedName>
    <definedName name="C_WQC">'[1]PC lists'!$B$8:$C$24</definedName>
    <definedName name="C_WSI">'[1]PC lists'!$D$8:$E$24</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ecks_breached_any_period">#REF!</definedName>
    <definedName name="CHK_TOL">#REF!</definedName>
    <definedName name="Classification_of_treatment_works">[2]Lists!$S$5:$S$11</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F" localSheetId="1"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hidden="1">{"bal",#N/A,FALSE,"working papers";"income",#N/A,FALSE,"working papers"}</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Headroom___Business___nominal">#REF!</definedName>
    <definedName name="Headroom___Residential___nominal">#REF!</definedName>
    <definedName name="Households_connected___bill_module">#REF!</definedName>
    <definedName name="Households_connected_for_single_service___Bill_module">#REF!</definedName>
    <definedName name="Households_connected_for_water_and_sewerage____bill_module">#REF!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E_totex_adjustment_for_ACICR__Ofwat____Appointee___real">#REF!</definedName>
    <definedName name="IRE_totex_adjustment_for_ACICR__Ofwat____nominal">#REF!</definedName>
    <definedName name="Joint_Retail_income___real">#REF!</definedName>
    <definedName name="Label">#REF!</definedName>
    <definedName name="Last_pre_forecast_period_flag">#REF!</definedName>
    <definedName name="Last_pre_forecast_period_flag_date">#REF!</definedName>
    <definedName name="Liabilities___Appointee___nominal">#REF!</definedName>
    <definedName name="Margin_value__tariff_band___nominal.1">#REF!</definedName>
    <definedName name="Margin_value__tariff_band___nominal.2">#REF!</definedName>
    <definedName name="Margin_value__tariff_band___nominal.3">#REF!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{"bal",#N/A,FALSE,"working papers";"income",#N/A,FALSE,"working papers"}</definedName>
    <definedName name="new" hidden="1">{"bal",#N/A,FALSE,"working papers";"income",#N/A,FALSE,"working papers"}</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tional_target_gearing___wholesale">#REF!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[1]Validation!$P$5:$X$9</definedName>
    <definedName name="Profit_after_tax___Appointee___nominal">#REF!</definedName>
    <definedName name="Profit_after_tax_post_financeability_adjustment___appointee___nominal">#REF!</definedName>
    <definedName name="Profit_before_tax___Appointee___nominal">#REF!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7</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SAPBEXrevision" hidden="1">1</definedName>
    <definedName name="SAPBEXsysID" hidden="1">"BWB"</definedName>
    <definedName name="SAPBEXwbID" hidden="1">"49ZLUKBQR0WG29D9LLI3IBIIT"</definedName>
    <definedName name="Single_Retail_income___real">#REF!</definedName>
    <definedName name="Start_date">#REF!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line_label">#REF!</definedName>
    <definedName name="TimeRow">#REF!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rn.papersdraft" localSheetId="1" hidden="1">{"bal",#N/A,FALSE,"working papers";"income",#N/A,FALSE,"working papers"}</definedName>
    <definedName name="wrn.papersdraft" hidden="1">{"bal",#N/A,FALSE,"working papers";"income",#N/A,FALSE,"working papers"}</definedName>
    <definedName name="wrn.wpapers." localSheetId="1" hidden="1">{"bal",#N/A,FALSE,"working papers";"income",#N/A,FALSE,"working papers"}</definedName>
    <definedName name="wrn.wpapers." hidden="1">{"bal",#N/A,FALSE,"working papers";"income",#N/A,FALSE,"working papers"}</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04" l="1"/>
  <c r="C4" i="28" a="1"/>
  <c r="C4" i="28" s="1"/>
  <c r="G37" i="403"/>
  <c r="G35" i="403"/>
  <c r="G33" i="403"/>
  <c r="G31" i="403"/>
  <c r="G25" i="403"/>
  <c r="G23" i="403"/>
  <c r="G21" i="403"/>
  <c r="G19" i="403"/>
  <c r="G13" i="403"/>
  <c r="G11" i="403"/>
  <c r="G9" i="403"/>
  <c r="G7" i="403"/>
  <c r="J153" i="402"/>
  <c r="H153" i="402"/>
  <c r="I152" i="402"/>
  <c r="H152" i="402"/>
  <c r="G152" i="402"/>
  <c r="J151" i="402"/>
  <c r="I151" i="402"/>
  <c r="G151" i="402"/>
  <c r="J150" i="402"/>
  <c r="H149" i="402"/>
  <c r="G149" i="402"/>
  <c r="J148" i="402"/>
  <c r="I148" i="402"/>
  <c r="J145" i="402"/>
  <c r="H145" i="402"/>
  <c r="J144" i="402"/>
  <c r="J152" i="402" s="1"/>
  <c r="I144" i="402"/>
  <c r="H143" i="402"/>
  <c r="H151" i="402" s="1"/>
  <c r="G143" i="402"/>
  <c r="J142" i="402"/>
  <c r="H142" i="402"/>
  <c r="J141" i="402"/>
  <c r="J149" i="402" s="1"/>
  <c r="H140" i="402"/>
  <c r="H148" i="402" s="1"/>
  <c r="J137" i="402"/>
  <c r="I137" i="402"/>
  <c r="H137" i="402"/>
  <c r="G137" i="402"/>
  <c r="E137" i="402"/>
  <c r="J136" i="402"/>
  <c r="I136" i="402"/>
  <c r="H136" i="402"/>
  <c r="G136" i="402"/>
  <c r="E136" i="402"/>
  <c r="J135" i="402"/>
  <c r="H135" i="402"/>
  <c r="E135" i="402"/>
  <c r="J134" i="402"/>
  <c r="H134" i="402"/>
  <c r="J131" i="402"/>
  <c r="J130" i="402"/>
  <c r="H130" i="402"/>
  <c r="J129" i="402"/>
  <c r="I129" i="402"/>
  <c r="H129" i="402"/>
  <c r="G129" i="402"/>
  <c r="J128" i="402"/>
  <c r="I128" i="402"/>
  <c r="H128" i="402"/>
  <c r="G128" i="402"/>
  <c r="J126" i="402"/>
  <c r="H126" i="402"/>
  <c r="J125" i="402"/>
  <c r="I125" i="402"/>
  <c r="H125" i="402"/>
  <c r="J121" i="402"/>
  <c r="I121" i="402"/>
  <c r="I131" i="402" s="1"/>
  <c r="H121" i="402"/>
  <c r="H131" i="402" s="1"/>
  <c r="G121" i="402"/>
  <c r="G131" i="402" s="1"/>
  <c r="J120" i="402"/>
  <c r="I120" i="402"/>
  <c r="H120" i="402"/>
  <c r="G120" i="402"/>
  <c r="G123" i="402" s="1"/>
  <c r="J118" i="402"/>
  <c r="J122" i="402" s="1"/>
  <c r="H118" i="402"/>
  <c r="H122" i="402" s="1"/>
  <c r="J117" i="402"/>
  <c r="H117" i="402"/>
  <c r="J116" i="402"/>
  <c r="I116" i="402"/>
  <c r="H116" i="402"/>
  <c r="G116" i="402"/>
  <c r="E116" i="402"/>
  <c r="J106" i="402"/>
  <c r="H106" i="402"/>
  <c r="J105" i="402"/>
  <c r="H105" i="402"/>
  <c r="G105" i="402"/>
  <c r="J104" i="402"/>
  <c r="I104" i="402"/>
  <c r="H104" i="402"/>
  <c r="G104" i="402"/>
  <c r="J103" i="402"/>
  <c r="H103" i="402"/>
  <c r="J102" i="402"/>
  <c r="H102" i="402"/>
  <c r="G102" i="402"/>
  <c r="J101" i="402"/>
  <c r="I101" i="402"/>
  <c r="H101" i="402"/>
  <c r="J98" i="402"/>
  <c r="H98" i="402"/>
  <c r="J97" i="402"/>
  <c r="I97" i="402"/>
  <c r="I105" i="402" s="1"/>
  <c r="H96" i="402"/>
  <c r="G96" i="402"/>
  <c r="J95" i="402"/>
  <c r="H95" i="402"/>
  <c r="J94" i="402"/>
  <c r="H93" i="402"/>
  <c r="J90" i="402"/>
  <c r="I90" i="402"/>
  <c r="H90" i="402"/>
  <c r="G90" i="402"/>
  <c r="E90" i="402"/>
  <c r="J89" i="402"/>
  <c r="I89" i="402"/>
  <c r="H89" i="402"/>
  <c r="G89" i="402"/>
  <c r="E89" i="402"/>
  <c r="J88" i="402"/>
  <c r="H88" i="402"/>
  <c r="E88" i="402"/>
  <c r="J87" i="402"/>
  <c r="J84" i="402"/>
  <c r="H84" i="402"/>
  <c r="J83" i="402"/>
  <c r="H83" i="402"/>
  <c r="H79" i="402"/>
  <c r="J78" i="402"/>
  <c r="I78" i="402"/>
  <c r="H78" i="402"/>
  <c r="G78" i="402"/>
  <c r="J77" i="402"/>
  <c r="I77" i="402"/>
  <c r="H77" i="402"/>
  <c r="G77" i="402"/>
  <c r="J75" i="402"/>
  <c r="J79" i="402" s="1"/>
  <c r="H75" i="402"/>
  <c r="J70" i="402"/>
  <c r="J80" i="402" s="1"/>
  <c r="I70" i="402"/>
  <c r="I80" i="402" s="1"/>
  <c r="H70" i="402"/>
  <c r="H80" i="402" s="1"/>
  <c r="G70" i="402"/>
  <c r="G80" i="402" s="1"/>
  <c r="J69" i="402"/>
  <c r="J74" i="402" s="1"/>
  <c r="I69" i="402"/>
  <c r="I84" i="402" s="1"/>
  <c r="H69" i="402"/>
  <c r="H74" i="402" s="1"/>
  <c r="G69" i="402"/>
  <c r="J67" i="402"/>
  <c r="J71" i="402" s="1"/>
  <c r="H67" i="402"/>
  <c r="H71" i="402" s="1"/>
  <c r="J66" i="402"/>
  <c r="H66" i="402"/>
  <c r="J65" i="402"/>
  <c r="I65" i="402"/>
  <c r="H65" i="402"/>
  <c r="G65" i="402"/>
  <c r="E65" i="402"/>
  <c r="J64" i="402"/>
  <c r="H64" i="402"/>
  <c r="E64" i="402"/>
  <c r="A58" i="402"/>
  <c r="A15" i="403" s="1"/>
  <c r="H55" i="402"/>
  <c r="G55" i="402"/>
  <c r="J54" i="402"/>
  <c r="I54" i="402"/>
  <c r="G54" i="402"/>
  <c r="J53" i="402"/>
  <c r="H52" i="402"/>
  <c r="G52" i="402"/>
  <c r="J51" i="402"/>
  <c r="I51" i="402"/>
  <c r="J47" i="402"/>
  <c r="J55" i="402" s="1"/>
  <c r="I47" i="402"/>
  <c r="I55" i="402" s="1"/>
  <c r="H46" i="402"/>
  <c r="H54" i="402" s="1"/>
  <c r="G46" i="402"/>
  <c r="J44" i="402"/>
  <c r="J52" i="402" s="1"/>
  <c r="H43" i="402"/>
  <c r="H51" i="402" s="1"/>
  <c r="J40" i="402"/>
  <c r="I40" i="402"/>
  <c r="H40" i="402"/>
  <c r="G40" i="402"/>
  <c r="E40" i="402"/>
  <c r="J39" i="402"/>
  <c r="I39" i="402"/>
  <c r="H39" i="402"/>
  <c r="G39" i="402"/>
  <c r="E39" i="402"/>
  <c r="J38" i="402"/>
  <c r="H38" i="402"/>
  <c r="E38" i="402"/>
  <c r="J37" i="402"/>
  <c r="J45" i="402" s="1"/>
  <c r="H37" i="402"/>
  <c r="J33" i="402"/>
  <c r="H33" i="402"/>
  <c r="J31" i="402"/>
  <c r="I31" i="402"/>
  <c r="H31" i="402"/>
  <c r="G31" i="402"/>
  <c r="J30" i="402"/>
  <c r="H30" i="402"/>
  <c r="J27" i="402"/>
  <c r="I27" i="402"/>
  <c r="G27" i="402"/>
  <c r="J26" i="402"/>
  <c r="H26" i="402"/>
  <c r="J25" i="402"/>
  <c r="I25" i="402"/>
  <c r="H25" i="402"/>
  <c r="G25" i="402"/>
  <c r="J24" i="402"/>
  <c r="I24" i="402"/>
  <c r="H24" i="402"/>
  <c r="G24" i="402"/>
  <c r="J21" i="402"/>
  <c r="H21" i="402"/>
  <c r="J20" i="402"/>
  <c r="I20" i="402"/>
  <c r="J17" i="402"/>
  <c r="J16" i="402"/>
  <c r="I16" i="402"/>
  <c r="I34" i="402" s="1" a="1"/>
  <c r="I34" i="402" s="1"/>
  <c r="H16" i="402"/>
  <c r="H20" i="402" s="1"/>
  <c r="G16" i="402"/>
  <c r="G20" i="402" s="1"/>
  <c r="J12" i="402"/>
  <c r="H12" i="402"/>
  <c r="H17" i="402" s="1"/>
  <c r="J11" i="402"/>
  <c r="H11" i="402"/>
  <c r="J10" i="402"/>
  <c r="I10" i="402"/>
  <c r="H10" i="402"/>
  <c r="G10" i="402"/>
  <c r="E10" i="402"/>
  <c r="J9" i="402"/>
  <c r="H9" i="402"/>
  <c r="E9" i="402"/>
  <c r="F129" i="401"/>
  <c r="F130" i="401" s="1"/>
  <c r="F126" i="401"/>
  <c r="I117" i="402" s="1"/>
  <c r="A119" i="401"/>
  <c r="D134" i="401" s="1"/>
  <c r="A118" i="401"/>
  <c r="F83" i="401"/>
  <c r="F84" i="401" s="1"/>
  <c r="F79" i="401"/>
  <c r="F80" i="401" s="1"/>
  <c r="F76" i="401"/>
  <c r="A69" i="401"/>
  <c r="D104" i="401" s="1"/>
  <c r="A68" i="401"/>
  <c r="F29" i="401"/>
  <c r="F30" i="401" s="1"/>
  <c r="F25" i="401"/>
  <c r="F26" i="401" s="1"/>
  <c r="F22" i="401"/>
  <c r="G11" i="402" s="1"/>
  <c r="A15" i="401"/>
  <c r="D50" i="401" s="1"/>
  <c r="A14" i="401"/>
  <c r="H5" i="401"/>
  <c r="D51" i="400"/>
  <c r="F123" i="401" s="1"/>
  <c r="D49" i="400"/>
  <c r="G47" i="400"/>
  <c r="F47" i="400"/>
  <c r="E47" i="400"/>
  <c r="D47" i="400"/>
  <c r="G46" i="400"/>
  <c r="F46" i="400"/>
  <c r="F50" i="400" s="1"/>
  <c r="H140" i="401" s="1"/>
  <c r="E46" i="400"/>
  <c r="D46" i="400"/>
  <c r="D32" i="400"/>
  <c r="F73" i="401" s="1"/>
  <c r="D30" i="400"/>
  <c r="G28" i="400"/>
  <c r="F28" i="400"/>
  <c r="E28" i="400"/>
  <c r="D28" i="400"/>
  <c r="G27" i="400"/>
  <c r="F27" i="400"/>
  <c r="E27" i="400"/>
  <c r="F36" i="400" s="1"/>
  <c r="H94" i="401" s="1"/>
  <c r="D27" i="400"/>
  <c r="D15" i="400"/>
  <c r="F19" i="401" s="1"/>
  <c r="D13" i="400"/>
  <c r="G11" i="400"/>
  <c r="F11" i="400"/>
  <c r="E11" i="400"/>
  <c r="D11" i="400"/>
  <c r="G10" i="400"/>
  <c r="F10" i="400"/>
  <c r="E10" i="400"/>
  <c r="D10" i="400"/>
  <c r="F19" i="400" s="1"/>
  <c r="H40" i="401" s="1"/>
  <c r="D4" i="400"/>
  <c r="G37" i="398"/>
  <c r="G35" i="398"/>
  <c r="G33" i="398"/>
  <c r="G31" i="398"/>
  <c r="G25" i="398"/>
  <c r="G23" i="398"/>
  <c r="G21" i="398"/>
  <c r="G19" i="398"/>
  <c r="G13" i="398"/>
  <c r="G11" i="398"/>
  <c r="G9" i="398"/>
  <c r="G7" i="398"/>
  <c r="J153" i="397"/>
  <c r="H153" i="397"/>
  <c r="J152" i="397"/>
  <c r="H152" i="397"/>
  <c r="G152" i="397"/>
  <c r="J151" i="397"/>
  <c r="I151" i="397"/>
  <c r="J150" i="397"/>
  <c r="H149" i="397"/>
  <c r="G149" i="397"/>
  <c r="J148" i="397"/>
  <c r="I148" i="397"/>
  <c r="H148" i="397"/>
  <c r="J145" i="397"/>
  <c r="H145" i="397"/>
  <c r="J144" i="397"/>
  <c r="I144" i="397"/>
  <c r="I152" i="397" s="1"/>
  <c r="H143" i="397"/>
  <c r="H151" i="397" s="1"/>
  <c r="G143" i="397"/>
  <c r="G151" i="397" s="1"/>
  <c r="J141" i="397"/>
  <c r="J149" i="397" s="1"/>
  <c r="H140" i="397"/>
  <c r="J137" i="397"/>
  <c r="I137" i="397"/>
  <c r="H137" i="397"/>
  <c r="G137" i="397"/>
  <c r="E137" i="397"/>
  <c r="J136" i="397"/>
  <c r="I136" i="397"/>
  <c r="H136" i="397"/>
  <c r="G136" i="397"/>
  <c r="E136" i="397"/>
  <c r="J135" i="397"/>
  <c r="H135" i="397"/>
  <c r="E135" i="397"/>
  <c r="J134" i="397"/>
  <c r="J142" i="397" s="1"/>
  <c r="H134" i="397"/>
  <c r="I131" i="397"/>
  <c r="J130" i="397"/>
  <c r="H130" i="397"/>
  <c r="J129" i="397"/>
  <c r="I129" i="397"/>
  <c r="H129" i="397"/>
  <c r="G129" i="397"/>
  <c r="J128" i="397"/>
  <c r="I128" i="397"/>
  <c r="H128" i="397"/>
  <c r="G128" i="397"/>
  <c r="J126" i="397"/>
  <c r="H126" i="397"/>
  <c r="J125" i="397"/>
  <c r="H125" i="397"/>
  <c r="G123" i="397"/>
  <c r="J122" i="397"/>
  <c r="J121" i="397"/>
  <c r="J131" i="397" s="1"/>
  <c r="I121" i="397"/>
  <c r="H121" i="397"/>
  <c r="H131" i="397" s="1"/>
  <c r="G121" i="397"/>
  <c r="G131" i="397" s="1"/>
  <c r="J120" i="397"/>
  <c r="I120" i="397"/>
  <c r="H120" i="397"/>
  <c r="G120" i="397"/>
  <c r="G125" i="397" s="1"/>
  <c r="J118" i="397"/>
  <c r="H118" i="397"/>
  <c r="H122" i="397" s="1"/>
  <c r="J117" i="397"/>
  <c r="H117" i="397"/>
  <c r="J116" i="397"/>
  <c r="I116" i="397"/>
  <c r="H116" i="397"/>
  <c r="G116" i="397"/>
  <c r="E116" i="397"/>
  <c r="J106" i="397"/>
  <c r="H106" i="397"/>
  <c r="J105" i="397"/>
  <c r="H105" i="397"/>
  <c r="G105" i="397"/>
  <c r="J104" i="397"/>
  <c r="I104" i="397"/>
  <c r="H104" i="397"/>
  <c r="J103" i="397"/>
  <c r="H103" i="397"/>
  <c r="J102" i="397"/>
  <c r="H102" i="397"/>
  <c r="G102" i="397"/>
  <c r="J101" i="397"/>
  <c r="I101" i="397"/>
  <c r="H101" i="397"/>
  <c r="J98" i="397"/>
  <c r="H98" i="397"/>
  <c r="J97" i="397"/>
  <c r="I97" i="397"/>
  <c r="I105" i="397" s="1"/>
  <c r="H96" i="397"/>
  <c r="G96" i="397"/>
  <c r="G104" i="397" s="1"/>
  <c r="J95" i="397"/>
  <c r="H95" i="397"/>
  <c r="J94" i="397"/>
  <c r="H93" i="397"/>
  <c r="J90" i="397"/>
  <c r="I90" i="397"/>
  <c r="H90" i="397"/>
  <c r="G90" i="397"/>
  <c r="E90" i="397"/>
  <c r="J89" i="397"/>
  <c r="I89" i="397"/>
  <c r="H89" i="397"/>
  <c r="G89" i="397"/>
  <c r="E89" i="397"/>
  <c r="J88" i="397"/>
  <c r="H88" i="397"/>
  <c r="E88" i="397"/>
  <c r="J87" i="397"/>
  <c r="J84" i="397"/>
  <c r="H84" i="397"/>
  <c r="J83" i="397"/>
  <c r="H83" i="397"/>
  <c r="G80" i="397"/>
  <c r="H79" i="397"/>
  <c r="J78" i="397"/>
  <c r="I78" i="397"/>
  <c r="H78" i="397"/>
  <c r="G78" i="397"/>
  <c r="J77" i="397"/>
  <c r="I77" i="397"/>
  <c r="H77" i="397"/>
  <c r="G77" i="397"/>
  <c r="J75" i="397"/>
  <c r="J79" i="397" s="1"/>
  <c r="H75" i="397"/>
  <c r="J70" i="397"/>
  <c r="J80" i="397" s="1"/>
  <c r="I70" i="397"/>
  <c r="I80" i="397" s="1"/>
  <c r="H70" i="397"/>
  <c r="H80" i="397" s="1"/>
  <c r="G70" i="397"/>
  <c r="J69" i="397"/>
  <c r="J74" i="397" s="1"/>
  <c r="I69" i="397"/>
  <c r="I74" i="397" s="1"/>
  <c r="H69" i="397"/>
  <c r="H74" i="397" s="1"/>
  <c r="G69" i="397"/>
  <c r="G74" i="397" s="1"/>
  <c r="J67" i="397"/>
  <c r="J71" i="397" s="1"/>
  <c r="H67" i="397"/>
  <c r="H71" i="397" s="1"/>
  <c r="J66" i="397"/>
  <c r="H66" i="397"/>
  <c r="J65" i="397"/>
  <c r="I65" i="397"/>
  <c r="H65" i="397"/>
  <c r="G65" i="397"/>
  <c r="E65" i="397"/>
  <c r="J64" i="397"/>
  <c r="H64" i="397"/>
  <c r="E64" i="397"/>
  <c r="H55" i="397"/>
  <c r="G55" i="397"/>
  <c r="J54" i="397"/>
  <c r="I54" i="397"/>
  <c r="H54" i="397"/>
  <c r="H52" i="397"/>
  <c r="G52" i="397"/>
  <c r="J51" i="397"/>
  <c r="I51" i="397"/>
  <c r="J47" i="397"/>
  <c r="J55" i="397" s="1"/>
  <c r="I47" i="397"/>
  <c r="I55" i="397" s="1"/>
  <c r="H46" i="397"/>
  <c r="G46" i="397"/>
  <c r="G54" i="397" s="1"/>
  <c r="J44" i="397"/>
  <c r="J52" i="397" s="1"/>
  <c r="H43" i="397"/>
  <c r="H51" i="397" s="1"/>
  <c r="J40" i="397"/>
  <c r="I40" i="397"/>
  <c r="H40" i="397"/>
  <c r="G40" i="397"/>
  <c r="E40" i="397"/>
  <c r="J39" i="397"/>
  <c r="I39" i="397"/>
  <c r="H39" i="397"/>
  <c r="G39" i="397"/>
  <c r="E39" i="397"/>
  <c r="J38" i="397"/>
  <c r="H38" i="397"/>
  <c r="E38" i="397"/>
  <c r="J37" i="397"/>
  <c r="J53" i="397" s="1"/>
  <c r="H37" i="397"/>
  <c r="H45" i="397" s="1"/>
  <c r="J33" i="397"/>
  <c r="H33" i="397"/>
  <c r="J31" i="397"/>
  <c r="I31" i="397"/>
  <c r="H31" i="397"/>
  <c r="G31" i="397"/>
  <c r="J30" i="397"/>
  <c r="H30" i="397"/>
  <c r="J27" i="397"/>
  <c r="I27" i="397"/>
  <c r="G27" i="397"/>
  <c r="J26" i="397"/>
  <c r="H26" i="397"/>
  <c r="J25" i="397"/>
  <c r="I25" i="397"/>
  <c r="H25" i="397"/>
  <c r="G25" i="397"/>
  <c r="J24" i="397"/>
  <c r="I24" i="397"/>
  <c r="H24" i="397"/>
  <c r="G24" i="397"/>
  <c r="J21" i="397"/>
  <c r="H21" i="397"/>
  <c r="J17" i="397"/>
  <c r="J16" i="397"/>
  <c r="J20" i="397" s="1"/>
  <c r="I16" i="397"/>
  <c r="I34" i="397" s="1" a="1"/>
  <c r="I34" i="397" s="1"/>
  <c r="H16" i="397"/>
  <c r="H20" i="397" s="1"/>
  <c r="G16" i="397"/>
  <c r="G20" i="397" s="1"/>
  <c r="J12" i="397"/>
  <c r="H12" i="397"/>
  <c r="H17" i="397" s="1"/>
  <c r="J11" i="397"/>
  <c r="H11" i="397"/>
  <c r="J10" i="397"/>
  <c r="I10" i="397"/>
  <c r="H10" i="397"/>
  <c r="G10" i="397"/>
  <c r="E10" i="397"/>
  <c r="J9" i="397"/>
  <c r="H9" i="397"/>
  <c r="E9" i="397"/>
  <c r="F129" i="396"/>
  <c r="F130" i="396" s="1"/>
  <c r="F126" i="396"/>
  <c r="I117" i="397" s="1"/>
  <c r="A119" i="396"/>
  <c r="A110" i="397" s="1"/>
  <c r="A27" i="398" s="1"/>
  <c r="A118" i="396"/>
  <c r="F83" i="396"/>
  <c r="F84" i="396" s="1"/>
  <c r="F79" i="396"/>
  <c r="F80" i="396" s="1"/>
  <c r="F76" i="396"/>
  <c r="A69" i="396"/>
  <c r="A68" i="396"/>
  <c r="F30" i="396"/>
  <c r="F29" i="396"/>
  <c r="F25" i="396"/>
  <c r="F26" i="396" s="1"/>
  <c r="F22" i="396"/>
  <c r="A15" i="396"/>
  <c r="D34" i="396" s="1"/>
  <c r="A14" i="396"/>
  <c r="H5" i="396"/>
  <c r="D51" i="395"/>
  <c r="F123" i="396" s="1"/>
  <c r="D49" i="395"/>
  <c r="G47" i="395"/>
  <c r="F47" i="395"/>
  <c r="E47" i="395"/>
  <c r="D47" i="395"/>
  <c r="G46" i="395"/>
  <c r="F46" i="395"/>
  <c r="F50" i="395" s="1"/>
  <c r="H140" i="396" s="1"/>
  <c r="E46" i="395"/>
  <c r="D46" i="395"/>
  <c r="D32" i="395"/>
  <c r="F73" i="396" s="1"/>
  <c r="G64" i="397" s="1"/>
  <c r="D30" i="395"/>
  <c r="G28" i="395"/>
  <c r="F28" i="395"/>
  <c r="E28" i="395"/>
  <c r="D28" i="395"/>
  <c r="G27" i="395"/>
  <c r="F27" i="395"/>
  <c r="E27" i="395"/>
  <c r="F36" i="395" s="1"/>
  <c r="H94" i="396" s="1"/>
  <c r="D27" i="395"/>
  <c r="D15" i="395"/>
  <c r="F19" i="396" s="1"/>
  <c r="D13" i="395"/>
  <c r="G11" i="395"/>
  <c r="F11" i="395"/>
  <c r="E11" i="395"/>
  <c r="D11" i="395"/>
  <c r="G10" i="395"/>
  <c r="F10" i="395"/>
  <c r="E10" i="395"/>
  <c r="D10" i="395"/>
  <c r="F19" i="395" s="1"/>
  <c r="H40" i="396" s="1"/>
  <c r="D4" i="395"/>
  <c r="G37" i="393"/>
  <c r="G35" i="393"/>
  <c r="G33" i="393"/>
  <c r="G31" i="393"/>
  <c r="G25" i="393"/>
  <c r="G23" i="393"/>
  <c r="G21" i="393"/>
  <c r="G19" i="393"/>
  <c r="G13" i="393"/>
  <c r="G11" i="393"/>
  <c r="G9" i="393"/>
  <c r="G7" i="393"/>
  <c r="J153" i="392"/>
  <c r="H153" i="392"/>
  <c r="I152" i="392"/>
  <c r="H152" i="392"/>
  <c r="G152" i="392"/>
  <c r="J151" i="392"/>
  <c r="I151" i="392"/>
  <c r="H151" i="392"/>
  <c r="J150" i="392"/>
  <c r="H149" i="392"/>
  <c r="G149" i="392"/>
  <c r="J148" i="392"/>
  <c r="I148" i="392"/>
  <c r="J145" i="392"/>
  <c r="H145" i="392"/>
  <c r="J144" i="392"/>
  <c r="J152" i="392" s="1"/>
  <c r="I144" i="392"/>
  <c r="H143" i="392"/>
  <c r="G143" i="392"/>
  <c r="G151" i="392" s="1"/>
  <c r="J142" i="392"/>
  <c r="J141" i="392"/>
  <c r="J149" i="392" s="1"/>
  <c r="H140" i="392"/>
  <c r="H148" i="392" s="1"/>
  <c r="J137" i="392"/>
  <c r="I137" i="392"/>
  <c r="H137" i="392"/>
  <c r="G137" i="392"/>
  <c r="E137" i="392"/>
  <c r="J136" i="392"/>
  <c r="I136" i="392"/>
  <c r="H136" i="392"/>
  <c r="G136" i="392"/>
  <c r="E136" i="392"/>
  <c r="J135" i="392"/>
  <c r="H135" i="392"/>
  <c r="E135" i="392"/>
  <c r="J134" i="392"/>
  <c r="H134" i="392"/>
  <c r="J130" i="392"/>
  <c r="H130" i="392"/>
  <c r="J129" i="392"/>
  <c r="I129" i="392"/>
  <c r="H129" i="392"/>
  <c r="G129" i="392"/>
  <c r="J128" i="392"/>
  <c r="I128" i="392"/>
  <c r="H128" i="392"/>
  <c r="G128" i="392"/>
  <c r="J126" i="392"/>
  <c r="H126" i="392"/>
  <c r="J125" i="392"/>
  <c r="H125" i="392"/>
  <c r="J121" i="392"/>
  <c r="J131" i="392" s="1"/>
  <c r="I121" i="392"/>
  <c r="I131" i="392" s="1"/>
  <c r="H121" i="392"/>
  <c r="H131" i="392" s="1"/>
  <c r="G121" i="392"/>
  <c r="G131" i="392" s="1"/>
  <c r="J120" i="392"/>
  <c r="I120" i="392"/>
  <c r="I125" i="392" s="1"/>
  <c r="H120" i="392"/>
  <c r="G120" i="392"/>
  <c r="G125" i="392" s="1"/>
  <c r="J118" i="392"/>
  <c r="J122" i="392" s="1"/>
  <c r="H118" i="392"/>
  <c r="H122" i="392" s="1"/>
  <c r="J117" i="392"/>
  <c r="H117" i="392"/>
  <c r="J116" i="392"/>
  <c r="I116" i="392"/>
  <c r="H116" i="392"/>
  <c r="G116" i="392"/>
  <c r="E116" i="392"/>
  <c r="J106" i="392"/>
  <c r="H106" i="392"/>
  <c r="J105" i="392"/>
  <c r="H105" i="392"/>
  <c r="G105" i="392"/>
  <c r="J104" i="392"/>
  <c r="I104" i="392"/>
  <c r="H104" i="392"/>
  <c r="J103" i="392"/>
  <c r="H103" i="392"/>
  <c r="J102" i="392"/>
  <c r="H102" i="392"/>
  <c r="G102" i="392"/>
  <c r="J101" i="392"/>
  <c r="I101" i="392"/>
  <c r="H101" i="392"/>
  <c r="J98" i="392"/>
  <c r="H98" i="392"/>
  <c r="J97" i="392"/>
  <c r="I97" i="392"/>
  <c r="I105" i="392" s="1"/>
  <c r="H96" i="392"/>
  <c r="G96" i="392"/>
  <c r="G104" i="392" s="1"/>
  <c r="J95" i="392"/>
  <c r="H95" i="392"/>
  <c r="J94" i="392"/>
  <c r="H93" i="392"/>
  <c r="J90" i="392"/>
  <c r="I90" i="392"/>
  <c r="H90" i="392"/>
  <c r="G90" i="392"/>
  <c r="E90" i="392"/>
  <c r="J89" i="392"/>
  <c r="I89" i="392"/>
  <c r="H89" i="392"/>
  <c r="G89" i="392"/>
  <c r="E89" i="392"/>
  <c r="J88" i="392"/>
  <c r="H88" i="392"/>
  <c r="E88" i="392"/>
  <c r="J87" i="392"/>
  <c r="J84" i="392"/>
  <c r="H84" i="392"/>
  <c r="J83" i="392"/>
  <c r="H83" i="392"/>
  <c r="I80" i="392"/>
  <c r="H79" i="392"/>
  <c r="J78" i="392"/>
  <c r="I78" i="392"/>
  <c r="H78" i="392"/>
  <c r="G78" i="392"/>
  <c r="J77" i="392"/>
  <c r="I77" i="392"/>
  <c r="H77" i="392"/>
  <c r="G77" i="392"/>
  <c r="J75" i="392"/>
  <c r="J79" i="392" s="1"/>
  <c r="H75" i="392"/>
  <c r="H71" i="392"/>
  <c r="J70" i="392"/>
  <c r="J80" i="392" s="1"/>
  <c r="I70" i="392"/>
  <c r="H70" i="392"/>
  <c r="H80" i="392" s="1"/>
  <c r="G70" i="392"/>
  <c r="G80" i="392" s="1"/>
  <c r="J69" i="392"/>
  <c r="J74" i="392" s="1"/>
  <c r="I69" i="392"/>
  <c r="H69" i="392"/>
  <c r="H74" i="392" s="1"/>
  <c r="G69" i="392"/>
  <c r="J67" i="392"/>
  <c r="J71" i="392" s="1"/>
  <c r="H67" i="392"/>
  <c r="J66" i="392"/>
  <c r="H66" i="392"/>
  <c r="J65" i="392"/>
  <c r="I65" i="392"/>
  <c r="H65" i="392"/>
  <c r="G65" i="392"/>
  <c r="E65" i="392"/>
  <c r="J64" i="392"/>
  <c r="H64" i="392"/>
  <c r="E64" i="392"/>
  <c r="H55" i="392"/>
  <c r="G55" i="392"/>
  <c r="J54" i="392"/>
  <c r="I54" i="392"/>
  <c r="H52" i="392"/>
  <c r="G52" i="392"/>
  <c r="J51" i="392"/>
  <c r="I51" i="392"/>
  <c r="J47" i="392"/>
  <c r="J55" i="392" s="1"/>
  <c r="I47" i="392"/>
  <c r="I55" i="392" s="1"/>
  <c r="H46" i="392"/>
  <c r="H54" i="392" s="1"/>
  <c r="G46" i="392"/>
  <c r="G54" i="392" s="1"/>
  <c r="J44" i="392"/>
  <c r="J52" i="392" s="1"/>
  <c r="H43" i="392"/>
  <c r="H51" i="392" s="1"/>
  <c r="J40" i="392"/>
  <c r="I40" i="392"/>
  <c r="H40" i="392"/>
  <c r="G40" i="392"/>
  <c r="E40" i="392"/>
  <c r="J39" i="392"/>
  <c r="I39" i="392"/>
  <c r="H39" i="392"/>
  <c r="G39" i="392"/>
  <c r="E39" i="392"/>
  <c r="J38" i="392"/>
  <c r="H38" i="392"/>
  <c r="E38" i="392"/>
  <c r="J37" i="392"/>
  <c r="J45" i="392" s="1"/>
  <c r="H37" i="392"/>
  <c r="I34" i="392" a="1"/>
  <c r="I34" i="392" s="1"/>
  <c r="J33" i="392"/>
  <c r="H33" i="392"/>
  <c r="J31" i="392"/>
  <c r="I31" i="392"/>
  <c r="H31" i="392"/>
  <c r="G31" i="392"/>
  <c r="J30" i="392"/>
  <c r="H30" i="392"/>
  <c r="J27" i="392"/>
  <c r="I27" i="392"/>
  <c r="G27" i="392"/>
  <c r="J26" i="392"/>
  <c r="H26" i="392"/>
  <c r="J25" i="392"/>
  <c r="I25" i="392"/>
  <c r="H25" i="392"/>
  <c r="G25" i="392"/>
  <c r="J24" i="392"/>
  <c r="I24" i="392"/>
  <c r="H24" i="392"/>
  <c r="G24" i="392"/>
  <c r="J21" i="392"/>
  <c r="H21" i="392"/>
  <c r="J20" i="392"/>
  <c r="J16" i="392"/>
  <c r="I16" i="392"/>
  <c r="I20" i="392" s="1"/>
  <c r="H16" i="392"/>
  <c r="H20" i="392" s="1"/>
  <c r="G16" i="392"/>
  <c r="G34" i="392" s="1" a="1"/>
  <c r="G34" i="392" s="1"/>
  <c r="J12" i="392"/>
  <c r="J17" i="392" s="1"/>
  <c r="H12" i="392"/>
  <c r="H17" i="392" s="1"/>
  <c r="J11" i="392"/>
  <c r="H11" i="392"/>
  <c r="J10" i="392"/>
  <c r="I10" i="392"/>
  <c r="H10" i="392"/>
  <c r="G10" i="392"/>
  <c r="E10" i="392"/>
  <c r="J9" i="392"/>
  <c r="H9" i="392"/>
  <c r="E9" i="392"/>
  <c r="F132" i="391"/>
  <c r="F130" i="391"/>
  <c r="F129" i="391"/>
  <c r="F126" i="391"/>
  <c r="A119" i="391"/>
  <c r="A118" i="391"/>
  <c r="F83" i="391"/>
  <c r="F84" i="391" s="1"/>
  <c r="F79" i="391"/>
  <c r="F80" i="391" s="1"/>
  <c r="F76" i="391"/>
  <c r="F73" i="391"/>
  <c r="A69" i="391"/>
  <c r="A58" i="392" s="1"/>
  <c r="A15" i="393" s="1"/>
  <c r="A68" i="391"/>
  <c r="F29" i="391"/>
  <c r="F30" i="391" s="1"/>
  <c r="F25" i="391"/>
  <c r="F26" i="391" s="1"/>
  <c r="F22" i="391"/>
  <c r="G11" i="392" s="1"/>
  <c r="A15" i="391"/>
  <c r="D34" i="391" s="1"/>
  <c r="A14" i="391"/>
  <c r="H5" i="391"/>
  <c r="D51" i="390"/>
  <c r="F123" i="391" s="1"/>
  <c r="D49" i="390"/>
  <c r="G47" i="390"/>
  <c r="F47" i="390"/>
  <c r="E47" i="390"/>
  <c r="D47" i="390"/>
  <c r="G46" i="390"/>
  <c r="F46" i="390"/>
  <c r="F50" i="390" s="1"/>
  <c r="H140" i="391" s="1"/>
  <c r="E46" i="390"/>
  <c r="D46" i="390"/>
  <c r="D32" i="390"/>
  <c r="D30" i="390"/>
  <c r="G28" i="390"/>
  <c r="F28" i="390"/>
  <c r="E28" i="390"/>
  <c r="D28" i="390"/>
  <c r="G27" i="390"/>
  <c r="F27" i="390"/>
  <c r="E27" i="390"/>
  <c r="F36" i="390" s="1"/>
  <c r="H94" i="391" s="1"/>
  <c r="D27" i="390"/>
  <c r="D15" i="390"/>
  <c r="F19" i="391" s="1"/>
  <c r="G9" i="392" s="1"/>
  <c r="D13" i="390"/>
  <c r="G11" i="390"/>
  <c r="F11" i="390"/>
  <c r="E11" i="390"/>
  <c r="D11" i="390"/>
  <c r="G10" i="390"/>
  <c r="F10" i="390"/>
  <c r="E10" i="390"/>
  <c r="D10" i="390"/>
  <c r="F19" i="390" s="1"/>
  <c r="H40" i="391" s="1"/>
  <c r="D4" i="390"/>
  <c r="F17" i="391" s="1"/>
  <c r="G37" i="388"/>
  <c r="G35" i="388"/>
  <c r="G33" i="388"/>
  <c r="G31" i="388"/>
  <c r="G25" i="388"/>
  <c r="G23" i="388"/>
  <c r="G21" i="388"/>
  <c r="G19" i="388"/>
  <c r="G13" i="388"/>
  <c r="G11" i="388"/>
  <c r="G9" i="388"/>
  <c r="G7" i="388"/>
  <c r="J153" i="387"/>
  <c r="H153" i="387"/>
  <c r="H152" i="387"/>
  <c r="G152" i="387"/>
  <c r="J151" i="387"/>
  <c r="I151" i="387"/>
  <c r="J150" i="387"/>
  <c r="H149" i="387"/>
  <c r="G149" i="387"/>
  <c r="J148" i="387"/>
  <c r="I148" i="387"/>
  <c r="J145" i="387"/>
  <c r="H145" i="387"/>
  <c r="J144" i="387"/>
  <c r="J152" i="387" s="1"/>
  <c r="I144" i="387"/>
  <c r="I152" i="387" s="1"/>
  <c r="H143" i="387"/>
  <c r="H151" i="387" s="1"/>
  <c r="G143" i="387"/>
  <c r="G151" i="387" s="1"/>
  <c r="J141" i="387"/>
  <c r="J149" i="387" s="1"/>
  <c r="H140" i="387"/>
  <c r="H148" i="387" s="1"/>
  <c r="J137" i="387"/>
  <c r="I137" i="387"/>
  <c r="H137" i="387"/>
  <c r="G137" i="387"/>
  <c r="E137" i="387"/>
  <c r="J136" i="387"/>
  <c r="I136" i="387"/>
  <c r="H136" i="387"/>
  <c r="G136" i="387"/>
  <c r="E136" i="387"/>
  <c r="J135" i="387"/>
  <c r="H135" i="387"/>
  <c r="E135" i="387"/>
  <c r="J134" i="387"/>
  <c r="J142" i="387" s="1"/>
  <c r="H134" i="387"/>
  <c r="J131" i="387"/>
  <c r="J130" i="387"/>
  <c r="H130" i="387"/>
  <c r="J129" i="387"/>
  <c r="I129" i="387"/>
  <c r="H129" i="387"/>
  <c r="G129" i="387"/>
  <c r="J128" i="387"/>
  <c r="I128" i="387"/>
  <c r="H128" i="387"/>
  <c r="G128" i="387"/>
  <c r="J126" i="387"/>
  <c r="H126" i="387"/>
  <c r="J125" i="387"/>
  <c r="H125" i="387"/>
  <c r="J122" i="387"/>
  <c r="J121" i="387"/>
  <c r="I121" i="387"/>
  <c r="I131" i="387" s="1"/>
  <c r="H121" i="387"/>
  <c r="H131" i="387" s="1"/>
  <c r="G121" i="387"/>
  <c r="G131" i="387" s="1"/>
  <c r="J120" i="387"/>
  <c r="I120" i="387"/>
  <c r="I125" i="387" s="1"/>
  <c r="H120" i="387"/>
  <c r="G120" i="387"/>
  <c r="J118" i="387"/>
  <c r="H118" i="387"/>
  <c r="H122" i="387" s="1"/>
  <c r="J117" i="387"/>
  <c r="H117" i="387"/>
  <c r="J116" i="387"/>
  <c r="I116" i="387"/>
  <c r="H116" i="387"/>
  <c r="G116" i="387"/>
  <c r="E116" i="387"/>
  <c r="J106" i="387"/>
  <c r="H106" i="387"/>
  <c r="J105" i="387"/>
  <c r="H105" i="387"/>
  <c r="G105" i="387"/>
  <c r="J104" i="387"/>
  <c r="I104" i="387"/>
  <c r="H104" i="387"/>
  <c r="J103" i="387"/>
  <c r="H103" i="387"/>
  <c r="J102" i="387"/>
  <c r="H102" i="387"/>
  <c r="G102" i="387"/>
  <c r="J101" i="387"/>
  <c r="I101" i="387"/>
  <c r="H101" i="387"/>
  <c r="J98" i="387"/>
  <c r="H98" i="387"/>
  <c r="J97" i="387"/>
  <c r="I97" i="387"/>
  <c r="I105" i="387" s="1"/>
  <c r="H96" i="387"/>
  <c r="G96" i="387"/>
  <c r="G104" i="387" s="1"/>
  <c r="J95" i="387"/>
  <c r="H95" i="387"/>
  <c r="J94" i="387"/>
  <c r="H93" i="387"/>
  <c r="J90" i="387"/>
  <c r="I90" i="387"/>
  <c r="H90" i="387"/>
  <c r="G90" i="387"/>
  <c r="E90" i="387"/>
  <c r="J89" i="387"/>
  <c r="I89" i="387"/>
  <c r="H89" i="387"/>
  <c r="G89" i="387"/>
  <c r="E89" i="387"/>
  <c r="J88" i="387"/>
  <c r="H88" i="387"/>
  <c r="E88" i="387"/>
  <c r="J87" i="387"/>
  <c r="J84" i="387"/>
  <c r="H84" i="387"/>
  <c r="J83" i="387"/>
  <c r="H83" i="387"/>
  <c r="H79" i="387"/>
  <c r="J78" i="387"/>
  <c r="I78" i="387"/>
  <c r="H78" i="387"/>
  <c r="G78" i="387"/>
  <c r="J77" i="387"/>
  <c r="I77" i="387"/>
  <c r="H77" i="387"/>
  <c r="G77" i="387"/>
  <c r="J75" i="387"/>
  <c r="J79" i="387" s="1"/>
  <c r="H75" i="387"/>
  <c r="J74" i="387"/>
  <c r="H71" i="387"/>
  <c r="J70" i="387"/>
  <c r="J80" i="387" s="1"/>
  <c r="I70" i="387"/>
  <c r="I80" i="387" s="1"/>
  <c r="H70" i="387"/>
  <c r="H80" i="387" s="1"/>
  <c r="G70" i="387"/>
  <c r="G80" i="387" s="1"/>
  <c r="J69" i="387"/>
  <c r="I69" i="387"/>
  <c r="I84" i="387" s="1"/>
  <c r="H69" i="387"/>
  <c r="H74" i="387" s="1"/>
  <c r="G69" i="387"/>
  <c r="G74" i="387" s="1"/>
  <c r="J67" i="387"/>
  <c r="J71" i="387" s="1"/>
  <c r="H67" i="387"/>
  <c r="J66" i="387"/>
  <c r="H66" i="387"/>
  <c r="J65" i="387"/>
  <c r="I65" i="387"/>
  <c r="H65" i="387"/>
  <c r="G65" i="387"/>
  <c r="E65" i="387"/>
  <c r="J64" i="387"/>
  <c r="I64" i="387"/>
  <c r="H64" i="387"/>
  <c r="E64" i="387"/>
  <c r="H55" i="387"/>
  <c r="G55" i="387"/>
  <c r="J54" i="387"/>
  <c r="I54" i="387"/>
  <c r="J52" i="387"/>
  <c r="H52" i="387"/>
  <c r="G52" i="387"/>
  <c r="J51" i="387"/>
  <c r="I51" i="387"/>
  <c r="J47" i="387"/>
  <c r="J55" i="387" s="1"/>
  <c r="I47" i="387"/>
  <c r="I55" i="387" s="1"/>
  <c r="H46" i="387"/>
  <c r="H54" i="387" s="1"/>
  <c r="G46" i="387"/>
  <c r="G54" i="387" s="1"/>
  <c r="J44" i="387"/>
  <c r="H43" i="387"/>
  <c r="H51" i="387" s="1"/>
  <c r="J40" i="387"/>
  <c r="I40" i="387"/>
  <c r="H40" i="387"/>
  <c r="G40" i="387"/>
  <c r="E40" i="387"/>
  <c r="J39" i="387"/>
  <c r="I39" i="387"/>
  <c r="H39" i="387"/>
  <c r="G39" i="387"/>
  <c r="E39" i="387"/>
  <c r="J38" i="387"/>
  <c r="H38" i="387"/>
  <c r="E38" i="387"/>
  <c r="J37" i="387"/>
  <c r="J45" i="387" s="1"/>
  <c r="H37" i="387"/>
  <c r="H142" i="387" s="1"/>
  <c r="J33" i="387"/>
  <c r="H33" i="387"/>
  <c r="J31" i="387"/>
  <c r="I31" i="387"/>
  <c r="H31" i="387"/>
  <c r="G31" i="387"/>
  <c r="J30" i="387"/>
  <c r="H30" i="387"/>
  <c r="J27" i="387"/>
  <c r="I27" i="387"/>
  <c r="G27" i="387"/>
  <c r="J26" i="387"/>
  <c r="H26" i="387"/>
  <c r="J25" i="387"/>
  <c r="I25" i="387"/>
  <c r="H25" i="387"/>
  <c r="G25" i="387"/>
  <c r="J24" i="387"/>
  <c r="I24" i="387"/>
  <c r="H24" i="387"/>
  <c r="G24" i="387"/>
  <c r="J21" i="387"/>
  <c r="H21" i="387"/>
  <c r="J16" i="387"/>
  <c r="J20" i="387" s="1"/>
  <c r="I16" i="387"/>
  <c r="I20" i="387" s="1"/>
  <c r="H16" i="387"/>
  <c r="H20" i="387" s="1"/>
  <c r="G16" i="387"/>
  <c r="J12" i="387"/>
  <c r="J17" i="387" s="1"/>
  <c r="H12" i="387"/>
  <c r="H17" i="387" s="1"/>
  <c r="J11" i="387"/>
  <c r="H11" i="387"/>
  <c r="J10" i="387"/>
  <c r="I10" i="387"/>
  <c r="H10" i="387"/>
  <c r="G10" i="387"/>
  <c r="E10" i="387"/>
  <c r="J9" i="387"/>
  <c r="H9" i="387"/>
  <c r="E9" i="387"/>
  <c r="F129" i="386"/>
  <c r="F130" i="386" s="1"/>
  <c r="F126" i="386"/>
  <c r="A119" i="386"/>
  <c r="D134" i="386" s="1"/>
  <c r="A118" i="386"/>
  <c r="D88" i="386"/>
  <c r="F84" i="386"/>
  <c r="F83" i="386"/>
  <c r="F79" i="386"/>
  <c r="F80" i="386" s="1"/>
  <c r="F76" i="386"/>
  <c r="F73" i="386"/>
  <c r="G64" i="387" s="1"/>
  <c r="A69" i="386"/>
  <c r="A58" i="387" s="1"/>
  <c r="A15" i="388" s="1"/>
  <c r="A68" i="386"/>
  <c r="F29" i="386"/>
  <c r="F30" i="386" s="1"/>
  <c r="F25" i="386"/>
  <c r="F26" i="386" s="1"/>
  <c r="F22" i="386"/>
  <c r="I11" i="387" s="1"/>
  <c r="A15" i="386"/>
  <c r="D50" i="386" s="1"/>
  <c r="A14" i="386"/>
  <c r="H5" i="386"/>
  <c r="D51" i="385"/>
  <c r="F123" i="386" s="1"/>
  <c r="D49" i="385"/>
  <c r="G47" i="385"/>
  <c r="F47" i="385"/>
  <c r="E47" i="385"/>
  <c r="D47" i="385"/>
  <c r="G46" i="385"/>
  <c r="F46" i="385"/>
  <c r="F50" i="385" s="1"/>
  <c r="H140" i="386" s="1"/>
  <c r="E46" i="385"/>
  <c r="D46" i="385"/>
  <c r="D32" i="385"/>
  <c r="D30" i="385"/>
  <c r="G28" i="385"/>
  <c r="F28" i="385"/>
  <c r="E28" i="385"/>
  <c r="D28" i="385"/>
  <c r="G27" i="385"/>
  <c r="F27" i="385"/>
  <c r="E27" i="385"/>
  <c r="F36" i="385" s="1"/>
  <c r="H94" i="386" s="1"/>
  <c r="D27" i="385"/>
  <c r="D15" i="385"/>
  <c r="F19" i="386" s="1"/>
  <c r="D13" i="385"/>
  <c r="G11" i="385"/>
  <c r="F11" i="385"/>
  <c r="E11" i="385"/>
  <c r="D11" i="385"/>
  <c r="G10" i="385"/>
  <c r="F10" i="385"/>
  <c r="E10" i="385"/>
  <c r="D10" i="385"/>
  <c r="F19" i="385" s="1"/>
  <c r="H40" i="386" s="1"/>
  <c r="D4" i="385"/>
  <c r="F7" i="385" s="1"/>
  <c r="G37" i="383"/>
  <c r="G35" i="383"/>
  <c r="G33" i="383"/>
  <c r="G31" i="383"/>
  <c r="G25" i="383"/>
  <c r="G23" i="383"/>
  <c r="G21" i="383"/>
  <c r="G19" i="383"/>
  <c r="G13" i="383"/>
  <c r="G11" i="383"/>
  <c r="G9" i="383"/>
  <c r="G7" i="383"/>
  <c r="J153" i="382"/>
  <c r="H153" i="382"/>
  <c r="H152" i="382"/>
  <c r="G152" i="382"/>
  <c r="J151" i="382"/>
  <c r="I151" i="382"/>
  <c r="H151" i="382"/>
  <c r="J150" i="382"/>
  <c r="H149" i="382"/>
  <c r="G149" i="382"/>
  <c r="J148" i="382"/>
  <c r="I148" i="382"/>
  <c r="J145" i="382"/>
  <c r="H145" i="382"/>
  <c r="J144" i="382"/>
  <c r="J152" i="382" s="1"/>
  <c r="I144" i="382"/>
  <c r="I152" i="382" s="1"/>
  <c r="H143" i="382"/>
  <c r="G143" i="382"/>
  <c r="G151" i="382" s="1"/>
  <c r="J141" i="382"/>
  <c r="J149" i="382" s="1"/>
  <c r="H140" i="382"/>
  <c r="H148" i="382" s="1"/>
  <c r="J137" i="382"/>
  <c r="I137" i="382"/>
  <c r="H137" i="382"/>
  <c r="G137" i="382"/>
  <c r="E137" i="382"/>
  <c r="J136" i="382"/>
  <c r="I136" i="382"/>
  <c r="H136" i="382"/>
  <c r="G136" i="382"/>
  <c r="E136" i="382"/>
  <c r="J135" i="382"/>
  <c r="H135" i="382"/>
  <c r="E135" i="382"/>
  <c r="J134" i="382"/>
  <c r="J142" i="382" s="1"/>
  <c r="H134" i="382"/>
  <c r="J131" i="382"/>
  <c r="J130" i="382"/>
  <c r="H130" i="382"/>
  <c r="J129" i="382"/>
  <c r="I129" i="382"/>
  <c r="H129" i="382"/>
  <c r="G129" i="382"/>
  <c r="J128" i="382"/>
  <c r="I128" i="382"/>
  <c r="H128" i="382"/>
  <c r="G128" i="382"/>
  <c r="J126" i="382"/>
  <c r="H126" i="382"/>
  <c r="G126" i="382"/>
  <c r="J125" i="382"/>
  <c r="I125" i="382"/>
  <c r="H125" i="382"/>
  <c r="J121" i="382"/>
  <c r="I121" i="382"/>
  <c r="I131" i="382" s="1"/>
  <c r="H121" i="382"/>
  <c r="H131" i="382" s="1"/>
  <c r="G121" i="382"/>
  <c r="G131" i="382" s="1"/>
  <c r="J120" i="382"/>
  <c r="I120" i="382"/>
  <c r="H120" i="382"/>
  <c r="G120" i="382"/>
  <c r="G123" i="382" s="1"/>
  <c r="G130" i="382" s="1"/>
  <c r="J118" i="382"/>
  <c r="J122" i="382" s="1"/>
  <c r="H118" i="382"/>
  <c r="H122" i="382" s="1"/>
  <c r="J117" i="382"/>
  <c r="H117" i="382"/>
  <c r="J116" i="382"/>
  <c r="I116" i="382"/>
  <c r="H116" i="382"/>
  <c r="G116" i="382"/>
  <c r="E116" i="382"/>
  <c r="J106" i="382"/>
  <c r="H106" i="382"/>
  <c r="J105" i="382"/>
  <c r="H105" i="382"/>
  <c r="G105" i="382"/>
  <c r="J104" i="382"/>
  <c r="I104" i="382"/>
  <c r="H104" i="382"/>
  <c r="J103" i="382"/>
  <c r="H103" i="382"/>
  <c r="J102" i="382"/>
  <c r="H102" i="382"/>
  <c r="G102" i="382"/>
  <c r="J101" i="382"/>
  <c r="I101" i="382"/>
  <c r="H101" i="382"/>
  <c r="J98" i="382"/>
  <c r="H98" i="382"/>
  <c r="J97" i="382"/>
  <c r="I97" i="382"/>
  <c r="I105" i="382" s="1"/>
  <c r="H96" i="382"/>
  <c r="G96" i="382"/>
  <c r="G104" i="382" s="1"/>
  <c r="J95" i="382"/>
  <c r="H95" i="382"/>
  <c r="J94" i="382"/>
  <c r="H93" i="382"/>
  <c r="J90" i="382"/>
  <c r="I90" i="382"/>
  <c r="H90" i="382"/>
  <c r="G90" i="382"/>
  <c r="E90" i="382"/>
  <c r="J89" i="382"/>
  <c r="I89" i="382"/>
  <c r="H89" i="382"/>
  <c r="G89" i="382"/>
  <c r="E89" i="382"/>
  <c r="J88" i="382"/>
  <c r="H88" i="382"/>
  <c r="E88" i="382"/>
  <c r="J87" i="382"/>
  <c r="J84" i="382"/>
  <c r="H84" i="382"/>
  <c r="J83" i="382"/>
  <c r="H83" i="382"/>
  <c r="J80" i="382"/>
  <c r="I80" i="382"/>
  <c r="H79" i="382"/>
  <c r="J78" i="382"/>
  <c r="I78" i="382"/>
  <c r="H78" i="382"/>
  <c r="G78" i="382"/>
  <c r="J77" i="382"/>
  <c r="I77" i="382"/>
  <c r="H77" i="382"/>
  <c r="G77" i="382"/>
  <c r="J75" i="382"/>
  <c r="J79" i="382" s="1"/>
  <c r="H75" i="382"/>
  <c r="J70" i="382"/>
  <c r="I70" i="382"/>
  <c r="H70" i="382"/>
  <c r="H80" i="382" s="1"/>
  <c r="G70" i="382"/>
  <c r="G80" i="382" s="1"/>
  <c r="J69" i="382"/>
  <c r="J74" i="382" s="1"/>
  <c r="I69" i="382"/>
  <c r="I84" i="382" s="1"/>
  <c r="H69" i="382"/>
  <c r="H74" i="382" s="1"/>
  <c r="G69" i="382"/>
  <c r="J67" i="382"/>
  <c r="J71" i="382" s="1"/>
  <c r="H67" i="382"/>
  <c r="H71" i="382" s="1"/>
  <c r="J66" i="382"/>
  <c r="H66" i="382"/>
  <c r="J65" i="382"/>
  <c r="I65" i="382"/>
  <c r="H65" i="382"/>
  <c r="G65" i="382"/>
  <c r="E65" i="382"/>
  <c r="J64" i="382"/>
  <c r="H64" i="382"/>
  <c r="E64" i="382"/>
  <c r="H55" i="382"/>
  <c r="G55" i="382"/>
  <c r="J54" i="382"/>
  <c r="I54" i="382"/>
  <c r="J53" i="382"/>
  <c r="H52" i="382"/>
  <c r="G52" i="382"/>
  <c r="J51" i="382"/>
  <c r="I51" i="382"/>
  <c r="J47" i="382"/>
  <c r="J55" i="382" s="1"/>
  <c r="I47" i="382"/>
  <c r="I55" i="382" s="1"/>
  <c r="H46" i="382"/>
  <c r="H54" i="382" s="1"/>
  <c r="G46" i="382"/>
  <c r="G54" i="382" s="1"/>
  <c r="J44" i="382"/>
  <c r="J52" i="382" s="1"/>
  <c r="H43" i="382"/>
  <c r="H51" i="382" s="1"/>
  <c r="J40" i="382"/>
  <c r="I40" i="382"/>
  <c r="H40" i="382"/>
  <c r="G40" i="382"/>
  <c r="E40" i="382"/>
  <c r="J39" i="382"/>
  <c r="I39" i="382"/>
  <c r="H39" i="382"/>
  <c r="G39" i="382"/>
  <c r="E39" i="382"/>
  <c r="J38" i="382"/>
  <c r="H38" i="382"/>
  <c r="E38" i="382"/>
  <c r="J37" i="382"/>
  <c r="J45" i="382" s="1"/>
  <c r="H37" i="382"/>
  <c r="H142" i="382" s="1"/>
  <c r="G34" i="382" a="1"/>
  <c r="G34" i="382" s="1"/>
  <c r="J33" i="382"/>
  <c r="H33" i="382"/>
  <c r="J31" i="382"/>
  <c r="I31" i="382"/>
  <c r="H31" i="382"/>
  <c r="G31" i="382"/>
  <c r="J30" i="382"/>
  <c r="H30" i="382"/>
  <c r="J27" i="382"/>
  <c r="I27" i="382"/>
  <c r="G27" i="382"/>
  <c r="J26" i="382"/>
  <c r="H26" i="382"/>
  <c r="J25" i="382"/>
  <c r="I25" i="382"/>
  <c r="H25" i="382"/>
  <c r="G25" i="382"/>
  <c r="J24" i="382"/>
  <c r="I24" i="382"/>
  <c r="H24" i="382"/>
  <c r="G24" i="382"/>
  <c r="J21" i="382"/>
  <c r="H21" i="382"/>
  <c r="H20" i="382"/>
  <c r="J16" i="382"/>
  <c r="J20" i="382" s="1"/>
  <c r="I16" i="382"/>
  <c r="I20" i="382" s="1"/>
  <c r="H16" i="382"/>
  <c r="G16" i="382"/>
  <c r="G20" i="382" s="1"/>
  <c r="J12" i="382"/>
  <c r="J17" i="382" s="1"/>
  <c r="H12" i="382"/>
  <c r="H17" i="382" s="1"/>
  <c r="J11" i="382"/>
  <c r="H11" i="382"/>
  <c r="J10" i="382"/>
  <c r="I10" i="382"/>
  <c r="H10" i="382"/>
  <c r="G10" i="382"/>
  <c r="E10" i="382"/>
  <c r="J9" i="382"/>
  <c r="H9" i="382"/>
  <c r="E9" i="382"/>
  <c r="F129" i="381"/>
  <c r="F130" i="381" s="1"/>
  <c r="F126" i="381"/>
  <c r="I117" i="382" s="1"/>
  <c r="A119" i="381"/>
  <c r="D134" i="381" s="1"/>
  <c r="A118" i="381"/>
  <c r="D104" i="381"/>
  <c r="F83" i="381"/>
  <c r="F84" i="381" s="1"/>
  <c r="F79" i="381"/>
  <c r="F80" i="381" s="1"/>
  <c r="F76" i="381"/>
  <c r="A69" i="381"/>
  <c r="D88" i="381" s="1"/>
  <c r="A68" i="381"/>
  <c r="F29" i="381"/>
  <c r="F30" i="381" s="1"/>
  <c r="F25" i="381"/>
  <c r="F26" i="381" s="1"/>
  <c r="F22" i="381"/>
  <c r="G11" i="382" s="1"/>
  <c r="A15" i="381"/>
  <c r="A5" i="382" s="1"/>
  <c r="B3" i="383" s="1"/>
  <c r="A14" i="381"/>
  <c r="H5" i="381"/>
  <c r="D51" i="380"/>
  <c r="F123" i="381" s="1"/>
  <c r="D49" i="380"/>
  <c r="G47" i="380"/>
  <c r="F47" i="380"/>
  <c r="E47" i="380"/>
  <c r="D47" i="380"/>
  <c r="G46" i="380"/>
  <c r="F46" i="380"/>
  <c r="F50" i="380" s="1"/>
  <c r="H140" i="381" s="1"/>
  <c r="E46" i="380"/>
  <c r="D46" i="380"/>
  <c r="D32" i="380"/>
  <c r="F73" i="381" s="1"/>
  <c r="D30" i="380"/>
  <c r="G28" i="380"/>
  <c r="F28" i="380"/>
  <c r="E28" i="380"/>
  <c r="D28" i="380"/>
  <c r="G27" i="380"/>
  <c r="F27" i="380"/>
  <c r="E27" i="380"/>
  <c r="F36" i="380" s="1"/>
  <c r="H94" i="381" s="1"/>
  <c r="D27" i="380"/>
  <c r="D15" i="380"/>
  <c r="F19" i="381" s="1"/>
  <c r="I9" i="382" s="1"/>
  <c r="D13" i="380"/>
  <c r="G11" i="380"/>
  <c r="F11" i="380"/>
  <c r="E11" i="380"/>
  <c r="D11" i="380"/>
  <c r="G10" i="380"/>
  <c r="F10" i="380"/>
  <c r="E10" i="380"/>
  <c r="D10" i="380"/>
  <c r="F19" i="380" s="1"/>
  <c r="H40" i="381" s="1"/>
  <c r="D4" i="380"/>
  <c r="G37" i="378"/>
  <c r="G35" i="378"/>
  <c r="G33" i="378"/>
  <c r="G31" i="378"/>
  <c r="G25" i="378"/>
  <c r="G23" i="378"/>
  <c r="G21" i="378"/>
  <c r="G19" i="378"/>
  <c r="G13" i="378"/>
  <c r="G11" i="378"/>
  <c r="G9" i="378"/>
  <c r="G7" i="378"/>
  <c r="J153" i="377"/>
  <c r="H153" i="377"/>
  <c r="H152" i="377"/>
  <c r="G152" i="377"/>
  <c r="J151" i="377"/>
  <c r="I151" i="377"/>
  <c r="J150" i="377"/>
  <c r="H149" i="377"/>
  <c r="G149" i="377"/>
  <c r="J148" i="377"/>
  <c r="I148" i="377"/>
  <c r="J145" i="377"/>
  <c r="H145" i="377"/>
  <c r="J144" i="377"/>
  <c r="J152" i="377" s="1"/>
  <c r="I144" i="377"/>
  <c r="I152" i="377" s="1"/>
  <c r="H143" i="377"/>
  <c r="H151" i="377" s="1"/>
  <c r="G143" i="377"/>
  <c r="G151" i="377" s="1"/>
  <c r="J141" i="377"/>
  <c r="J149" i="377" s="1"/>
  <c r="H140" i="377"/>
  <c r="H148" i="377" s="1"/>
  <c r="J137" i="377"/>
  <c r="I137" i="377"/>
  <c r="H137" i="377"/>
  <c r="G137" i="377"/>
  <c r="E137" i="377"/>
  <c r="J136" i="377"/>
  <c r="I136" i="377"/>
  <c r="H136" i="377"/>
  <c r="G136" i="377"/>
  <c r="E136" i="377"/>
  <c r="J135" i="377"/>
  <c r="H135" i="377"/>
  <c r="E135" i="377"/>
  <c r="J134" i="377"/>
  <c r="J142" i="377" s="1"/>
  <c r="H134" i="377"/>
  <c r="J130" i="377"/>
  <c r="H130" i="377"/>
  <c r="G130" i="377"/>
  <c r="J129" i="377"/>
  <c r="I129" i="377"/>
  <c r="H129" i="377"/>
  <c r="G129" i="377"/>
  <c r="J128" i="377"/>
  <c r="I128" i="377"/>
  <c r="H128" i="377"/>
  <c r="G128" i="377"/>
  <c r="J126" i="377"/>
  <c r="H126" i="377"/>
  <c r="J125" i="377"/>
  <c r="I125" i="377"/>
  <c r="H125" i="377"/>
  <c r="J121" i="377"/>
  <c r="J131" i="377" s="1"/>
  <c r="I121" i="377"/>
  <c r="I131" i="377" s="1"/>
  <c r="H121" i="377"/>
  <c r="H131" i="377" s="1"/>
  <c r="G121" i="377"/>
  <c r="G131" i="377" s="1"/>
  <c r="J120" i="377"/>
  <c r="I120" i="377"/>
  <c r="H120" i="377"/>
  <c r="G120" i="377"/>
  <c r="G123" i="377" s="1"/>
  <c r="G126" i="377" s="1"/>
  <c r="J118" i="377"/>
  <c r="J122" i="377" s="1"/>
  <c r="H118" i="377"/>
  <c r="H122" i="377" s="1"/>
  <c r="J117" i="377"/>
  <c r="H117" i="377"/>
  <c r="J116" i="377"/>
  <c r="I116" i="377"/>
  <c r="H116" i="377"/>
  <c r="G116" i="377"/>
  <c r="E116" i="377"/>
  <c r="J106" i="377"/>
  <c r="H106" i="377"/>
  <c r="J105" i="377"/>
  <c r="H105" i="377"/>
  <c r="G105" i="377"/>
  <c r="J104" i="377"/>
  <c r="I104" i="377"/>
  <c r="H104" i="377"/>
  <c r="G104" i="377"/>
  <c r="J103" i="377"/>
  <c r="H103" i="377"/>
  <c r="J102" i="377"/>
  <c r="H102" i="377"/>
  <c r="G102" i="377"/>
  <c r="J101" i="377"/>
  <c r="I101" i="377"/>
  <c r="H101" i="377"/>
  <c r="J98" i="377"/>
  <c r="H98" i="377"/>
  <c r="J97" i="377"/>
  <c r="I97" i="377"/>
  <c r="I105" i="377" s="1"/>
  <c r="H96" i="377"/>
  <c r="G96" i="377"/>
  <c r="J95" i="377"/>
  <c r="H95" i="377"/>
  <c r="J94" i="377"/>
  <c r="H93" i="377"/>
  <c r="J90" i="377"/>
  <c r="I90" i="377"/>
  <c r="H90" i="377"/>
  <c r="G90" i="377"/>
  <c r="E90" i="377"/>
  <c r="J89" i="377"/>
  <c r="I89" i="377"/>
  <c r="H89" i="377"/>
  <c r="G89" i="377"/>
  <c r="E89" i="377"/>
  <c r="J88" i="377"/>
  <c r="H88" i="377"/>
  <c r="E88" i="377"/>
  <c r="J87" i="377"/>
  <c r="J84" i="377"/>
  <c r="I84" i="377"/>
  <c r="H84" i="377"/>
  <c r="J83" i="377"/>
  <c r="H83" i="377"/>
  <c r="J79" i="377"/>
  <c r="H79" i="377"/>
  <c r="J78" i="377"/>
  <c r="I78" i="377"/>
  <c r="H78" i="377"/>
  <c r="G78" i="377"/>
  <c r="J77" i="377"/>
  <c r="I77" i="377"/>
  <c r="H77" i="377"/>
  <c r="G77" i="377"/>
  <c r="J75" i="377"/>
  <c r="H75" i="377"/>
  <c r="J74" i="377"/>
  <c r="H74" i="377"/>
  <c r="J70" i="377"/>
  <c r="J80" i="377" s="1"/>
  <c r="I70" i="377"/>
  <c r="I80" i="377" s="1"/>
  <c r="H70" i="377"/>
  <c r="H80" i="377" s="1"/>
  <c r="G70" i="377"/>
  <c r="G80" i="377" s="1"/>
  <c r="J69" i="377"/>
  <c r="I69" i="377"/>
  <c r="I74" i="377" s="1"/>
  <c r="H69" i="377"/>
  <c r="G69" i="377"/>
  <c r="G74" i="377" s="1"/>
  <c r="J67" i="377"/>
  <c r="J71" i="377" s="1"/>
  <c r="H67" i="377"/>
  <c r="H71" i="377" s="1"/>
  <c r="J66" i="377"/>
  <c r="H66" i="377"/>
  <c r="J65" i="377"/>
  <c r="I65" i="377"/>
  <c r="H65" i="377"/>
  <c r="G65" i="377"/>
  <c r="E65" i="377"/>
  <c r="J64" i="377"/>
  <c r="H64" i="377"/>
  <c r="E64" i="377"/>
  <c r="A58" i="377"/>
  <c r="A15" i="378" s="1"/>
  <c r="H55" i="377"/>
  <c r="G55" i="377"/>
  <c r="J54" i="377"/>
  <c r="I54" i="377"/>
  <c r="J53" i="377"/>
  <c r="H52" i="377"/>
  <c r="G52" i="377"/>
  <c r="J51" i="377"/>
  <c r="I51" i="377"/>
  <c r="J47" i="377"/>
  <c r="J55" i="377" s="1"/>
  <c r="I47" i="377"/>
  <c r="I55" i="377" s="1"/>
  <c r="H46" i="377"/>
  <c r="H54" i="377" s="1"/>
  <c r="G46" i="377"/>
  <c r="G54" i="377" s="1"/>
  <c r="H45" i="377"/>
  <c r="J44" i="377"/>
  <c r="J52" i="377" s="1"/>
  <c r="H43" i="377"/>
  <c r="H51" i="377" s="1"/>
  <c r="J40" i="377"/>
  <c r="I40" i="377"/>
  <c r="H40" i="377"/>
  <c r="G40" i="377"/>
  <c r="E40" i="377"/>
  <c r="J39" i="377"/>
  <c r="I39" i="377"/>
  <c r="H39" i="377"/>
  <c r="G39" i="377"/>
  <c r="E39" i="377"/>
  <c r="J38" i="377"/>
  <c r="H38" i="377"/>
  <c r="E38" i="377"/>
  <c r="J37" i="377"/>
  <c r="J45" i="377" s="1"/>
  <c r="H37" i="377"/>
  <c r="J33" i="377"/>
  <c r="H33" i="377"/>
  <c r="J31" i="377"/>
  <c r="I31" i="377"/>
  <c r="H31" i="377"/>
  <c r="G31" i="377"/>
  <c r="J30" i="377"/>
  <c r="H30" i="377"/>
  <c r="J27" i="377"/>
  <c r="I27" i="377"/>
  <c r="G27" i="377"/>
  <c r="J26" i="377"/>
  <c r="H26" i="377"/>
  <c r="J25" i="377"/>
  <c r="I25" i="377"/>
  <c r="H25" i="377"/>
  <c r="G25" i="377"/>
  <c r="J24" i="377"/>
  <c r="I24" i="377"/>
  <c r="H24" i="377"/>
  <c r="G24" i="377"/>
  <c r="J21" i="377"/>
  <c r="H21" i="377"/>
  <c r="J20" i="377"/>
  <c r="I20" i="377"/>
  <c r="J16" i="377"/>
  <c r="I16" i="377"/>
  <c r="I34" i="377" s="1" a="1"/>
  <c r="I34" i="377" s="1"/>
  <c r="H16" i="377"/>
  <c r="H20" i="377" s="1"/>
  <c r="G16" i="377"/>
  <c r="J12" i="377"/>
  <c r="J17" i="377" s="1"/>
  <c r="H12" i="377"/>
  <c r="H17" i="377" s="1"/>
  <c r="J11" i="377"/>
  <c r="H11" i="377"/>
  <c r="J10" i="377"/>
  <c r="I10" i="377"/>
  <c r="H10" i="377"/>
  <c r="G10" i="377"/>
  <c r="E10" i="377"/>
  <c r="J9" i="377"/>
  <c r="H9" i="377"/>
  <c r="E9" i="377"/>
  <c r="F129" i="376"/>
  <c r="F130" i="376" s="1"/>
  <c r="F126" i="376"/>
  <c r="G117" i="377" s="1"/>
  <c r="F123" i="376"/>
  <c r="A119" i="376"/>
  <c r="D134" i="376" s="1"/>
  <c r="A118" i="376"/>
  <c r="F83" i="376"/>
  <c r="F84" i="376" s="1"/>
  <c r="F86" i="376" s="1"/>
  <c r="I67" i="377" s="1"/>
  <c r="I71" i="377" s="1"/>
  <c r="I72" i="377" s="1"/>
  <c r="I75" i="377" s="1"/>
  <c r="I79" i="377" s="1"/>
  <c r="F80" i="376"/>
  <c r="F79" i="376"/>
  <c r="F76" i="376"/>
  <c r="A69" i="376"/>
  <c r="D104" i="376" s="1"/>
  <c r="A68" i="376"/>
  <c r="F30" i="376"/>
  <c r="F29" i="376"/>
  <c r="F25" i="376"/>
  <c r="F26" i="376" s="1"/>
  <c r="F22" i="376"/>
  <c r="I11" i="377" s="1"/>
  <c r="A15" i="376"/>
  <c r="A14" i="376"/>
  <c r="H5" i="376"/>
  <c r="D51" i="375"/>
  <c r="D49" i="375"/>
  <c r="G47" i="375"/>
  <c r="F47" i="375"/>
  <c r="E47" i="375"/>
  <c r="D47" i="375"/>
  <c r="G46" i="375"/>
  <c r="F46" i="375"/>
  <c r="F50" i="375" s="1"/>
  <c r="H140" i="376" s="1"/>
  <c r="E46" i="375"/>
  <c r="D46" i="375"/>
  <c r="D32" i="375"/>
  <c r="F73" i="376" s="1"/>
  <c r="G64" i="377" s="1"/>
  <c r="D30" i="375"/>
  <c r="G28" i="375"/>
  <c r="F28" i="375"/>
  <c r="E28" i="375"/>
  <c r="D28" i="375"/>
  <c r="G27" i="375"/>
  <c r="F27" i="375"/>
  <c r="E27" i="375"/>
  <c r="F36" i="375" s="1"/>
  <c r="H94" i="376" s="1"/>
  <c r="D27" i="375"/>
  <c r="D15" i="375"/>
  <c r="F19" i="376" s="1"/>
  <c r="I9" i="377" s="1"/>
  <c r="D13" i="375"/>
  <c r="G11" i="375"/>
  <c r="F11" i="375"/>
  <c r="E11" i="375"/>
  <c r="D11" i="375"/>
  <c r="G10" i="375"/>
  <c r="F10" i="375"/>
  <c r="E10" i="375"/>
  <c r="D10" i="375"/>
  <c r="F19" i="375" s="1"/>
  <c r="H40" i="376" s="1"/>
  <c r="D4" i="375"/>
  <c r="D43" i="375" s="1"/>
  <c r="G37" i="373"/>
  <c r="G35" i="373"/>
  <c r="G33" i="373"/>
  <c r="G31" i="373"/>
  <c r="G25" i="373"/>
  <c r="G23" i="373"/>
  <c r="G21" i="373"/>
  <c r="G19" i="373"/>
  <c r="G13" i="373"/>
  <c r="G11" i="373"/>
  <c r="G9" i="373"/>
  <c r="G7" i="373"/>
  <c r="J153" i="372"/>
  <c r="H153" i="372"/>
  <c r="H152" i="372"/>
  <c r="G152" i="372"/>
  <c r="J151" i="372"/>
  <c r="I151" i="372"/>
  <c r="H151" i="372"/>
  <c r="J150" i="372"/>
  <c r="H149" i="372"/>
  <c r="G149" i="372"/>
  <c r="J148" i="372"/>
  <c r="I148" i="372"/>
  <c r="J145" i="372"/>
  <c r="H145" i="372"/>
  <c r="J144" i="372"/>
  <c r="J152" i="372" s="1"/>
  <c r="I144" i="372"/>
  <c r="I152" i="372" s="1"/>
  <c r="H143" i="372"/>
  <c r="G143" i="372"/>
  <c r="G151" i="372" s="1"/>
  <c r="J142" i="372"/>
  <c r="H142" i="372"/>
  <c r="J141" i="372"/>
  <c r="J149" i="372" s="1"/>
  <c r="H140" i="372"/>
  <c r="H148" i="372" s="1"/>
  <c r="J137" i="372"/>
  <c r="I137" i="372"/>
  <c r="H137" i="372"/>
  <c r="G137" i="372"/>
  <c r="E137" i="372"/>
  <c r="J136" i="372"/>
  <c r="I136" i="372"/>
  <c r="H136" i="372"/>
  <c r="G136" i="372"/>
  <c r="E136" i="372"/>
  <c r="J135" i="372"/>
  <c r="H135" i="372"/>
  <c r="E135" i="372"/>
  <c r="J134" i="372"/>
  <c r="H134" i="372"/>
  <c r="H131" i="372"/>
  <c r="J130" i="372"/>
  <c r="H130" i="372"/>
  <c r="J129" i="372"/>
  <c r="I129" i="372"/>
  <c r="H129" i="372"/>
  <c r="G129" i="372"/>
  <c r="J128" i="372"/>
  <c r="I128" i="372"/>
  <c r="H128" i="372"/>
  <c r="G128" i="372"/>
  <c r="J126" i="372"/>
  <c r="H126" i="372"/>
  <c r="J125" i="372"/>
  <c r="H125" i="372"/>
  <c r="H122" i="372"/>
  <c r="J121" i="372"/>
  <c r="J131" i="372" s="1"/>
  <c r="I121" i="372"/>
  <c r="I131" i="372" s="1"/>
  <c r="H121" i="372"/>
  <c r="G121" i="372"/>
  <c r="G131" i="372" s="1"/>
  <c r="J120" i="372"/>
  <c r="I120" i="372"/>
  <c r="I125" i="372" s="1"/>
  <c r="H120" i="372"/>
  <c r="G120" i="372"/>
  <c r="G123" i="372" s="1"/>
  <c r="J118" i="372"/>
  <c r="J122" i="372" s="1"/>
  <c r="H118" i="372"/>
  <c r="J117" i="372"/>
  <c r="H117" i="372"/>
  <c r="J116" i="372"/>
  <c r="I116" i="372"/>
  <c r="H116" i="372"/>
  <c r="G116" i="372"/>
  <c r="E116" i="372"/>
  <c r="J106" i="372"/>
  <c r="H106" i="372"/>
  <c r="J105" i="372"/>
  <c r="H105" i="372"/>
  <c r="G105" i="372"/>
  <c r="J104" i="372"/>
  <c r="I104" i="372"/>
  <c r="H104" i="372"/>
  <c r="J103" i="372"/>
  <c r="H103" i="372"/>
  <c r="J102" i="372"/>
  <c r="H102" i="372"/>
  <c r="G102" i="372"/>
  <c r="J101" i="372"/>
  <c r="I101" i="372"/>
  <c r="H101" i="372"/>
  <c r="J98" i="372"/>
  <c r="H98" i="372"/>
  <c r="J97" i="372"/>
  <c r="I97" i="372"/>
  <c r="I105" i="372" s="1"/>
  <c r="H96" i="372"/>
  <c r="G96" i="372"/>
  <c r="G104" i="372" s="1"/>
  <c r="J95" i="372"/>
  <c r="H95" i="372"/>
  <c r="J94" i="372"/>
  <c r="H93" i="372"/>
  <c r="J90" i="372"/>
  <c r="I90" i="372"/>
  <c r="H90" i="372"/>
  <c r="G90" i="372"/>
  <c r="E90" i="372"/>
  <c r="J89" i="372"/>
  <c r="I89" i="372"/>
  <c r="H89" i="372"/>
  <c r="G89" i="372"/>
  <c r="E89" i="372"/>
  <c r="J88" i="372"/>
  <c r="H88" i="372"/>
  <c r="E88" i="372"/>
  <c r="J87" i="372"/>
  <c r="J84" i="372"/>
  <c r="H84" i="372"/>
  <c r="J83" i="372"/>
  <c r="H83" i="372"/>
  <c r="H79" i="372"/>
  <c r="J78" i="372"/>
  <c r="I78" i="372"/>
  <c r="H78" i="372"/>
  <c r="G78" i="372"/>
  <c r="J77" i="372"/>
  <c r="I77" i="372"/>
  <c r="H77" i="372"/>
  <c r="G77" i="372"/>
  <c r="J75" i="372"/>
  <c r="J79" i="372" s="1"/>
  <c r="H75" i="372"/>
  <c r="J70" i="372"/>
  <c r="J80" i="372" s="1"/>
  <c r="I70" i="372"/>
  <c r="I80" i="372" s="1"/>
  <c r="H70" i="372"/>
  <c r="H80" i="372" s="1"/>
  <c r="G70" i="372"/>
  <c r="G80" i="372" s="1"/>
  <c r="J69" i="372"/>
  <c r="J74" i="372" s="1"/>
  <c r="I69" i="372"/>
  <c r="I84" i="372" s="1"/>
  <c r="H69" i="372"/>
  <c r="H74" i="372" s="1"/>
  <c r="G69" i="372"/>
  <c r="G84" i="372" s="1"/>
  <c r="J67" i="372"/>
  <c r="J71" i="372" s="1"/>
  <c r="H67" i="372"/>
  <c r="H71" i="372" s="1"/>
  <c r="J66" i="372"/>
  <c r="H66" i="372"/>
  <c r="J65" i="372"/>
  <c r="I65" i="372"/>
  <c r="H65" i="372"/>
  <c r="G65" i="372"/>
  <c r="E65" i="372"/>
  <c r="J64" i="372"/>
  <c r="H64" i="372"/>
  <c r="E64" i="372"/>
  <c r="H55" i="372"/>
  <c r="G55" i="372"/>
  <c r="J54" i="372"/>
  <c r="I54" i="372"/>
  <c r="H54" i="372"/>
  <c r="G54" i="372"/>
  <c r="H52" i="372"/>
  <c r="G52" i="372"/>
  <c r="J51" i="372"/>
  <c r="I51" i="372"/>
  <c r="J47" i="372"/>
  <c r="J55" i="372" s="1"/>
  <c r="I47" i="372"/>
  <c r="I55" i="372" s="1"/>
  <c r="H46" i="372"/>
  <c r="G46" i="372"/>
  <c r="J44" i="372"/>
  <c r="J52" i="372" s="1"/>
  <c r="H43" i="372"/>
  <c r="H51" i="372" s="1"/>
  <c r="J40" i="372"/>
  <c r="I40" i="372"/>
  <c r="H40" i="372"/>
  <c r="G40" i="372"/>
  <c r="E40" i="372"/>
  <c r="J39" i="372"/>
  <c r="I39" i="372"/>
  <c r="H39" i="372"/>
  <c r="G39" i="372"/>
  <c r="E39" i="372"/>
  <c r="J38" i="372"/>
  <c r="H38" i="372"/>
  <c r="E38" i="372"/>
  <c r="J37" i="372"/>
  <c r="J45" i="372" s="1"/>
  <c r="H37" i="372"/>
  <c r="H53" i="372" s="1"/>
  <c r="I34" i="372" a="1"/>
  <c r="I34" i="372" s="1"/>
  <c r="G34" i="372" a="1"/>
  <c r="G34" i="372" s="1"/>
  <c r="J33" i="372"/>
  <c r="H33" i="372"/>
  <c r="J31" i="372"/>
  <c r="I31" i="372"/>
  <c r="H31" i="372"/>
  <c r="G31" i="372"/>
  <c r="J30" i="372"/>
  <c r="H30" i="372"/>
  <c r="J27" i="372"/>
  <c r="I27" i="372"/>
  <c r="G27" i="372"/>
  <c r="J26" i="372"/>
  <c r="H26" i="372"/>
  <c r="J25" i="372"/>
  <c r="I25" i="372"/>
  <c r="H25" i="372"/>
  <c r="G25" i="372"/>
  <c r="J24" i="372"/>
  <c r="I24" i="372"/>
  <c r="H24" i="372"/>
  <c r="G24" i="372"/>
  <c r="J21" i="372"/>
  <c r="H21" i="372"/>
  <c r="I20" i="372"/>
  <c r="J17" i="372"/>
  <c r="J16" i="372"/>
  <c r="J20" i="372" s="1"/>
  <c r="I16" i="372"/>
  <c r="H16" i="372"/>
  <c r="H20" i="372" s="1"/>
  <c r="G16" i="372"/>
  <c r="G32" i="372" s="1" a="1"/>
  <c r="G32" i="372" s="1"/>
  <c r="J12" i="372"/>
  <c r="H12" i="372"/>
  <c r="H17" i="372" s="1"/>
  <c r="J11" i="372"/>
  <c r="H11" i="372"/>
  <c r="J10" i="372"/>
  <c r="I10" i="372"/>
  <c r="H10" i="372"/>
  <c r="G10" i="372"/>
  <c r="E10" i="372"/>
  <c r="J9" i="372"/>
  <c r="H9" i="372"/>
  <c r="E9" i="372"/>
  <c r="D150" i="371"/>
  <c r="F129" i="371"/>
  <c r="F130" i="371" s="1"/>
  <c r="F126" i="371"/>
  <c r="I117" i="372" s="1"/>
  <c r="F123" i="371"/>
  <c r="A119" i="371"/>
  <c r="D134" i="371" s="1"/>
  <c r="A118" i="371"/>
  <c r="F83" i="371"/>
  <c r="F84" i="371" s="1"/>
  <c r="F79" i="371"/>
  <c r="F80" i="371" s="1"/>
  <c r="F76" i="371"/>
  <c r="G66" i="372" s="1"/>
  <c r="F73" i="371"/>
  <c r="I64" i="372" s="1"/>
  <c r="A69" i="371"/>
  <c r="D88" i="371" s="1"/>
  <c r="A68" i="371"/>
  <c r="D50" i="371"/>
  <c r="F30" i="371"/>
  <c r="F29" i="371"/>
  <c r="F25" i="371"/>
  <c r="F26" i="371" s="1"/>
  <c r="F22" i="371"/>
  <c r="G11" i="372" s="1"/>
  <c r="F19" i="371"/>
  <c r="I9" i="372" s="1"/>
  <c r="A15" i="371"/>
  <c r="A5" i="372" s="1"/>
  <c r="B3" i="373" s="1"/>
  <c r="A14" i="371"/>
  <c r="H5" i="371"/>
  <c r="D51" i="370"/>
  <c r="D49" i="370"/>
  <c r="G47" i="370"/>
  <c r="F47" i="370"/>
  <c r="E47" i="370"/>
  <c r="D47" i="370"/>
  <c r="G46" i="370"/>
  <c r="F46" i="370"/>
  <c r="F50" i="370" s="1"/>
  <c r="H140" i="371" s="1"/>
  <c r="E46" i="370"/>
  <c r="D46" i="370"/>
  <c r="D32" i="370"/>
  <c r="D30" i="370"/>
  <c r="G28" i="370"/>
  <c r="F28" i="370"/>
  <c r="E28" i="370"/>
  <c r="D28" i="370"/>
  <c r="G27" i="370"/>
  <c r="F27" i="370"/>
  <c r="E27" i="370"/>
  <c r="F36" i="370" s="1"/>
  <c r="H94" i="371" s="1"/>
  <c r="D27" i="370"/>
  <c r="D15" i="370"/>
  <c r="D13" i="370"/>
  <c r="G11" i="370"/>
  <c r="F11" i="370"/>
  <c r="E11" i="370"/>
  <c r="D11" i="370"/>
  <c r="G10" i="370"/>
  <c r="F10" i="370"/>
  <c r="E10" i="370"/>
  <c r="D10" i="370"/>
  <c r="F19" i="370" s="1"/>
  <c r="H40" i="371" s="1"/>
  <c r="D4" i="370"/>
  <c r="J106" i="195"/>
  <c r="H106" i="195"/>
  <c r="J153" i="195"/>
  <c r="H153" i="195"/>
  <c r="G25" i="196"/>
  <c r="G23" i="196"/>
  <c r="G21" i="196"/>
  <c r="G19" i="196"/>
  <c r="G37" i="196"/>
  <c r="G35" i="196"/>
  <c r="G33" i="196"/>
  <c r="G31" i="196"/>
  <c r="J134" i="195"/>
  <c r="J142" i="195" s="1"/>
  <c r="H134" i="195"/>
  <c r="J27" i="195"/>
  <c r="I27" i="195"/>
  <c r="G27" i="195"/>
  <c r="J38" i="195"/>
  <c r="H38" i="195"/>
  <c r="H25" i="195"/>
  <c r="F83" i="194"/>
  <c r="F22" i="194"/>
  <c r="H5" i="20"/>
  <c r="F8" i="20"/>
  <c r="D10" i="20"/>
  <c r="D8" i="20"/>
  <c r="J121" i="195"/>
  <c r="I121" i="195"/>
  <c r="I131" i="195" s="1"/>
  <c r="H121" i="195"/>
  <c r="G121" i="195"/>
  <c r="G131" i="195" s="1"/>
  <c r="J70" i="195"/>
  <c r="H70" i="195"/>
  <c r="I70" i="195"/>
  <c r="I80" i="195" s="1"/>
  <c r="G70" i="195"/>
  <c r="G80" i="195" s="1"/>
  <c r="G43" i="370" l="1"/>
  <c r="F121" i="371"/>
  <c r="E146" i="371" s="1"/>
  <c r="E141" i="372" s="1"/>
  <c r="E149" i="372" s="1"/>
  <c r="D43" i="380"/>
  <c r="C25" i="380"/>
  <c r="D43" i="395"/>
  <c r="C44" i="395"/>
  <c r="F43" i="395"/>
  <c r="C25" i="395"/>
  <c r="D43" i="400"/>
  <c r="F43" i="400"/>
  <c r="C25" i="400"/>
  <c r="G126" i="402"/>
  <c r="G130" i="402"/>
  <c r="G132" i="402" s="1"/>
  <c r="G134" i="402" s="1"/>
  <c r="G142" i="402" s="1"/>
  <c r="G150" i="402" s="1"/>
  <c r="I64" i="382"/>
  <c r="G64" i="382"/>
  <c r="D34" i="371"/>
  <c r="G20" i="372"/>
  <c r="D150" i="376"/>
  <c r="I20" i="397"/>
  <c r="E43" i="400"/>
  <c r="G125" i="402"/>
  <c r="F86" i="391"/>
  <c r="G67" i="392" s="1"/>
  <c r="G71" i="392" s="1"/>
  <c r="G72" i="392" s="1"/>
  <c r="I84" i="397"/>
  <c r="F71" i="371"/>
  <c r="E112" i="371" s="1"/>
  <c r="D88" i="376"/>
  <c r="I34" i="382" a="1"/>
  <c r="I34" i="382" s="1"/>
  <c r="I34" i="387" a="1"/>
  <c r="I34" i="387" s="1"/>
  <c r="I74" i="387"/>
  <c r="J53" i="392"/>
  <c r="D88" i="401"/>
  <c r="A110" i="402"/>
  <c r="A27" i="403" s="1"/>
  <c r="F86" i="386"/>
  <c r="G67" i="387" s="1"/>
  <c r="G71" i="387" s="1"/>
  <c r="G72" i="387" s="1"/>
  <c r="G43" i="400"/>
  <c r="G32" i="402" a="1"/>
  <c r="G32" i="402" s="1"/>
  <c r="D104" i="386"/>
  <c r="F32" i="396"/>
  <c r="D34" i="386"/>
  <c r="A5" i="397"/>
  <c r="B3" i="398" s="1"/>
  <c r="G84" i="397"/>
  <c r="C44" i="400"/>
  <c r="C25" i="370"/>
  <c r="I32" i="377" a="1"/>
  <c r="I32" i="377" s="1"/>
  <c r="F32" i="381"/>
  <c r="G12" i="382" s="1"/>
  <c r="G17" i="382" s="1"/>
  <c r="G18" i="382" s="1"/>
  <c r="G26" i="382" s="1"/>
  <c r="G28" i="382" s="1"/>
  <c r="G33" i="382" s="1"/>
  <c r="G125" i="382"/>
  <c r="A110" i="387"/>
  <c r="A27" i="388" s="1"/>
  <c r="G66" i="392"/>
  <c r="I32" i="402" a="1"/>
  <c r="I32" i="402" s="1"/>
  <c r="I32" i="372" a="1"/>
  <c r="I32" i="372" s="1"/>
  <c r="G32" i="382" a="1"/>
  <c r="G32" i="382" s="1"/>
  <c r="A5" i="387"/>
  <c r="B3" i="388" s="1"/>
  <c r="H53" i="387"/>
  <c r="H150" i="387"/>
  <c r="E43" i="395"/>
  <c r="J45" i="397"/>
  <c r="I11" i="402"/>
  <c r="G34" i="402" a="1"/>
  <c r="G34" i="402" s="1"/>
  <c r="I32" i="387" a="1"/>
  <c r="I32" i="387" s="1"/>
  <c r="G20" i="392"/>
  <c r="I66" i="392"/>
  <c r="D104" i="371"/>
  <c r="H45" i="372"/>
  <c r="I66" i="372"/>
  <c r="I64" i="377"/>
  <c r="A110" i="377"/>
  <c r="A27" i="378" s="1"/>
  <c r="F86" i="381"/>
  <c r="J53" i="387"/>
  <c r="I32" i="397" a="1"/>
  <c r="I32" i="397" s="1"/>
  <c r="F132" i="401"/>
  <c r="G32" i="392" a="1"/>
  <c r="G32" i="392" s="1"/>
  <c r="G74" i="372"/>
  <c r="I66" i="382"/>
  <c r="A110" i="382"/>
  <c r="A27" i="383" s="1"/>
  <c r="E43" i="385"/>
  <c r="I11" i="392"/>
  <c r="G43" i="395"/>
  <c r="D150" i="401"/>
  <c r="F7" i="375"/>
  <c r="E24" i="375"/>
  <c r="C8" i="395"/>
  <c r="E24" i="395"/>
  <c r="F71" i="396"/>
  <c r="E114" i="396" s="1"/>
  <c r="E96" i="397" s="1"/>
  <c r="E104" i="397" s="1"/>
  <c r="C8" i="400"/>
  <c r="E24" i="400"/>
  <c r="F121" i="401"/>
  <c r="E158" i="401" s="1"/>
  <c r="E7" i="375"/>
  <c r="D24" i="375"/>
  <c r="C36" i="375" s="1"/>
  <c r="D7" i="400"/>
  <c r="C19" i="400" s="1"/>
  <c r="F17" i="401"/>
  <c r="E56" i="401" s="1"/>
  <c r="F71" i="401"/>
  <c r="E106" i="401" s="1"/>
  <c r="E7" i="395"/>
  <c r="F17" i="396"/>
  <c r="E64" i="396" s="1"/>
  <c r="E46" i="397" s="1"/>
  <c r="E54" i="397" s="1"/>
  <c r="E7" i="400"/>
  <c r="F24" i="375"/>
  <c r="E43" i="375"/>
  <c r="F7" i="395"/>
  <c r="F7" i="400"/>
  <c r="F43" i="375"/>
  <c r="G7" i="395"/>
  <c r="D24" i="395"/>
  <c r="C36" i="395" s="1"/>
  <c r="G7" i="400"/>
  <c r="D24" i="400"/>
  <c r="C36" i="400" s="1"/>
  <c r="F24" i="395"/>
  <c r="F24" i="400"/>
  <c r="F17" i="376"/>
  <c r="E38" i="376" s="1"/>
  <c r="G24" i="395"/>
  <c r="G24" i="400"/>
  <c r="B7" i="392"/>
  <c r="E62" i="391"/>
  <c r="E42" i="391"/>
  <c r="E28" i="391"/>
  <c r="E60" i="391"/>
  <c r="E58" i="391"/>
  <c r="E40" i="391"/>
  <c r="E26" i="391"/>
  <c r="E56" i="391"/>
  <c r="E38" i="391"/>
  <c r="E30" i="391"/>
  <c r="E54" i="391"/>
  <c r="E52" i="391"/>
  <c r="E29" i="391"/>
  <c r="F48" i="391"/>
  <c r="F46" i="391"/>
  <c r="I44" i="392" s="1"/>
  <c r="F44" i="391"/>
  <c r="G43" i="392" s="1"/>
  <c r="E24" i="391"/>
  <c r="E64" i="391"/>
  <c r="E46" i="392" s="1"/>
  <c r="E54" i="392" s="1"/>
  <c r="E46" i="391"/>
  <c r="E44" i="392" s="1"/>
  <c r="E52" i="392" s="1"/>
  <c r="E25" i="391"/>
  <c r="E66" i="391"/>
  <c r="E47" i="392" s="1"/>
  <c r="E55" i="392" s="1"/>
  <c r="E22" i="391"/>
  <c r="E44" i="391"/>
  <c r="E43" i="392" s="1"/>
  <c r="E51" i="392" s="1"/>
  <c r="E36" i="391"/>
  <c r="E32" i="391"/>
  <c r="I66" i="397"/>
  <c r="F86" i="396"/>
  <c r="G66" i="397"/>
  <c r="F43" i="385"/>
  <c r="G32" i="387" a="1"/>
  <c r="G32" i="387" s="1"/>
  <c r="G34" i="387" a="1"/>
  <c r="G34" i="387" s="1"/>
  <c r="I67" i="392"/>
  <c r="I71" i="392" s="1"/>
  <c r="I72" i="392" s="1"/>
  <c r="I75" i="392" s="1"/>
  <c r="I79" i="392" s="1"/>
  <c r="I81" i="392" s="1"/>
  <c r="I83" i="392" s="1"/>
  <c r="I74" i="392"/>
  <c r="I84" i="392"/>
  <c r="G125" i="387"/>
  <c r="G123" i="387"/>
  <c r="I117" i="387"/>
  <c r="G117" i="387"/>
  <c r="F132" i="386"/>
  <c r="I64" i="392"/>
  <c r="G64" i="392"/>
  <c r="G43" i="385"/>
  <c r="G66" i="387"/>
  <c r="I66" i="387"/>
  <c r="A5" i="392"/>
  <c r="B3" i="393" s="1"/>
  <c r="D50" i="391"/>
  <c r="A110" i="392"/>
  <c r="A27" i="393" s="1"/>
  <c r="D134" i="391"/>
  <c r="D150" i="391"/>
  <c r="I9" i="392"/>
  <c r="F32" i="386"/>
  <c r="G84" i="402"/>
  <c r="G74" i="402"/>
  <c r="D7" i="385"/>
  <c r="C19" i="385" s="1"/>
  <c r="E146" i="401"/>
  <c r="E141" i="402" s="1"/>
  <c r="E149" i="402" s="1"/>
  <c r="E144" i="401"/>
  <c r="E140" i="402" s="1"/>
  <c r="E148" i="402" s="1"/>
  <c r="E129" i="401"/>
  <c r="F146" i="401"/>
  <c r="I141" i="402" s="1"/>
  <c r="G9" i="387"/>
  <c r="I9" i="387"/>
  <c r="A58" i="397"/>
  <c r="A15" i="398" s="1"/>
  <c r="D88" i="396"/>
  <c r="D104" i="396"/>
  <c r="F121" i="386"/>
  <c r="F71" i="386"/>
  <c r="C25" i="385"/>
  <c r="G24" i="385"/>
  <c r="F24" i="385"/>
  <c r="F17" i="386"/>
  <c r="E24" i="385"/>
  <c r="D24" i="385"/>
  <c r="C36" i="385" s="1"/>
  <c r="C44" i="385"/>
  <c r="C8" i="385"/>
  <c r="C44" i="390"/>
  <c r="C8" i="390"/>
  <c r="G43" i="390"/>
  <c r="G7" i="390"/>
  <c r="F43" i="390"/>
  <c r="F7" i="390"/>
  <c r="E43" i="390"/>
  <c r="E7" i="390"/>
  <c r="F121" i="391"/>
  <c r="F71" i="391"/>
  <c r="C25" i="390"/>
  <c r="D43" i="390"/>
  <c r="G24" i="390"/>
  <c r="F24" i="390"/>
  <c r="D24" i="390"/>
  <c r="C36" i="390" s="1"/>
  <c r="E24" i="390"/>
  <c r="D7" i="390"/>
  <c r="C19" i="390" s="1"/>
  <c r="G20" i="387"/>
  <c r="E7" i="385"/>
  <c r="G7" i="385"/>
  <c r="D43" i="385"/>
  <c r="D88" i="391"/>
  <c r="D104" i="391"/>
  <c r="G126" i="397"/>
  <c r="G130" i="397"/>
  <c r="G132" i="397" s="1"/>
  <c r="G134" i="397" s="1"/>
  <c r="G142" i="397" s="1"/>
  <c r="G150" i="397" s="1"/>
  <c r="G11" i="387"/>
  <c r="I32" i="392" a="1"/>
  <c r="I32" i="392" s="1"/>
  <c r="A5" i="402"/>
  <c r="B3" i="403" s="1"/>
  <c r="D34" i="401"/>
  <c r="H142" i="397"/>
  <c r="H53" i="397"/>
  <c r="H150" i="397"/>
  <c r="H45" i="387"/>
  <c r="G84" i="387"/>
  <c r="I125" i="397"/>
  <c r="H53" i="402"/>
  <c r="H150" i="402"/>
  <c r="H45" i="402"/>
  <c r="E44" i="401"/>
  <c r="E43" i="402" s="1"/>
  <c r="E51" i="402" s="1"/>
  <c r="E29" i="401"/>
  <c r="B7" i="402"/>
  <c r="E62" i="401"/>
  <c r="E38" i="401"/>
  <c r="E52" i="401"/>
  <c r="E24" i="401"/>
  <c r="F48" i="401"/>
  <c r="E32" i="401"/>
  <c r="E22" i="401"/>
  <c r="E11" i="402" s="1"/>
  <c r="I9" i="402"/>
  <c r="G9" i="402"/>
  <c r="D150" i="386"/>
  <c r="H150" i="392"/>
  <c r="H53" i="392"/>
  <c r="H45" i="392"/>
  <c r="H142" i="392"/>
  <c r="I9" i="397"/>
  <c r="G9" i="397"/>
  <c r="I118" i="392"/>
  <c r="I122" i="392" s="1"/>
  <c r="I123" i="392" s="1"/>
  <c r="G118" i="392"/>
  <c r="G84" i="392"/>
  <c r="G74" i="392"/>
  <c r="D150" i="396"/>
  <c r="D134" i="396"/>
  <c r="F86" i="401"/>
  <c r="I12" i="397"/>
  <c r="I17" i="397" s="1"/>
  <c r="I18" i="397" s="1"/>
  <c r="G12" i="397"/>
  <c r="G17" i="397" s="1"/>
  <c r="G18" i="397" s="1"/>
  <c r="F132" i="396"/>
  <c r="G117" i="397"/>
  <c r="I64" i="402"/>
  <c r="G64" i="402"/>
  <c r="F32" i="391"/>
  <c r="I117" i="392"/>
  <c r="G117" i="392"/>
  <c r="G32" i="397" a="1"/>
  <c r="G32" i="397" s="1"/>
  <c r="G34" i="397" a="1"/>
  <c r="G34" i="397" s="1"/>
  <c r="I64" i="397"/>
  <c r="E110" i="401"/>
  <c r="F32" i="401"/>
  <c r="G11" i="397"/>
  <c r="G66" i="402"/>
  <c r="I11" i="397"/>
  <c r="I66" i="402"/>
  <c r="G123" i="392"/>
  <c r="D50" i="396"/>
  <c r="F121" i="396"/>
  <c r="I74" i="402"/>
  <c r="G117" i="402"/>
  <c r="D7" i="395"/>
  <c r="C19" i="395" s="1"/>
  <c r="C44" i="380"/>
  <c r="C8" i="380"/>
  <c r="G43" i="380"/>
  <c r="G7" i="380"/>
  <c r="E43" i="380"/>
  <c r="F43" i="380"/>
  <c r="F7" i="380"/>
  <c r="E7" i="380"/>
  <c r="G24" i="380"/>
  <c r="F24" i="380"/>
  <c r="D24" i="380"/>
  <c r="C36" i="380" s="1"/>
  <c r="F71" i="381"/>
  <c r="G67" i="377"/>
  <c r="G71" i="377" s="1"/>
  <c r="I81" i="377"/>
  <c r="I83" i="377" s="1"/>
  <c r="I85" i="377" s="1"/>
  <c r="I117" i="377"/>
  <c r="D7" i="380"/>
  <c r="C19" i="380" s="1"/>
  <c r="E24" i="380"/>
  <c r="D34" i="381"/>
  <c r="G9" i="382"/>
  <c r="I66" i="377"/>
  <c r="G66" i="377"/>
  <c r="H53" i="382"/>
  <c r="H150" i="382"/>
  <c r="H45" i="382"/>
  <c r="G72" i="377"/>
  <c r="G84" i="377"/>
  <c r="F17" i="381"/>
  <c r="D50" i="381"/>
  <c r="G84" i="382"/>
  <c r="G74" i="382"/>
  <c r="G132" i="377"/>
  <c r="G134" i="377" s="1"/>
  <c r="G142" i="377" s="1"/>
  <c r="G150" i="377" s="1"/>
  <c r="G9" i="377"/>
  <c r="F32" i="376"/>
  <c r="F132" i="376"/>
  <c r="G32" i="377" a="1"/>
  <c r="G32" i="377" s="1"/>
  <c r="G34" i="377" a="1"/>
  <c r="G34" i="377" s="1"/>
  <c r="G20" i="377"/>
  <c r="G125" i="377"/>
  <c r="I67" i="382"/>
  <c r="I71" i="382" s="1"/>
  <c r="I72" i="382" s="1"/>
  <c r="I75" i="382" s="1"/>
  <c r="I79" i="382" s="1"/>
  <c r="I81" i="382" s="1"/>
  <c r="I83" i="382" s="1"/>
  <c r="I85" i="382" s="1"/>
  <c r="G67" i="382"/>
  <c r="G71" i="382" s="1"/>
  <c r="G72" i="382" s="1"/>
  <c r="E26" i="376"/>
  <c r="D34" i="376"/>
  <c r="D50" i="376"/>
  <c r="A5" i="377"/>
  <c r="B3" i="378" s="1"/>
  <c r="F121" i="381"/>
  <c r="G132" i="382"/>
  <c r="G134" i="382" s="1"/>
  <c r="H142" i="377"/>
  <c r="H53" i="377"/>
  <c r="H150" i="377"/>
  <c r="I11" i="382"/>
  <c r="G7" i="375"/>
  <c r="G43" i="375"/>
  <c r="F132" i="381"/>
  <c r="D150" i="381"/>
  <c r="A58" i="382"/>
  <c r="A15" i="383" s="1"/>
  <c r="C8" i="375"/>
  <c r="C44" i="375"/>
  <c r="G11" i="377"/>
  <c r="G66" i="382"/>
  <c r="G24" i="375"/>
  <c r="I32" i="382" a="1"/>
  <c r="I32" i="382" s="1"/>
  <c r="C25" i="375"/>
  <c r="F71" i="376"/>
  <c r="F121" i="376"/>
  <c r="I74" i="382"/>
  <c r="G117" i="382"/>
  <c r="D7" i="375"/>
  <c r="C19" i="375" s="1"/>
  <c r="G130" i="372"/>
  <c r="G132" i="372" s="1"/>
  <c r="G134" i="372" s="1"/>
  <c r="G126" i="372"/>
  <c r="D24" i="370"/>
  <c r="C36" i="370" s="1"/>
  <c r="E114" i="371"/>
  <c r="E96" i="372" s="1"/>
  <c r="E104" i="372" s="1"/>
  <c r="F146" i="371"/>
  <c r="I141" i="372" s="1"/>
  <c r="G9" i="372"/>
  <c r="I11" i="372"/>
  <c r="J53" i="372"/>
  <c r="G125" i="372"/>
  <c r="F86" i="371"/>
  <c r="E24" i="370"/>
  <c r="F17" i="371"/>
  <c r="E82" i="371"/>
  <c r="E96" i="371"/>
  <c r="E116" i="371"/>
  <c r="E97" i="372" s="1"/>
  <c r="E105" i="372" s="1"/>
  <c r="E132" i="371"/>
  <c r="E118" i="372" s="1"/>
  <c r="E122" i="372" s="1"/>
  <c r="F148" i="371"/>
  <c r="A110" i="372"/>
  <c r="A27" i="373" s="1"/>
  <c r="E158" i="371"/>
  <c r="F24" i="370"/>
  <c r="E98" i="371"/>
  <c r="E93" i="372" s="1"/>
  <c r="E101" i="372" s="1"/>
  <c r="F132" i="371"/>
  <c r="A58" i="372"/>
  <c r="A15" i="373" s="1"/>
  <c r="B112" i="372"/>
  <c r="G24" i="370"/>
  <c r="F98" i="371"/>
  <c r="G93" i="372" s="1"/>
  <c r="E152" i="371"/>
  <c r="B60" i="372"/>
  <c r="E100" i="371"/>
  <c r="E94" i="372" s="1"/>
  <c r="E102" i="372" s="1"/>
  <c r="E156" i="371"/>
  <c r="G64" i="372"/>
  <c r="D43" i="370"/>
  <c r="E43" i="370"/>
  <c r="F43" i="370"/>
  <c r="E78" i="371"/>
  <c r="E106" i="371"/>
  <c r="E128" i="371"/>
  <c r="E142" i="371"/>
  <c r="E162" i="371"/>
  <c r="E144" i="372" s="1"/>
  <c r="E152" i="372" s="1"/>
  <c r="E7" i="370"/>
  <c r="E160" i="371"/>
  <c r="E143" i="372" s="1"/>
  <c r="E151" i="372" s="1"/>
  <c r="E79" i="371"/>
  <c r="E90" i="371"/>
  <c r="E129" i="371"/>
  <c r="I74" i="372"/>
  <c r="G117" i="372"/>
  <c r="H150" i="372"/>
  <c r="F32" i="371"/>
  <c r="E84" i="371"/>
  <c r="E154" i="371"/>
  <c r="E138" i="371"/>
  <c r="E76" i="371"/>
  <c r="E66" i="372" s="1"/>
  <c r="F102" i="371"/>
  <c r="C8" i="370"/>
  <c r="C44" i="370"/>
  <c r="E92" i="371"/>
  <c r="E110" i="371"/>
  <c r="F144" i="371"/>
  <c r="G140" i="372" s="1"/>
  <c r="F100" i="371"/>
  <c r="I94" i="372" s="1"/>
  <c r="D7" i="370"/>
  <c r="C19" i="370" s="1"/>
  <c r="E86" i="371"/>
  <c r="F7" i="370"/>
  <c r="G7" i="370"/>
  <c r="E80" i="371"/>
  <c r="E130" i="371"/>
  <c r="H80" i="195"/>
  <c r="H131" i="195"/>
  <c r="J131" i="195"/>
  <c r="J80" i="195"/>
  <c r="J116" i="195"/>
  <c r="I116" i="195"/>
  <c r="G116" i="195"/>
  <c r="H116" i="195"/>
  <c r="E116" i="195"/>
  <c r="J78" i="195"/>
  <c r="H78" i="195"/>
  <c r="I65" i="195"/>
  <c r="J65" i="195"/>
  <c r="J64" i="195"/>
  <c r="H65" i="195"/>
  <c r="G65" i="195"/>
  <c r="E65" i="195"/>
  <c r="H64" i="195"/>
  <c r="E64" i="195"/>
  <c r="G10" i="195"/>
  <c r="J10" i="195"/>
  <c r="I10" i="195"/>
  <c r="J9" i="195"/>
  <c r="G16" i="195"/>
  <c r="G34" i="195" s="1" a="1"/>
  <c r="G34" i="195" s="1"/>
  <c r="H16" i="195"/>
  <c r="H20" i="195" s="1"/>
  <c r="I16" i="195"/>
  <c r="I34" i="195" s="1" a="1"/>
  <c r="I34" i="195" s="1"/>
  <c r="J16" i="195"/>
  <c r="J20" i="195" s="1"/>
  <c r="H10" i="195"/>
  <c r="E10" i="195"/>
  <c r="H9" i="195"/>
  <c r="E9" i="195"/>
  <c r="D51" i="193"/>
  <c r="F123" i="194" s="1"/>
  <c r="D32" i="193"/>
  <c r="F73" i="194" s="1"/>
  <c r="D15" i="193"/>
  <c r="F19" i="194" s="1"/>
  <c r="I9" i="195" s="1"/>
  <c r="E92" i="396" l="1"/>
  <c r="E46" i="396"/>
  <c r="E44" i="397" s="1"/>
  <c r="E52" i="397" s="1"/>
  <c r="E108" i="401"/>
  <c r="E54" i="401"/>
  <c r="E28" i="401"/>
  <c r="E94" i="371"/>
  <c r="E140" i="371"/>
  <c r="E108" i="371"/>
  <c r="E83" i="371"/>
  <c r="E126" i="371"/>
  <c r="E117" i="372" s="1"/>
  <c r="E58" i="376"/>
  <c r="E92" i="401"/>
  <c r="E25" i="401"/>
  <c r="E30" i="401"/>
  <c r="E42" i="401"/>
  <c r="E132" i="401"/>
  <c r="E118" i="402" s="1"/>
  <c r="E122" i="402" s="1"/>
  <c r="E26" i="396"/>
  <c r="E98" i="401"/>
  <c r="E93" i="402" s="1"/>
  <c r="E101" i="402" s="1"/>
  <c r="E76" i="401"/>
  <c r="E66" i="402" s="1"/>
  <c r="E26" i="401"/>
  <c r="E40" i="401"/>
  <c r="E79" i="401"/>
  <c r="E36" i="396"/>
  <c r="E58" i="401"/>
  <c r="E144" i="371"/>
  <c r="E140" i="372" s="1"/>
  <c r="E148" i="372" s="1"/>
  <c r="E100" i="396"/>
  <c r="E94" i="397" s="1"/>
  <c r="E102" i="397" s="1"/>
  <c r="E90" i="401"/>
  <c r="E66" i="401"/>
  <c r="E47" i="402" s="1"/>
  <c r="E55" i="402" s="1"/>
  <c r="E60" i="401"/>
  <c r="E136" i="401"/>
  <c r="E154" i="401"/>
  <c r="E136" i="371"/>
  <c r="I85" i="392"/>
  <c r="I95" i="392" s="1"/>
  <c r="I103" i="392" s="1"/>
  <c r="E58" i="396"/>
  <c r="F48" i="376"/>
  <c r="G21" i="382"/>
  <c r="G22" i="382" s="1"/>
  <c r="G30" i="382" s="1"/>
  <c r="G35" i="382" s="1"/>
  <c r="G37" i="382" s="1"/>
  <c r="G45" i="382" s="1"/>
  <c r="G53" i="382" s="1"/>
  <c r="E83" i="396"/>
  <c r="E29" i="396"/>
  <c r="E80" i="401"/>
  <c r="E62" i="396"/>
  <c r="E84" i="396"/>
  <c r="E52" i="376"/>
  <c r="E96" i="401"/>
  <c r="E94" i="401"/>
  <c r="B7" i="397"/>
  <c r="E18" i="397" s="1"/>
  <c r="E25" i="376"/>
  <c r="E86" i="396"/>
  <c r="F98" i="401"/>
  <c r="G93" i="402" s="1"/>
  <c r="E112" i="401"/>
  <c r="F44" i="396"/>
  <c r="G43" i="397" s="1"/>
  <c r="G51" i="397" s="1"/>
  <c r="I67" i="387"/>
  <c r="I71" i="387" s="1"/>
  <c r="I72" i="387" s="1"/>
  <c r="I75" i="387" s="1"/>
  <c r="I79" i="387" s="1"/>
  <c r="I81" i="387" s="1"/>
  <c r="I83" i="387" s="1"/>
  <c r="I85" i="387" s="1"/>
  <c r="I95" i="387" s="1"/>
  <c r="I103" i="387" s="1"/>
  <c r="E29" i="376"/>
  <c r="E36" i="376"/>
  <c r="F46" i="376"/>
  <c r="I44" i="377" s="1"/>
  <c r="I52" i="377" s="1"/>
  <c r="E76" i="396"/>
  <c r="E66" i="397" s="1"/>
  <c r="B60" i="402"/>
  <c r="E72" i="402" s="1"/>
  <c r="F46" i="396"/>
  <c r="I44" i="397" s="1"/>
  <c r="I52" i="397" s="1"/>
  <c r="I118" i="402"/>
  <c r="I122" i="402" s="1"/>
  <c r="I123" i="402" s="1"/>
  <c r="I126" i="402" s="1"/>
  <c r="G118" i="402"/>
  <c r="E54" i="376"/>
  <c r="E46" i="376"/>
  <c r="E44" i="377" s="1"/>
  <c r="E52" i="377" s="1"/>
  <c r="I12" i="382"/>
  <c r="I17" i="382" s="1"/>
  <c r="I18" i="382" s="1"/>
  <c r="F100" i="401"/>
  <c r="I94" i="402" s="1"/>
  <c r="E24" i="396"/>
  <c r="E60" i="376"/>
  <c r="E22" i="376"/>
  <c r="E11" i="377" s="1"/>
  <c r="E32" i="376"/>
  <c r="E78" i="401"/>
  <c r="E52" i="396"/>
  <c r="E98" i="396"/>
  <c r="E93" i="397" s="1"/>
  <c r="E101" i="397" s="1"/>
  <c r="E110" i="396"/>
  <c r="E25" i="396"/>
  <c r="F148" i="401"/>
  <c r="G135" i="402" s="1"/>
  <c r="F144" i="401"/>
  <c r="G140" i="402" s="1"/>
  <c r="G148" i="402" s="1"/>
  <c r="E24" i="376"/>
  <c r="F48" i="396"/>
  <c r="G38" i="397" s="1"/>
  <c r="B112" i="402"/>
  <c r="E132" i="402" s="1"/>
  <c r="E134" i="402" s="1"/>
  <c r="E142" i="402" s="1"/>
  <c r="E150" i="402" s="1"/>
  <c r="E130" i="401"/>
  <c r="E156" i="401"/>
  <c r="E126" i="401"/>
  <c r="E117" i="402" s="1"/>
  <c r="E138" i="401"/>
  <c r="E56" i="376"/>
  <c r="E30" i="376"/>
  <c r="E66" i="376"/>
  <c r="E47" i="377" s="1"/>
  <c r="E55" i="377" s="1"/>
  <c r="E44" i="376"/>
  <c r="E43" i="377" s="1"/>
  <c r="E51" i="377" s="1"/>
  <c r="E40" i="376"/>
  <c r="F102" i="396"/>
  <c r="E112" i="396"/>
  <c r="E78" i="396"/>
  <c r="E108" i="396"/>
  <c r="F98" i="396"/>
  <c r="G93" i="397" s="1"/>
  <c r="G101" i="397" s="1"/>
  <c r="E96" i="396"/>
  <c r="E94" i="396"/>
  <c r="E82" i="396"/>
  <c r="B60" i="397"/>
  <c r="E80" i="396"/>
  <c r="E116" i="396"/>
  <c r="E97" i="397" s="1"/>
  <c r="E105" i="397" s="1"/>
  <c r="E79" i="396"/>
  <c r="E106" i="396"/>
  <c r="E90" i="396"/>
  <c r="E22" i="396"/>
  <c r="E11" i="397" s="1"/>
  <c r="E66" i="396"/>
  <c r="E47" i="397" s="1"/>
  <c r="E55" i="397" s="1"/>
  <c r="E60" i="396"/>
  <c r="E44" i="396"/>
  <c r="E43" i="397" s="1"/>
  <c r="E51" i="397" s="1"/>
  <c r="E38" i="396"/>
  <c r="E30" i="396"/>
  <c r="E32" i="396"/>
  <c r="E64" i="376"/>
  <c r="E46" i="377" s="1"/>
  <c r="E54" i="377" s="1"/>
  <c r="E42" i="376"/>
  <c r="F100" i="396"/>
  <c r="I94" i="397" s="1"/>
  <c r="E56" i="396"/>
  <c r="E40" i="396"/>
  <c r="E54" i="396"/>
  <c r="E128" i="401"/>
  <c r="F44" i="376"/>
  <c r="G43" i="377" s="1"/>
  <c r="G51" i="377" s="1"/>
  <c r="E62" i="376"/>
  <c r="E28" i="396"/>
  <c r="E142" i="401"/>
  <c r="E83" i="401"/>
  <c r="E116" i="401"/>
  <c r="E97" i="402" s="1"/>
  <c r="E105" i="402" s="1"/>
  <c r="E114" i="401"/>
  <c r="E96" i="402" s="1"/>
  <c r="E104" i="402" s="1"/>
  <c r="F102" i="401"/>
  <c r="E100" i="401"/>
  <c r="E94" i="402" s="1"/>
  <c r="E102" i="402" s="1"/>
  <c r="E86" i="401"/>
  <c r="E84" i="401"/>
  <c r="E82" i="401"/>
  <c r="E152" i="401"/>
  <c r="E28" i="376"/>
  <c r="E160" i="401"/>
  <c r="E143" i="402" s="1"/>
  <c r="E151" i="402" s="1"/>
  <c r="B7" i="377"/>
  <c r="E25" i="377" s="1"/>
  <c r="E42" i="396"/>
  <c r="E140" i="401"/>
  <c r="E162" i="401"/>
  <c r="E144" i="402" s="1"/>
  <c r="E152" i="402" s="1"/>
  <c r="E64" i="401"/>
  <c r="E46" i="402" s="1"/>
  <c r="E54" i="402" s="1"/>
  <c r="F44" i="401"/>
  <c r="G43" i="402" s="1"/>
  <c r="G51" i="402" s="1"/>
  <c r="E36" i="401"/>
  <c r="F46" i="401"/>
  <c r="I44" i="402" s="1"/>
  <c r="I52" i="402" s="1"/>
  <c r="E46" i="401"/>
  <c r="E44" i="402" s="1"/>
  <c r="E52" i="402" s="1"/>
  <c r="I149" i="402"/>
  <c r="I135" i="402"/>
  <c r="G118" i="387"/>
  <c r="I118" i="387"/>
  <c r="I122" i="387" s="1"/>
  <c r="I123" i="387" s="1"/>
  <c r="E11" i="392"/>
  <c r="G75" i="392"/>
  <c r="G79" i="392"/>
  <c r="G81" i="392" s="1"/>
  <c r="G83" i="392" s="1"/>
  <c r="G85" i="392" s="1"/>
  <c r="I12" i="402"/>
  <c r="I17" i="402" s="1"/>
  <c r="I18" i="402" s="1"/>
  <c r="G12" i="402"/>
  <c r="G17" i="402" s="1"/>
  <c r="G18" i="402" s="1"/>
  <c r="G21" i="397"/>
  <c r="G22" i="397" s="1"/>
  <c r="G30" i="397" s="1"/>
  <c r="G26" i="397"/>
  <c r="G28" i="397" s="1"/>
  <c r="G33" i="397" s="1"/>
  <c r="I102" i="402"/>
  <c r="E12" i="397"/>
  <c r="E17" i="397" s="1"/>
  <c r="E67" i="397"/>
  <c r="E71" i="397" s="1"/>
  <c r="G126" i="392"/>
  <c r="G130" i="392"/>
  <c r="G132" i="392" s="1"/>
  <c r="G134" i="392" s="1"/>
  <c r="G12" i="392"/>
  <c r="G17" i="392" s="1"/>
  <c r="G18" i="392" s="1"/>
  <c r="I12" i="392"/>
  <c r="I17" i="392" s="1"/>
  <c r="I18" i="392" s="1"/>
  <c r="I38" i="402"/>
  <c r="G38" i="402"/>
  <c r="E56" i="402"/>
  <c r="E24" i="402"/>
  <c r="E41" i="402"/>
  <c r="E48" i="402" s="1"/>
  <c r="E35" i="402"/>
  <c r="E37" i="402" s="1"/>
  <c r="E45" i="402" s="1"/>
  <c r="E53" i="402" s="1"/>
  <c r="D5" i="403"/>
  <c r="E49" i="402"/>
  <c r="E30" i="402"/>
  <c r="E16" i="402"/>
  <c r="E20" i="402" s="1"/>
  <c r="E32" i="402"/>
  <c r="E18" i="402"/>
  <c r="E34" i="402"/>
  <c r="E25" i="402"/>
  <c r="E28" i="402"/>
  <c r="E33" i="402" s="1"/>
  <c r="E31" i="402"/>
  <c r="E22" i="402"/>
  <c r="E27" i="402"/>
  <c r="G79" i="387"/>
  <c r="G81" i="387" s="1"/>
  <c r="G83" i="387" s="1"/>
  <c r="G85" i="387" s="1"/>
  <c r="G75" i="387"/>
  <c r="E110" i="391"/>
  <c r="E92" i="391"/>
  <c r="E108" i="391"/>
  <c r="E90" i="391"/>
  <c r="E79" i="391"/>
  <c r="E106" i="391"/>
  <c r="E78" i="391"/>
  <c r="E100" i="391"/>
  <c r="E94" i="392" s="1"/>
  <c r="E102" i="392" s="1"/>
  <c r="E84" i="391"/>
  <c r="E114" i="391"/>
  <c r="E96" i="392" s="1"/>
  <c r="E104" i="392" s="1"/>
  <c r="E83" i="391"/>
  <c r="E112" i="391"/>
  <c r="E82" i="391"/>
  <c r="F102" i="391"/>
  <c r="F98" i="391"/>
  <c r="G93" i="392" s="1"/>
  <c r="F100" i="391"/>
  <c r="I94" i="392" s="1"/>
  <c r="E80" i="391"/>
  <c r="E96" i="391"/>
  <c r="E76" i="391"/>
  <c r="E66" i="392" s="1"/>
  <c r="E98" i="391"/>
  <c r="E93" i="392" s="1"/>
  <c r="E101" i="392" s="1"/>
  <c r="B60" i="392"/>
  <c r="E94" i="391"/>
  <c r="E116" i="391"/>
  <c r="E97" i="392" s="1"/>
  <c r="E105" i="392" s="1"/>
  <c r="E86" i="391"/>
  <c r="B112" i="392"/>
  <c r="F144" i="391"/>
  <c r="G140" i="392" s="1"/>
  <c r="E144" i="391"/>
  <c r="E140" i="392" s="1"/>
  <c r="E148" i="392" s="1"/>
  <c r="E129" i="391"/>
  <c r="E162" i="391"/>
  <c r="E144" i="392" s="1"/>
  <c r="E152" i="392" s="1"/>
  <c r="E142" i="391"/>
  <c r="E128" i="391"/>
  <c r="E160" i="391"/>
  <c r="E143" i="392" s="1"/>
  <c r="E151" i="392" s="1"/>
  <c r="E154" i="391"/>
  <c r="E136" i="391"/>
  <c r="E132" i="391"/>
  <c r="E118" i="392" s="1"/>
  <c r="E122" i="392" s="1"/>
  <c r="E156" i="391"/>
  <c r="E158" i="391"/>
  <c r="E130" i="391"/>
  <c r="F148" i="391"/>
  <c r="E138" i="391"/>
  <c r="F146" i="391"/>
  <c r="I141" i="392" s="1"/>
  <c r="E146" i="391"/>
  <c r="E141" i="392" s="1"/>
  <c r="E149" i="392" s="1"/>
  <c r="E140" i="391"/>
  <c r="E126" i="391"/>
  <c r="E117" i="392" s="1"/>
  <c r="E152" i="391"/>
  <c r="I67" i="397"/>
  <c r="I71" i="397" s="1"/>
  <c r="I72" i="397" s="1"/>
  <c r="I75" i="397" s="1"/>
  <c r="I79" i="397" s="1"/>
  <c r="I81" i="397" s="1"/>
  <c r="I83" i="397" s="1"/>
  <c r="I85" i="397" s="1"/>
  <c r="G67" i="397"/>
  <c r="G71" i="397" s="1"/>
  <c r="G72" i="397" s="1"/>
  <c r="G130" i="387"/>
  <c r="G132" i="387" s="1"/>
  <c r="G134" i="387" s="1"/>
  <c r="G126" i="387"/>
  <c r="I118" i="397"/>
  <c r="I122" i="397" s="1"/>
  <c r="I123" i="397" s="1"/>
  <c r="G118" i="397"/>
  <c r="I38" i="392"/>
  <c r="G38" i="392"/>
  <c r="I126" i="392"/>
  <c r="I130" i="392"/>
  <c r="I132" i="392" s="1"/>
  <c r="I134" i="392" s="1"/>
  <c r="I52" i="392"/>
  <c r="E158" i="396"/>
  <c r="E140" i="396"/>
  <c r="E126" i="396"/>
  <c r="E117" i="397" s="1"/>
  <c r="E156" i="396"/>
  <c r="E138" i="396"/>
  <c r="E154" i="396"/>
  <c r="E136" i="396"/>
  <c r="B112" i="397"/>
  <c r="F146" i="396"/>
  <c r="I141" i="397" s="1"/>
  <c r="F144" i="396"/>
  <c r="G140" i="397" s="1"/>
  <c r="E144" i="396"/>
  <c r="E140" i="397" s="1"/>
  <c r="E148" i="397" s="1"/>
  <c r="E142" i="396"/>
  <c r="F148" i="396"/>
  <c r="E162" i="396"/>
  <c r="E144" i="397" s="1"/>
  <c r="E152" i="397" s="1"/>
  <c r="E152" i="396"/>
  <c r="E160" i="396"/>
  <c r="E143" i="397" s="1"/>
  <c r="E151" i="397" s="1"/>
  <c r="E146" i="396"/>
  <c r="E141" i="397" s="1"/>
  <c r="E149" i="397" s="1"/>
  <c r="E132" i="396"/>
  <c r="E118" i="397" s="1"/>
  <c r="E122" i="397" s="1"/>
  <c r="E129" i="396"/>
  <c r="E130" i="396"/>
  <c r="E128" i="396"/>
  <c r="G101" i="402"/>
  <c r="I21" i="397"/>
  <c r="I22" i="397" s="1"/>
  <c r="I30" i="397" s="1"/>
  <c r="I26" i="397"/>
  <c r="I28" i="397" s="1"/>
  <c r="I33" i="397" s="1"/>
  <c r="G12" i="387"/>
  <c r="G17" i="387" s="1"/>
  <c r="G18" i="387" s="1"/>
  <c r="I12" i="387"/>
  <c r="I17" i="387" s="1"/>
  <c r="I18" i="387" s="1"/>
  <c r="B112" i="387"/>
  <c r="E154" i="386"/>
  <c r="E136" i="386"/>
  <c r="E152" i="386"/>
  <c r="F148" i="386"/>
  <c r="E132" i="386"/>
  <c r="E118" i="387" s="1"/>
  <c r="E122" i="387" s="1"/>
  <c r="F146" i="386"/>
  <c r="I141" i="387" s="1"/>
  <c r="F144" i="386"/>
  <c r="G140" i="387" s="1"/>
  <c r="E140" i="386"/>
  <c r="E162" i="386"/>
  <c r="E144" i="387" s="1"/>
  <c r="E152" i="387" s="1"/>
  <c r="E138" i="386"/>
  <c r="E130" i="386"/>
  <c r="E160" i="386"/>
  <c r="E143" i="387" s="1"/>
  <c r="E151" i="387" s="1"/>
  <c r="E129" i="386"/>
  <c r="E158" i="386"/>
  <c r="E144" i="386"/>
  <c r="E140" i="387" s="1"/>
  <c r="E148" i="387" s="1"/>
  <c r="E128" i="386"/>
  <c r="E146" i="386"/>
  <c r="E141" i="387" s="1"/>
  <c r="E149" i="387" s="1"/>
  <c r="E142" i="386"/>
  <c r="E156" i="386"/>
  <c r="E126" i="386"/>
  <c r="E117" i="387" s="1"/>
  <c r="I102" i="397"/>
  <c r="E34" i="397"/>
  <c r="E16" i="397"/>
  <c r="E20" i="397" s="1"/>
  <c r="F48" i="386"/>
  <c r="E32" i="386"/>
  <c r="E22" i="386"/>
  <c r="E11" i="387" s="1"/>
  <c r="F46" i="386"/>
  <c r="I44" i="387" s="1"/>
  <c r="E66" i="386"/>
  <c r="E47" i="387" s="1"/>
  <c r="E55" i="387" s="1"/>
  <c r="E46" i="386"/>
  <c r="E44" i="387" s="1"/>
  <c r="E52" i="387" s="1"/>
  <c r="E30" i="386"/>
  <c r="E64" i="386"/>
  <c r="E46" i="387" s="1"/>
  <c r="E54" i="387" s="1"/>
  <c r="F44" i="386"/>
  <c r="G43" i="387" s="1"/>
  <c r="B7" i="387"/>
  <c r="E62" i="386"/>
  <c r="E42" i="386"/>
  <c r="E28" i="386"/>
  <c r="E60" i="386"/>
  <c r="E29" i="386"/>
  <c r="E26" i="386"/>
  <c r="E52" i="386"/>
  <c r="E25" i="386"/>
  <c r="E58" i="386"/>
  <c r="E56" i="386"/>
  <c r="E54" i="386"/>
  <c r="E44" i="386"/>
  <c r="E43" i="387" s="1"/>
  <c r="E51" i="387" s="1"/>
  <c r="E24" i="386"/>
  <c r="E40" i="386"/>
  <c r="E38" i="386"/>
  <c r="E36" i="386"/>
  <c r="G51" i="392"/>
  <c r="E78" i="402"/>
  <c r="E84" i="402"/>
  <c r="E69" i="402"/>
  <c r="E74" i="402" s="1"/>
  <c r="I67" i="402"/>
  <c r="I71" i="402" s="1"/>
  <c r="I72" i="402" s="1"/>
  <c r="I75" i="402" s="1"/>
  <c r="I79" i="402" s="1"/>
  <c r="I81" i="402" s="1"/>
  <c r="I83" i="402" s="1"/>
  <c r="I85" i="402" s="1"/>
  <c r="G67" i="402"/>
  <c r="G71" i="402" s="1"/>
  <c r="G72" i="402" s="1"/>
  <c r="B60" i="387"/>
  <c r="E100" i="386"/>
  <c r="E94" i="387" s="1"/>
  <c r="E102" i="387" s="1"/>
  <c r="E84" i="386"/>
  <c r="F98" i="386"/>
  <c r="G93" i="387" s="1"/>
  <c r="E98" i="386"/>
  <c r="E93" i="387" s="1"/>
  <c r="E101" i="387" s="1"/>
  <c r="E83" i="386"/>
  <c r="E116" i="386"/>
  <c r="E97" i="387" s="1"/>
  <c r="E105" i="387" s="1"/>
  <c r="E96" i="386"/>
  <c r="E82" i="386"/>
  <c r="E114" i="386"/>
  <c r="E96" i="387" s="1"/>
  <c r="E104" i="387" s="1"/>
  <c r="E110" i="386"/>
  <c r="E92" i="386"/>
  <c r="E112" i="386"/>
  <c r="F102" i="386"/>
  <c r="E79" i="386"/>
  <c r="E108" i="386"/>
  <c r="E106" i="386"/>
  <c r="E80" i="386"/>
  <c r="F100" i="386"/>
  <c r="I94" i="387" s="1"/>
  <c r="E78" i="386"/>
  <c r="E94" i="386"/>
  <c r="E86" i="386"/>
  <c r="E90" i="386"/>
  <c r="E76" i="386"/>
  <c r="E66" i="387" s="1"/>
  <c r="D5" i="393"/>
  <c r="E24" i="392"/>
  <c r="E41" i="392"/>
  <c r="E48" i="392" s="1"/>
  <c r="E35" i="392"/>
  <c r="E37" i="392" s="1"/>
  <c r="E45" i="392" s="1"/>
  <c r="E53" i="392" s="1"/>
  <c r="E49" i="392"/>
  <c r="E30" i="392"/>
  <c r="E16" i="392"/>
  <c r="E20" i="392" s="1"/>
  <c r="E28" i="392"/>
  <c r="E33" i="392" s="1"/>
  <c r="E18" i="392"/>
  <c r="E32" i="392"/>
  <c r="E27" i="392"/>
  <c r="E22" i="392"/>
  <c r="E34" i="392"/>
  <c r="E31" i="392"/>
  <c r="E25" i="392"/>
  <c r="E56" i="392"/>
  <c r="I95" i="382"/>
  <c r="I103" i="382" s="1"/>
  <c r="I87" i="382"/>
  <c r="G79" i="382"/>
  <c r="G81" i="382" s="1"/>
  <c r="G83" i="382" s="1"/>
  <c r="G85" i="382" s="1"/>
  <c r="G75" i="382"/>
  <c r="I118" i="377"/>
  <c r="I122" i="377" s="1"/>
  <c r="I123" i="377" s="1"/>
  <c r="G118" i="377"/>
  <c r="I87" i="377"/>
  <c r="I95" i="377"/>
  <c r="I103" i="377" s="1"/>
  <c r="E146" i="381"/>
  <c r="E141" i="382" s="1"/>
  <c r="E149" i="382" s="1"/>
  <c r="E130" i="381"/>
  <c r="F144" i="381"/>
  <c r="G140" i="382" s="1"/>
  <c r="E144" i="381"/>
  <c r="E140" i="382" s="1"/>
  <c r="E148" i="382" s="1"/>
  <c r="E129" i="381"/>
  <c r="E162" i="381"/>
  <c r="E144" i="382" s="1"/>
  <c r="E152" i="382" s="1"/>
  <c r="E142" i="381"/>
  <c r="E128" i="381"/>
  <c r="E160" i="381"/>
  <c r="E143" i="382" s="1"/>
  <c r="E151" i="382" s="1"/>
  <c r="E152" i="381"/>
  <c r="B112" i="382"/>
  <c r="E156" i="381"/>
  <c r="E154" i="381"/>
  <c r="F148" i="381"/>
  <c r="E136" i="381"/>
  <c r="F146" i="381"/>
  <c r="I141" i="382" s="1"/>
  <c r="E132" i="381"/>
  <c r="E118" i="382" s="1"/>
  <c r="E122" i="382" s="1"/>
  <c r="E140" i="381"/>
  <c r="E138" i="381"/>
  <c r="E158" i="381"/>
  <c r="E126" i="381"/>
  <c r="E117" i="382" s="1"/>
  <c r="G118" i="382"/>
  <c r="I118" i="382"/>
  <c r="I122" i="382" s="1"/>
  <c r="I123" i="382" s="1"/>
  <c r="E112" i="381"/>
  <c r="E94" i="381"/>
  <c r="E80" i="381"/>
  <c r="E110" i="381"/>
  <c r="E92" i="381"/>
  <c r="E108" i="381"/>
  <c r="E90" i="381"/>
  <c r="E79" i="381"/>
  <c r="E106" i="381"/>
  <c r="E78" i="381"/>
  <c r="B60" i="382"/>
  <c r="F98" i="381"/>
  <c r="G93" i="382" s="1"/>
  <c r="E98" i="381"/>
  <c r="E93" i="382" s="1"/>
  <c r="E101" i="382" s="1"/>
  <c r="E83" i="381"/>
  <c r="E86" i="381"/>
  <c r="F102" i="381"/>
  <c r="E84" i="381"/>
  <c r="E116" i="381"/>
  <c r="E97" i="382" s="1"/>
  <c r="E105" i="382" s="1"/>
  <c r="E82" i="381"/>
  <c r="E114" i="381"/>
  <c r="E96" i="382" s="1"/>
  <c r="E104" i="382" s="1"/>
  <c r="F100" i="381"/>
  <c r="I94" i="382" s="1"/>
  <c r="E76" i="381"/>
  <c r="E66" i="382" s="1"/>
  <c r="E100" i="381"/>
  <c r="E94" i="382" s="1"/>
  <c r="E102" i="382" s="1"/>
  <c r="E96" i="381"/>
  <c r="G79" i="377"/>
  <c r="G81" i="377" s="1"/>
  <c r="G83" i="377" s="1"/>
  <c r="G85" i="377" s="1"/>
  <c r="G75" i="377"/>
  <c r="E158" i="376"/>
  <c r="E140" i="376"/>
  <c r="E126" i="376"/>
  <c r="E117" i="377" s="1"/>
  <c r="E156" i="376"/>
  <c r="E138" i="376"/>
  <c r="E154" i="376"/>
  <c r="E136" i="376"/>
  <c r="E152" i="376"/>
  <c r="B112" i="377"/>
  <c r="F144" i="376"/>
  <c r="G140" i="377" s="1"/>
  <c r="E144" i="376"/>
  <c r="E140" i="377" s="1"/>
  <c r="E148" i="377" s="1"/>
  <c r="E129" i="376"/>
  <c r="E146" i="376"/>
  <c r="E141" i="377" s="1"/>
  <c r="E149" i="377" s="1"/>
  <c r="E162" i="376"/>
  <c r="E144" i="377" s="1"/>
  <c r="E152" i="377" s="1"/>
  <c r="E160" i="376"/>
  <c r="E143" i="377" s="1"/>
  <c r="E151" i="377" s="1"/>
  <c r="E142" i="376"/>
  <c r="E128" i="376"/>
  <c r="E130" i="376"/>
  <c r="E132" i="376"/>
  <c r="E118" i="377" s="1"/>
  <c r="E122" i="377" s="1"/>
  <c r="F148" i="376"/>
  <c r="F146" i="376"/>
  <c r="I141" i="377" s="1"/>
  <c r="I26" i="382"/>
  <c r="I28" i="382" s="1"/>
  <c r="I33" i="382" s="1"/>
  <c r="I21" i="382"/>
  <c r="I22" i="382" s="1"/>
  <c r="I30" i="382" s="1"/>
  <c r="I35" i="382" s="1"/>
  <c r="I37" i="382" s="1"/>
  <c r="I12" i="377"/>
  <c r="I17" i="377" s="1"/>
  <c r="I18" i="377" s="1"/>
  <c r="G12" i="377"/>
  <c r="G17" i="377" s="1"/>
  <c r="G18" i="377" s="1"/>
  <c r="G142" i="382"/>
  <c r="G150" i="382" s="1"/>
  <c r="G38" i="377"/>
  <c r="I38" i="377"/>
  <c r="F102" i="376"/>
  <c r="E86" i="376"/>
  <c r="E76" i="376"/>
  <c r="E66" i="377" s="1"/>
  <c r="F100" i="376"/>
  <c r="I94" i="377" s="1"/>
  <c r="E100" i="376"/>
  <c r="E94" i="377" s="1"/>
  <c r="E102" i="377" s="1"/>
  <c r="E84" i="376"/>
  <c r="B60" i="377"/>
  <c r="F98" i="376"/>
  <c r="G93" i="377" s="1"/>
  <c r="E110" i="376"/>
  <c r="E92" i="376"/>
  <c r="E108" i="376"/>
  <c r="E90" i="376"/>
  <c r="E79" i="376"/>
  <c r="E116" i="376"/>
  <c r="E97" i="377" s="1"/>
  <c r="E105" i="377" s="1"/>
  <c r="E98" i="376"/>
  <c r="E93" i="377" s="1"/>
  <c r="E101" i="377" s="1"/>
  <c r="E96" i="376"/>
  <c r="E114" i="376"/>
  <c r="E96" i="377" s="1"/>
  <c r="E104" i="377" s="1"/>
  <c r="E83" i="376"/>
  <c r="E80" i="376"/>
  <c r="E112" i="376"/>
  <c r="E82" i="376"/>
  <c r="E78" i="376"/>
  <c r="E106" i="376"/>
  <c r="E94" i="376"/>
  <c r="E44" i="381"/>
  <c r="E43" i="382" s="1"/>
  <c r="E51" i="382" s="1"/>
  <c r="E29" i="381"/>
  <c r="B7" i="382"/>
  <c r="E62" i="381"/>
  <c r="E42" i="381"/>
  <c r="E28" i="381"/>
  <c r="E60" i="381"/>
  <c r="E38" i="381"/>
  <c r="E58" i="381"/>
  <c r="E40" i="381"/>
  <c r="E26" i="381"/>
  <c r="E56" i="381"/>
  <c r="F48" i="381"/>
  <c r="E32" i="381"/>
  <c r="E22" i="381"/>
  <c r="E11" i="382" s="1"/>
  <c r="F46" i="381"/>
  <c r="I44" i="382" s="1"/>
  <c r="E66" i="381"/>
  <c r="E47" i="382" s="1"/>
  <c r="E55" i="382" s="1"/>
  <c r="F44" i="381"/>
  <c r="G43" i="382" s="1"/>
  <c r="E64" i="381"/>
  <c r="E46" i="382" s="1"/>
  <c r="E54" i="382" s="1"/>
  <c r="E25" i="381"/>
  <c r="E54" i="381"/>
  <c r="E24" i="381"/>
  <c r="E52" i="381"/>
  <c r="E46" i="381"/>
  <c r="E44" i="382" s="1"/>
  <c r="E52" i="382" s="1"/>
  <c r="E36" i="381"/>
  <c r="E30" i="381"/>
  <c r="I149" i="372"/>
  <c r="I12" i="372"/>
  <c r="I17" i="372" s="1"/>
  <c r="I18" i="372" s="1"/>
  <c r="G12" i="372"/>
  <c r="G17" i="372" s="1"/>
  <c r="G18" i="372" s="1"/>
  <c r="G101" i="372"/>
  <c r="I135" i="372"/>
  <c r="G135" i="372"/>
  <c r="I102" i="372"/>
  <c r="G148" i="372"/>
  <c r="E44" i="371"/>
  <c r="E43" i="372" s="1"/>
  <c r="E51" i="372" s="1"/>
  <c r="E29" i="371"/>
  <c r="E56" i="371"/>
  <c r="E38" i="371"/>
  <c r="B7" i="372"/>
  <c r="E62" i="371"/>
  <c r="E42" i="371"/>
  <c r="E28" i="371"/>
  <c r="E36" i="371"/>
  <c r="E25" i="371"/>
  <c r="E60" i="371"/>
  <c r="E58" i="371"/>
  <c r="E40" i="371"/>
  <c r="E26" i="371"/>
  <c r="E24" i="371"/>
  <c r="F48" i="371"/>
  <c r="E32" i="371"/>
  <c r="E22" i="371"/>
  <c r="E11" i="372" s="1"/>
  <c r="F46" i="371"/>
  <c r="I44" i="372" s="1"/>
  <c r="E54" i="371"/>
  <c r="E66" i="371"/>
  <c r="E47" i="372" s="1"/>
  <c r="E55" i="372" s="1"/>
  <c r="E46" i="371"/>
  <c r="E44" i="372" s="1"/>
  <c r="E52" i="372" s="1"/>
  <c r="E30" i="371"/>
  <c r="E52" i="371"/>
  <c r="E64" i="371"/>
  <c r="E46" i="372" s="1"/>
  <c r="E54" i="372" s="1"/>
  <c r="F44" i="371"/>
  <c r="G43" i="372" s="1"/>
  <c r="I118" i="372"/>
  <c r="I122" i="372" s="1"/>
  <c r="I123" i="372" s="1"/>
  <c r="G118" i="372"/>
  <c r="E67" i="372"/>
  <c r="E71" i="372" s="1"/>
  <c r="E12" i="372"/>
  <c r="E17" i="372" s="1"/>
  <c r="E107" i="372"/>
  <c r="E70" i="372"/>
  <c r="E80" i="372" s="1"/>
  <c r="E77" i="372"/>
  <c r="D17" i="373"/>
  <c r="E78" i="372"/>
  <c r="E84" i="372"/>
  <c r="E72" i="372"/>
  <c r="E99" i="372"/>
  <c r="E85" i="372"/>
  <c r="E91" i="372"/>
  <c r="E81" i="372"/>
  <c r="E83" i="372" s="1"/>
  <c r="E69" i="372"/>
  <c r="E74" i="372" s="1"/>
  <c r="I88" i="372"/>
  <c r="G88" i="372"/>
  <c r="D29" i="373"/>
  <c r="E121" i="372"/>
  <c r="E131" i="372" s="1"/>
  <c r="E120" i="372"/>
  <c r="E125" i="372" s="1"/>
  <c r="E128" i="372"/>
  <c r="E146" i="372"/>
  <c r="E138" i="372"/>
  <c r="E123" i="372"/>
  <c r="E132" i="372"/>
  <c r="E134" i="372" s="1"/>
  <c r="E142" i="372" s="1"/>
  <c r="E150" i="372" s="1"/>
  <c r="E154" i="372"/>
  <c r="E129" i="372"/>
  <c r="G142" i="372"/>
  <c r="G150" i="372" s="1"/>
  <c r="I67" i="372"/>
  <c r="I71" i="372" s="1"/>
  <c r="I72" i="372" s="1"/>
  <c r="I75" i="372" s="1"/>
  <c r="I79" i="372" s="1"/>
  <c r="I81" i="372" s="1"/>
  <c r="I83" i="372" s="1"/>
  <c r="I85" i="372" s="1"/>
  <c r="G67" i="372"/>
  <c r="G71" i="372" s="1"/>
  <c r="G72" i="372" s="1"/>
  <c r="G20" i="195"/>
  <c r="G64" i="195"/>
  <c r="I64" i="195"/>
  <c r="G9" i="195"/>
  <c r="J136" i="195"/>
  <c r="I136" i="195"/>
  <c r="G136" i="195"/>
  <c r="H136" i="195"/>
  <c r="E136" i="195"/>
  <c r="J118" i="195"/>
  <c r="J122" i="195" s="1"/>
  <c r="J117" i="195"/>
  <c r="H118" i="195"/>
  <c r="H122" i="195" s="1"/>
  <c r="H117" i="195"/>
  <c r="J89" i="195"/>
  <c r="I89" i="195"/>
  <c r="G89" i="195"/>
  <c r="J83" i="195"/>
  <c r="H89" i="195"/>
  <c r="E89" i="195"/>
  <c r="H83" i="195"/>
  <c r="J67" i="195"/>
  <c r="J71" i="195" s="1"/>
  <c r="H67" i="195"/>
  <c r="H71" i="195" s="1"/>
  <c r="J66" i="195"/>
  <c r="H66" i="195"/>
  <c r="J39" i="195"/>
  <c r="I39" i="195"/>
  <c r="J33" i="195"/>
  <c r="H39" i="195"/>
  <c r="G39" i="195"/>
  <c r="E39" i="195"/>
  <c r="H33" i="195"/>
  <c r="J12" i="195"/>
  <c r="J17" i="195" s="1"/>
  <c r="H12" i="195"/>
  <c r="H17" i="195" s="1"/>
  <c r="J11" i="195"/>
  <c r="H11" i="195"/>
  <c r="F129" i="194"/>
  <c r="F130" i="194" s="1"/>
  <c r="F126" i="194"/>
  <c r="G117" i="195" s="1"/>
  <c r="F84" i="194"/>
  <c r="F79" i="194"/>
  <c r="F80" i="194" s="1"/>
  <c r="F76" i="194"/>
  <c r="I66" i="195" s="1"/>
  <c r="F25" i="194"/>
  <c r="F26" i="194" s="1"/>
  <c r="F29" i="194"/>
  <c r="F30" i="194" s="1"/>
  <c r="G11" i="195"/>
  <c r="E27" i="377" l="1"/>
  <c r="E49" i="397"/>
  <c r="E11" i="398" s="1"/>
  <c r="E49" i="377"/>
  <c r="E11" i="378" s="1"/>
  <c r="D17" i="403"/>
  <c r="E35" i="397"/>
  <c r="E37" i="397" s="1"/>
  <c r="E45" i="397" s="1"/>
  <c r="E53" i="397" s="1"/>
  <c r="E27" i="397"/>
  <c r="E30" i="377"/>
  <c r="D29" i="403"/>
  <c r="E25" i="397"/>
  <c r="E32" i="377"/>
  <c r="E56" i="397"/>
  <c r="E32" i="397"/>
  <c r="I87" i="387"/>
  <c r="I38" i="397"/>
  <c r="E22" i="377"/>
  <c r="E30" i="397"/>
  <c r="E22" i="397"/>
  <c r="D5" i="378"/>
  <c r="I87" i="392"/>
  <c r="E31" i="377"/>
  <c r="E107" i="402"/>
  <c r="E25" i="403" s="1"/>
  <c r="D5" i="398"/>
  <c r="E35" i="377"/>
  <c r="E37" i="377" s="1"/>
  <c r="E45" i="377" s="1"/>
  <c r="E53" i="377" s="1"/>
  <c r="E31" i="397"/>
  <c r="E41" i="377"/>
  <c r="E48" i="377" s="1"/>
  <c r="E34" i="377"/>
  <c r="E24" i="397"/>
  <c r="E28" i="397"/>
  <c r="E33" i="397" s="1"/>
  <c r="E28" i="377"/>
  <c r="E33" i="377" s="1"/>
  <c r="E41" i="397"/>
  <c r="E48" i="397" s="1"/>
  <c r="E70" i="402"/>
  <c r="E80" i="402" s="1"/>
  <c r="E123" i="402"/>
  <c r="E130" i="402" s="1"/>
  <c r="F132" i="194"/>
  <c r="E77" i="402"/>
  <c r="I130" i="402"/>
  <c r="I132" i="402" s="1"/>
  <c r="I134" i="402" s="1"/>
  <c r="E81" i="402"/>
  <c r="E83" i="402" s="1"/>
  <c r="E99" i="402"/>
  <c r="E19" i="403" s="1"/>
  <c r="E85" i="402"/>
  <c r="E87" i="402" s="1"/>
  <c r="E91" i="402"/>
  <c r="E98" i="402" s="1"/>
  <c r="E129" i="402"/>
  <c r="E138" i="402"/>
  <c r="E145" i="402" s="1"/>
  <c r="E78" i="397"/>
  <c r="E81" i="397"/>
  <c r="E83" i="397" s="1"/>
  <c r="E99" i="397"/>
  <c r="E70" i="397"/>
  <c r="E80" i="397" s="1"/>
  <c r="E91" i="397"/>
  <c r="E85" i="397"/>
  <c r="E69" i="397"/>
  <c r="E74" i="397" s="1"/>
  <c r="D17" i="398"/>
  <c r="E77" i="397"/>
  <c r="E107" i="397"/>
  <c r="E84" i="397"/>
  <c r="E72" i="397"/>
  <c r="E128" i="402"/>
  <c r="E16" i="377"/>
  <c r="E20" i="377" s="1"/>
  <c r="E18" i="377"/>
  <c r="E121" i="402"/>
  <c r="E131" i="402" s="1"/>
  <c r="E120" i="402"/>
  <c r="E125" i="402" s="1"/>
  <c r="E67" i="402"/>
  <c r="E71" i="402" s="1"/>
  <c r="E12" i="402"/>
  <c r="E17" i="402" s="1"/>
  <c r="E56" i="377"/>
  <c r="E9" i="378" s="1"/>
  <c r="E146" i="402"/>
  <c r="E31" i="403" s="1"/>
  <c r="I88" i="397"/>
  <c r="G88" i="397"/>
  <c r="E24" i="377"/>
  <c r="E154" i="402"/>
  <c r="E37" i="403" s="1"/>
  <c r="I88" i="402"/>
  <c r="G88" i="402"/>
  <c r="E12" i="387"/>
  <c r="E17" i="387" s="1"/>
  <c r="E67" i="387"/>
  <c r="E71" i="387" s="1"/>
  <c r="E7" i="398"/>
  <c r="E9" i="393"/>
  <c r="E13" i="393"/>
  <c r="I38" i="387"/>
  <c r="G38" i="387"/>
  <c r="G148" i="397"/>
  <c r="I149" i="392"/>
  <c r="E9" i="403"/>
  <c r="E13" i="403"/>
  <c r="I130" i="387"/>
  <c r="I132" i="387" s="1"/>
  <c r="I134" i="387" s="1"/>
  <c r="I126" i="387"/>
  <c r="G135" i="387"/>
  <c r="I135" i="387"/>
  <c r="G101" i="387"/>
  <c r="I149" i="397"/>
  <c r="E26" i="397"/>
  <c r="E21" i="397"/>
  <c r="E146" i="397"/>
  <c r="E120" i="397"/>
  <c r="E125" i="397" s="1"/>
  <c r="E138" i="397"/>
  <c r="E132" i="397"/>
  <c r="E134" i="397" s="1"/>
  <c r="E142" i="397" s="1"/>
  <c r="E150" i="397" s="1"/>
  <c r="E154" i="397"/>
  <c r="E129" i="397"/>
  <c r="E128" i="397"/>
  <c r="E121" i="397"/>
  <c r="E131" i="397" s="1"/>
  <c r="D29" i="398"/>
  <c r="E123" i="397"/>
  <c r="I142" i="392"/>
  <c r="I150" i="392" s="1"/>
  <c r="I135" i="392"/>
  <c r="G135" i="392"/>
  <c r="G35" i="397"/>
  <c r="G37" i="397" s="1"/>
  <c r="E67" i="392"/>
  <c r="E71" i="392" s="1"/>
  <c r="E12" i="392"/>
  <c r="E17" i="392" s="1"/>
  <c r="I149" i="387"/>
  <c r="E99" i="392"/>
  <c r="D17" i="393"/>
  <c r="E107" i="392"/>
  <c r="E78" i="392"/>
  <c r="E84" i="392"/>
  <c r="E77" i="392"/>
  <c r="E81" i="392"/>
  <c r="E83" i="392" s="1"/>
  <c r="E72" i="392"/>
  <c r="E91" i="392"/>
  <c r="E85" i="392"/>
  <c r="E69" i="392"/>
  <c r="E74" i="392" s="1"/>
  <c r="E70" i="392"/>
  <c r="E80" i="392" s="1"/>
  <c r="I130" i="397"/>
  <c r="I132" i="397" s="1"/>
  <c r="I134" i="397" s="1"/>
  <c r="I126" i="397"/>
  <c r="E75" i="402"/>
  <c r="E79" i="402"/>
  <c r="G142" i="387"/>
  <c r="G150" i="387" s="1"/>
  <c r="I88" i="387"/>
  <c r="G88" i="387"/>
  <c r="E34" i="387"/>
  <c r="E25" i="387"/>
  <c r="E41" i="387"/>
  <c r="E48" i="387" s="1"/>
  <c r="E18" i="387"/>
  <c r="E32" i="387"/>
  <c r="D5" i="388"/>
  <c r="E56" i="387"/>
  <c r="E28" i="387"/>
  <c r="E33" i="387" s="1"/>
  <c r="E49" i="387"/>
  <c r="E31" i="387"/>
  <c r="E27" i="387"/>
  <c r="E30" i="387"/>
  <c r="E22" i="387"/>
  <c r="E16" i="387"/>
  <c r="E20" i="387" s="1"/>
  <c r="E35" i="387"/>
  <c r="E37" i="387" s="1"/>
  <c r="E45" i="387" s="1"/>
  <c r="E53" i="387" s="1"/>
  <c r="E24" i="387"/>
  <c r="E13" i="398"/>
  <c r="E9" i="398"/>
  <c r="E154" i="387"/>
  <c r="E129" i="387"/>
  <c r="E138" i="387"/>
  <c r="E121" i="387"/>
  <c r="E131" i="387" s="1"/>
  <c r="E146" i="387"/>
  <c r="D29" i="388"/>
  <c r="E128" i="387"/>
  <c r="E123" i="387"/>
  <c r="E120" i="387"/>
  <c r="E125" i="387" s="1"/>
  <c r="E132" i="387"/>
  <c r="E134" i="387" s="1"/>
  <c r="E142" i="387" s="1"/>
  <c r="E150" i="387" s="1"/>
  <c r="G148" i="392"/>
  <c r="I102" i="392"/>
  <c r="E26" i="402"/>
  <c r="E21" i="402"/>
  <c r="I26" i="392"/>
  <c r="I28" i="392" s="1"/>
  <c r="I33" i="392" s="1"/>
  <c r="I21" i="392"/>
  <c r="I22" i="392" s="1"/>
  <c r="I30" i="392" s="1"/>
  <c r="I35" i="392" s="1"/>
  <c r="I37" i="392" s="1"/>
  <c r="G26" i="402"/>
  <c r="G28" i="402" s="1"/>
  <c r="G33" i="402" s="1"/>
  <c r="G21" i="402"/>
  <c r="G22" i="402" s="1"/>
  <c r="G30" i="402" s="1"/>
  <c r="G35" i="402" s="1"/>
  <c r="G37" i="402" s="1"/>
  <c r="E26" i="392"/>
  <c r="E21" i="392"/>
  <c r="G95" i="387"/>
  <c r="G103" i="387" s="1"/>
  <c r="G87" i="387"/>
  <c r="I52" i="387"/>
  <c r="I102" i="387"/>
  <c r="E7" i="393"/>
  <c r="E11" i="393"/>
  <c r="G51" i="387"/>
  <c r="G75" i="397"/>
  <c r="G79" i="397"/>
  <c r="G81" i="397" s="1"/>
  <c r="G83" i="397" s="1"/>
  <c r="G85" i="397" s="1"/>
  <c r="D29" i="393"/>
  <c r="E121" i="392"/>
  <c r="E131" i="392" s="1"/>
  <c r="E128" i="392"/>
  <c r="E138" i="392"/>
  <c r="E132" i="392"/>
  <c r="E134" i="392" s="1"/>
  <c r="E142" i="392" s="1"/>
  <c r="E150" i="392" s="1"/>
  <c r="E129" i="392"/>
  <c r="E123" i="392"/>
  <c r="E154" i="392"/>
  <c r="E146" i="392"/>
  <c r="E120" i="392"/>
  <c r="E125" i="392" s="1"/>
  <c r="G101" i="392"/>
  <c r="G26" i="392"/>
  <c r="G28" i="392" s="1"/>
  <c r="G33" i="392" s="1"/>
  <c r="G21" i="392"/>
  <c r="G22" i="392" s="1"/>
  <c r="G30" i="392" s="1"/>
  <c r="I26" i="402"/>
  <c r="I28" i="402" s="1"/>
  <c r="I33" i="402" s="1"/>
  <c r="I21" i="402"/>
  <c r="I22" i="402" s="1"/>
  <c r="I30" i="402" s="1"/>
  <c r="G95" i="392"/>
  <c r="G103" i="392" s="1"/>
  <c r="G87" i="392"/>
  <c r="E7" i="403"/>
  <c r="E11" i="403"/>
  <c r="G148" i="387"/>
  <c r="G88" i="392"/>
  <c r="I88" i="392"/>
  <c r="G142" i="392"/>
  <c r="G150" i="392" s="1"/>
  <c r="I142" i="402"/>
  <c r="I35" i="397"/>
  <c r="I37" i="397" s="1"/>
  <c r="I135" i="397"/>
  <c r="G135" i="397"/>
  <c r="E72" i="387"/>
  <c r="E107" i="387"/>
  <c r="E70" i="387"/>
  <c r="E80" i="387" s="1"/>
  <c r="E91" i="387"/>
  <c r="D17" i="388"/>
  <c r="E99" i="387"/>
  <c r="E84" i="387"/>
  <c r="E77" i="387"/>
  <c r="E81" i="387"/>
  <c r="E83" i="387" s="1"/>
  <c r="E85" i="387"/>
  <c r="E69" i="387"/>
  <c r="E74" i="387" s="1"/>
  <c r="E78" i="387"/>
  <c r="G79" i="402"/>
  <c r="G81" i="402" s="1"/>
  <c r="G83" i="402" s="1"/>
  <c r="G85" i="402" s="1"/>
  <c r="G75" i="402"/>
  <c r="I21" i="387"/>
  <c r="I22" i="387" s="1"/>
  <c r="I30" i="387" s="1"/>
  <c r="I26" i="387"/>
  <c r="I28" i="387" s="1"/>
  <c r="I33" i="387" s="1"/>
  <c r="I87" i="397"/>
  <c r="I95" i="397"/>
  <c r="I95" i="402"/>
  <c r="I87" i="402"/>
  <c r="E21" i="403"/>
  <c r="G21" i="387"/>
  <c r="G22" i="387" s="1"/>
  <c r="G30" i="387" s="1"/>
  <c r="G26" i="387"/>
  <c r="G28" i="387" s="1"/>
  <c r="G33" i="387" s="1"/>
  <c r="G101" i="382"/>
  <c r="I130" i="382"/>
  <c r="I132" i="382" s="1"/>
  <c r="I134" i="382" s="1"/>
  <c r="I126" i="382"/>
  <c r="D29" i="383"/>
  <c r="E121" i="382"/>
  <c r="E131" i="382" s="1"/>
  <c r="E128" i="382"/>
  <c r="E123" i="382"/>
  <c r="E146" i="382"/>
  <c r="E154" i="382"/>
  <c r="E129" i="382"/>
  <c r="E138" i="382"/>
  <c r="E120" i="382"/>
  <c r="E125" i="382" s="1"/>
  <c r="E132" i="382"/>
  <c r="E134" i="382" s="1"/>
  <c r="E142" i="382" s="1"/>
  <c r="E150" i="382" s="1"/>
  <c r="E107" i="382"/>
  <c r="D17" i="383"/>
  <c r="E78" i="382"/>
  <c r="E84" i="382"/>
  <c r="E72" i="382"/>
  <c r="E77" i="382"/>
  <c r="E70" i="382"/>
  <c r="E80" i="382" s="1"/>
  <c r="E91" i="382"/>
  <c r="E85" i="382"/>
  <c r="E99" i="382"/>
  <c r="E69" i="382"/>
  <c r="E74" i="382" s="1"/>
  <c r="E81" i="382"/>
  <c r="E83" i="382" s="1"/>
  <c r="I38" i="382"/>
  <c r="G38" i="382"/>
  <c r="G88" i="377"/>
  <c r="I88" i="377"/>
  <c r="G101" i="377"/>
  <c r="E70" i="377"/>
  <c r="E80" i="377" s="1"/>
  <c r="E77" i="377"/>
  <c r="E72" i="377"/>
  <c r="E107" i="377"/>
  <c r="D17" i="378"/>
  <c r="E78" i="377"/>
  <c r="E85" i="377"/>
  <c r="E84" i="377"/>
  <c r="E69" i="377"/>
  <c r="E74" i="377" s="1"/>
  <c r="E99" i="377"/>
  <c r="E91" i="377"/>
  <c r="E81" i="377"/>
  <c r="E83" i="377" s="1"/>
  <c r="I21" i="377"/>
  <c r="I22" i="377" s="1"/>
  <c r="I30" i="377" s="1"/>
  <c r="I26" i="377"/>
  <c r="I28" i="377" s="1"/>
  <c r="I33" i="377" s="1"/>
  <c r="G51" i="382"/>
  <c r="G56" i="382" s="1"/>
  <c r="F9" i="383" s="1"/>
  <c r="I45" i="382"/>
  <c r="I53" i="382" s="1"/>
  <c r="I130" i="377"/>
  <c r="I132" i="377" s="1"/>
  <c r="I134" i="377" s="1"/>
  <c r="I126" i="377"/>
  <c r="G148" i="377"/>
  <c r="I149" i="382"/>
  <c r="I52" i="382"/>
  <c r="I102" i="377"/>
  <c r="I149" i="377"/>
  <c r="E146" i="377"/>
  <c r="E120" i="377"/>
  <c r="E125" i="377" s="1"/>
  <c r="E138" i="377"/>
  <c r="E132" i="377"/>
  <c r="E134" i="377" s="1"/>
  <c r="E142" i="377" s="1"/>
  <c r="E150" i="377" s="1"/>
  <c r="E154" i="377"/>
  <c r="E129" i="377"/>
  <c r="E128" i="377"/>
  <c r="E121" i="377"/>
  <c r="E131" i="377" s="1"/>
  <c r="D29" i="378"/>
  <c r="E123" i="377"/>
  <c r="I88" i="382"/>
  <c r="G88" i="382"/>
  <c r="G148" i="382"/>
  <c r="G95" i="382"/>
  <c r="G103" i="382" s="1"/>
  <c r="G87" i="382"/>
  <c r="I102" i="382"/>
  <c r="E26" i="377"/>
  <c r="E21" i="377"/>
  <c r="G21" i="377"/>
  <c r="G22" i="377" s="1"/>
  <c r="G30" i="377" s="1"/>
  <c r="G26" i="377"/>
  <c r="G28" i="377" s="1"/>
  <c r="G33" i="377" s="1"/>
  <c r="E56" i="382"/>
  <c r="E24" i="382"/>
  <c r="E41" i="382"/>
  <c r="E48" i="382" s="1"/>
  <c r="E35" i="382"/>
  <c r="E37" i="382" s="1"/>
  <c r="E45" i="382" s="1"/>
  <c r="E53" i="382" s="1"/>
  <c r="D5" i="383"/>
  <c r="E49" i="382"/>
  <c r="E30" i="382"/>
  <c r="E16" i="382"/>
  <c r="E20" i="382" s="1"/>
  <c r="E34" i="382"/>
  <c r="E25" i="382"/>
  <c r="E18" i="382"/>
  <c r="E28" i="382"/>
  <c r="E33" i="382" s="1"/>
  <c r="E32" i="382"/>
  <c r="E22" i="382"/>
  <c r="E27" i="382"/>
  <c r="E31" i="382"/>
  <c r="I135" i="377"/>
  <c r="G135" i="377"/>
  <c r="E67" i="382"/>
  <c r="E71" i="382" s="1"/>
  <c r="E12" i="382"/>
  <c r="E17" i="382" s="1"/>
  <c r="G135" i="382"/>
  <c r="I135" i="382"/>
  <c r="E12" i="377"/>
  <c r="E17" i="377" s="1"/>
  <c r="E67" i="377"/>
  <c r="E71" i="377" s="1"/>
  <c r="G87" i="377"/>
  <c r="G95" i="377"/>
  <c r="G103" i="377" s="1"/>
  <c r="G79" i="372"/>
  <c r="G81" i="372" s="1"/>
  <c r="G83" i="372" s="1"/>
  <c r="G85" i="372" s="1"/>
  <c r="G75" i="372"/>
  <c r="E37" i="373"/>
  <c r="E33" i="373"/>
  <c r="E106" i="372"/>
  <c r="E98" i="372"/>
  <c r="G38" i="372"/>
  <c r="I38" i="372"/>
  <c r="G26" i="372"/>
  <c r="G28" i="372" s="1"/>
  <c r="G33" i="372" s="1"/>
  <c r="G21" i="372"/>
  <c r="G22" i="372" s="1"/>
  <c r="G30" i="372" s="1"/>
  <c r="I52" i="372"/>
  <c r="E56" i="372"/>
  <c r="D5" i="373"/>
  <c r="E32" i="372"/>
  <c r="E18" i="372"/>
  <c r="E24" i="372"/>
  <c r="E28" i="372"/>
  <c r="E33" i="372" s="1"/>
  <c r="E41" i="372"/>
  <c r="E48" i="372" s="1"/>
  <c r="E35" i="372"/>
  <c r="E37" i="372" s="1"/>
  <c r="E45" i="372" s="1"/>
  <c r="E53" i="372" s="1"/>
  <c r="E49" i="372"/>
  <c r="E30" i="372"/>
  <c r="E16" i="372"/>
  <c r="E20" i="372" s="1"/>
  <c r="E34" i="372"/>
  <c r="E25" i="372"/>
  <c r="E22" i="372"/>
  <c r="E31" i="372"/>
  <c r="E27" i="372"/>
  <c r="E130" i="372"/>
  <c r="E126" i="372"/>
  <c r="E95" i="372"/>
  <c r="E103" i="372" s="1"/>
  <c r="E87" i="372"/>
  <c r="I130" i="372"/>
  <c r="I132" i="372" s="1"/>
  <c r="I134" i="372" s="1"/>
  <c r="I126" i="372"/>
  <c r="I26" i="372"/>
  <c r="I28" i="372" s="1"/>
  <c r="I33" i="372" s="1"/>
  <c r="I21" i="372"/>
  <c r="I22" i="372" s="1"/>
  <c r="I30" i="372" s="1"/>
  <c r="I35" i="372" s="1"/>
  <c r="I37" i="372" s="1"/>
  <c r="I87" i="372"/>
  <c r="I95" i="372"/>
  <c r="E153" i="372"/>
  <c r="E145" i="372"/>
  <c r="E19" i="373"/>
  <c r="E23" i="373"/>
  <c r="G51" i="372"/>
  <c r="E21" i="373"/>
  <c r="E25" i="373"/>
  <c r="E35" i="373"/>
  <c r="E31" i="373"/>
  <c r="E75" i="372"/>
  <c r="E79" i="372"/>
  <c r="I117" i="195"/>
  <c r="G66" i="195"/>
  <c r="I11" i="195"/>
  <c r="F86" i="194"/>
  <c r="F32" i="194"/>
  <c r="B24" i="28" a="1"/>
  <c r="B24" i="28" s="1"/>
  <c r="D4" i="193"/>
  <c r="C22" i="28"/>
  <c r="G13" i="196"/>
  <c r="G11" i="196"/>
  <c r="G9" i="196"/>
  <c r="G7" i="196"/>
  <c r="H152" i="195"/>
  <c r="G152" i="195"/>
  <c r="J151" i="195"/>
  <c r="I151" i="195"/>
  <c r="J150" i="195"/>
  <c r="H149" i="195"/>
  <c r="G149" i="195"/>
  <c r="J148" i="195"/>
  <c r="I148" i="195"/>
  <c r="J145" i="195"/>
  <c r="H145" i="195"/>
  <c r="J144" i="195"/>
  <c r="J152" i="195" s="1"/>
  <c r="I144" i="195"/>
  <c r="I152" i="195" s="1"/>
  <c r="H143" i="195"/>
  <c r="H151" i="195" s="1"/>
  <c r="G143" i="195"/>
  <c r="G151" i="195" s="1"/>
  <c r="J141" i="195"/>
  <c r="J149" i="195" s="1"/>
  <c r="H140" i="195"/>
  <c r="H148" i="195" s="1"/>
  <c r="J137" i="195"/>
  <c r="I137" i="195"/>
  <c r="H137" i="195"/>
  <c r="G137" i="195"/>
  <c r="E137" i="195"/>
  <c r="J135" i="195"/>
  <c r="H135" i="195"/>
  <c r="E135" i="195"/>
  <c r="J130" i="195"/>
  <c r="H130" i="195"/>
  <c r="J129" i="195"/>
  <c r="I129" i="195"/>
  <c r="H129" i="195"/>
  <c r="G129" i="195"/>
  <c r="J128" i="195"/>
  <c r="I128" i="195"/>
  <c r="H128" i="195"/>
  <c r="G128" i="195"/>
  <c r="J126" i="195"/>
  <c r="H126" i="195"/>
  <c r="J125" i="195"/>
  <c r="H125" i="195"/>
  <c r="J120" i="195"/>
  <c r="I120" i="195"/>
  <c r="H120" i="195"/>
  <c r="G120" i="195"/>
  <c r="G123" i="195" s="1"/>
  <c r="J105" i="195"/>
  <c r="H105" i="195"/>
  <c r="G105" i="195"/>
  <c r="J104" i="195"/>
  <c r="I104" i="195"/>
  <c r="H104" i="195"/>
  <c r="J103" i="195"/>
  <c r="H103" i="195"/>
  <c r="J102" i="195"/>
  <c r="H102" i="195"/>
  <c r="G102" i="195"/>
  <c r="J101" i="195"/>
  <c r="I101" i="195"/>
  <c r="H101" i="195"/>
  <c r="J98" i="195"/>
  <c r="H98" i="195"/>
  <c r="J97" i="195"/>
  <c r="I97" i="195"/>
  <c r="I105" i="195" s="1"/>
  <c r="H96" i="195"/>
  <c r="G96" i="195"/>
  <c r="G104" i="195" s="1"/>
  <c r="J95" i="195"/>
  <c r="H95" i="195"/>
  <c r="J94" i="195"/>
  <c r="H93" i="195"/>
  <c r="J90" i="195"/>
  <c r="I90" i="195"/>
  <c r="H90" i="195"/>
  <c r="G90" i="195"/>
  <c r="E90" i="195"/>
  <c r="J88" i="195"/>
  <c r="H88" i="195"/>
  <c r="E88" i="195"/>
  <c r="J87" i="195"/>
  <c r="J84" i="195"/>
  <c r="H84" i="195"/>
  <c r="H79" i="195"/>
  <c r="I78" i="195"/>
  <c r="G78" i="195"/>
  <c r="J77" i="195"/>
  <c r="I77" i="195"/>
  <c r="H77" i="195"/>
  <c r="G77" i="195"/>
  <c r="J75" i="195"/>
  <c r="J79" i="195" s="1"/>
  <c r="H75" i="195"/>
  <c r="J69" i="195"/>
  <c r="I69" i="195"/>
  <c r="H69" i="195"/>
  <c r="G69" i="195"/>
  <c r="H55" i="195"/>
  <c r="G55" i="195"/>
  <c r="J54" i="195"/>
  <c r="I54" i="195"/>
  <c r="H52" i="195"/>
  <c r="G52" i="195"/>
  <c r="J51" i="195"/>
  <c r="I51" i="195"/>
  <c r="J47" i="195"/>
  <c r="J55" i="195" s="1"/>
  <c r="I47" i="195"/>
  <c r="I55" i="195" s="1"/>
  <c r="H46" i="195"/>
  <c r="H54" i="195" s="1"/>
  <c r="G46" i="195"/>
  <c r="G54" i="195" s="1"/>
  <c r="J44" i="195"/>
  <c r="J52" i="195" s="1"/>
  <c r="H43" i="195"/>
  <c r="H51" i="195" s="1"/>
  <c r="J40" i="195"/>
  <c r="I40" i="195"/>
  <c r="H40" i="195"/>
  <c r="G40" i="195"/>
  <c r="E40" i="195"/>
  <c r="E38" i="195"/>
  <c r="J37" i="195"/>
  <c r="J45" i="195" s="1"/>
  <c r="H37" i="195"/>
  <c r="J31" i="195"/>
  <c r="I31" i="195"/>
  <c r="H31" i="195"/>
  <c r="G31" i="195"/>
  <c r="J30" i="195"/>
  <c r="H30" i="195"/>
  <c r="J26" i="195"/>
  <c r="H26" i="195"/>
  <c r="J25" i="195"/>
  <c r="I25" i="195"/>
  <c r="G25" i="195"/>
  <c r="J24" i="195"/>
  <c r="I24" i="195"/>
  <c r="H24" i="195"/>
  <c r="G24" i="195"/>
  <c r="J21" i="195"/>
  <c r="H21" i="195"/>
  <c r="A119" i="194"/>
  <c r="A118" i="194"/>
  <c r="A69" i="194"/>
  <c r="A58" i="195" s="1"/>
  <c r="A15" i="196" s="1"/>
  <c r="A68" i="194"/>
  <c r="A15" i="194"/>
  <c r="D34" i="194" s="1"/>
  <c r="A14" i="194"/>
  <c r="H5" i="194"/>
  <c r="D49" i="193"/>
  <c r="D30" i="193"/>
  <c r="D13" i="193"/>
  <c r="J8" i="15"/>
  <c r="D19" i="20"/>
  <c r="D16" i="20"/>
  <c r="I5" i="38"/>
  <c r="I6" i="38"/>
  <c r="I7" i="38"/>
  <c r="I8" i="38"/>
  <c r="I9" i="38"/>
  <c r="I10" i="38"/>
  <c r="I11" i="38"/>
  <c r="I12" i="38"/>
  <c r="I13" i="38"/>
  <c r="I14" i="38"/>
  <c r="I15" i="38"/>
  <c r="I16" i="38"/>
  <c r="I17" i="38"/>
  <c r="I18" i="38"/>
  <c r="I19" i="38"/>
  <c r="I20" i="38"/>
  <c r="I21" i="38"/>
  <c r="I22" i="38"/>
  <c r="I23" i="38"/>
  <c r="I24" i="38"/>
  <c r="I25" i="38"/>
  <c r="I26" i="38"/>
  <c r="I27" i="38"/>
  <c r="I28" i="38"/>
  <c r="I29" i="38"/>
  <c r="I30" i="38"/>
  <c r="I31" i="38"/>
  <c r="I32" i="38"/>
  <c r="I33" i="38"/>
  <c r="I34" i="38"/>
  <c r="I35" i="38"/>
  <c r="I36" i="38"/>
  <c r="I37" i="38"/>
  <c r="I38" i="38"/>
  <c r="I39" i="38"/>
  <c r="I40" i="38"/>
  <c r="I41" i="38"/>
  <c r="I42" i="38"/>
  <c r="I43" i="38"/>
  <c r="I44" i="38"/>
  <c r="I4" i="38"/>
  <c r="C5" i="38"/>
  <c r="C6" i="38"/>
  <c r="C7" i="38"/>
  <c r="C8" i="38"/>
  <c r="C9" i="38"/>
  <c r="C10" i="38"/>
  <c r="C11" i="38"/>
  <c r="C12" i="38"/>
  <c r="C13" i="38"/>
  <c r="C14" i="38"/>
  <c r="C15" i="38"/>
  <c r="C16" i="38"/>
  <c r="C17" i="38"/>
  <c r="C18" i="38"/>
  <c r="C19" i="38"/>
  <c r="C20" i="38"/>
  <c r="C21" i="38"/>
  <c r="C22" i="38"/>
  <c r="C23" i="38"/>
  <c r="C24" i="38"/>
  <c r="C25" i="38"/>
  <c r="C26" i="38"/>
  <c r="C27" i="38"/>
  <c r="C28" i="38"/>
  <c r="C29" i="38"/>
  <c r="C30" i="38"/>
  <c r="C31" i="38"/>
  <c r="C32" i="38"/>
  <c r="C33" i="38"/>
  <c r="C34" i="38"/>
  <c r="C35" i="38"/>
  <c r="C36" i="38"/>
  <c r="C37" i="38"/>
  <c r="C38" i="38"/>
  <c r="C39" i="38"/>
  <c r="C40" i="38"/>
  <c r="C41" i="38"/>
  <c r="C42" i="38"/>
  <c r="C43" i="38"/>
  <c r="C44" i="38"/>
  <c r="C4" i="38"/>
  <c r="E153" i="402" l="1"/>
  <c r="E33" i="403"/>
  <c r="E7" i="378"/>
  <c r="E126" i="402"/>
  <c r="E95" i="402"/>
  <c r="E103" i="402" s="1"/>
  <c r="D19" i="370"/>
  <c r="H62" i="371" s="1"/>
  <c r="D36" i="385"/>
  <c r="D36" i="380"/>
  <c r="D36" i="395"/>
  <c r="D19" i="395"/>
  <c r="H62" i="396" s="1"/>
  <c r="D19" i="400"/>
  <c r="H62" i="401" s="1"/>
  <c r="D36" i="390"/>
  <c r="D19" i="380"/>
  <c r="H62" i="381" s="1"/>
  <c r="D19" i="385"/>
  <c r="H62" i="386" s="1"/>
  <c r="D36" i="370"/>
  <c r="D19" i="390"/>
  <c r="H62" i="391" s="1"/>
  <c r="D19" i="375"/>
  <c r="H62" i="376" s="1"/>
  <c r="D36" i="375"/>
  <c r="D36" i="400"/>
  <c r="E23" i="403"/>
  <c r="G35" i="387"/>
  <c r="G37" i="387" s="1"/>
  <c r="G45" i="387" s="1"/>
  <c r="E106" i="402"/>
  <c r="E13" i="378"/>
  <c r="E35" i="403"/>
  <c r="E23" i="398"/>
  <c r="E19" i="398"/>
  <c r="E21" i="398"/>
  <c r="E25" i="398"/>
  <c r="E87" i="397"/>
  <c r="E95" i="397"/>
  <c r="E103" i="397" s="1"/>
  <c r="E106" i="397"/>
  <c r="E98" i="397"/>
  <c r="E79" i="397"/>
  <c r="E75" i="397"/>
  <c r="E31" i="393"/>
  <c r="E35" i="393"/>
  <c r="I103" i="397"/>
  <c r="I150" i="402"/>
  <c r="E95" i="392"/>
  <c r="E103" i="392" s="1"/>
  <c r="E87" i="392"/>
  <c r="E21" i="388"/>
  <c r="E25" i="388"/>
  <c r="I35" i="402"/>
  <c r="I37" i="402" s="1"/>
  <c r="E145" i="392"/>
  <c r="E153" i="392"/>
  <c r="E31" i="388"/>
  <c r="E35" i="388"/>
  <c r="E106" i="392"/>
  <c r="E98" i="392"/>
  <c r="E21" i="387"/>
  <c r="E26" i="387"/>
  <c r="G45" i="402"/>
  <c r="E106" i="387"/>
  <c r="E98" i="387"/>
  <c r="I45" i="392"/>
  <c r="G95" i="402"/>
  <c r="G87" i="402"/>
  <c r="G35" i="392"/>
  <c r="G37" i="392" s="1"/>
  <c r="E153" i="387"/>
  <c r="E145" i="387"/>
  <c r="E11" i="388"/>
  <c r="E7" i="388"/>
  <c r="I103" i="402"/>
  <c r="E35" i="398"/>
  <c r="E31" i="398"/>
  <c r="E37" i="393"/>
  <c r="E33" i="393"/>
  <c r="E79" i="387"/>
  <c r="E75" i="387"/>
  <c r="E79" i="392"/>
  <c r="E75" i="392"/>
  <c r="E33" i="398"/>
  <c r="E37" i="398"/>
  <c r="E23" i="388"/>
  <c r="E19" i="388"/>
  <c r="G87" i="397"/>
  <c r="G95" i="397"/>
  <c r="E33" i="388"/>
  <c r="E37" i="388"/>
  <c r="E9" i="388"/>
  <c r="E13" i="388"/>
  <c r="G45" i="397"/>
  <c r="E19" i="393"/>
  <c r="E23" i="393"/>
  <c r="E130" i="392"/>
  <c r="E126" i="392"/>
  <c r="I142" i="387"/>
  <c r="E130" i="387"/>
  <c r="E126" i="387"/>
  <c r="E126" i="397"/>
  <c r="E130" i="397"/>
  <c r="I35" i="387"/>
  <c r="I37" i="387" s="1"/>
  <c r="E87" i="387"/>
  <c r="E95" i="387"/>
  <c r="E103" i="387" s="1"/>
  <c r="E153" i="397"/>
  <c r="E145" i="397"/>
  <c r="I45" i="397"/>
  <c r="I142" i="397"/>
  <c r="E21" i="393"/>
  <c r="E25" i="393"/>
  <c r="E95" i="382"/>
  <c r="E103" i="382" s="1"/>
  <c r="E87" i="382"/>
  <c r="E33" i="378"/>
  <c r="E37" i="378"/>
  <c r="I35" i="377"/>
  <c r="I37" i="377" s="1"/>
  <c r="E37" i="383"/>
  <c r="E33" i="383"/>
  <c r="E35" i="383"/>
  <c r="E31" i="383"/>
  <c r="E153" i="382"/>
  <c r="E145" i="382"/>
  <c r="E98" i="382"/>
  <c r="E106" i="382"/>
  <c r="E75" i="382"/>
  <c r="E79" i="382"/>
  <c r="E9" i="383"/>
  <c r="E13" i="383"/>
  <c r="E26" i="382"/>
  <c r="E21" i="382"/>
  <c r="E87" i="377"/>
  <c r="E95" i="377"/>
  <c r="E103" i="377" s="1"/>
  <c r="E25" i="383"/>
  <c r="E21" i="383"/>
  <c r="E153" i="377"/>
  <c r="E145" i="377"/>
  <c r="E35" i="378"/>
  <c r="E31" i="378"/>
  <c r="I142" i="382"/>
  <c r="E79" i="377"/>
  <c r="E75" i="377"/>
  <c r="E106" i="377"/>
  <c r="E98" i="377"/>
  <c r="E130" i="382"/>
  <c r="E126" i="382"/>
  <c r="G35" i="377"/>
  <c r="G37" i="377" s="1"/>
  <c r="E7" i="383"/>
  <c r="E11" i="383"/>
  <c r="E23" i="378"/>
  <c r="E19" i="378"/>
  <c r="I142" i="377"/>
  <c r="E126" i="377"/>
  <c r="E130" i="377"/>
  <c r="I56" i="382"/>
  <c r="F13" i="383" s="1"/>
  <c r="E21" i="378"/>
  <c r="E25" i="378"/>
  <c r="E19" i="383"/>
  <c r="E23" i="383"/>
  <c r="I103" i="372"/>
  <c r="E9" i="373"/>
  <c r="E13" i="373"/>
  <c r="I45" i="372"/>
  <c r="G95" i="372"/>
  <c r="G87" i="372"/>
  <c r="E26" i="372"/>
  <c r="E21" i="372"/>
  <c r="G35" i="372"/>
  <c r="G37" i="372" s="1"/>
  <c r="I142" i="372"/>
  <c r="E7" i="373"/>
  <c r="E11" i="373"/>
  <c r="H74" i="195"/>
  <c r="J74" i="195"/>
  <c r="I74" i="195"/>
  <c r="I20" i="195"/>
  <c r="G67" i="195"/>
  <c r="I67" i="195"/>
  <c r="G118" i="195"/>
  <c r="I118" i="195"/>
  <c r="I122" i="195" s="1"/>
  <c r="I123" i="195" s="1"/>
  <c r="G12" i="195"/>
  <c r="I12" i="195"/>
  <c r="J53" i="195"/>
  <c r="F17" i="194"/>
  <c r="E22" i="194" s="1"/>
  <c r="F71" i="194"/>
  <c r="G32" i="195" a="1"/>
  <c r="G32" i="195" s="1"/>
  <c r="D50" i="194"/>
  <c r="A5" i="195"/>
  <c r="F7" i="193"/>
  <c r="I32" i="195" a="1"/>
  <c r="I32" i="195" s="1"/>
  <c r="G125" i="195"/>
  <c r="G74" i="195"/>
  <c r="I125" i="195"/>
  <c r="G24" i="193"/>
  <c r="D43" i="193"/>
  <c r="C25" i="193"/>
  <c r="E43" i="193"/>
  <c r="G7" i="193"/>
  <c r="H142" i="195"/>
  <c r="H45" i="195"/>
  <c r="H150" i="195"/>
  <c r="H53" i="195"/>
  <c r="D104" i="194"/>
  <c r="D88" i="194"/>
  <c r="D134" i="194"/>
  <c r="D150" i="194"/>
  <c r="A110" i="195"/>
  <c r="A27" i="196" s="1"/>
  <c r="G53" i="387" l="1"/>
  <c r="G56" i="387" s="1"/>
  <c r="F9" i="388" s="1"/>
  <c r="I53" i="392"/>
  <c r="I56" i="392" s="1"/>
  <c r="F13" i="393" s="1"/>
  <c r="G53" i="402"/>
  <c r="G56" i="402" s="1"/>
  <c r="F9" i="403" s="1"/>
  <c r="I45" i="387"/>
  <c r="G103" i="397"/>
  <c r="I53" i="397"/>
  <c r="I56" i="397" s="1"/>
  <c r="F13" i="398" s="1"/>
  <c r="I150" i="387"/>
  <c r="G53" i="397"/>
  <c r="G56" i="397" s="1"/>
  <c r="F9" i="398" s="1"/>
  <c r="G45" i="392"/>
  <c r="I45" i="402"/>
  <c r="G103" i="402"/>
  <c r="I150" i="397"/>
  <c r="I150" i="377"/>
  <c r="I45" i="377"/>
  <c r="I150" i="382"/>
  <c r="G45" i="377"/>
  <c r="G45" i="372"/>
  <c r="G103" i="372"/>
  <c r="I53" i="372"/>
  <c r="I56" i="372" s="1"/>
  <c r="F13" i="373" s="1"/>
  <c r="I150" i="372"/>
  <c r="E46" i="193"/>
  <c r="D46" i="193"/>
  <c r="F47" i="193"/>
  <c r="G47" i="193"/>
  <c r="E47" i="193"/>
  <c r="D47" i="193"/>
  <c r="G46" i="193"/>
  <c r="F46" i="193"/>
  <c r="I17" i="195"/>
  <c r="I18" i="195" s="1"/>
  <c r="G17" i="195"/>
  <c r="G18" i="195" s="1"/>
  <c r="G21" i="195" s="1"/>
  <c r="G22" i="195" s="1"/>
  <c r="I71" i="195"/>
  <c r="I72" i="195" s="1"/>
  <c r="G71" i="195"/>
  <c r="G72" i="195" s="1"/>
  <c r="E78" i="194"/>
  <c r="E80" i="194"/>
  <c r="E83" i="194"/>
  <c r="E86" i="194"/>
  <c r="E79" i="194"/>
  <c r="E82" i="194"/>
  <c r="E84" i="194"/>
  <c r="E25" i="194"/>
  <c r="E29" i="194"/>
  <c r="E26" i="194"/>
  <c r="E32" i="194"/>
  <c r="E24" i="194"/>
  <c r="E28" i="194"/>
  <c r="E30" i="194"/>
  <c r="B3" i="196"/>
  <c r="E60" i="194"/>
  <c r="E11" i="195"/>
  <c r="F24" i="193"/>
  <c r="C44" i="193"/>
  <c r="F43" i="193"/>
  <c r="C8" i="193"/>
  <c r="E24" i="193"/>
  <c r="D24" i="193"/>
  <c r="F121" i="194"/>
  <c r="E38" i="194"/>
  <c r="E40" i="194"/>
  <c r="E64" i="194"/>
  <c r="E46" i="195" s="1"/>
  <c r="E54" i="195" s="1"/>
  <c r="E44" i="194"/>
  <c r="E43" i="195" s="1"/>
  <c r="E51" i="195" s="1"/>
  <c r="G43" i="193"/>
  <c r="D7" i="193"/>
  <c r="E7" i="193"/>
  <c r="E62" i="194"/>
  <c r="F48" i="194"/>
  <c r="I38" i="195" s="1"/>
  <c r="B7" i="195"/>
  <c r="E27" i="195" s="1"/>
  <c r="E58" i="194"/>
  <c r="E54" i="194"/>
  <c r="E56" i="194"/>
  <c r="E36" i="194"/>
  <c r="E52" i="194"/>
  <c r="E46" i="194"/>
  <c r="E44" i="195" s="1"/>
  <c r="E52" i="195" s="1"/>
  <c r="E42" i="194"/>
  <c r="E66" i="194"/>
  <c r="E47" i="195" s="1"/>
  <c r="E55" i="195" s="1"/>
  <c r="F44" i="194"/>
  <c r="G43" i="195" s="1"/>
  <c r="F46" i="194"/>
  <c r="I44" i="195" s="1"/>
  <c r="I53" i="402" l="1"/>
  <c r="I56" i="402" s="1"/>
  <c r="F13" i="403" s="1"/>
  <c r="G53" i="392"/>
  <c r="G56" i="392" s="1"/>
  <c r="F9" i="393" s="1"/>
  <c r="I53" i="387"/>
  <c r="I56" i="387" s="1"/>
  <c r="F13" i="388" s="1"/>
  <c r="I53" i="377"/>
  <c r="I56" i="377" s="1"/>
  <c r="F13" i="378" s="1"/>
  <c r="G53" i="377"/>
  <c r="G56" i="377" s="1"/>
  <c r="F9" i="378" s="1"/>
  <c r="G53" i="372"/>
  <c r="G56" i="372" s="1"/>
  <c r="F9" i="373" s="1"/>
  <c r="E35" i="195"/>
  <c r="E37" i="195" s="1"/>
  <c r="E45" i="195" s="1"/>
  <c r="E53" i="195" s="1"/>
  <c r="E30" i="195"/>
  <c r="F50" i="193"/>
  <c r="H140" i="194" s="1"/>
  <c r="C36" i="193"/>
  <c r="D36" i="193" s="1"/>
  <c r="E16" i="195"/>
  <c r="E20" i="195" s="1"/>
  <c r="E34" i="195"/>
  <c r="E22" i="195"/>
  <c r="E67" i="195"/>
  <c r="E71" i="195" s="1"/>
  <c r="E12" i="195"/>
  <c r="E17" i="195" s="1"/>
  <c r="E130" i="194"/>
  <c r="E132" i="194"/>
  <c r="E118" i="195" s="1"/>
  <c r="E122" i="195" s="1"/>
  <c r="E128" i="194"/>
  <c r="E129" i="194"/>
  <c r="E138" i="194"/>
  <c r="E126" i="194"/>
  <c r="E117" i="195" s="1"/>
  <c r="E116" i="194"/>
  <c r="E97" i="195" s="1"/>
  <c r="E105" i="195" s="1"/>
  <c r="E76" i="194"/>
  <c r="E66" i="195" s="1"/>
  <c r="E160" i="194"/>
  <c r="E143" i="195" s="1"/>
  <c r="E151" i="195" s="1"/>
  <c r="C19" i="193"/>
  <c r="D19" i="193" s="1"/>
  <c r="H62" i="194" s="1"/>
  <c r="D11" i="193"/>
  <c r="E11" i="193"/>
  <c r="G10" i="193"/>
  <c r="F10" i="193"/>
  <c r="G11" i="193"/>
  <c r="F11" i="193"/>
  <c r="E10" i="193"/>
  <c r="D10" i="193"/>
  <c r="F19" i="193" s="1"/>
  <c r="H40" i="194" s="1"/>
  <c r="F102" i="194"/>
  <c r="I88" i="195" s="1"/>
  <c r="E144" i="194"/>
  <c r="E140" i="195" s="1"/>
  <c r="E148" i="195" s="1"/>
  <c r="E96" i="194"/>
  <c r="E114" i="194"/>
  <c r="E96" i="195" s="1"/>
  <c r="E104" i="195" s="1"/>
  <c r="F98" i="194"/>
  <c r="G93" i="195" s="1"/>
  <c r="E112" i="194"/>
  <c r="E110" i="194"/>
  <c r="E100" i="194"/>
  <c r="E94" i="195" s="1"/>
  <c r="F100" i="194"/>
  <c r="I94" i="195" s="1"/>
  <c r="I102" i="195" s="1"/>
  <c r="E92" i="194"/>
  <c r="E94" i="194"/>
  <c r="E108" i="194"/>
  <c r="E106" i="194"/>
  <c r="E98" i="194"/>
  <c r="E93" i="195" s="1"/>
  <c r="E90" i="194"/>
  <c r="B60" i="195"/>
  <c r="B112" i="195"/>
  <c r="F144" i="194"/>
  <c r="G140" i="195" s="1"/>
  <c r="E154" i="194"/>
  <c r="E140" i="194"/>
  <c r="E152" i="194"/>
  <c r="E142" i="194"/>
  <c r="F146" i="194"/>
  <c r="I141" i="195" s="1"/>
  <c r="E156" i="194"/>
  <c r="E146" i="194"/>
  <c r="E141" i="195" s="1"/>
  <c r="E149" i="195" s="1"/>
  <c r="E136" i="194"/>
  <c r="E158" i="194"/>
  <c r="F148" i="194"/>
  <c r="I135" i="195" s="1"/>
  <c r="E162" i="194"/>
  <c r="E144" i="195" s="1"/>
  <c r="E152" i="195" s="1"/>
  <c r="D5" i="196"/>
  <c r="E25" i="195"/>
  <c r="E49" i="195"/>
  <c r="E7" i="196" s="1"/>
  <c r="E41" i="195"/>
  <c r="E48" i="195" s="1"/>
  <c r="G38" i="195"/>
  <c r="E28" i="195"/>
  <c r="E33" i="195" s="1"/>
  <c r="E31" i="195"/>
  <c r="E32" i="195"/>
  <c r="E24" i="195"/>
  <c r="E18" i="195"/>
  <c r="E21" i="195" s="1"/>
  <c r="E56" i="195"/>
  <c r="E9" i="196" s="1"/>
  <c r="I52" i="195"/>
  <c r="G51" i="195"/>
  <c r="G75" i="195"/>
  <c r="G79" i="195"/>
  <c r="G81" i="195" s="1"/>
  <c r="I130" i="195"/>
  <c r="I132" i="195" s="1"/>
  <c r="I126" i="195"/>
  <c r="G126" i="195"/>
  <c r="G130" i="195"/>
  <c r="G132" i="195" s="1"/>
  <c r="G134" i="195" s="1"/>
  <c r="I75" i="195"/>
  <c r="I134" i="195" l="1"/>
  <c r="I142" i="195" s="1"/>
  <c r="I150" i="195" s="1"/>
  <c r="I149" i="195"/>
  <c r="G148" i="195"/>
  <c r="E120" i="195"/>
  <c r="E125" i="195" s="1"/>
  <c r="E121" i="195"/>
  <c r="E99" i="195"/>
  <c r="E70" i="195"/>
  <c r="G83" i="195"/>
  <c r="E77" i="195"/>
  <c r="G101" i="195"/>
  <c r="E72" i="195"/>
  <c r="E85" i="195"/>
  <c r="E87" i="195" s="1"/>
  <c r="G88" i="195"/>
  <c r="E91" i="195"/>
  <c r="E106" i="195" s="1"/>
  <c r="E102" i="195"/>
  <c r="E78" i="195"/>
  <c r="E81" i="195"/>
  <c r="E83" i="195" s="1"/>
  <c r="E107" i="195"/>
  <c r="E123" i="195"/>
  <c r="E130" i="195" s="1"/>
  <c r="G135" i="195"/>
  <c r="E129" i="195"/>
  <c r="E146" i="195"/>
  <c r="E128" i="195"/>
  <c r="E154" i="195"/>
  <c r="D29" i="196"/>
  <c r="E101" i="195"/>
  <c r="D17" i="196"/>
  <c r="E84" i="195"/>
  <c r="E69" i="195"/>
  <c r="E74" i="195" s="1"/>
  <c r="E132" i="195"/>
  <c r="E134" i="195" s="1"/>
  <c r="E142" i="195" s="1"/>
  <c r="E150" i="195" s="1"/>
  <c r="E138" i="195"/>
  <c r="E153" i="195" s="1"/>
  <c r="E11" i="196"/>
  <c r="E13" i="196"/>
  <c r="E26" i="195"/>
  <c r="I79" i="195"/>
  <c r="I81" i="195" s="1"/>
  <c r="D13" i="20"/>
  <c r="E25" i="196" l="1"/>
  <c r="E21" i="196"/>
  <c r="E23" i="196"/>
  <c r="E19" i="196"/>
  <c r="E98" i="195"/>
  <c r="E37" i="196"/>
  <c r="E33" i="196"/>
  <c r="E31" i="196"/>
  <c r="E35" i="196"/>
  <c r="E145" i="195"/>
  <c r="E131" i="195"/>
  <c r="E80" i="195"/>
  <c r="G142" i="195"/>
  <c r="I83" i="195"/>
  <c r="E75" i="195"/>
  <c r="E95" i="195"/>
  <c r="E103" i="195" s="1"/>
  <c r="E79" i="195"/>
  <c r="E126" i="195"/>
  <c r="P7" i="150"/>
  <c r="P8" i="150"/>
  <c r="P9" i="150"/>
  <c r="P10" i="150"/>
  <c r="P11" i="150"/>
  <c r="P12" i="150"/>
  <c r="P13" i="150"/>
  <c r="P14" i="150"/>
  <c r="P15" i="150"/>
  <c r="P16" i="150"/>
  <c r="P17" i="150"/>
  <c r="P18" i="150"/>
  <c r="P19" i="150"/>
  <c r="P20" i="150"/>
  <c r="P21" i="150"/>
  <c r="P22" i="150"/>
  <c r="P23" i="150"/>
  <c r="P24" i="150"/>
  <c r="P25" i="150"/>
  <c r="P26" i="150"/>
  <c r="P27" i="150"/>
  <c r="P28" i="150"/>
  <c r="P29" i="150"/>
  <c r="P30" i="150"/>
  <c r="P31" i="150"/>
  <c r="P32" i="150"/>
  <c r="P33" i="150"/>
  <c r="P34" i="150"/>
  <c r="P35" i="150"/>
  <c r="P36" i="150"/>
  <c r="P37" i="150"/>
  <c r="P38" i="150"/>
  <c r="P39" i="150"/>
  <c r="P40" i="150"/>
  <c r="P41" i="150"/>
  <c r="P42" i="150"/>
  <c r="P43" i="150"/>
  <c r="P44" i="150"/>
  <c r="P45" i="150"/>
  <c r="P46" i="150"/>
  <c r="P6" i="150"/>
  <c r="H7" i="150"/>
  <c r="H8" i="150"/>
  <c r="H9" i="150"/>
  <c r="H10" i="150"/>
  <c r="H11" i="150"/>
  <c r="H12" i="150"/>
  <c r="H13" i="150"/>
  <c r="H14" i="150"/>
  <c r="H15" i="150"/>
  <c r="H16" i="150"/>
  <c r="H17" i="150"/>
  <c r="H18" i="150"/>
  <c r="H19" i="150"/>
  <c r="H20" i="150"/>
  <c r="H21" i="150"/>
  <c r="H22" i="150"/>
  <c r="H23" i="150"/>
  <c r="H24" i="150"/>
  <c r="H25" i="150"/>
  <c r="H26" i="150"/>
  <c r="H27" i="150"/>
  <c r="H28" i="150"/>
  <c r="H29" i="150"/>
  <c r="H30" i="150"/>
  <c r="H31" i="150"/>
  <c r="H32" i="150"/>
  <c r="H33" i="150"/>
  <c r="H34" i="150"/>
  <c r="H35" i="150"/>
  <c r="H36" i="150"/>
  <c r="H37" i="150"/>
  <c r="H38" i="150"/>
  <c r="H39" i="150"/>
  <c r="H40" i="150"/>
  <c r="H41" i="150"/>
  <c r="H42" i="150"/>
  <c r="H43" i="150"/>
  <c r="H44" i="150"/>
  <c r="H45" i="150"/>
  <c r="H46" i="150"/>
  <c r="H6" i="150"/>
  <c r="E27" i="193" l="1"/>
  <c r="F36" i="193" s="1"/>
  <c r="H94" i="194" s="1"/>
  <c r="G27" i="193"/>
  <c r="D27" i="193"/>
  <c r="F27" i="193"/>
  <c r="F28" i="193"/>
  <c r="E28" i="193"/>
  <c r="D28" i="193"/>
  <c r="G28" i="193"/>
  <c r="G150" i="195"/>
  <c r="G26" i="195"/>
  <c r="G28" i="195" s="1"/>
  <c r="I21" i="195"/>
  <c r="I26" i="195"/>
  <c r="I28" i="195" s="1"/>
  <c r="F33" i="15"/>
  <c r="I84" i="195" l="1"/>
  <c r="I85" i="195" s="1"/>
  <c r="I87" i="195" s="1"/>
  <c r="G84" i="195"/>
  <c r="G85" i="195" s="1"/>
  <c r="I33" i="195"/>
  <c r="I22" i="195"/>
  <c r="I30" i="195" s="1"/>
  <c r="G33" i="195"/>
  <c r="G30" i="195"/>
  <c r="I95" i="195" l="1"/>
  <c r="I103" i="195" s="1"/>
  <c r="G87" i="195"/>
  <c r="G95" i="195"/>
  <c r="G103" i="195" s="1"/>
  <c r="G35" i="195"/>
  <c r="I35" i="195"/>
  <c r="I37" i="195" s="1"/>
  <c r="I45" i="195" s="1"/>
  <c r="I53" i="195" s="1"/>
  <c r="I56" i="195" s="1"/>
  <c r="F13" i="196" s="1"/>
  <c r="D5" i="20" l="1"/>
  <c r="F137" i="109" l="1"/>
  <c r="F136" i="109"/>
  <c r="F129" i="109"/>
  <c r="F128" i="109"/>
  <c r="F121" i="109"/>
  <c r="F120" i="109"/>
  <c r="F113" i="109"/>
  <c r="F112" i="109"/>
  <c r="F105" i="109"/>
  <c r="F104" i="109"/>
  <c r="F97" i="109"/>
  <c r="F96" i="109"/>
  <c r="F89" i="109"/>
  <c r="F88" i="109"/>
  <c r="F81" i="109"/>
  <c r="F80" i="109"/>
  <c r="F73" i="109"/>
  <c r="F72" i="109"/>
  <c r="F65" i="109"/>
  <c r="F64" i="109"/>
  <c r="F57" i="109"/>
  <c r="F56" i="109"/>
  <c r="F49" i="109"/>
  <c r="F48" i="109"/>
  <c r="F41" i="109"/>
  <c r="F40" i="109"/>
  <c r="F33" i="109"/>
  <c r="F32" i="109"/>
  <c r="F25" i="109"/>
  <c r="F24" i="109"/>
  <c r="F17" i="109"/>
  <c r="F16" i="109"/>
  <c r="F9" i="109"/>
  <c r="F8" i="109"/>
  <c r="B34" i="71" l="1"/>
  <c r="F34" i="71" s="1"/>
  <c r="B33" i="71"/>
  <c r="F33" i="71" s="1"/>
  <c r="B32" i="71"/>
  <c r="F32" i="71" s="1"/>
  <c r="B31" i="71"/>
  <c r="F31" i="71" s="1"/>
  <c r="B30" i="71"/>
  <c r="F30" i="71" s="1"/>
  <c r="B29" i="71"/>
  <c r="F29" i="71" s="1"/>
  <c r="B28" i="71"/>
  <c r="F28" i="71" s="1"/>
  <c r="B27" i="71"/>
  <c r="F27" i="71" s="1"/>
  <c r="B40" i="71"/>
  <c r="F40" i="71" s="1"/>
  <c r="B37" i="71"/>
  <c r="F37" i="71" s="1"/>
  <c r="B38" i="71"/>
  <c r="F38" i="71" s="1"/>
  <c r="B39" i="71"/>
  <c r="F39" i="71" s="1"/>
  <c r="B4" i="71"/>
  <c r="F4" i="71" s="1"/>
  <c r="B5" i="71"/>
  <c r="F5" i="71" s="1"/>
  <c r="B6" i="71"/>
  <c r="F6" i="71" s="1"/>
  <c r="B7" i="71"/>
  <c r="F7" i="71" s="1"/>
  <c r="B8" i="71"/>
  <c r="F8" i="71" s="1"/>
  <c r="B9" i="71"/>
  <c r="F9" i="71" s="1"/>
  <c r="B10" i="71"/>
  <c r="F10" i="71" s="1"/>
  <c r="B11" i="71"/>
  <c r="F11" i="71" s="1"/>
  <c r="B12" i="71"/>
  <c r="F12" i="71" s="1"/>
  <c r="B13" i="71"/>
  <c r="F13" i="71" s="1"/>
  <c r="B14" i="71"/>
  <c r="F14" i="71" s="1"/>
  <c r="B15" i="71"/>
  <c r="F15" i="71" s="1"/>
  <c r="B16" i="71"/>
  <c r="F16" i="71" s="1"/>
  <c r="B17" i="71"/>
  <c r="F17" i="71" s="1"/>
  <c r="B18" i="71"/>
  <c r="F18" i="71" s="1"/>
  <c r="B19" i="71"/>
  <c r="F19" i="71" s="1"/>
  <c r="B20" i="71"/>
  <c r="F20" i="71" s="1"/>
  <c r="B21" i="71"/>
  <c r="F21" i="71" s="1"/>
  <c r="B22" i="71"/>
  <c r="F22" i="71" s="1"/>
  <c r="B23" i="71"/>
  <c r="F23" i="71" s="1"/>
  <c r="B24" i="71"/>
  <c r="F24" i="71" s="1"/>
  <c r="B25" i="71"/>
  <c r="F25" i="71" s="1"/>
  <c r="B26" i="71"/>
  <c r="F26" i="71" s="1"/>
  <c r="B3" i="71"/>
  <c r="F3" i="71" s="1"/>
  <c r="F87" i="109" l="1"/>
  <c r="F63" i="109"/>
  <c r="F39" i="109"/>
  <c r="F61" i="109"/>
  <c r="F28" i="109"/>
  <c r="F47" i="109"/>
  <c r="F46" i="109"/>
  <c r="F117" i="109"/>
  <c r="F86" i="109"/>
  <c r="F62" i="109"/>
  <c r="F38" i="109"/>
  <c r="F85" i="109"/>
  <c r="F37" i="109"/>
  <c r="F76" i="109"/>
  <c r="F45" i="109"/>
  <c r="F44" i="109"/>
  <c r="F84" i="109"/>
  <c r="F60" i="109"/>
  <c r="F36" i="109"/>
  <c r="F53" i="109"/>
  <c r="F52" i="109"/>
  <c r="F118" i="109"/>
  <c r="F79" i="109"/>
  <c r="F55" i="109"/>
  <c r="F31" i="109"/>
  <c r="F23" i="109"/>
  <c r="F22" i="109"/>
  <c r="F21" i="109"/>
  <c r="F20" i="109"/>
  <c r="F78" i="109"/>
  <c r="F54" i="109"/>
  <c r="F30" i="109"/>
  <c r="F77" i="109"/>
  <c r="F29" i="109"/>
  <c r="F119" i="109"/>
  <c r="F116" i="109"/>
  <c r="F34" i="15" l="1"/>
  <c r="I27" i="15" l="1"/>
  <c r="H27" i="15"/>
  <c r="G11" i="15"/>
  <c r="F11" i="15"/>
  <c r="H2" i="15"/>
  <c r="K8" i="15" l="1"/>
  <c r="G11" i="21" l="1"/>
  <c r="E11" i="21"/>
  <c r="H8" i="20"/>
  <c r="G63" i="15"/>
  <c r="E63" i="15"/>
  <c r="G62" i="15"/>
  <c r="E62" i="15"/>
  <c r="G61" i="15"/>
  <c r="E61" i="15"/>
  <c r="I54" i="15"/>
  <c r="G54" i="15"/>
  <c r="F54" i="15"/>
  <c r="E54" i="15"/>
  <c r="I53" i="15"/>
  <c r="G53" i="15"/>
  <c r="F53" i="15"/>
  <c r="E53" i="15"/>
  <c r="I49" i="15"/>
  <c r="G49" i="15"/>
  <c r="F49" i="15"/>
  <c r="E49" i="15"/>
  <c r="I48" i="15"/>
  <c r="G48" i="15"/>
  <c r="F48" i="15"/>
  <c r="E48" i="15"/>
  <c r="I45" i="15"/>
  <c r="H45" i="15"/>
  <c r="G45" i="15"/>
  <c r="F45" i="15"/>
  <c r="E45" i="15"/>
  <c r="G44" i="15"/>
  <c r="F44" i="15"/>
  <c r="E44" i="15"/>
  <c r="I41" i="15"/>
  <c r="J42" i="15" s="1"/>
  <c r="J48" i="15" s="1"/>
  <c r="G41" i="15"/>
  <c r="F41" i="15"/>
  <c r="E41" i="15"/>
  <c r="I34" i="15"/>
  <c r="H34" i="15"/>
  <c r="G34" i="15"/>
  <c r="E34" i="15"/>
  <c r="G33" i="15"/>
  <c r="E33" i="15"/>
  <c r="I28" i="15"/>
  <c r="G28" i="15"/>
  <c r="F28" i="15"/>
  <c r="E28" i="15"/>
  <c r="G27" i="15"/>
  <c r="F27" i="15"/>
  <c r="E27" i="15"/>
  <c r="G26" i="15"/>
  <c r="F26" i="15"/>
  <c r="E26" i="15"/>
  <c r="G25" i="15"/>
  <c r="F25" i="15"/>
  <c r="E25" i="15"/>
  <c r="I19" i="15"/>
  <c r="G19" i="15"/>
  <c r="F19" i="15"/>
  <c r="E19" i="15"/>
  <c r="G18" i="15"/>
  <c r="E18" i="15"/>
  <c r="G15" i="15"/>
  <c r="F15" i="15"/>
  <c r="F16" i="15" s="1"/>
  <c r="F18" i="15" s="1"/>
  <c r="E15" i="15"/>
  <c r="I11" i="15"/>
  <c r="H11" i="15"/>
  <c r="E11" i="15"/>
  <c r="I5" i="15"/>
  <c r="H5" i="15"/>
  <c r="G5" i="15"/>
  <c r="F5" i="15"/>
  <c r="E5" i="15"/>
  <c r="I4" i="15"/>
  <c r="H4" i="15"/>
  <c r="E4" i="15"/>
  <c r="I3" i="15"/>
  <c r="H3" i="15"/>
  <c r="E3" i="15"/>
  <c r="I2" i="15"/>
  <c r="E2" i="15"/>
  <c r="F5" i="20"/>
  <c r="B8" i="20"/>
  <c r="B5" i="20"/>
  <c r="H2" i="21"/>
  <c r="J11" i="15"/>
  <c r="J12" i="15" s="1"/>
  <c r="J19" i="15" s="1"/>
  <c r="J5" i="21"/>
  <c r="K11" i="15"/>
  <c r="K12" i="15" s="1"/>
  <c r="K5" i="21"/>
  <c r="J5" i="19"/>
  <c r="H4" i="19"/>
  <c r="J5" i="15"/>
  <c r="K5" i="15"/>
  <c r="H2" i="19"/>
  <c r="J50" i="15" l="1"/>
  <c r="J20" i="15"/>
  <c r="J21" i="15" s="1"/>
  <c r="H3" i="19"/>
  <c r="E3" i="19"/>
  <c r="E4" i="19"/>
  <c r="H4" i="21"/>
  <c r="I4" i="21"/>
  <c r="H3" i="21"/>
  <c r="E3" i="21"/>
  <c r="I3" i="21"/>
  <c r="J54" i="15"/>
  <c r="I3" i="19"/>
  <c r="I4" i="19"/>
  <c r="E4" i="21"/>
  <c r="E5" i="19"/>
  <c r="E5" i="21"/>
  <c r="I2" i="21"/>
  <c r="I2" i="19"/>
  <c r="K19" i="15"/>
  <c r="K28" i="15"/>
  <c r="J28" i="15"/>
  <c r="J29" i="15" s="1"/>
  <c r="E2" i="21"/>
  <c r="K5" i="19"/>
  <c r="E2" i="19"/>
  <c r="L8" i="15"/>
  <c r="J2" i="15" l="1"/>
  <c r="J4" i="21"/>
  <c r="L5" i="15"/>
  <c r="L11" i="15"/>
  <c r="L12" i="15" s="1"/>
  <c r="L5" i="19"/>
  <c r="M8" i="15"/>
  <c r="L5" i="21"/>
  <c r="J4" i="19"/>
  <c r="J4" i="15"/>
  <c r="J45" i="15" l="1"/>
  <c r="J46" i="15" s="1"/>
  <c r="J49" i="15" s="1"/>
  <c r="J2" i="19"/>
  <c r="J27" i="15"/>
  <c r="J2" i="21"/>
  <c r="J34" i="15"/>
  <c r="K20" i="15"/>
  <c r="K21" i="15" s="1"/>
  <c r="N8" i="15"/>
  <c r="M5" i="15"/>
  <c r="M5" i="21"/>
  <c r="M5" i="19"/>
  <c r="M11" i="15"/>
  <c r="M12" i="15" s="1"/>
  <c r="L19" i="15"/>
  <c r="L28" i="15"/>
  <c r="K45" i="15" l="1"/>
  <c r="K46" i="15" s="1"/>
  <c r="K49" i="15" s="1"/>
  <c r="K2" i="19"/>
  <c r="K2" i="15"/>
  <c r="K34" i="15"/>
  <c r="K27" i="15"/>
  <c r="K29" i="15" s="1"/>
  <c r="K2" i="21"/>
  <c r="J36" i="15"/>
  <c r="J35" i="15"/>
  <c r="J41" i="15" s="1"/>
  <c r="K42" i="15" s="1"/>
  <c r="K48" i="15" s="1"/>
  <c r="K50" i="15" s="1"/>
  <c r="L20" i="15"/>
  <c r="L21" i="15" s="1"/>
  <c r="M19" i="15"/>
  <c r="M28" i="15"/>
  <c r="N5" i="19"/>
  <c r="N5" i="15"/>
  <c r="N5" i="21"/>
  <c r="N11" i="15"/>
  <c r="N12" i="15" s="1"/>
  <c r="O8" i="15"/>
  <c r="L34" i="15" l="1"/>
  <c r="L36" i="15" s="1"/>
  <c r="L53" i="15" s="1"/>
  <c r="J53" i="15"/>
  <c r="L45" i="15"/>
  <c r="L46" i="15" s="1"/>
  <c r="L49" i="15" s="1"/>
  <c r="K4" i="19"/>
  <c r="K4" i="15"/>
  <c r="K4" i="21"/>
  <c r="M20" i="15"/>
  <c r="M21" i="15" s="1"/>
  <c r="L2" i="19"/>
  <c r="L27" i="15"/>
  <c r="L29" i="15" s="1"/>
  <c r="L2" i="21"/>
  <c r="L2" i="15"/>
  <c r="K54" i="15"/>
  <c r="K36" i="15"/>
  <c r="K53" i="15" s="1"/>
  <c r="K35" i="15"/>
  <c r="K41" i="15" s="1"/>
  <c r="L42" i="15" s="1"/>
  <c r="L48" i="15" s="1"/>
  <c r="L50" i="15" s="1"/>
  <c r="P8" i="15"/>
  <c r="O11" i="15"/>
  <c r="O12" i="15" s="1"/>
  <c r="O5" i="19"/>
  <c r="O5" i="21"/>
  <c r="O5" i="15"/>
  <c r="N28" i="15"/>
  <c r="N19" i="15"/>
  <c r="K55" i="15" l="1"/>
  <c r="K3" i="15" s="1"/>
  <c r="L55" i="15"/>
  <c r="L35" i="15"/>
  <c r="L41" i="15" s="1"/>
  <c r="M42" i="15" s="1"/>
  <c r="M48" i="15" s="1"/>
  <c r="M50" i="15" s="1"/>
  <c r="M2" i="19"/>
  <c r="J3" i="19"/>
  <c r="J3" i="21"/>
  <c r="J3" i="15"/>
  <c r="L54" i="15"/>
  <c r="N20" i="15"/>
  <c r="N21" i="15" s="1"/>
  <c r="M2" i="15"/>
  <c r="K3" i="21"/>
  <c r="M45" i="15"/>
  <c r="M46" i="15" s="1"/>
  <c r="M49" i="15" s="1"/>
  <c r="M27" i="15"/>
  <c r="M29" i="15" s="1"/>
  <c r="M34" i="15"/>
  <c r="M2" i="21"/>
  <c r="L4" i="19"/>
  <c r="L4" i="21"/>
  <c r="L4" i="15"/>
  <c r="O28" i="15"/>
  <c r="O19" i="15"/>
  <c r="P5" i="15"/>
  <c r="Q8" i="15"/>
  <c r="P5" i="19"/>
  <c r="P5" i="21"/>
  <c r="P11" i="15"/>
  <c r="P12" i="15" s="1"/>
  <c r="L3" i="19"/>
  <c r="L3" i="21"/>
  <c r="L3" i="15"/>
  <c r="K3" i="19" l="1"/>
  <c r="N2" i="19"/>
  <c r="N2" i="21"/>
  <c r="N27" i="15"/>
  <c r="N29" i="15" s="1"/>
  <c r="O20" i="15"/>
  <c r="O21" i="15" s="1"/>
  <c r="N2" i="15"/>
  <c r="N45" i="15"/>
  <c r="N46" i="15" s="1"/>
  <c r="N49" i="15" s="1"/>
  <c r="N34" i="15"/>
  <c r="N36" i="15" s="1"/>
  <c r="N53" i="15" s="1"/>
  <c r="M36" i="15"/>
  <c r="M35" i="15"/>
  <c r="M41" i="15" s="1"/>
  <c r="N42" i="15" s="1"/>
  <c r="N48" i="15" s="1"/>
  <c r="N50" i="15" s="1"/>
  <c r="M4" i="15"/>
  <c r="M4" i="21"/>
  <c r="M4" i="19"/>
  <c r="Q5" i="15"/>
  <c r="Q5" i="21"/>
  <c r="R8" i="15"/>
  <c r="Q5" i="19"/>
  <c r="Q11" i="15"/>
  <c r="Q12" i="15" s="1"/>
  <c r="P28" i="15"/>
  <c r="P19" i="15"/>
  <c r="M54" i="15"/>
  <c r="F9" i="15" l="1"/>
  <c r="O2" i="19"/>
  <c r="M53" i="15"/>
  <c r="N35" i="15"/>
  <c r="N41" i="15" s="1"/>
  <c r="O42" i="15" s="1"/>
  <c r="O48" i="15" s="1"/>
  <c r="O50" i="15" s="1"/>
  <c r="O2" i="21"/>
  <c r="P20" i="15"/>
  <c r="P21" i="15" s="1"/>
  <c r="O27" i="15"/>
  <c r="O29" i="15" s="1"/>
  <c r="O2" i="15"/>
  <c r="O45" i="15"/>
  <c r="O46" i="15" s="1"/>
  <c r="O49" i="15" s="1"/>
  <c r="O34" i="15"/>
  <c r="O35" i="15" s="1"/>
  <c r="O41" i="15" s="1"/>
  <c r="P42" i="15" s="1"/>
  <c r="N4" i="21"/>
  <c r="N4" i="19"/>
  <c r="N4" i="15"/>
  <c r="R5" i="19"/>
  <c r="R5" i="21"/>
  <c r="R5" i="15"/>
  <c r="R11" i="15"/>
  <c r="R12" i="15" s="1"/>
  <c r="Q19" i="15"/>
  <c r="Q28" i="15"/>
  <c r="N54" i="15"/>
  <c r="N55" i="15" s="1"/>
  <c r="M55" i="15" l="1"/>
  <c r="M3" i="15" s="1"/>
  <c r="P2" i="21"/>
  <c r="M3" i="21"/>
  <c r="O36" i="15"/>
  <c r="O4" i="15"/>
  <c r="P27" i="15"/>
  <c r="P29" i="15" s="1"/>
  <c r="P45" i="15"/>
  <c r="P46" i="15" s="1"/>
  <c r="P49" i="15" s="1"/>
  <c r="P34" i="15"/>
  <c r="P36" i="15" s="1"/>
  <c r="P53" i="15" s="1"/>
  <c r="Q20" i="15"/>
  <c r="Q21" i="15" s="1"/>
  <c r="P2" i="19"/>
  <c r="P2" i="15"/>
  <c r="O4" i="19"/>
  <c r="O4" i="21"/>
  <c r="R28" i="15"/>
  <c r="R19" i="15"/>
  <c r="O54" i="15"/>
  <c r="P48" i="15"/>
  <c r="P50" i="15" s="1"/>
  <c r="M3" i="19" l="1"/>
  <c r="Q2" i="19"/>
  <c r="R20" i="15"/>
  <c r="R21" i="15" s="1"/>
  <c r="P35" i="15"/>
  <c r="P41" i="15" s="1"/>
  <c r="Q42" i="15" s="1"/>
  <c r="Q48" i="15" s="1"/>
  <c r="Q50" i="15" s="1"/>
  <c r="O53" i="15"/>
  <c r="Q45" i="15"/>
  <c r="Q2" i="21"/>
  <c r="N3" i="15"/>
  <c r="Q34" i="15"/>
  <c r="Q36" i="15" s="1"/>
  <c r="Q53" i="15" s="1"/>
  <c r="Q27" i="15"/>
  <c r="Q29" i="15" s="1"/>
  <c r="N3" i="21"/>
  <c r="N3" i="19"/>
  <c r="Q2" i="15"/>
  <c r="P4" i="19"/>
  <c r="P4" i="15"/>
  <c r="P4" i="21"/>
  <c r="P54" i="15"/>
  <c r="P55" i="15" s="1"/>
  <c r="O55" i="15" l="1"/>
  <c r="O3" i="15" s="1"/>
  <c r="F61" i="15"/>
  <c r="O3" i="19"/>
  <c r="O3" i="21"/>
  <c r="H12" i="15"/>
  <c r="Q46" i="15"/>
  <c r="Q49" i="15" s="1"/>
  <c r="Q35" i="15"/>
  <c r="Q41" i="15" s="1"/>
  <c r="R42" i="15" s="1"/>
  <c r="R27" i="15"/>
  <c r="R29" i="15" s="1"/>
  <c r="R2" i="15"/>
  <c r="R2" i="21"/>
  <c r="R2" i="19"/>
  <c r="R34" i="15"/>
  <c r="R36" i="15" s="1"/>
  <c r="R45" i="15"/>
  <c r="R46" i="15" s="1"/>
  <c r="R49" i="15" s="1"/>
  <c r="Q4" i="21"/>
  <c r="Q4" i="15"/>
  <c r="Q4" i="19"/>
  <c r="Q54" i="15"/>
  <c r="Q55" i="15" s="1"/>
  <c r="P3" i="19"/>
  <c r="P3" i="21"/>
  <c r="P3" i="15"/>
  <c r="H19" i="15" l="1"/>
  <c r="H28" i="15"/>
  <c r="R48" i="15"/>
  <c r="R50" i="15" s="1"/>
  <c r="R35" i="15"/>
  <c r="R53" i="15"/>
  <c r="R4" i="15"/>
  <c r="R4" i="21"/>
  <c r="R4" i="19"/>
  <c r="Q3" i="15"/>
  <c r="Q3" i="19"/>
  <c r="Q3" i="21"/>
  <c r="R54" i="15" l="1"/>
  <c r="R41" i="15"/>
  <c r="R55" i="15" l="1"/>
  <c r="R3" i="19" s="1"/>
  <c r="R3" i="21" l="1"/>
  <c r="R3" i="15"/>
  <c r="F37" i="15"/>
  <c r="F62" i="15" s="1"/>
  <c r="H35" i="15"/>
  <c r="H41" i="15" s="1"/>
  <c r="H46" i="15"/>
  <c r="H49" i="15" s="1"/>
  <c r="H42" i="15"/>
  <c r="H48" i="15" s="1"/>
  <c r="H36" i="15"/>
  <c r="H53" i="15" s="1"/>
  <c r="H50" i="15" l="1"/>
  <c r="K137" i="402" l="1"/>
  <c r="K137" i="392"/>
  <c r="K137" i="387"/>
  <c r="K90" i="397"/>
  <c r="K90" i="382"/>
  <c r="K40" i="387"/>
  <c r="K40" i="382"/>
  <c r="K137" i="377"/>
  <c r="K90" i="392"/>
  <c r="K90" i="377"/>
  <c r="K90" i="372"/>
  <c r="K137" i="397"/>
  <c r="K137" i="382"/>
  <c r="K40" i="397"/>
  <c r="K40" i="402"/>
  <c r="K90" i="387"/>
  <c r="K40" i="392"/>
  <c r="K90" i="402"/>
  <c r="K40" i="377"/>
  <c r="K137" i="372"/>
  <c r="K40" i="372"/>
  <c r="K137" i="195"/>
  <c r="K90" i="195"/>
  <c r="K40" i="195"/>
  <c r="F51" i="15"/>
  <c r="F63" i="15" s="1"/>
  <c r="G41" i="377" l="1"/>
  <c r="G48" i="377" s="1"/>
  <c r="G49" i="377" s="1"/>
  <c r="F7" i="378" s="1"/>
  <c r="I41" i="377"/>
  <c r="I48" i="377" s="1"/>
  <c r="I49" i="377" s="1"/>
  <c r="F11" i="378" s="1"/>
  <c r="G41" i="387"/>
  <c r="G48" i="387" s="1"/>
  <c r="G49" i="387" s="1"/>
  <c r="F7" i="388" s="1"/>
  <c r="I41" i="387"/>
  <c r="I48" i="387" s="1"/>
  <c r="I49" i="387" s="1"/>
  <c r="F11" i="388" s="1"/>
  <c r="G138" i="397"/>
  <c r="I138" i="397"/>
  <c r="I91" i="372"/>
  <c r="G91" i="372"/>
  <c r="I91" i="382"/>
  <c r="G91" i="382"/>
  <c r="I91" i="397"/>
  <c r="G91" i="397"/>
  <c r="I91" i="392"/>
  <c r="G91" i="392"/>
  <c r="I41" i="382"/>
  <c r="I48" i="382" s="1"/>
  <c r="I49" i="382" s="1"/>
  <c r="F11" i="383" s="1"/>
  <c r="G41" i="382"/>
  <c r="G48" i="382" s="1"/>
  <c r="G49" i="382" s="1"/>
  <c r="F7" i="383" s="1"/>
  <c r="G138" i="387"/>
  <c r="I138" i="387"/>
  <c r="I91" i="377"/>
  <c r="G91" i="377"/>
  <c r="G138" i="372"/>
  <c r="I138" i="372"/>
  <c r="I41" i="392"/>
  <c r="I48" i="392" s="1"/>
  <c r="I49" i="392" s="1"/>
  <c r="F11" i="393" s="1"/>
  <c r="G41" i="392"/>
  <c r="G48" i="392" s="1"/>
  <c r="G49" i="392" s="1"/>
  <c r="F7" i="393" s="1"/>
  <c r="G91" i="387"/>
  <c r="I91" i="387"/>
  <c r="G41" i="402"/>
  <c r="G48" i="402" s="1"/>
  <c r="G49" i="402" s="1"/>
  <c r="F7" i="403" s="1"/>
  <c r="I41" i="402"/>
  <c r="I48" i="402" s="1"/>
  <c r="I49" i="402" s="1"/>
  <c r="F11" i="403" s="1"/>
  <c r="I41" i="397"/>
  <c r="I48" i="397" s="1"/>
  <c r="I49" i="397" s="1"/>
  <c r="F11" i="398" s="1"/>
  <c r="G41" i="397"/>
  <c r="G48" i="397" s="1"/>
  <c r="G49" i="397" s="1"/>
  <c r="F7" i="398" s="1"/>
  <c r="G138" i="392"/>
  <c r="I138" i="392"/>
  <c r="I41" i="372"/>
  <c r="I48" i="372" s="1"/>
  <c r="I49" i="372" s="1"/>
  <c r="F11" i="373" s="1"/>
  <c r="G41" i="372"/>
  <c r="G48" i="372" s="1"/>
  <c r="G49" i="372" s="1"/>
  <c r="F7" i="373" s="1"/>
  <c r="I138" i="377"/>
  <c r="G138" i="377"/>
  <c r="I91" i="402"/>
  <c r="G91" i="402"/>
  <c r="I138" i="382"/>
  <c r="G138" i="382"/>
  <c r="G138" i="402"/>
  <c r="I138" i="402"/>
  <c r="G91" i="195"/>
  <c r="G106" i="195" s="1"/>
  <c r="G107" i="195" s="1"/>
  <c r="I91" i="195"/>
  <c r="I106" i="195" s="1"/>
  <c r="I107" i="195" s="1"/>
  <c r="I138" i="195"/>
  <c r="I153" i="195" s="1"/>
  <c r="I154" i="195" s="1"/>
  <c r="G138" i="195"/>
  <c r="G153" i="195" s="1"/>
  <c r="G154" i="195" s="1"/>
  <c r="I41" i="195"/>
  <c r="I48" i="195" s="1"/>
  <c r="F64" i="15"/>
  <c r="F11" i="21" s="1"/>
  <c r="H54" i="15"/>
  <c r="I98" i="382" l="1"/>
  <c r="I99" i="382" s="1"/>
  <c r="F23" i="383" s="1"/>
  <c r="I106" i="382"/>
  <c r="I107" i="382" s="1"/>
  <c r="F25" i="383" s="1"/>
  <c r="I145" i="392"/>
  <c r="I146" i="392" s="1"/>
  <c r="F35" i="393" s="1"/>
  <c r="I153" i="392"/>
  <c r="I154" i="392" s="1"/>
  <c r="F37" i="393" s="1"/>
  <c r="G106" i="377"/>
  <c r="G107" i="377" s="1"/>
  <c r="F21" i="378" s="1"/>
  <c r="G98" i="377"/>
  <c r="G99" i="377" s="1"/>
  <c r="F19" i="378" s="1"/>
  <c r="G98" i="372"/>
  <c r="G99" i="372" s="1"/>
  <c r="F19" i="373" s="1"/>
  <c r="G106" i="372"/>
  <c r="G107" i="372" s="1"/>
  <c r="F21" i="373" s="1"/>
  <c r="I153" i="372"/>
  <c r="I154" i="372" s="1"/>
  <c r="F37" i="373" s="1"/>
  <c r="I145" i="372"/>
  <c r="I146" i="372" s="1"/>
  <c r="F35" i="373" s="1"/>
  <c r="G153" i="372"/>
  <c r="G154" i="372" s="1"/>
  <c r="F33" i="373" s="1"/>
  <c r="G145" i="372"/>
  <c r="G146" i="372" s="1"/>
  <c r="F31" i="373" s="1"/>
  <c r="G153" i="392"/>
  <c r="G154" i="392" s="1"/>
  <c r="F33" i="393" s="1"/>
  <c r="G145" i="392"/>
  <c r="G146" i="392" s="1"/>
  <c r="F31" i="393" s="1"/>
  <c r="I98" i="377"/>
  <c r="I99" i="377" s="1"/>
  <c r="F23" i="378" s="1"/>
  <c r="I106" i="377"/>
  <c r="I107" i="377" s="1"/>
  <c r="F25" i="378" s="1"/>
  <c r="I98" i="372"/>
  <c r="I99" i="372" s="1"/>
  <c r="F23" i="373" s="1"/>
  <c r="I106" i="372"/>
  <c r="I107" i="372" s="1"/>
  <c r="F25" i="373" s="1"/>
  <c r="I98" i="397"/>
  <c r="I99" i="397" s="1"/>
  <c r="F23" i="398" s="1"/>
  <c r="I106" i="397"/>
  <c r="I107" i="397" s="1"/>
  <c r="F25" i="398" s="1"/>
  <c r="I145" i="402"/>
  <c r="I146" i="402" s="1"/>
  <c r="F35" i="403" s="1"/>
  <c r="I153" i="402"/>
  <c r="I154" i="402" s="1"/>
  <c r="F37" i="403" s="1"/>
  <c r="I153" i="387"/>
  <c r="I154" i="387" s="1"/>
  <c r="F37" i="388" s="1"/>
  <c r="I145" i="387"/>
  <c r="I146" i="387" s="1"/>
  <c r="F35" i="388" s="1"/>
  <c r="I153" i="397"/>
  <c r="I154" i="397" s="1"/>
  <c r="F37" i="398" s="1"/>
  <c r="I145" i="397"/>
  <c r="I146" i="397" s="1"/>
  <c r="F35" i="398" s="1"/>
  <c r="G145" i="387"/>
  <c r="G146" i="387" s="1"/>
  <c r="F31" i="388" s="1"/>
  <c r="G153" i="387"/>
  <c r="G154" i="387" s="1"/>
  <c r="F33" i="388" s="1"/>
  <c r="G153" i="397"/>
  <c r="G154" i="397" s="1"/>
  <c r="F33" i="398" s="1"/>
  <c r="G145" i="397"/>
  <c r="G146" i="397" s="1"/>
  <c r="F31" i="398" s="1"/>
  <c r="I145" i="377"/>
  <c r="I146" i="377" s="1"/>
  <c r="F35" i="378" s="1"/>
  <c r="G13" i="71" s="1"/>
  <c r="I153" i="377"/>
  <c r="I154" i="377" s="1"/>
  <c r="F37" i="378" s="1"/>
  <c r="G153" i="377"/>
  <c r="G154" i="377" s="1"/>
  <c r="F33" i="378" s="1"/>
  <c r="G145" i="377"/>
  <c r="G146" i="377" s="1"/>
  <c r="F31" i="378" s="1"/>
  <c r="G11" i="71" s="1"/>
  <c r="G106" i="397"/>
  <c r="G107" i="397" s="1"/>
  <c r="F21" i="398" s="1"/>
  <c r="G98" i="397"/>
  <c r="G99" i="397" s="1"/>
  <c r="F19" i="398" s="1"/>
  <c r="G27" i="71" s="1"/>
  <c r="G106" i="382"/>
  <c r="G107" i="382" s="1"/>
  <c r="F21" i="383" s="1"/>
  <c r="G98" i="382"/>
  <c r="G99" i="382" s="1"/>
  <c r="F19" i="383" s="1"/>
  <c r="G145" i="402"/>
  <c r="G146" i="402" s="1"/>
  <c r="F31" i="403" s="1"/>
  <c r="G153" i="402"/>
  <c r="G154" i="402" s="1"/>
  <c r="F33" i="403" s="1"/>
  <c r="I153" i="382"/>
  <c r="I154" i="382" s="1"/>
  <c r="F37" i="383" s="1"/>
  <c r="G18" i="71" s="1"/>
  <c r="I145" i="382"/>
  <c r="I146" i="382" s="1"/>
  <c r="F35" i="383" s="1"/>
  <c r="G17" i="71" s="1"/>
  <c r="G98" i="402"/>
  <c r="G99" i="402" s="1"/>
  <c r="F19" i="403" s="1"/>
  <c r="G31" i="71" s="1"/>
  <c r="G106" i="402"/>
  <c r="G107" i="402" s="1"/>
  <c r="F21" i="403" s="1"/>
  <c r="G32" i="71" s="1"/>
  <c r="I98" i="387"/>
  <c r="I99" i="387" s="1"/>
  <c r="F23" i="388" s="1"/>
  <c r="I106" i="387"/>
  <c r="I107" i="387" s="1"/>
  <c r="F25" i="388" s="1"/>
  <c r="G98" i="392"/>
  <c r="G99" i="392" s="1"/>
  <c r="F19" i="393" s="1"/>
  <c r="G23" i="71" s="1"/>
  <c r="G106" i="392"/>
  <c r="G107" i="392" s="1"/>
  <c r="F21" i="393" s="1"/>
  <c r="G24" i="71" s="1"/>
  <c r="G153" i="382"/>
  <c r="G154" i="382" s="1"/>
  <c r="F33" i="383" s="1"/>
  <c r="G145" i="382"/>
  <c r="G146" i="382" s="1"/>
  <c r="F31" i="383" s="1"/>
  <c r="I106" i="402"/>
  <c r="I107" i="402" s="1"/>
  <c r="F25" i="403" s="1"/>
  <c r="I98" i="402"/>
  <c r="I99" i="402" s="1"/>
  <c r="F23" i="403" s="1"/>
  <c r="G106" i="387"/>
  <c r="G107" i="387" s="1"/>
  <c r="F21" i="388" s="1"/>
  <c r="G20" i="71" s="1"/>
  <c r="G98" i="387"/>
  <c r="G99" i="387" s="1"/>
  <c r="F19" i="388" s="1"/>
  <c r="G19" i="71" s="1"/>
  <c r="I98" i="392"/>
  <c r="I99" i="392" s="1"/>
  <c r="F23" i="393" s="1"/>
  <c r="G25" i="71" s="1"/>
  <c r="I106" i="392"/>
  <c r="I107" i="392" s="1"/>
  <c r="F25" i="393" s="1"/>
  <c r="G26" i="71" s="1"/>
  <c r="I98" i="195"/>
  <c r="I99" i="195" s="1"/>
  <c r="F23" i="196" s="1"/>
  <c r="F25" i="196"/>
  <c r="F21" i="196"/>
  <c r="G98" i="195"/>
  <c r="G99" i="195" s="1"/>
  <c r="F19" i="196" s="1"/>
  <c r="G145" i="195"/>
  <c r="G146" i="195" s="1"/>
  <c r="I49" i="195"/>
  <c r="F11" i="196" s="1"/>
  <c r="I145" i="195"/>
  <c r="I146" i="195" s="1"/>
  <c r="F35" i="196" s="1"/>
  <c r="F37" i="196"/>
  <c r="G21" i="71" l="1"/>
  <c r="G22" i="71"/>
  <c r="G15" i="71"/>
  <c r="G33" i="71"/>
  <c r="G30" i="71"/>
  <c r="G29" i="71"/>
  <c r="G9" i="71"/>
  <c r="G10" i="71"/>
  <c r="G7" i="71"/>
  <c r="G8" i="71"/>
  <c r="G28" i="71"/>
  <c r="G12" i="71"/>
  <c r="G14" i="71"/>
  <c r="G16" i="71"/>
  <c r="G34" i="71"/>
  <c r="G5" i="71"/>
  <c r="G6" i="71"/>
  <c r="F31" i="196"/>
  <c r="F33" i="196"/>
  <c r="G39" i="71" l="1"/>
  <c r="G40" i="71"/>
  <c r="F93" i="109" l="1"/>
  <c r="F133" i="109"/>
  <c r="F95" i="109"/>
  <c r="F135" i="109"/>
  <c r="F109" i="109"/>
  <c r="F69" i="109"/>
  <c r="F111" i="109"/>
  <c r="F71" i="109"/>
  <c r="F126" i="109"/>
  <c r="F103" i="109"/>
  <c r="F127" i="109"/>
  <c r="F101" i="109"/>
  <c r="F125" i="109"/>
  <c r="F7" i="109"/>
  <c r="F15" i="109"/>
  <c r="F5" i="109"/>
  <c r="F13" i="109"/>
  <c r="F102" i="109" l="1"/>
  <c r="F100" i="109"/>
  <c r="F124" i="109"/>
  <c r="G37" i="195" l="1"/>
  <c r="G45" i="195" l="1"/>
  <c r="G41" i="195"/>
  <c r="G48" i="195" s="1"/>
  <c r="G49" i="195" l="1"/>
  <c r="F7" i="196" s="1"/>
  <c r="G3" i="71" s="1"/>
  <c r="G53" i="195"/>
  <c r="G56" i="195" s="1"/>
  <c r="F9" i="196" s="1"/>
  <c r="G4" i="71" s="1"/>
  <c r="G38" i="71" l="1"/>
  <c r="G37" i="71"/>
  <c r="F6" i="109"/>
  <c r="F4" i="109"/>
  <c r="F14" i="109" l="1"/>
  <c r="F94" i="109"/>
  <c r="F12" i="109"/>
  <c r="F92" i="109"/>
  <c r="F70" i="109"/>
  <c r="F134" i="109"/>
  <c r="F68" i="109"/>
  <c r="F132" i="109"/>
  <c r="F108" i="109"/>
  <c r="F110" i="10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<sst xmlns="http://schemas.openxmlformats.org/spreadsheetml/2006/main" count="4275" uniqueCount="400">
  <si>
    <t>Cover</t>
  </si>
  <si>
    <t>Strategic regional water resources reconciliation model</t>
  </si>
  <si>
    <t>Model code:</t>
  </si>
  <si>
    <t>PR24PD18</t>
  </si>
  <si>
    <t>Date:</t>
  </si>
  <si>
    <t>Author:</t>
  </si>
  <si>
    <t>Ofwat</t>
  </si>
  <si>
    <t>Contact information</t>
  </si>
  <si>
    <t>Company</t>
  </si>
  <si>
    <t>SSC</t>
  </si>
  <si>
    <t>Summary of workbook:</t>
  </si>
  <si>
    <t>This model is part of our final determinations setting out the price, service, and incentive package for water companies for the period 2025-30. It should be read together with the other documents and information that we have now published.</t>
  </si>
  <si>
    <t>This model reconciles revenue allowances set at PR19 for the strategic regional water resource options.</t>
  </si>
  <si>
    <t>The reconciliation accounts for the extent of progression of strategic options through the RAPID gated approval process.</t>
  </si>
  <si>
    <t>Solutions to complete:</t>
  </si>
  <si>
    <t>END OF SHEET</t>
  </si>
  <si>
    <t>Model Update</t>
  </si>
  <si>
    <t>Since the Strategic regional water resources reconciliation model was published at PR19, there have been a number of policy decisions internally and externally made which has resulted in amendments to the model.</t>
  </si>
  <si>
    <t>The final form of this model now allows companies to reconcile all solutions in a single workbook. This is to reflect the maturity of solutions now we are approaching gate three submissions (with no further amendments possible past this point).</t>
  </si>
  <si>
    <t>Policy updates</t>
  </si>
  <si>
    <t>1. We have amended the discount rate for four companies to reflect the decisions made following the CMA appeals.</t>
  </si>
  <si>
    <t>2. We have removed the application of cost sharing within the model as no solutions complete their Gate 4 within the 2025-30 period.</t>
  </si>
  <si>
    <t xml:space="preserve"> across their portfolio of RAPID projects.</t>
  </si>
  <si>
    <t xml:space="preserve">4. We have updated the model to allow the transfer of development funding between partners in solutions to reflect any changes in arrangements e.g. if a partner is no longer involved or takes on a larger share. </t>
  </si>
  <si>
    <t>This is now made as a single adjustment rather than embedding this into the original allowances.</t>
  </si>
  <si>
    <t>5. Similarly for additional allowances received during the PR19 period, this will be made through a single adjustment within the model and not embedded within the original allowances.</t>
  </si>
  <si>
    <t>and solutions that began post gate two decisions (Southern Water only).</t>
  </si>
  <si>
    <t>7. We have amended the final adjustment calculations for unfunded schemes to ensure the time value of money is applied correctly.</t>
  </si>
  <si>
    <t>ToC</t>
  </si>
  <si>
    <t>ASSUMPTIONS</t>
  </si>
  <si>
    <t>INPUTS</t>
  </si>
  <si>
    <t>CALCULATIONS</t>
  </si>
  <si>
    <t>OUTPUTS</t>
  </si>
  <si>
    <t>Explanation of different formatting types</t>
  </si>
  <si>
    <t>Inputs - column format</t>
  </si>
  <si>
    <t>Flags, part period factors (PPFs) and dates</t>
  </si>
  <si>
    <t>Outputs from the model</t>
  </si>
  <si>
    <t>Table of contents</t>
  </si>
  <si>
    <t>Inputs - row format</t>
  </si>
  <si>
    <t>Reconciliation of totex allowances for the strategic regional water resource options</t>
  </si>
  <si>
    <t>Checks</t>
  </si>
  <si>
    <t>END</t>
  </si>
  <si>
    <t>Model formatting</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</si>
  <si>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</si>
  <si>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</si>
  <si>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</si>
  <si>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</si>
  <si>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</si>
  <si>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</si>
  <si>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</si>
  <si>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</si>
  <si>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</si>
  <si>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</si>
  <si>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</si>
  <si>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</si>
  <si>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</si>
  <si>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</si>
  <si>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</si>
  <si>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</si>
  <si>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</si>
  <si>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</si>
  <si>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</si>
  <si>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Green font</t>
  </si>
  <si>
    <t>Additional descriptions</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</si>
  <si>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</si>
  <si>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</si>
  <si>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</si>
  <si>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</si>
  <si>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</si>
  <si>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</si>
  <si>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</si>
  <si>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</si>
  <si>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</si>
  <si>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</si>
  <si>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</si>
  <si>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</si>
  <si>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</si>
  <si>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</si>
  <si>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</si>
  <si>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</si>
  <si>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</si>
  <si>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</si>
  <si>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</si>
  <si>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</si>
  <si>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</si>
  <si>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</si>
  <si>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</si>
  <si>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</si>
  <si>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</si>
  <si>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</si>
  <si>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</si>
  <si>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</si>
  <si>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t>
  </si>
  <si>
    <t>£</t>
  </si>
  <si>
    <t>Great Britain Pound</t>
  </si>
  <si>
    <t>TDS</t>
  </si>
  <si>
    <t xml:space="preserve">Tonnes Dry Solid </t>
  </si>
  <si>
    <t>Time</t>
  </si>
  <si>
    <t xml:space="preserve">Model column counter </t>
  </si>
  <si>
    <t>Model column counter</t>
  </si>
  <si>
    <t>counter</t>
  </si>
  <si>
    <t>Model column total</t>
  </si>
  <si>
    <t>columns</t>
  </si>
  <si>
    <t>First model column flag</t>
  </si>
  <si>
    <t>flag</t>
  </si>
  <si>
    <t>Model period beginning</t>
  </si>
  <si>
    <t>First model period BEG</t>
  </si>
  <si>
    <t>month</t>
  </si>
  <si>
    <t>Model Period Beginning</t>
  </si>
  <si>
    <t>date</t>
  </si>
  <si>
    <t>Model Period Ending</t>
  </si>
  <si>
    <t>FINANCIAL YEAR</t>
  </si>
  <si>
    <t>Financial Year Ending</t>
  </si>
  <si>
    <t>year #</t>
  </si>
  <si>
    <t>PRE FORECAST PERIOD</t>
  </si>
  <si>
    <t>Last Pre Forecast Flag</t>
  </si>
  <si>
    <t>Pre Forecast Period Flag</t>
  </si>
  <si>
    <t>Pre Forecast Period Total</t>
  </si>
  <si>
    <t>FORECAST PERIOD</t>
  </si>
  <si>
    <t>1st Forecast Period Flag</t>
  </si>
  <si>
    <t>Last Forecast Period Flag</t>
  </si>
  <si>
    <t>Forecast Period Flag</t>
  </si>
  <si>
    <t xml:space="preserve">Forecast Period Total </t>
  </si>
  <si>
    <t>Pre Forecast vs Forecast</t>
  </si>
  <si>
    <t>Forecast period counter</t>
  </si>
  <si>
    <t>Model Period Check</t>
  </si>
  <si>
    <t>less</t>
  </si>
  <si>
    <t>Modelling Period Check</t>
  </si>
  <si>
    <t>check</t>
  </si>
  <si>
    <t>Pre Fcst</t>
  </si>
  <si>
    <t>Forecast</t>
  </si>
  <si>
    <t>Discount Rate</t>
  </si>
  <si>
    <t xml:space="preserve">From PR19 final determinations on allowed revenue on capital </t>
  </si>
  <si>
    <t xml:space="preserve">Nominal </t>
  </si>
  <si>
    <t>CPIH</t>
  </si>
  <si>
    <t>RPI</t>
  </si>
  <si>
    <t>Unit</t>
  </si>
  <si>
    <t>Wholesale allowed return on capital (vanilla)</t>
  </si>
  <si>
    <t>Non- CMA companies</t>
  </si>
  <si>
    <t>%</t>
  </si>
  <si>
    <t>CMA Companies</t>
  </si>
  <si>
    <t>PAYG rates</t>
  </si>
  <si>
    <t>Water Resources (%)</t>
  </si>
  <si>
    <t>Water Network Plus (%)</t>
  </si>
  <si>
    <t>WACC (%)</t>
  </si>
  <si>
    <t>Affinity Water</t>
  </si>
  <si>
    <t>AFW</t>
  </si>
  <si>
    <t xml:space="preserve">Anglian Water </t>
  </si>
  <si>
    <t>ANH</t>
  </si>
  <si>
    <t>Bristol Water</t>
  </si>
  <si>
    <t>BRL</t>
  </si>
  <si>
    <t>Welsh Water</t>
  </si>
  <si>
    <t>WSH</t>
  </si>
  <si>
    <t>Hafren</t>
  </si>
  <si>
    <t>HDD</t>
  </si>
  <si>
    <t>Northumbrian Water</t>
  </si>
  <si>
    <t>NES</t>
  </si>
  <si>
    <t>Portsmouth Water</t>
  </si>
  <si>
    <t>PRT</t>
  </si>
  <si>
    <t>SES Water</t>
  </si>
  <si>
    <t>SES</t>
  </si>
  <si>
    <t>Severn Trent Water</t>
  </si>
  <si>
    <t>SVE</t>
  </si>
  <si>
    <t>South East Water</t>
  </si>
  <si>
    <t>SEW</t>
  </si>
  <si>
    <t>South Staffs Water</t>
  </si>
  <si>
    <t>South West Water</t>
  </si>
  <si>
    <t>SWB</t>
  </si>
  <si>
    <t>Southern Water</t>
  </si>
  <si>
    <t>SRN</t>
  </si>
  <si>
    <t>Thames Water</t>
  </si>
  <si>
    <t>TMS</t>
  </si>
  <si>
    <t>United Utilities</t>
  </si>
  <si>
    <t>NWT</t>
  </si>
  <si>
    <t>Wessex Water</t>
  </si>
  <si>
    <t>WSX</t>
  </si>
  <si>
    <t>Yorkshire Water</t>
  </si>
  <si>
    <t>YKY</t>
  </si>
  <si>
    <t>InputsC</t>
  </si>
  <si>
    <t>Constant</t>
  </si>
  <si>
    <t>Total</t>
  </si>
  <si>
    <t>A: Time</t>
  </si>
  <si>
    <t>First date of time ruler</t>
  </si>
  <si>
    <t>First Modelling Column Financial Year Number</t>
  </si>
  <si>
    <t>count</t>
  </si>
  <si>
    <t>Financial Year End Month Number</t>
  </si>
  <si>
    <t>month #</t>
  </si>
  <si>
    <t>Last Pre Forecast Date</t>
  </si>
  <si>
    <t>InputsG</t>
  </si>
  <si>
    <t>Funded Solutions at PR19</t>
  </si>
  <si>
    <t>Gate</t>
  </si>
  <si>
    <t>Gate percentages</t>
  </si>
  <si>
    <t>Cumulative percentage of allocated spend depending on gate</t>
  </si>
  <si>
    <t>Next gate allowance</t>
  </si>
  <si>
    <t>Unfunded Solutions (Post Gate 1)</t>
  </si>
  <si>
    <t>Gate percentage</t>
  </si>
  <si>
    <t>Other (Applicable to Southern Water only post Gate 2)</t>
  </si>
  <si>
    <t>Partnership Arrangements</t>
  </si>
  <si>
    <t>Key</t>
  </si>
  <si>
    <t>Old</t>
  </si>
  <si>
    <t>New</t>
  </si>
  <si>
    <t>All Solutions</t>
  </si>
  <si>
    <t>Solution</t>
  </si>
  <si>
    <t>Allowance (£m)</t>
  </si>
  <si>
    <t>No. of Partners</t>
  </si>
  <si>
    <t>Formula</t>
  </si>
  <si>
    <t>G1%</t>
  </si>
  <si>
    <t>G2%</t>
  </si>
  <si>
    <t>G3%</t>
  </si>
  <si>
    <t>G4%</t>
  </si>
  <si>
    <t>SESRO</t>
  </si>
  <si>
    <t>Total Allowance (£M)</t>
  </si>
  <si>
    <t>Gate 1</t>
  </si>
  <si>
    <t>Gate 2</t>
  </si>
  <si>
    <t>Gate 3</t>
  </si>
  <si>
    <t>Gate 4</t>
  </si>
  <si>
    <t>London Reuse</t>
  </si>
  <si>
    <t>South Lincs</t>
  </si>
  <si>
    <t>River Itchen Recycling</t>
  </si>
  <si>
    <t>Fawley Desalination</t>
  </si>
  <si>
    <t>Minworth</t>
  </si>
  <si>
    <t>North West Transfer (Vyrnwy + UU Sources)</t>
  </si>
  <si>
    <t>WCS Sources</t>
  </si>
  <si>
    <t>WCS Transfer</t>
  </si>
  <si>
    <t>Severn Trent Sources</t>
  </si>
  <si>
    <t>WCN Sources (Cheddar 2)</t>
  </si>
  <si>
    <t>STT</t>
  </si>
  <si>
    <t>GUC</t>
  </si>
  <si>
    <t>T2ST</t>
  </si>
  <si>
    <t>A2AT</t>
  </si>
  <si>
    <t>T2AT</t>
  </si>
  <si>
    <t>UDVRE</t>
  </si>
  <si>
    <t>Fens Reservoir</t>
  </si>
  <si>
    <t>Poole Effluent Recycling and Transfers</t>
  </si>
  <si>
    <t>Mendips</t>
  </si>
  <si>
    <t>Havant Thicket Transfer</t>
  </si>
  <si>
    <t>Hampshire Water Transfer and Recycling</t>
  </si>
  <si>
    <t>-</t>
  </si>
  <si>
    <t>InputsB</t>
  </si>
  <si>
    <t>(1) Funded (Solutions at PR19)</t>
  </si>
  <si>
    <t>Number of partners</t>
  </si>
  <si>
    <t>Solution totex allowance</t>
  </si>
  <si>
    <t>Gate 1 and 2 Outturn</t>
  </si>
  <si>
    <t>Outturn (£m)</t>
  </si>
  <si>
    <t>Individual Allowance (£m)</t>
  </si>
  <si>
    <t>This is the specific company allowance</t>
  </si>
  <si>
    <t>(2) Unfunded (Solutions post Gate 1)</t>
  </si>
  <si>
    <t>Gate 2 Outturn</t>
  </si>
  <si>
    <t>Outturn</t>
  </si>
  <si>
    <t>Individual Shadow Allowance (£m)</t>
  </si>
  <si>
    <t>(3) Other (Applicable to Southern Water only post Gate 2)</t>
  </si>
  <si>
    <t>Starting at Gate 3</t>
  </si>
  <si>
    <t>InputsR</t>
  </si>
  <si>
    <t>A: Gated process inputs</t>
  </si>
  <si>
    <t>Proportion of costs allocated to gate</t>
  </si>
  <si>
    <t>Discount rate</t>
  </si>
  <si>
    <t>CMA Discount rate</t>
  </si>
  <si>
    <t>water resources</t>
  </si>
  <si>
    <t>water network plus</t>
  </si>
  <si>
    <t>Company name</t>
  </si>
  <si>
    <t>Original total solution allowance</t>
  </si>
  <si>
    <t>£M</t>
  </si>
  <si>
    <t>Gate solution has completed</t>
  </si>
  <si>
    <t>#</t>
  </si>
  <si>
    <t>: cumulative percentage of allocated spend given gate reached for</t>
  </si>
  <si>
    <t>: Expected proportion of next gate spent</t>
  </si>
  <si>
    <t>For solutions which have completed gate two, this will be gate three. For solutions which have reached gate three, this will be gate four.</t>
  </si>
  <si>
    <t>: Next gate allowance</t>
  </si>
  <si>
    <t>: Next gate allowance * Proportion of next gate spent</t>
  </si>
  <si>
    <t>: Expected proportion of next gate after spent</t>
  </si>
  <si>
    <t xml:space="preserve">For solutions which have completed gate two, this will be gate four. </t>
  </si>
  <si>
    <t>: Next gate allowance * Proportion of next gate after spent</t>
  </si>
  <si>
    <t xml:space="preserve">: Expected cumulative percentage of allocated spend adjusted </t>
  </si>
  <si>
    <t xml:space="preserve">Final determination inputs for: </t>
  </si>
  <si>
    <t>: totex allowance - water resources (17-18 FYA CPIH deflated prices)</t>
  </si>
  <si>
    <t>: additional gated totex allowance - water resources (17-18 FYA CPIH deflated prices)</t>
  </si>
  <si>
    <t>Allowance Check</t>
  </si>
  <si>
    <t>: totex allowance - water network plus (17-18 FYA CPIH deflated prices</t>
  </si>
  <si>
    <t>: additional gated totex allowance - water network plus (17-18 FYA CPIH deflated prices)</t>
  </si>
  <si>
    <t>: PAYG ratio - water resources</t>
  </si>
  <si>
    <t>: PAYG ratio - water network plus</t>
  </si>
  <si>
    <t xml:space="preserve">Outturn inputs for: </t>
  </si>
  <si>
    <t>: outturn totex - water resources (17-18 FYA CPIH deflated prices)</t>
  </si>
  <si>
    <t>: outturn additional gated totex - water resources (17-18 FYA CPIH deflated prices)</t>
  </si>
  <si>
    <t>:outturn totex for Gates 1 and 2 - water resources (17-18 FYA CPIH deflated prices)</t>
  </si>
  <si>
    <t>: outturn totex - water network plus (17-18 FYA CPIH deflated prices)</t>
  </si>
  <si>
    <t>: outturn additional gated totex - water network plus (17-18 FYA CPIH deflated prices)</t>
  </si>
  <si>
    <t>Outturn Check</t>
  </si>
  <si>
    <t>: outturn totex for Gates 1 and 2 - water network plus (17-18 FYA CPIH deflated prices)</t>
  </si>
  <si>
    <t>: penalty - water resources (17-18 FYA CPIH deflated prices)</t>
  </si>
  <si>
    <t>: penalty - water network plus (17-18 FYA CPIH deflated prices)</t>
  </si>
  <si>
    <t>Original total solution shadow allowance</t>
  </si>
  <si>
    <t>Input as per query response OFW-REP-SSC-028</t>
  </si>
  <si>
    <t>Letter from ANH confirmed that no gate four activity will be under taken in AMP7.</t>
  </si>
  <si>
    <t xml:space="preserve">Shadow' Interim determination inputs for: </t>
  </si>
  <si>
    <t>: shadow totex allowance - water resources (17-18 FYA CPIH deflated prices)</t>
  </si>
  <si>
    <t>Amended by 0.005 to reflect accurate split of allowance.</t>
  </si>
  <si>
    <t>Uplifted to reflect additional allowance approved in Nov 2024. SSC's share is equal to a total of £3.60 million.</t>
  </si>
  <si>
    <t>: shadow totex allowance - water network plus (17-18 FYA CPIH deflated prices</t>
  </si>
  <si>
    <t>Input as per query response OFW-REP-SSC-028. Amended to ensure SSC do not occur an overspend.</t>
  </si>
  <si>
    <t>Input as per query response OFW-REP-SSC-028. Amended to move over expenditure from above to ensure there is no overspend occurred.</t>
  </si>
  <si>
    <t>Original total shadow solution allowance</t>
  </si>
  <si>
    <t>CalcTiming</t>
  </si>
  <si>
    <t>Calculations</t>
  </si>
  <si>
    <t>Water Resources</t>
  </si>
  <si>
    <t>Water Network Plus</t>
  </si>
  <si>
    <t>: totex allowance (17-18 FYA CPIH deflated prices)</t>
  </si>
  <si>
    <t>: cumulative percentage of allocated spend given gate reached</t>
  </si>
  <si>
    <t>: totex allowance given gate reached (17-18 FYA CPIH deflated prices)</t>
  </si>
  <si>
    <t>: unspent totex clawback given gate reached (17-18 FYA CPIH deflated prices)</t>
  </si>
  <si>
    <t>: outturn totex (17-18 CPIH deflated prices)</t>
  </si>
  <si>
    <t>: outturn additional gated totex (17-18 FYA CPIH deflated prices)</t>
  </si>
  <si>
    <t>: additional totex allowance (17-18 FYA CPIH deflated prices)</t>
  </si>
  <si>
    <t>: totex adjustment with no totex sharing (17-18 FYA CPIH deflated prices)</t>
  </si>
  <si>
    <t>: Unspent clawback given gate reached (17-18 FYA CPIH deflated prices)</t>
  </si>
  <si>
    <t>: outturn totex for Gates 1 and 2 (17-18 FYA CPIH deflated prices)</t>
  </si>
  <si>
    <t xml:space="preserve"> .unspent allowance Gate 1 and 2 (17-18 FYA CPIH deflated prices)</t>
  </si>
  <si>
    <t>: changes in partnership arrangements given cumulative percentage of allocated spend reached</t>
  </si>
  <si>
    <t>: total totex adjustment (17-18 FYA CPIH deflated prices)</t>
  </si>
  <si>
    <t>: total totex adjustment financing adjustment (17-18 FYA CPIH deflated prices)</t>
  </si>
  <si>
    <t>N/A</t>
  </si>
  <si>
    <t>: revenue adjustment incl. financing adjustment (17-18 FYA CPIH deflated prices)</t>
  </si>
  <si>
    <t>: applicable PAYG ratio</t>
  </si>
  <si>
    <t>: applicable penalty (17-18 FYA CPIH deflated prices)</t>
  </si>
  <si>
    <t>: RCV adjustment (17-18 FYA CPIH deflated prices)</t>
  </si>
  <si>
    <t>: Shadow totex allowance (17-18 FYA CPIH deflated prices)</t>
  </si>
  <si>
    <t>: Shadow additional totex allowance (17-18 FYA CPIH deflated prices)</t>
  </si>
  <si>
    <t>: Shadow totex allowance given gate reached (17-18 FYA CPIH deflated prices)</t>
  </si>
  <si>
    <t>: totex adjustment (17-18 FYA CPIH deflated prices)</t>
  </si>
  <si>
    <t>: FINAL revenue adjustment incl. financing adjustment (17-18 FYA CPIH deflated prices)</t>
  </si>
  <si>
    <t>: FINAL RCV adjustment (17-18 FYA CPIH deflated prices)</t>
  </si>
  <si>
    <t>: RCV adjustment incl. financing adjustment (17-18 FYA CPIH deflated prices)</t>
  </si>
  <si>
    <t>Outputs</t>
  </si>
  <si>
    <t>: water resources</t>
  </si>
  <si>
    <t>: water network plus</t>
  </si>
  <si>
    <t>End</t>
  </si>
  <si>
    <t>Output</t>
  </si>
  <si>
    <t>BON code</t>
  </si>
  <si>
    <t>Code</t>
  </si>
  <si>
    <t>2024-25</t>
  </si>
  <si>
    <t>Solution 1</t>
  </si>
  <si>
    <t>Revenue adjustment incl. financing adjustment   - water resources (17-18 FYA CPIH deflated prices)</t>
  </si>
  <si>
    <t>C_PR24PD18_PD12_31WR_PR24</t>
  </si>
  <si>
    <t>RCV adjustment - water resources (17-18 FYA CPIH deflated prices)</t>
  </si>
  <si>
    <t>C_PR24PD18_PD11_16WR_PR24</t>
  </si>
  <si>
    <t>Revenue adjustment  incl. financing adjustment  - water network plus (17-18 FYA CPIH deflated prices)</t>
  </si>
  <si>
    <t>C_PR24PD18_PD12_31WN_PR24</t>
  </si>
  <si>
    <t>RCV adjustment - water network plus (17-18 FYA CPIH deflated prices)</t>
  </si>
  <si>
    <t>C_PR24PD18_PD11_16WN_PR24</t>
  </si>
  <si>
    <t>Solution 2</t>
  </si>
  <si>
    <t>Solution 3</t>
  </si>
  <si>
    <t>Solution 4</t>
  </si>
  <si>
    <t>Solution 5</t>
  </si>
  <si>
    <t>Solution 6</t>
  </si>
  <si>
    <t>Solution 7</t>
  </si>
  <si>
    <t>Solution 8</t>
  </si>
  <si>
    <t>PR24QA_PR24PD18_FOUT</t>
  </si>
  <si>
    <t>Acronym</t>
  </si>
  <si>
    <t>Reference</t>
  </si>
  <si>
    <t>Item description</t>
  </si>
  <si>
    <t>Model</t>
  </si>
  <si>
    <t xml:space="preserve">PR19 Strategic regional water resources RCV adjustment in 2017-18 FYA (CPIH deflated) prices (WR) </t>
  </si>
  <si>
    <t>£m</t>
  </si>
  <si>
    <t>Price Review 2024</t>
  </si>
  <si>
    <t xml:space="preserve">PR19 Strategic regional water resources RCV adjustment in 2017-18 FYA (CPIH deflated) prices (WN) </t>
  </si>
  <si>
    <t xml:space="preserve">PR19 Strategic regional water resources revenue adjustment in 2017-18 FYA (CPIH deflated) prices (WR) </t>
  </si>
  <si>
    <t xml:space="preserve">PR19 Strategic regional water resources revenue adjustment in 2017-18 FYA (CPIH deflated) prices (WN) </t>
  </si>
  <si>
    <t>PR24QA_PR24PD18_OUT1</t>
  </si>
  <si>
    <t>Date &amp; Time for Model - PR24PD18</t>
  </si>
  <si>
    <t>Text</t>
  </si>
  <si>
    <t>PR24QA_PR24PD18_OUT2</t>
  </si>
  <si>
    <t>Name of Model - PR24PD18</t>
  </si>
  <si>
    <t>PR24QA_PR24PD18_OUT3</t>
  </si>
  <si>
    <t>F_Inputs time stamp - PR24PD18</t>
  </si>
  <si>
    <t>PR24QA_PR24PD18_OUT4</t>
  </si>
  <si>
    <t>Model override switch for - PR24PD18</t>
  </si>
  <si>
    <t>nr</t>
  </si>
  <si>
    <t>CHECK SUMMARY</t>
  </si>
  <si>
    <t>[do not delete this row]</t>
  </si>
  <si>
    <t>[range start]</t>
  </si>
  <si>
    <t>[range ends]</t>
  </si>
  <si>
    <t>Outturn G1</t>
  </si>
  <si>
    <t>Outturn G2</t>
  </si>
  <si>
    <t>Sum</t>
  </si>
  <si>
    <t>TBC</t>
  </si>
  <si>
    <t>Model name:</t>
  </si>
  <si>
    <t>File name:</t>
  </si>
  <si>
    <t>December 2024</t>
  </si>
  <si>
    <t>Quality assurance:</t>
  </si>
  <si>
    <t xml:space="preserve">An earlier model has been subject to Ofwat internal quality assurance. </t>
  </si>
  <si>
    <t>Further changes detailed in 'Model Update - Key Changes' have been subject to internal QA.</t>
  </si>
  <si>
    <t>Disclaimer:</t>
  </si>
  <si>
    <t>Changes since previous published model:</t>
  </si>
  <si>
    <t>Please see 'Model Update - Key Changes'.</t>
  </si>
  <si>
    <t>We still expect companies to reconcile all solutions through this model they have been involved in since PR19 (with the exception of United Utilities solution Vyrnwy reservoir and UU sources which were combined at gate one).</t>
  </si>
  <si>
    <t>3. Companies will be allowed to keep their underspend for gates one and two as we recognise this has been used to offset additional funding required for gate three and for that which is likely to be required for gate four,</t>
  </si>
  <si>
    <t xml:space="preserve">6. We have updated the model to calculate the reconciliation of solutions depending on when they entered the gated process. This has been split between solutions that began at PR19, solutions that began post gate one decisions </t>
  </si>
  <si>
    <t>Conceptual model [If not built in Openbox]</t>
  </si>
  <si>
    <t>End of sheet</t>
  </si>
  <si>
    <t>PR24@ofwat.gov.uk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</si>
</sst>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quot;£&quot;* #,##0.00_-;_-&quot;£&quot;* &quot;-&quot;??_-;_-@_-"/>
    <numFmt numFmtId="43" formatCode="_-* #,##0.00_-;\-* #,##0.00_-;_-* &quot;-&quot;??_-;_-@_-"/>
    <numFmt numFmtId="164" formatCode="#,##0_);\(#,##0\);&quot;-  &quot;;&quot; &quot;@"/>
    <numFmt numFmtId="165" formatCode="dd\ mmm\ yy_);\(###0\);&quot;-  &quot;;&quot; &quot;@&quot; &quot;"/>
    <numFmt numFmtId="166" formatCode="dd\ mmm\ yy_);;&quot;-  &quot;;&quot; &quot;@&quot; &quot;"/>
    <numFmt numFmtId="167" formatCode="#,##0_);\(#,##0\);&quot;-  &quot;;&quot; &quot;@&quot; &quot;"/>
    <numFmt numFmtId="168" formatCode="0.00%_);\-0.00%_);&quot;-  &quot;;&quot; &quot;@&quot; &quot;"/>
    <numFmt numFmtId="169" formatCode="#,##0.0000_);\(#,##0.0000\);&quot;-  &quot;;&quot; &quot;@&quot; &quot;"/>
    <numFmt numFmtId="170" formatCode="dd\ mmm\ yyyy_);\(###0\);&quot;-  &quot;;&quot; &quot;@&quot; &quot;"/>
    <numFmt numFmtId="171" formatCode="###0_);\(###0\);&quot;-  &quot;;&quot; &quot;@&quot; &quot;"/>
    <numFmt numFmtId="172" formatCode="#,##0.0_);\(#,##0.0\);&quot;-  &quot;;&quot; &quot;@"/>
    <numFmt numFmtId="173" formatCode="dd\ mmm\ yyyy_);;&quot;-  &quot;;&quot; &quot;@&quot; &quot;"/>
    <numFmt numFmtId="174" formatCode="_(* #,##0_);_(* \(#,##0\);_(* &quot;-&quot;??_);_(@_)"/>
    <numFmt numFmtId="175" formatCode="#,##0.00_);\(#,##0.00\);&quot;-  &quot;;&quot; &quot;@&quot; &quot;"/>
    <numFmt numFmtId="176" formatCode="0%_);\-0%_);&quot;-  &quot;;&quot; &quot;@&quot; &quot;"/>
    <numFmt numFmtId="177" formatCode="#,##0.0_);\(#,##0.0\);&quot;-  &quot;;&quot; &quot;@&quot; &quot;"/>
    <numFmt numFmtId="178" formatCode="###0_);\(#,##0\);&quot;-  &quot;;&quot; &quot;@"/>
    <numFmt numFmtId="179" formatCode="0.0000%_);\-0.0000%_);&quot;-  &quot;;&quot; &quot;@&quot; &quot;"/>
    <numFmt numFmtId="180" formatCode="#,##0.000_);\(#,##0.000\);&quot;-  &quot;;&quot; &quot;@&quot; &quot;"/>
    <numFmt numFmtId="181" formatCode="&quot;£&quot;#,##0.00"/>
    <numFmt numFmtId="182" formatCode="_-* #,##0_-;\-* #,##0_-;_-* &quot;-&quot;??_-;_-@_-"/>
    <numFmt numFmtId="183" formatCode="#,##0.00000000_);\(#,##0.00000000\);&quot;-  &quot;;&quot; &quot;@&quot; &quot;"/>
    <numFmt numFmtId="184" formatCode="_-&quot;£&quot;* #,##0.0000_-;\-&quot;£&quot;* #,##0.0000_-;_-&quot;£&quot;* &quot;-&quot;??_-;_-@_-"/>
    <numFmt numFmtId="185" formatCode="_-&quot;£&quot;* #,##0.000_-;\-&quot;£&quot;* #,##0.000_-;_-&quot;£&quot;* &quot;-&quot;??_-;_-@_-"/>
    <numFmt numFmtId="186" formatCode="0.000%_);\-0.000%_);&quot;-  &quot;;&quot; &quot;@&quot; &quot;"/>
    <numFmt numFmtId="187" formatCode="0.000"/>
    <numFmt numFmtId="188" formatCode="#,##0.000000_);\(#,##0.000000\);&quot;-  &quot;;&quot; &quot;@&quot; &quot;"/>
  </numFmts>
  <fonts count="11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name val="Arial"/>
      <family val="2"/>
    </font>
    <font>
      <sz val="11"/>
      <color theme="1"/>
      <name val="Calibri"/>
      <family val="2"/>
      <scheme val="minor"/>
    </font>
    <font>
      <sz val="10"/>
      <color theme="1"/>
      <name val="Calibri"/>
      <family val="2"/>
      <scheme val="minor"/>
    </font>
    <font>
      <b/>
      <sz val="10"/>
      <name val="Arial"/>
      <family val="2"/>
    </font>
    <font>
      <u/>
      <sz val="10"/>
      <name val="Arial"/>
      <family val="2"/>
    </font>
    <font>
      <sz val="10"/>
      <name val="Arial"/>
      <family val="2"/>
    </font>
    <font>
      <sz val="10"/>
      <color indexed="12"/>
      <name val="Arial"/>
      <family val="2"/>
    </font>
    <font>
      <sz val="10"/>
      <color rgb="FF0000FF"/>
      <name val="Arial"/>
      <family val="2"/>
    </font>
    <font>
      <b/>
      <sz val="10"/>
      <color rgb="FF0000FF"/>
      <name val="Arial"/>
      <family val="2"/>
    </font>
    <font>
      <u/>
      <sz val="10"/>
      <color rgb="FF0000FF"/>
      <name val="Arial"/>
      <family val="2"/>
    </font>
    <font>
      <i/>
      <sz val="10"/>
      <color rgb="FF00B050"/>
      <name val="Arial"/>
      <family val="2"/>
    </font>
    <font>
      <sz val="10"/>
      <color theme="1"/>
      <name val="Arial"/>
      <family val="2"/>
    </font>
    <font>
      <sz val="10"/>
      <color rgb="FFFF0000"/>
      <name val="Arial"/>
      <family val="2"/>
    </font>
    <font>
      <b/>
      <sz val="20"/>
      <color theme="0"/>
      <name val="Arial"/>
      <family val="2"/>
    </font>
    <font>
      <sz val="20"/>
      <color theme="1"/>
      <name val="Arial"/>
      <family val="2"/>
    </font>
    <font>
      <i/>
      <sz val="20"/>
      <color rgb="FF00B050"/>
      <name val="Arial"/>
      <family val="2"/>
    </font>
    <font>
      <sz val="10"/>
      <color indexed="10"/>
      <name val="Arial"/>
      <family val="2"/>
    </font>
    <font>
      <b/>
      <sz val="10"/>
      <color theme="1"/>
      <name val="Arial"/>
      <family val="2"/>
    </font>
    <font>
      <i/>
      <sz val="10"/>
      <color theme="1"/>
      <name val="Arial"/>
      <family val="2"/>
    </font>
    <font>
      <sz val="11"/>
      <color rgb="FF0000FF"/>
      <name val="Arial"/>
      <family val="2"/>
    </font>
    <font>
      <u/>
      <sz val="11"/>
      <color theme="10"/>
      <name val="Calibri"/>
      <family val="2"/>
    </font>
    <font>
      <u/>
      <sz val="10"/>
      <color theme="10"/>
      <name val="Arial"/>
      <family val="2"/>
    </font>
    <font>
      <sz val="9"/>
      <name val="Arial"/>
      <family val="2"/>
    </font>
    <font>
      <b/>
      <sz val="10"/>
      <color rgb="FFFF0000"/>
      <name val="Arial"/>
      <family val="2"/>
    </font>
    <font>
      <u/>
      <sz val="10"/>
      <color rgb="FFFF0000"/>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0"/>
      <name val="Franklin Gothic Demi"/>
      <family val="2"/>
    </font>
    <font>
      <sz val="11"/>
      <color rgb="FF0000FF"/>
      <name val="Calibri"/>
      <family val="2"/>
      <scheme val="minor"/>
    </font>
    <font>
      <i/>
      <sz val="10"/>
      <color rgb="FFFF0000"/>
      <name val="Arial"/>
      <family val="2"/>
    </font>
    <font>
      <sz val="11"/>
      <color rgb="FFFF0000"/>
      <name val="Arial"/>
      <family val="2"/>
    </font>
    <font>
      <b/>
      <sz val="11"/>
      <color theme="1"/>
      <name val="Arial"/>
      <family val="2"/>
    </font>
    <font>
      <sz val="11"/>
      <color rgb="FF000000"/>
      <name val="Calibri"/>
      <family val="2"/>
      <scheme val="minor"/>
    </font>
    <font>
      <sz val="11"/>
      <color rgb="FF000000"/>
      <name val="Arial"/>
      <family val="2"/>
    </font>
    <font>
      <i/>
      <sz val="10"/>
      <color rgb="FF0000FF"/>
      <name val="Arial"/>
      <family val="2"/>
    </font>
    <font>
      <sz val="24"/>
      <color theme="0"/>
      <name val="Franklin Gothic Demi"/>
      <family val="2"/>
    </font>
    <font>
      <sz val="11"/>
      <color theme="1"/>
      <name val="Franklin Gothic Demi"/>
      <family val="2"/>
    </font>
    <font>
      <sz val="10"/>
      <color rgb="FF000000"/>
      <name val="Arial"/>
      <family val="2"/>
    </font>
    <font>
      <sz val="10"/>
      <color theme="0"/>
      <name val="Franklin Gothic Demi"/>
      <family val="2"/>
    </font>
    <font>
      <sz val="8"/>
      <name val="Calibri"/>
      <family val="2"/>
      <scheme val="minor"/>
    </font>
    <font>
      <sz val="11"/>
      <name val="Calibri"/>
      <family val="2"/>
      <scheme val="minor"/>
    </font>
    <font>
      <sz val="9"/>
      <color theme="1"/>
      <name val="Arial"/>
      <family val="2"/>
    </font>
    <font>
      <sz val="11"/>
      <color rgb="FF000000"/>
      <name val="Calibri"/>
      <family val="2"/>
    </font>
    <font>
      <sz val="11"/>
      <color rgb="FFFF0000"/>
      <name val="Calibri"/>
      <family val="2"/>
    </font>
    <font>
      <sz val="10"/>
      <color rgb="FFC00000"/>
      <name val="Arial"/>
      <family val="2"/>
    </font>
    <font>
      <b/>
      <sz val="10"/>
      <color theme="0"/>
      <name val="Arial"/>
      <family val="2"/>
    </font>
    <font>
      <b/>
      <sz val="11"/>
      <color theme="0"/>
      <name val="Arial"/>
      <family val="2"/>
    </font>
    <font>
      <b/>
      <sz val="11"/>
      <color theme="2"/>
      <name val="Arial"/>
      <family val="2"/>
    </font>
    <font>
      <b/>
      <sz val="11"/>
      <name val="Arial"/>
      <family val="2"/>
    </font>
    <font>
      <b/>
      <u/>
      <sz val="11"/>
      <name val="Calibri"/>
      <family val="2"/>
      <scheme val="minor"/>
    </font>
    <font>
      <b/>
      <sz val="11"/>
      <name val="Calibri"/>
      <family val="2"/>
      <scheme val="minor"/>
    </font>
    <font>
      <b/>
      <u/>
      <sz val="14"/>
      <name val="Arial"/>
      <family val="2"/>
    </font>
    <font>
      <u/>
      <sz val="11"/>
      <color theme="10"/>
      <name val="Calibri"/>
      <family val="2"/>
      <scheme val="minor"/>
    </font>
    <font>
      <b/>
      <sz val="20"/>
      <color theme="0"/>
      <name val="Calibri"/>
      <family val="2"/>
      <scheme val="minor"/>
    </font>
    <font>
      <b/>
      <sz val="20"/>
      <color theme="0" tint="-0.14999847407452621"/>
      <name val="Arial"/>
      <family val="2"/>
    </font>
    <font>
      <sz val="10"/>
      <color theme="0" tint="-0.14999847407452621"/>
      <name val="Arial"/>
      <family val="2"/>
    </font>
    <font>
      <b/>
      <sz val="10"/>
      <color theme="0" tint="-0.14999847407452621"/>
      <name val="Arial"/>
      <family val="2"/>
    </font>
    <font>
      <sz val="11"/>
      <color theme="0" tint="-0.14999847407452621"/>
      <name val="Arial"/>
      <family val="2"/>
    </font>
    <font>
      <sz val="11"/>
      <color theme="0" tint="-0.14999847407452621"/>
      <name val="Calibri"/>
      <family val="2"/>
      <scheme val="minor"/>
    </font>
    <font>
      <sz val="10"/>
      <color theme="0" tint="-4.9989318521683403E-2"/>
      <name val="Arial"/>
      <family val="2"/>
    </font>
    <font>
      <b/>
      <sz val="11"/>
      <color rgb="FF000000"/>
      <name val="Arial"/>
      <family val="2"/>
    </font>
    <font>
      <b/>
      <sz val="11"/>
      <color rgb="FF000000"/>
      <name val="Calibri"/>
      <family val="2"/>
      <scheme val="minor"/>
    </font>
    <font>
      <sz val="11"/>
      <color theme="0" tint="-4.9989318521683403E-2"/>
      <name val="Arial"/>
      <family val="2"/>
    </font>
    <font>
      <u/>
      <sz val="10"/>
      <color theme="0" tint="-4.9989318521683403E-2"/>
      <name val="Arial"/>
      <family val="2"/>
    </font>
    <font>
      <b/>
      <sz val="11"/>
      <color theme="0" tint="-4.9989318521683403E-2"/>
      <name val="Arial"/>
      <family val="2"/>
    </font>
    <font>
      <i/>
      <sz val="10"/>
      <color theme="0" tint="-4.9989318521683403E-2"/>
      <name val="Arial"/>
      <family val="2"/>
    </font>
    <font>
      <b/>
      <sz val="12"/>
      <color theme="1"/>
      <name val="Arial"/>
      <family val="2"/>
    </font>
    <font>
      <sz val="11"/>
      <color theme="0" tint="-4.9989318521683403E-2"/>
      <name val="Calibri"/>
      <family val="2"/>
      <scheme val="minor"/>
    </font>
    <font>
      <b/>
      <sz val="10"/>
      <color theme="0" tint="-4.9989318521683403E-2"/>
      <name val="Arial"/>
      <family val="2"/>
    </font>
    <font>
      <sz val="8"/>
      <color theme="1"/>
      <name val="Arial"/>
      <family val="2"/>
    </font>
    <font>
      <sz val="11"/>
      <name val="Franklin Gothic Demi"/>
      <family val="2"/>
    </font>
    <font>
      <u/>
      <sz val="11"/>
      <color theme="0"/>
      <name val="Calibri"/>
      <family val="2"/>
      <scheme val="minor"/>
    </font>
    <font>
      <b/>
      <sz val="20"/>
      <color theme="0" tint="-4.9989318521683403E-2"/>
      <name val="Arial"/>
      <family val="2"/>
    </font>
    <font>
      <sz val="12"/>
      <color rgb="FF000000"/>
      <name val="Arial"/>
      <family val="2"/>
    </font>
    <font>
      <sz val="11"/>
      <color theme="1"/>
      <name val="Krub"/>
    </font>
    <font>
      <sz val="11"/>
      <color rgb="FF000000"/>
      <name val="Calibri"/>
      <family val="2"/>
      <scheme val="minor"/>
    </font>
    <font>
      <sz val="8"/>
      <color theme="1"/>
      <name val="Tahoma"/>
      <family val="2"/>
    </font>
    <font>
      <sz val="24"/>
      <color theme="0"/>
      <name val="Calibri"/>
      <family val="2"/>
      <scheme val="minor"/>
    </font>
    <font>
      <b/>
      <sz val="10"/>
      <name val="Calibri"/>
      <family val="2"/>
      <scheme val="minor"/>
    </font>
    <font>
      <sz val="10"/>
      <name val="Calibri"/>
      <family val="2"/>
      <scheme val="minor"/>
    </font>
    <font>
      <sz val="10"/>
      <color theme="1"/>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b/>
      <sz val="10"/>
      <color theme="1"/>
      <name val="Calibri"/>
      <family val="2"/>
      <scheme val="minor"/>
    </font>
  </fonts>
  <fills count="70">
    <fill>
      <patternFill patternType="none"/>
    </fill>
    <fill>
      <patternFill patternType="gray125"/>
    </fill>
    <fill>
      <patternFill patternType="solid">
        <fgColor theme="0"/>
        <bgColor indexed="64"/>
      </patternFill>
    </fill>
    <fill>
      <patternFill patternType="solid">
        <fgColor rgb="FFFFFFAF"/>
        <bgColor indexed="64"/>
      </patternFill>
    </fill>
    <fill>
      <patternFill patternType="solid">
        <fgColor rgb="FFD9D9D9"/>
        <bgColor indexed="64"/>
      </patternFill>
    </fill>
    <fill>
      <patternFill patternType="solid">
        <fgColor rgb="FFFFFF99"/>
        <bgColor indexed="64"/>
      </patternFill>
    </fill>
    <fill>
      <patternFill patternType="solid">
        <fgColor rgb="FFC0C0C0"/>
        <bgColor indexed="64"/>
      </patternFill>
    </fill>
    <fill>
      <patternFill patternType="solid">
        <fgColor rgb="FF002664"/>
        <bgColor indexed="64"/>
      </patternFill>
    </fill>
    <fill>
      <patternFill patternType="solid">
        <fgColor rgb="FF99CCFF"/>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rgb="FFADE600"/>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indexed="11"/>
        <bgColor indexed="64"/>
      </patternFill>
    </fill>
    <fill>
      <patternFill patternType="solid">
        <fgColor rgb="FFCCFFFF"/>
        <bgColor indexed="64"/>
      </patternFill>
    </fill>
    <fill>
      <patternFill patternType="solid">
        <fgColor theme="0" tint="-0.14999847407452621"/>
        <bgColor indexed="64"/>
      </patternFill>
    </fill>
    <fill>
      <patternFill patternType="solid">
        <fgColor rgb="FF00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rgb="FF003479"/>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rgb="FFFFFFAF"/>
        <bgColor rgb="FF000000"/>
      </patternFill>
    </fill>
    <fill>
      <patternFill patternType="solid">
        <fgColor rgb="FFFFFF00"/>
        <bgColor rgb="FF000000"/>
      </patternFill>
    </fill>
    <fill>
      <patternFill patternType="solid">
        <fgColor rgb="FFFFFFE0"/>
        <bgColor rgb="FF000000"/>
      </patternFill>
    </fill>
    <fill>
      <patternFill patternType="solid">
        <fgColor rgb="FF002060"/>
        <bgColor indexed="64"/>
      </patternFill>
    </fill>
    <fill>
      <patternFill patternType="solid">
        <fgColor theme="0" tint="-0.34998626667073579"/>
        <bgColor indexed="64"/>
      </patternFill>
    </fill>
    <fill>
      <patternFill patternType="solid">
        <fgColor rgb="FF003595"/>
        <bgColor indexed="64"/>
      </patternFill>
    </fill>
    <fill>
      <patternFill patternType="solid">
        <fgColor rgb="FFDCECF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medium">
        <color theme="0"/>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5">
    <xf numFmtId="167" fontId="0" fillId="0" borderId="0" applyFont="0" applyFill="0" applyBorder="0" applyProtection="0">
      <alignment vertical="top"/>
    </xf>
    <xf numFmtId="43" fontId="14" fillId="0" borderId="0" applyFont="0" applyFill="0" applyBorder="0" applyAlignment="0" applyProtection="0"/>
    <xf numFmtId="168" fontId="14" fillId="0" borderId="0" applyFont="0" applyFill="0" applyBorder="0" applyProtection="0">
      <alignment vertical="top"/>
    </xf>
    <xf numFmtId="165" fontId="18" fillId="0" borderId="0" applyFont="0" applyFill="0" applyBorder="0" applyProtection="0">
      <alignment vertical="top"/>
    </xf>
    <xf numFmtId="169" fontId="14" fillId="0" borderId="0" applyFont="0" applyFill="0" applyBorder="0" applyProtection="0">
      <alignment vertical="top"/>
    </xf>
    <xf numFmtId="170" fontId="14" fillId="0" borderId="0" applyFont="0" applyFill="0" applyBorder="0" applyProtection="0">
      <alignment vertical="top"/>
    </xf>
    <xf numFmtId="171" fontId="14" fillId="0" borderId="0" applyFont="0" applyFill="0" applyBorder="0" applyProtection="0">
      <alignment vertical="top"/>
    </xf>
    <xf numFmtId="166" fontId="16" fillId="0" borderId="0" applyNumberFormat="0" applyFill="0" applyBorder="0" applyProtection="0">
      <alignment vertical="top"/>
    </xf>
    <xf numFmtId="0" fontId="17" fillId="0" borderId="0" applyNumberFormat="0" applyFill="0" applyBorder="0" applyProtection="0">
      <alignment vertical="top"/>
    </xf>
    <xf numFmtId="0" fontId="18" fillId="0" borderId="0" applyNumberFormat="0" applyFill="0" applyBorder="0" applyProtection="0">
      <alignment horizontal="right" vertical="top"/>
    </xf>
    <xf numFmtId="164" fontId="19" fillId="0" borderId="0" applyNumberFormat="0" applyProtection="0">
      <alignment vertical="top"/>
    </xf>
    <xf numFmtId="0" fontId="18" fillId="0" borderId="0"/>
    <xf numFmtId="0" fontId="12" fillId="0" borderId="0"/>
    <xf numFmtId="0" fontId="12" fillId="0" borderId="0"/>
    <xf numFmtId="167" fontId="18" fillId="0" borderId="0" applyFont="0" applyFill="0" applyBorder="0" applyProtection="0">
      <alignment vertical="top"/>
    </xf>
    <xf numFmtId="165" fontId="18" fillId="0" borderId="0" applyFont="0" applyFill="0" applyBorder="0" applyProtection="0">
      <alignment vertical="top"/>
    </xf>
    <xf numFmtId="168" fontId="18" fillId="0" borderId="0" applyFont="0" applyFill="0" applyBorder="0" applyProtection="0">
      <alignment vertical="top"/>
    </xf>
    <xf numFmtId="0" fontId="11" fillId="0" borderId="0"/>
    <xf numFmtId="0" fontId="11" fillId="0" borderId="0"/>
    <xf numFmtId="167" fontId="38" fillId="0" borderId="0" applyFont="0" applyFill="0" applyBorder="0" applyProtection="0">
      <alignment vertical="top"/>
    </xf>
    <xf numFmtId="170" fontId="18" fillId="0" borderId="0" applyFont="0" applyFill="0" applyBorder="0" applyProtection="0">
      <alignment vertical="top"/>
    </xf>
    <xf numFmtId="169" fontId="18" fillId="0" borderId="0" applyFont="0" applyFill="0" applyBorder="0" applyProtection="0">
      <alignment vertical="top"/>
    </xf>
    <xf numFmtId="0" fontId="39" fillId="0" borderId="0" applyNumberFormat="0" applyFill="0" applyBorder="0" applyAlignment="0" applyProtection="0"/>
    <xf numFmtId="0" fontId="40" fillId="0" borderId="2"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2" fillId="0" borderId="0" applyNumberFormat="0" applyFill="0" applyBorder="0" applyAlignment="0" applyProtection="0"/>
    <xf numFmtId="0" fontId="43" fillId="21" borderId="0" applyNumberFormat="0" applyBorder="0" applyAlignment="0" applyProtection="0"/>
    <xf numFmtId="0" fontId="44" fillId="22" borderId="0" applyNumberFormat="0" applyBorder="0" applyAlignment="0" applyProtection="0"/>
    <xf numFmtId="0" fontId="45" fillId="23" borderId="0" applyNumberFormat="0" applyBorder="0" applyAlignment="0" applyProtection="0"/>
    <xf numFmtId="0" fontId="46" fillId="24" borderId="5" applyNumberFormat="0" applyAlignment="0" applyProtection="0"/>
    <xf numFmtId="0" fontId="47" fillId="25" borderId="6" applyNumberFormat="0" applyAlignment="0" applyProtection="0"/>
    <xf numFmtId="0" fontId="48" fillId="25" borderId="5" applyNumberFormat="0" applyAlignment="0" applyProtection="0"/>
    <xf numFmtId="0" fontId="49" fillId="0" borderId="7" applyNumberFormat="0" applyFill="0" applyAlignment="0" applyProtection="0"/>
    <xf numFmtId="0" fontId="50" fillId="26" borderId="8" applyNumberFormat="0" applyAlignment="0" applyProtection="0"/>
    <xf numFmtId="0" fontId="51" fillId="0" borderId="0" applyNumberFormat="0" applyFill="0" applyBorder="0" applyAlignment="0" applyProtection="0"/>
    <xf numFmtId="0" fontId="18" fillId="27" borderId="9" applyNumberFormat="0" applyFont="0" applyAlignment="0" applyProtection="0"/>
    <xf numFmtId="0" fontId="52" fillId="0" borderId="0" applyNumberFormat="0" applyFill="0" applyBorder="0" applyAlignment="0" applyProtection="0"/>
    <xf numFmtId="0" fontId="53" fillId="0" borderId="10" applyNumberFormat="0" applyFill="0" applyAlignment="0" applyProtection="0"/>
    <xf numFmtId="0" fontId="54"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54" fillId="51" borderId="0" applyNumberFormat="0" applyBorder="0" applyAlignment="0" applyProtection="0"/>
    <xf numFmtId="164" fontId="34" fillId="0" borderId="0" applyNumberFormat="0" applyFill="0" applyBorder="0" applyAlignment="0" applyProtection="0">
      <alignment vertical="top"/>
    </xf>
    <xf numFmtId="171" fontId="18" fillId="0" borderId="0" applyFont="0" applyFill="0" applyBorder="0" applyProtection="0">
      <alignment vertical="top"/>
    </xf>
    <xf numFmtId="164" fontId="18" fillId="0" borderId="0" applyFont="0" applyFill="0" applyBorder="0" applyProtection="0">
      <alignment vertical="top"/>
    </xf>
    <xf numFmtId="0" fontId="35" fillId="52" borderId="11" applyNumberFormat="0" applyFont="0" applyAlignment="0" applyProtection="0"/>
    <xf numFmtId="167" fontId="14" fillId="0" borderId="0" applyFont="0" applyFill="0" applyBorder="0" applyProtection="0">
      <alignment vertical="top"/>
    </xf>
    <xf numFmtId="43" fontId="14" fillId="0" borderId="0" applyFont="0" applyFill="0" applyBorder="0" applyAlignment="0" applyProtection="0"/>
    <xf numFmtId="168" fontId="14" fillId="0" borderId="0" applyFont="0" applyFill="0" applyBorder="0" applyProtection="0">
      <alignment vertical="top"/>
    </xf>
    <xf numFmtId="169" fontId="14" fillId="0" borderId="0" applyFont="0" applyFill="0" applyBorder="0" applyProtection="0">
      <alignment vertical="top"/>
    </xf>
    <xf numFmtId="170" fontId="14" fillId="0" borderId="0" applyFont="0" applyFill="0" applyBorder="0" applyProtection="0">
      <alignment vertical="top"/>
    </xf>
    <xf numFmtId="171" fontId="14" fillId="0" borderId="0" applyFont="0" applyFill="0" applyBorder="0" applyProtection="0">
      <alignment vertical="top"/>
    </xf>
    <xf numFmtId="0" fontId="33" fillId="0" borderId="0" applyNumberFormat="0" applyFill="0" applyBorder="0" applyAlignment="0" applyProtection="0">
      <alignment vertical="top"/>
      <protection locked="0"/>
    </xf>
    <xf numFmtId="0" fontId="63" fillId="53" borderId="0" applyNumberFormat="0" applyBorder="0" applyAlignment="0" applyProtection="0"/>
    <xf numFmtId="0" fontId="24" fillId="0" borderId="0"/>
    <xf numFmtId="0" fontId="34" fillId="0" borderId="0" applyNumberFormat="0" applyFill="0" applyBorder="0" applyAlignment="0" applyProtection="0"/>
    <xf numFmtId="0" fontId="64" fillId="0" borderId="0" applyNumberFormat="0" applyFill="0" applyAlignment="0" applyProtection="0"/>
    <xf numFmtId="167" fontId="18" fillId="0" borderId="0" applyFont="0" applyFill="0" applyBorder="0" applyProtection="0">
      <alignment vertical="top"/>
    </xf>
    <xf numFmtId="0" fontId="66" fillId="53" borderId="0" applyNumberFormat="0" applyAlignment="0" applyProtection="0"/>
    <xf numFmtId="167" fontId="80" fillId="0" borderId="0" applyNumberFormat="0" applyFill="0" applyBorder="0" applyAlignment="0" applyProtection="0">
      <alignment vertical="top"/>
    </xf>
    <xf numFmtId="44" fontId="14" fillId="0" borderId="0" applyFont="0" applyFill="0" applyBorder="0" applyAlignment="0" applyProtection="0"/>
    <xf numFmtId="167" fontId="104" fillId="0" borderId="0" applyFont="0" applyFill="0" applyBorder="0" applyProtection="0">
      <alignment vertical="top"/>
    </xf>
    <xf numFmtId="0" fontId="1" fillId="0" borderId="0"/>
    <xf numFmtId="0" fontId="108" fillId="0" borderId="0"/>
  </cellStyleXfs>
  <cellXfs count="686">
    <xf numFmtId="167" fontId="0" fillId="0" borderId="0" xfId="0">
      <alignment vertical="top"/>
    </xf>
    <xf numFmtId="43" fontId="16" fillId="0" borderId="0" xfId="1" applyFont="1" applyFill="1" applyAlignment="1">
      <alignment vertical="top"/>
    </xf>
    <xf numFmtId="43" fontId="17" fillId="0" borderId="0" xfId="1" applyFont="1" applyFill="1" applyAlignment="1">
      <alignment vertical="top"/>
    </xf>
    <xf numFmtId="43" fontId="18" fillId="0" borderId="0" xfId="1" applyFont="1" applyFill="1" applyAlignment="1">
      <alignment vertical="top"/>
    </xf>
    <xf numFmtId="43" fontId="18" fillId="0" borderId="0" xfId="1" applyFont="1" applyFill="1" applyBorder="1" applyAlignment="1">
      <alignment vertical="top"/>
    </xf>
    <xf numFmtId="165" fontId="16" fillId="0" borderId="0" xfId="3" applyFont="1" applyFill="1" applyBorder="1">
      <alignment vertical="top"/>
    </xf>
    <xf numFmtId="165" fontId="18" fillId="0" borderId="0" xfId="3" applyFont="1" applyFill="1" applyBorder="1">
      <alignment vertical="top"/>
    </xf>
    <xf numFmtId="165" fontId="16" fillId="0" borderId="0" xfId="3" applyFont="1" applyFill="1" applyBorder="1" applyAlignment="1">
      <alignment horizontal="right" vertical="top"/>
    </xf>
    <xf numFmtId="43" fontId="16" fillId="0" borderId="0" xfId="1" applyFont="1" applyAlignment="1">
      <alignment vertical="top"/>
    </xf>
    <xf numFmtId="43" fontId="18" fillId="0" borderId="0" xfId="1" applyFont="1" applyAlignment="1">
      <alignment horizontal="right" vertical="top"/>
    </xf>
    <xf numFmtId="43" fontId="18" fillId="0" borderId="0" xfId="1" applyFont="1" applyAlignment="1">
      <alignment vertical="top"/>
    </xf>
    <xf numFmtId="43" fontId="18" fillId="0" borderId="0" xfId="1" applyFont="1" applyFill="1" applyBorder="1" applyAlignment="1">
      <alignment horizontal="right" vertical="top"/>
    </xf>
    <xf numFmtId="43" fontId="16" fillId="0" borderId="0" xfId="1" applyFont="1" applyFill="1" applyBorder="1" applyAlignment="1">
      <alignment vertical="top"/>
    </xf>
    <xf numFmtId="43" fontId="20" fillId="0" borderId="0" xfId="1" applyFont="1" applyFill="1" applyAlignment="1">
      <alignment vertical="top"/>
    </xf>
    <xf numFmtId="43" fontId="16" fillId="0" borderId="0" xfId="1" applyFont="1" applyFill="1" applyAlignment="1">
      <alignment horizontal="right" vertical="top"/>
    </xf>
    <xf numFmtId="43" fontId="18" fillId="0" borderId="0" xfId="1" applyFont="1" applyBorder="1" applyAlignment="1">
      <alignment vertical="top"/>
    </xf>
    <xf numFmtId="167" fontId="16" fillId="0" borderId="0" xfId="0" applyFont="1" applyFill="1" applyBorder="1">
      <alignment vertical="top"/>
    </xf>
    <xf numFmtId="167" fontId="17" fillId="0" borderId="0" xfId="0" applyFont="1" applyFill="1" applyBorder="1">
      <alignment vertical="top"/>
    </xf>
    <xf numFmtId="167" fontId="18" fillId="0" borderId="0" xfId="0" applyFont="1" applyFill="1" applyBorder="1">
      <alignment vertical="top"/>
    </xf>
    <xf numFmtId="167" fontId="18" fillId="0" borderId="0" xfId="0" applyFont="1" applyBorder="1">
      <alignment vertical="top"/>
    </xf>
    <xf numFmtId="172" fontId="25" fillId="0" borderId="0" xfId="4" applyNumberFormat="1" applyFont="1" applyFill="1" applyBorder="1">
      <alignment vertical="top"/>
    </xf>
    <xf numFmtId="172" fontId="25" fillId="4" borderId="0" xfId="4" applyNumberFormat="1" applyFont="1" applyFill="1" applyBorder="1">
      <alignment vertical="top"/>
    </xf>
    <xf numFmtId="172" fontId="18" fillId="0" borderId="0" xfId="0" applyNumberFormat="1" applyFont="1" applyFill="1" applyBorder="1">
      <alignment vertical="top"/>
    </xf>
    <xf numFmtId="172" fontId="16" fillId="0" borderId="0" xfId="7" applyNumberFormat="1" applyFill="1" applyBorder="1">
      <alignment vertical="top"/>
    </xf>
    <xf numFmtId="172" fontId="17" fillId="0" borderId="0" xfId="8" applyNumberFormat="1" applyFill="1" applyBorder="1">
      <alignment vertical="top"/>
    </xf>
    <xf numFmtId="172" fontId="23" fillId="0" borderId="0" xfId="8" applyNumberFormat="1" applyFont="1" applyFill="1" applyBorder="1">
      <alignment vertical="top"/>
    </xf>
    <xf numFmtId="172" fontId="18" fillId="0" borderId="0" xfId="9" applyNumberFormat="1" applyFill="1" applyBorder="1">
      <alignment horizontal="right" vertical="top"/>
    </xf>
    <xf numFmtId="0" fontId="16" fillId="0" borderId="0" xfId="7" applyNumberFormat="1" applyFill="1" applyBorder="1">
      <alignment vertical="top"/>
    </xf>
    <xf numFmtId="0" fontId="17" fillId="0" borderId="0" xfId="8" applyBorder="1">
      <alignment vertical="top"/>
    </xf>
    <xf numFmtId="0" fontId="23" fillId="0" borderId="0" xfId="8" applyFont="1" applyBorder="1">
      <alignment vertical="top"/>
    </xf>
    <xf numFmtId="0" fontId="18" fillId="0" borderId="0" xfId="9" applyBorder="1">
      <alignment horizontal="right" vertical="top"/>
    </xf>
    <xf numFmtId="170" fontId="19" fillId="0" borderId="0" xfId="5" applyFont="1" applyBorder="1">
      <alignment vertical="top"/>
    </xf>
    <xf numFmtId="170" fontId="19" fillId="0" borderId="0" xfId="5" applyFont="1" applyFill="1" applyBorder="1">
      <alignment vertical="top"/>
    </xf>
    <xf numFmtId="170" fontId="20" fillId="0" borderId="0" xfId="5" applyFont="1" applyBorder="1">
      <alignment vertical="top"/>
    </xf>
    <xf numFmtId="170" fontId="18" fillId="0" borderId="0" xfId="5" applyFont="1" applyBorder="1">
      <alignment vertical="top"/>
    </xf>
    <xf numFmtId="170" fontId="18" fillId="0" borderId="0" xfId="5" applyFont="1" applyFill="1" applyBorder="1">
      <alignment vertical="top"/>
    </xf>
    <xf numFmtId="167" fontId="20" fillId="0" borderId="0" xfId="0" applyFont="1" applyBorder="1">
      <alignment vertical="top"/>
    </xf>
    <xf numFmtId="43" fontId="19" fillId="0" borderId="0" xfId="1" applyFont="1" applyBorder="1" applyAlignment="1">
      <alignment vertical="top"/>
    </xf>
    <xf numFmtId="165" fontId="18" fillId="0" borderId="0" xfId="3" applyFont="1" applyBorder="1">
      <alignment vertical="top"/>
    </xf>
    <xf numFmtId="43" fontId="25" fillId="0" borderId="0" xfId="1" applyFont="1" applyFill="1" applyBorder="1" applyAlignment="1">
      <alignment vertical="top"/>
    </xf>
    <xf numFmtId="0" fontId="17" fillId="0" borderId="0" xfId="8" applyFill="1" applyBorder="1">
      <alignment vertical="top"/>
    </xf>
    <xf numFmtId="0" fontId="23" fillId="0" borderId="0" xfId="8" applyFont="1" applyFill="1" applyBorder="1">
      <alignment vertical="top"/>
    </xf>
    <xf numFmtId="0" fontId="18" fillId="0" borderId="0" xfId="9" applyFill="1" applyBorder="1">
      <alignment horizontal="right" vertical="top"/>
    </xf>
    <xf numFmtId="0" fontId="16" fillId="0" borderId="0" xfId="7" applyNumberFormat="1" applyBorder="1">
      <alignment vertical="top"/>
    </xf>
    <xf numFmtId="166" fontId="16" fillId="0" borderId="0" xfId="7" applyBorder="1">
      <alignment vertical="top"/>
    </xf>
    <xf numFmtId="166" fontId="17" fillId="0" borderId="0" xfId="8" applyNumberFormat="1" applyFill="1" applyBorder="1">
      <alignment vertical="top"/>
    </xf>
    <xf numFmtId="166" fontId="23" fillId="0" borderId="0" xfId="8" applyNumberFormat="1" applyFont="1" applyFill="1" applyBorder="1">
      <alignment vertical="top"/>
    </xf>
    <xf numFmtId="166" fontId="18" fillId="0" borderId="0" xfId="9" applyNumberFormat="1" applyBorder="1">
      <alignment horizontal="right" vertical="top"/>
    </xf>
    <xf numFmtId="166" fontId="16" fillId="0" borderId="0" xfId="7" applyFill="1" applyBorder="1">
      <alignment vertical="top"/>
    </xf>
    <xf numFmtId="166" fontId="18" fillId="0" borderId="0" xfId="9" applyNumberFormat="1" applyFill="1" applyBorder="1">
      <alignment horizontal="right" vertical="top"/>
    </xf>
    <xf numFmtId="173" fontId="16" fillId="0" borderId="0" xfId="7" applyNumberFormat="1" applyFill="1" applyBorder="1">
      <alignment vertical="top"/>
    </xf>
    <xf numFmtId="173" fontId="17" fillId="0" borderId="0" xfId="8" applyNumberFormat="1" applyFill="1" applyBorder="1">
      <alignment vertical="top"/>
    </xf>
    <xf numFmtId="173" fontId="23" fillId="0" borderId="0" xfId="8" applyNumberFormat="1" applyFont="1" applyFill="1" applyBorder="1">
      <alignment vertical="top"/>
    </xf>
    <xf numFmtId="173" fontId="18" fillId="0" borderId="0" xfId="9" applyNumberFormat="1" applyFill="1" applyBorder="1">
      <alignment horizontal="right" vertical="top"/>
    </xf>
    <xf numFmtId="166" fontId="17" fillId="0" borderId="0" xfId="8" applyNumberFormat="1" applyBorder="1">
      <alignment vertical="top"/>
    </xf>
    <xf numFmtId="166" fontId="23" fillId="0" borderId="0" xfId="8" applyNumberFormat="1" applyFont="1" applyBorder="1">
      <alignment vertical="top"/>
    </xf>
    <xf numFmtId="165" fontId="24" fillId="0" borderId="0" xfId="3" applyFont="1" applyBorder="1">
      <alignment vertical="top"/>
    </xf>
    <xf numFmtId="174" fontId="18" fillId="0" borderId="0" xfId="0" applyNumberFormat="1" applyFont="1" applyFill="1" applyBorder="1">
      <alignment vertical="top"/>
    </xf>
    <xf numFmtId="43" fontId="24" fillId="0" borderId="0" xfId="1" applyFont="1" applyFill="1" applyBorder="1" applyAlignment="1">
      <alignment vertical="top"/>
    </xf>
    <xf numFmtId="165" fontId="24" fillId="0" borderId="0" xfId="3" applyFont="1" applyFill="1" applyBorder="1">
      <alignment vertical="top"/>
    </xf>
    <xf numFmtId="167" fontId="25" fillId="0" borderId="0" xfId="0" applyFont="1" applyBorder="1">
      <alignment vertical="top"/>
    </xf>
    <xf numFmtId="167" fontId="25" fillId="6" borderId="0" xfId="0" applyFont="1" applyFill="1" applyBorder="1">
      <alignment vertical="top"/>
    </xf>
    <xf numFmtId="167" fontId="26" fillId="7" borderId="0" xfId="0" applyFont="1" applyFill="1">
      <alignment vertical="top"/>
    </xf>
    <xf numFmtId="167" fontId="27" fillId="7" borderId="0" xfId="0" applyFont="1" applyFill="1" applyAlignment="1"/>
    <xf numFmtId="167" fontId="28" fillId="7" borderId="0" xfId="0" applyFont="1" applyFill="1" applyAlignment="1"/>
    <xf numFmtId="43" fontId="27" fillId="7" borderId="0" xfId="1" applyFont="1" applyFill="1"/>
    <xf numFmtId="43" fontId="19" fillId="0" borderId="0" xfId="1" applyFont="1" applyFill="1" applyBorder="1" applyAlignment="1">
      <alignment vertical="top"/>
    </xf>
    <xf numFmtId="43" fontId="20" fillId="0" borderId="0" xfId="1" applyFont="1" applyFill="1" applyBorder="1" applyAlignment="1">
      <alignment vertical="top"/>
    </xf>
    <xf numFmtId="170" fontId="20" fillId="0" borderId="0" xfId="5" applyFont="1" applyFill="1" applyBorder="1">
      <alignment vertical="top"/>
    </xf>
    <xf numFmtId="43" fontId="19" fillId="0" borderId="0" xfId="0" applyNumberFormat="1" applyFont="1" applyFill="1" applyBorder="1">
      <alignment vertical="top"/>
    </xf>
    <xf numFmtId="0" fontId="19" fillId="0" borderId="0" xfId="0" applyNumberFormat="1" applyFont="1" applyFill="1" applyBorder="1">
      <alignment vertical="top"/>
    </xf>
    <xf numFmtId="167" fontId="27" fillId="7" borderId="0" xfId="0" applyFont="1" applyFill="1">
      <alignment vertical="top"/>
    </xf>
    <xf numFmtId="167" fontId="16" fillId="8" borderId="0" xfId="0" applyFont="1" applyFill="1" applyBorder="1">
      <alignment vertical="top"/>
    </xf>
    <xf numFmtId="167" fontId="18" fillId="8" borderId="0" xfId="0" applyFont="1" applyFill="1" applyBorder="1">
      <alignment vertical="top"/>
    </xf>
    <xf numFmtId="167" fontId="16" fillId="8" borderId="0" xfId="0" applyFont="1" applyFill="1" applyBorder="1" applyAlignment="1">
      <alignment horizontal="left" vertical="top"/>
    </xf>
    <xf numFmtId="167" fontId="16" fillId="0" borderId="0" xfId="0" applyFont="1">
      <alignment vertical="top"/>
    </xf>
    <xf numFmtId="167" fontId="17" fillId="0" borderId="0" xfId="0" applyFont="1">
      <alignment vertical="top"/>
    </xf>
    <xf numFmtId="167" fontId="18" fillId="0" borderId="0" xfId="0" applyFont="1" applyAlignment="1">
      <alignment horizontal="right" vertical="top"/>
    </xf>
    <xf numFmtId="167" fontId="18" fillId="3" borderId="0" xfId="0" applyFont="1" applyFill="1" applyBorder="1" applyAlignment="1">
      <alignment horizontal="left" vertical="top"/>
    </xf>
    <xf numFmtId="167" fontId="18" fillId="0" borderId="0" xfId="0" applyFont="1">
      <alignment vertical="top"/>
    </xf>
    <xf numFmtId="167" fontId="18" fillId="0" borderId="0" xfId="0" applyFont="1" applyAlignment="1">
      <alignment horizontal="left" vertical="top"/>
    </xf>
    <xf numFmtId="167" fontId="18" fillId="4" borderId="0" xfId="0" applyFont="1" applyFill="1" applyBorder="1" applyAlignment="1">
      <alignment horizontal="left" vertical="top"/>
    </xf>
    <xf numFmtId="167" fontId="18" fillId="10" borderId="0" xfId="0" applyFont="1" applyFill="1" applyBorder="1" applyAlignment="1">
      <alignment horizontal="left" vertical="top"/>
    </xf>
    <xf numFmtId="167" fontId="18" fillId="11"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pplyAlignment="1">
      <alignment horizontal="right" vertical="top"/>
    </xf>
    <xf numFmtId="167" fontId="19" fillId="0" borderId="0" xfId="0" applyFont="1" applyBorder="1">
      <alignment vertical="top"/>
    </xf>
    <xf numFmtId="167" fontId="29" fillId="0" borderId="0" xfId="0" applyFont="1" applyBorder="1">
      <alignment vertical="top"/>
    </xf>
    <xf numFmtId="167" fontId="18" fillId="3" borderId="0" xfId="0" applyFont="1" applyFill="1" applyBorder="1">
      <alignment vertical="top"/>
    </xf>
    <xf numFmtId="167" fontId="18" fillId="4" borderId="0" xfId="0" applyFont="1" applyFill="1" applyBorder="1">
      <alignment vertical="top"/>
    </xf>
    <xf numFmtId="167" fontId="19" fillId="4" borderId="0" xfId="0" applyFont="1" applyFill="1" applyBorder="1">
      <alignment vertical="top"/>
    </xf>
    <xf numFmtId="167" fontId="18" fillId="9" borderId="0" xfId="0" applyFont="1" applyFill="1" applyBorder="1">
      <alignment vertical="top"/>
    </xf>
    <xf numFmtId="167" fontId="18" fillId="10" borderId="0" xfId="0" applyFont="1" applyFill="1" applyBorder="1">
      <alignment vertical="top"/>
    </xf>
    <xf numFmtId="167" fontId="18" fillId="12" borderId="0" xfId="0" applyFont="1" applyFill="1" applyBorder="1">
      <alignment vertical="top"/>
    </xf>
    <xf numFmtId="167" fontId="18" fillId="11" borderId="0" xfId="0" applyFont="1" applyFill="1" applyBorder="1">
      <alignment vertical="top"/>
    </xf>
    <xf numFmtId="167" fontId="16" fillId="0" borderId="0" xfId="0" applyFont="1" applyFill="1">
      <alignment vertical="top"/>
    </xf>
    <xf numFmtId="167" fontId="17" fillId="0" borderId="0" xfId="0" applyFont="1" applyFill="1">
      <alignment vertical="top"/>
    </xf>
    <xf numFmtId="167" fontId="18" fillId="13" borderId="0" xfId="0" applyFont="1" applyFill="1" applyBorder="1">
      <alignment vertical="top"/>
    </xf>
    <xf numFmtId="167" fontId="18" fillId="14" borderId="0" xfId="0" applyFont="1" applyFill="1" applyBorder="1">
      <alignment vertical="top"/>
    </xf>
    <xf numFmtId="167" fontId="18" fillId="15" borderId="0" xfId="0" applyFont="1" applyFill="1" applyBorder="1">
      <alignment vertical="top"/>
    </xf>
    <xf numFmtId="167" fontId="0" fillId="0" borderId="0" xfId="0" applyAlignment="1"/>
    <xf numFmtId="167" fontId="30" fillId="16" borderId="0" xfId="0" applyFont="1" applyFill="1">
      <alignment vertical="top"/>
    </xf>
    <xf numFmtId="167" fontId="0" fillId="16" borderId="0" xfId="0" applyFill="1">
      <alignment vertical="top"/>
    </xf>
    <xf numFmtId="167" fontId="24" fillId="0" borderId="0" xfId="0" applyFont="1" applyFill="1">
      <alignment vertical="top"/>
    </xf>
    <xf numFmtId="167" fontId="31" fillId="0" borderId="0" xfId="0" applyFont="1" applyFill="1">
      <alignment vertical="top"/>
    </xf>
    <xf numFmtId="167" fontId="24" fillId="0" borderId="0" xfId="0" applyFont="1">
      <alignment vertical="top"/>
    </xf>
    <xf numFmtId="0" fontId="24" fillId="0" borderId="0" xfId="0" applyNumberFormat="1" applyFont="1">
      <alignment vertical="top"/>
    </xf>
    <xf numFmtId="167" fontId="24" fillId="0" borderId="0" xfId="0" applyFont="1" applyBorder="1">
      <alignment vertical="top"/>
    </xf>
    <xf numFmtId="167" fontId="32" fillId="0" borderId="0" xfId="0" applyFont="1">
      <alignment vertical="top"/>
    </xf>
    <xf numFmtId="167" fontId="30" fillId="16" borderId="0" xfId="0" applyFont="1" applyFill="1" applyAlignment="1"/>
    <xf numFmtId="167" fontId="0" fillId="16" borderId="0" xfId="0" applyFill="1" applyAlignment="1"/>
    <xf numFmtId="167" fontId="16" fillId="6" borderId="0" xfId="0" applyFont="1" applyFill="1">
      <alignment vertical="top"/>
    </xf>
    <xf numFmtId="167" fontId="17" fillId="6" borderId="0" xfId="0" applyFont="1" applyFill="1">
      <alignment vertical="top"/>
    </xf>
    <xf numFmtId="167" fontId="18" fillId="6" borderId="0" xfId="0" applyFont="1" applyFill="1" applyAlignment="1">
      <alignment horizontal="right" vertical="top"/>
    </xf>
    <xf numFmtId="167" fontId="18" fillId="6" borderId="0" xfId="0" applyFont="1" applyFill="1">
      <alignment vertical="top"/>
    </xf>
    <xf numFmtId="167" fontId="18" fillId="17" borderId="0" xfId="0" applyFont="1" applyFill="1" applyAlignment="1">
      <alignment horizontal="right" vertical="top"/>
    </xf>
    <xf numFmtId="0" fontId="17" fillId="0" borderId="0" xfId="8" applyFill="1">
      <alignment vertical="top"/>
    </xf>
    <xf numFmtId="0" fontId="23" fillId="0" borderId="0" xfId="8" applyFont="1" applyFill="1">
      <alignment vertical="top"/>
    </xf>
    <xf numFmtId="0" fontId="18" fillId="0" borderId="0" xfId="9">
      <alignment horizontal="right" vertical="top"/>
    </xf>
    <xf numFmtId="0" fontId="18" fillId="0" borderId="0" xfId="9" applyFill="1">
      <alignment horizontal="right" vertical="top"/>
    </xf>
    <xf numFmtId="167" fontId="18" fillId="0" borderId="0" xfId="0" applyFont="1" applyFill="1">
      <alignment vertical="top"/>
    </xf>
    <xf numFmtId="167" fontId="15" fillId="0" borderId="0" xfId="0" applyFont="1">
      <alignment vertical="top"/>
    </xf>
    <xf numFmtId="167" fontId="15" fillId="16" borderId="0" xfId="0" applyFont="1" applyFill="1" applyAlignment="1"/>
    <xf numFmtId="175" fontId="0" fillId="0" borderId="0" xfId="0" applyNumberFormat="1">
      <alignment vertical="top"/>
    </xf>
    <xf numFmtId="176" fontId="0" fillId="0" borderId="0" xfId="2" applyNumberFormat="1" applyFont="1">
      <alignment vertical="top"/>
    </xf>
    <xf numFmtId="167" fontId="18" fillId="20" borderId="0" xfId="0" applyFont="1" applyFill="1" applyBorder="1">
      <alignment vertical="top"/>
    </xf>
    <xf numFmtId="167" fontId="35" fillId="0" borderId="0" xfId="0" applyFont="1">
      <alignment vertical="top"/>
    </xf>
    <xf numFmtId="167" fontId="18" fillId="8" borderId="0" xfId="0" applyFont="1" applyFill="1" applyBorder="1" applyAlignment="1">
      <alignment horizontal="left" vertical="top"/>
    </xf>
    <xf numFmtId="174" fontId="18" fillId="0" borderId="0" xfId="1" applyNumberFormat="1" applyFont="1" applyFill="1" applyBorder="1" applyAlignment="1">
      <alignment vertical="top"/>
    </xf>
    <xf numFmtId="174" fontId="18" fillId="0" borderId="0" xfId="1" applyNumberFormat="1" applyFont="1" applyBorder="1" applyAlignment="1">
      <alignment vertical="top"/>
    </xf>
    <xf numFmtId="167" fontId="24" fillId="4" borderId="0" xfId="0" applyFont="1" applyFill="1">
      <alignment vertical="top"/>
    </xf>
    <xf numFmtId="167" fontId="30" fillId="4" borderId="0" xfId="0" applyFont="1" applyFill="1">
      <alignment vertical="top"/>
    </xf>
    <xf numFmtId="178" fontId="18" fillId="0" borderId="0" xfId="14" applyNumberFormat="1" applyFont="1" applyFill="1">
      <alignment vertical="top"/>
    </xf>
    <xf numFmtId="177" fontId="18" fillId="0" borderId="0" xfId="14" applyNumberFormat="1" applyFont="1" applyFill="1" applyBorder="1">
      <alignment vertical="top"/>
    </xf>
    <xf numFmtId="165" fontId="30" fillId="0" borderId="0" xfId="0" applyNumberFormat="1" applyFont="1">
      <alignment vertical="top"/>
    </xf>
    <xf numFmtId="43" fontId="20" fillId="4" borderId="0" xfId="1" applyFont="1" applyFill="1" applyAlignment="1">
      <alignment vertical="top"/>
    </xf>
    <xf numFmtId="167" fontId="20" fillId="0" borderId="0" xfId="0" applyFont="1">
      <alignment vertical="top"/>
    </xf>
    <xf numFmtId="175" fontId="20" fillId="0" borderId="0" xfId="0" applyNumberFormat="1" applyFont="1">
      <alignment vertical="top"/>
    </xf>
    <xf numFmtId="167" fontId="16" fillId="8" borderId="0" xfId="0" applyFont="1" applyFill="1">
      <alignment vertical="top"/>
    </xf>
    <xf numFmtId="175" fontId="24" fillId="0" borderId="0" xfId="0" applyNumberFormat="1" applyFont="1">
      <alignment vertical="top"/>
    </xf>
    <xf numFmtId="167" fontId="56" fillId="0" borderId="0" xfId="0" applyFont="1">
      <alignment vertical="top"/>
    </xf>
    <xf numFmtId="167" fontId="25" fillId="0" borderId="0" xfId="0" applyFont="1" applyFill="1" applyBorder="1">
      <alignment vertical="top"/>
    </xf>
    <xf numFmtId="165" fontId="25" fillId="0" borderId="0" xfId="3" applyFont="1" applyFill="1" applyBorder="1">
      <alignment vertical="top"/>
    </xf>
    <xf numFmtId="167" fontId="16" fillId="0" borderId="0" xfId="7" applyNumberFormat="1" applyFill="1" applyBorder="1">
      <alignment vertical="top"/>
    </xf>
    <xf numFmtId="165" fontId="18" fillId="0" borderId="0" xfId="3" applyFont="1" applyFill="1" applyBorder="1" applyAlignment="1">
      <alignment horizontal="right" vertical="top"/>
    </xf>
    <xf numFmtId="165" fontId="18" fillId="0" borderId="0" xfId="3" applyFont="1" applyBorder="1" applyAlignment="1">
      <alignment horizontal="left" vertical="top"/>
    </xf>
    <xf numFmtId="167" fontId="18" fillId="6" borderId="0" xfId="0" applyFont="1" applyFill="1" applyBorder="1">
      <alignment vertical="top"/>
    </xf>
    <xf numFmtId="0" fontId="18" fillId="0" borderId="0" xfId="0" applyNumberFormat="1" applyFont="1" applyBorder="1">
      <alignment vertical="top"/>
    </xf>
    <xf numFmtId="0" fontId="36" fillId="0" borderId="0" xfId="7" applyNumberFormat="1" applyFont="1" applyBorder="1">
      <alignment vertical="top"/>
    </xf>
    <xf numFmtId="0" fontId="37" fillId="0" borderId="0" xfId="8" applyFont="1" applyFill="1" applyBorder="1">
      <alignment vertical="top"/>
    </xf>
    <xf numFmtId="0" fontId="57" fillId="0" borderId="0" xfId="8" applyFont="1" applyFill="1" applyBorder="1">
      <alignment vertical="top"/>
    </xf>
    <xf numFmtId="0" fontId="25" fillId="0" borderId="0" xfId="9" applyFont="1" applyBorder="1">
      <alignment horizontal="right" vertical="top"/>
    </xf>
    <xf numFmtId="43" fontId="25" fillId="0" borderId="0" xfId="1" applyFont="1" applyBorder="1" applyAlignment="1">
      <alignment vertical="top"/>
    </xf>
    <xf numFmtId="174" fontId="25" fillId="0" borderId="0" xfId="1" applyNumberFormat="1" applyFont="1" applyBorder="1" applyAlignment="1">
      <alignment vertical="top"/>
    </xf>
    <xf numFmtId="167" fontId="10" fillId="0" borderId="0" xfId="0" applyFont="1">
      <alignment vertical="top"/>
    </xf>
    <xf numFmtId="167" fontId="24" fillId="16" borderId="0" xfId="0" applyFont="1" applyFill="1" applyAlignment="1"/>
    <xf numFmtId="167" fontId="9" fillId="0" borderId="0" xfId="0" applyFont="1">
      <alignment vertical="top"/>
    </xf>
    <xf numFmtId="167" fontId="9" fillId="0" borderId="0" xfId="0" applyFont="1" applyFill="1">
      <alignment vertical="top"/>
    </xf>
    <xf numFmtId="167" fontId="8" fillId="0" borderId="0" xfId="0" applyFont="1">
      <alignment vertical="top"/>
    </xf>
    <xf numFmtId="168" fontId="18" fillId="0" borderId="0" xfId="2" applyFont="1" applyFill="1" applyBorder="1">
      <alignment vertical="top"/>
    </xf>
    <xf numFmtId="167" fontId="60" fillId="0" borderId="0" xfId="0" applyFont="1">
      <alignment vertical="top"/>
    </xf>
    <xf numFmtId="168" fontId="32" fillId="0" borderId="0" xfId="2" applyFont="1">
      <alignment vertical="top"/>
    </xf>
    <xf numFmtId="167" fontId="61" fillId="0" borderId="0" xfId="0" applyFont="1">
      <alignment vertical="top"/>
    </xf>
    <xf numFmtId="175" fontId="32" fillId="0" borderId="0" xfId="0" applyNumberFormat="1" applyFont="1">
      <alignment vertical="top"/>
    </xf>
    <xf numFmtId="168" fontId="61" fillId="0" borderId="0" xfId="2" applyFont="1">
      <alignment vertical="top"/>
    </xf>
    <xf numFmtId="175" fontId="61" fillId="0" borderId="0" xfId="0" applyNumberFormat="1" applyFont="1">
      <alignment vertical="top"/>
    </xf>
    <xf numFmtId="167" fontId="59" fillId="0" borderId="0" xfId="0" applyFont="1">
      <alignment vertical="top"/>
    </xf>
    <xf numFmtId="179" fontId="61" fillId="0" borderId="0" xfId="2" applyNumberFormat="1" applyFont="1">
      <alignment vertical="top"/>
    </xf>
    <xf numFmtId="0" fontId="21" fillId="0" borderId="0" xfId="7" applyNumberFormat="1" applyFont="1" applyFill="1" applyBorder="1">
      <alignment vertical="top"/>
    </xf>
    <xf numFmtId="0" fontId="22" fillId="0" borderId="0" xfId="8" applyFont="1" applyFill="1" applyBorder="1">
      <alignment vertical="top"/>
    </xf>
    <xf numFmtId="0" fontId="62" fillId="0" borderId="0" xfId="8" applyFont="1" applyFill="1" applyBorder="1">
      <alignment vertical="top"/>
    </xf>
    <xf numFmtId="0" fontId="20" fillId="0" borderId="0" xfId="9" applyFont="1" applyFill="1" applyBorder="1">
      <alignment horizontal="right" vertical="top"/>
    </xf>
    <xf numFmtId="167" fontId="20" fillId="0" borderId="0" xfId="0" applyFont="1" applyFill="1" applyBorder="1">
      <alignment vertical="top"/>
    </xf>
    <xf numFmtId="174" fontId="20" fillId="0" borderId="0" xfId="1" applyNumberFormat="1" applyFont="1" applyFill="1" applyBorder="1" applyAlignment="1">
      <alignment vertical="top"/>
    </xf>
    <xf numFmtId="167" fontId="58" fillId="0" borderId="13" xfId="0" applyFont="1" applyBorder="1">
      <alignment vertical="top"/>
    </xf>
    <xf numFmtId="167" fontId="58" fillId="0" borderId="0" xfId="0" applyFont="1" applyBorder="1">
      <alignment vertical="top"/>
    </xf>
    <xf numFmtId="175" fontId="20" fillId="0" borderId="0" xfId="4" applyNumberFormat="1" applyFont="1">
      <alignment vertical="top"/>
    </xf>
    <xf numFmtId="167" fontId="7" fillId="0" borderId="0" xfId="0" applyFont="1">
      <alignment vertical="top"/>
    </xf>
    <xf numFmtId="167" fontId="13" fillId="0" borderId="0" xfId="0" applyFont="1">
      <alignment vertical="top"/>
    </xf>
    <xf numFmtId="175" fontId="13" fillId="0" borderId="0" xfId="0" applyNumberFormat="1" applyFont="1">
      <alignment vertical="top"/>
    </xf>
    <xf numFmtId="168" fontId="13" fillId="0" borderId="0" xfId="0" applyNumberFormat="1" applyFont="1">
      <alignment vertical="top"/>
    </xf>
    <xf numFmtId="179" fontId="13" fillId="0" borderId="0" xfId="0" applyNumberFormat="1" applyFont="1">
      <alignment vertical="top"/>
    </xf>
    <xf numFmtId="167" fontId="13" fillId="0" borderId="0" xfId="2" applyNumberFormat="1" applyFont="1">
      <alignment vertical="top"/>
    </xf>
    <xf numFmtId="168" fontId="13" fillId="0" borderId="0" xfId="2" applyFont="1">
      <alignment vertical="top"/>
    </xf>
    <xf numFmtId="168" fontId="32" fillId="0" borderId="0" xfId="0" applyNumberFormat="1" applyFont="1">
      <alignment vertical="top"/>
    </xf>
    <xf numFmtId="170" fontId="18" fillId="3" borderId="0" xfId="5" applyFont="1" applyFill="1" applyBorder="1">
      <alignment vertical="top"/>
    </xf>
    <xf numFmtId="0" fontId="18" fillId="3" borderId="0" xfId="5" applyNumberFormat="1" applyFont="1" applyFill="1" applyBorder="1">
      <alignment vertical="top"/>
    </xf>
    <xf numFmtId="174" fontId="18" fillId="3" borderId="0" xfId="1" applyNumberFormat="1" applyFont="1" applyFill="1" applyBorder="1" applyAlignment="1">
      <alignment vertical="top"/>
    </xf>
    <xf numFmtId="168" fontId="61" fillId="0" borderId="0" xfId="2" applyFont="1" applyFill="1">
      <alignment vertical="top"/>
    </xf>
    <xf numFmtId="168" fontId="13" fillId="0" borderId="0" xfId="2" applyFont="1" applyFill="1">
      <alignment vertical="top"/>
    </xf>
    <xf numFmtId="167" fontId="20" fillId="0" borderId="0" xfId="1" applyNumberFormat="1" applyFont="1" applyFill="1" applyAlignment="1">
      <alignment vertical="top"/>
    </xf>
    <xf numFmtId="167" fontId="18" fillId="3" borderId="0" xfId="21" applyNumberFormat="1" applyFont="1" applyFill="1" applyBorder="1">
      <alignment vertical="top"/>
    </xf>
    <xf numFmtId="0" fontId="63" fillId="53" borderId="0" xfId="74"/>
    <xf numFmtId="0" fontId="24" fillId="0" borderId="0" xfId="75"/>
    <xf numFmtId="0" fontId="55" fillId="53" borderId="12" xfId="75" applyFont="1" applyFill="1" applyBorder="1"/>
    <xf numFmtId="0" fontId="55" fillId="53" borderId="0" xfId="75" applyFont="1" applyFill="1"/>
    <xf numFmtId="0" fontId="55" fillId="2" borderId="0" xfId="75" applyFont="1" applyFill="1"/>
    <xf numFmtId="15" fontId="55" fillId="53" borderId="0" xfId="75" applyNumberFormat="1" applyFont="1" applyFill="1" applyAlignment="1">
      <alignment horizontal="left"/>
    </xf>
    <xf numFmtId="0" fontId="64" fillId="0" borderId="0" xfId="77" applyAlignment="1">
      <alignment vertical="center"/>
    </xf>
    <xf numFmtId="0" fontId="24" fillId="0" borderId="0" xfId="75" applyAlignment="1">
      <alignment vertical="center"/>
    </xf>
    <xf numFmtId="0" fontId="66" fillId="53" borderId="0" xfId="79"/>
    <xf numFmtId="168" fontId="24" fillId="0" borderId="0" xfId="0" applyNumberFormat="1" applyFont="1" applyBorder="1" applyAlignment="1">
      <alignment horizontal="right" vertical="top"/>
    </xf>
    <xf numFmtId="175" fontId="13" fillId="0" borderId="0" xfId="2" applyNumberFormat="1" applyFont="1" applyFill="1">
      <alignment vertical="top"/>
    </xf>
    <xf numFmtId="167" fontId="0" fillId="0" borderId="0" xfId="0" applyAlignment="1">
      <alignment horizontal="center" vertical="top" wrapText="1"/>
    </xf>
    <xf numFmtId="167" fontId="61" fillId="0" borderId="0" xfId="0" applyFont="1" applyFill="1">
      <alignment vertical="top"/>
    </xf>
    <xf numFmtId="168" fontId="32" fillId="0" borderId="0" xfId="2" applyFont="1" applyFill="1">
      <alignment vertical="top"/>
    </xf>
    <xf numFmtId="167" fontId="60" fillId="0" borderId="0" xfId="0" applyFont="1" applyFill="1">
      <alignment vertical="top"/>
    </xf>
    <xf numFmtId="167" fontId="32" fillId="0" borderId="0" xfId="0" applyFont="1" applyFill="1">
      <alignment vertical="top"/>
    </xf>
    <xf numFmtId="165" fontId="18" fillId="0" borderId="0" xfId="1" applyNumberFormat="1" applyFont="1" applyBorder="1" applyAlignment="1">
      <alignment vertical="top"/>
    </xf>
    <xf numFmtId="167" fontId="0" fillId="0" borderId="1" xfId="0" applyBorder="1">
      <alignment vertical="top"/>
    </xf>
    <xf numFmtId="180" fontId="0" fillId="0" borderId="1" xfId="0" applyNumberFormat="1" applyBorder="1">
      <alignment vertical="top"/>
    </xf>
    <xf numFmtId="175" fontId="16" fillId="0" borderId="0" xfId="1" applyNumberFormat="1" applyFont="1" applyFill="1" applyAlignment="1">
      <alignment horizontal="right" vertical="top"/>
    </xf>
    <xf numFmtId="175" fontId="16" fillId="8" borderId="0" xfId="0" applyNumberFormat="1" applyFont="1" applyFill="1" applyBorder="1">
      <alignment vertical="top"/>
    </xf>
    <xf numFmtId="175" fontId="32" fillId="0" borderId="0" xfId="0" applyNumberFormat="1" applyFont="1" applyFill="1">
      <alignment vertical="top"/>
    </xf>
    <xf numFmtId="175" fontId="18" fillId="0" borderId="0" xfId="1" applyNumberFormat="1" applyFont="1" applyAlignment="1">
      <alignment vertical="top"/>
    </xf>
    <xf numFmtId="168" fontId="24" fillId="0" borderId="0" xfId="0" applyNumberFormat="1" applyFont="1" applyFill="1" applyBorder="1" applyAlignment="1">
      <alignment horizontal="right" vertical="top"/>
    </xf>
    <xf numFmtId="177" fontId="61" fillId="0" borderId="0" xfId="0" applyNumberFormat="1" applyFont="1">
      <alignment vertical="top"/>
    </xf>
    <xf numFmtId="175" fontId="61" fillId="0" borderId="0" xfId="0" applyNumberFormat="1" applyFont="1" applyFill="1">
      <alignment vertical="top"/>
    </xf>
    <xf numFmtId="168" fontId="58" fillId="0" borderId="0" xfId="2" applyFont="1" applyFill="1">
      <alignment vertical="top"/>
    </xf>
    <xf numFmtId="167" fontId="13" fillId="0" borderId="0" xfId="2" applyNumberFormat="1" applyFont="1" applyFill="1">
      <alignment vertical="top"/>
    </xf>
    <xf numFmtId="168" fontId="13" fillId="0" borderId="0" xfId="0" applyNumberFormat="1" applyFont="1" applyFill="1">
      <alignment vertical="top"/>
    </xf>
    <xf numFmtId="179" fontId="13" fillId="0" borderId="0" xfId="0" applyNumberFormat="1" applyFont="1" applyFill="1">
      <alignment vertical="top"/>
    </xf>
    <xf numFmtId="167" fontId="56" fillId="0" borderId="0" xfId="0" applyFont="1" applyFill="1">
      <alignment vertical="top"/>
    </xf>
    <xf numFmtId="175" fontId="20" fillId="0" borderId="0" xfId="1" applyNumberFormat="1" applyFont="1" applyFill="1" applyAlignment="1">
      <alignment vertical="top"/>
    </xf>
    <xf numFmtId="175" fontId="20" fillId="4" borderId="0" xfId="1" applyNumberFormat="1" applyFont="1" applyFill="1" applyAlignment="1">
      <alignment vertical="top"/>
    </xf>
    <xf numFmtId="167" fontId="24" fillId="0" borderId="1" xfId="0" applyFont="1" applyBorder="1" applyAlignment="1">
      <alignment horizontal="center" vertical="top"/>
    </xf>
    <xf numFmtId="175" fontId="18" fillId="0" borderId="0" xfId="21" applyNumberFormat="1" applyFont="1" applyFill="1" applyBorder="1">
      <alignment vertical="top"/>
    </xf>
    <xf numFmtId="167" fontId="0" fillId="0" borderId="0" xfId="0" applyBorder="1">
      <alignment vertical="top"/>
    </xf>
    <xf numFmtId="167" fontId="13" fillId="0" borderId="0" xfId="0" applyFont="1" applyFill="1">
      <alignment vertical="top"/>
    </xf>
    <xf numFmtId="167" fontId="24" fillId="0" borderId="1" xfId="0" applyFont="1" applyBorder="1" applyAlignment="1">
      <alignment vertical="center"/>
    </xf>
    <xf numFmtId="167" fontId="0" fillId="0" borderId="0" xfId="0" applyFill="1" applyBorder="1">
      <alignment vertical="top"/>
    </xf>
    <xf numFmtId="167" fontId="24" fillId="0" borderId="1" xfId="0" applyFont="1" applyFill="1" applyBorder="1" applyAlignment="1">
      <alignment vertical="center"/>
    </xf>
    <xf numFmtId="167" fontId="24" fillId="0" borderId="1" xfId="0" applyFont="1" applyBorder="1" applyAlignment="1">
      <alignment horizontal="center" vertical="center" wrapText="1"/>
    </xf>
    <xf numFmtId="167" fontId="24" fillId="59" borderId="1" xfId="0" applyFont="1" applyFill="1" applyBorder="1" applyAlignment="1">
      <alignment horizontal="center" vertical="center"/>
    </xf>
    <xf numFmtId="167" fontId="24" fillId="60" borderId="1" xfId="0" applyFont="1" applyFill="1" applyBorder="1" applyAlignment="1">
      <alignment horizontal="center" vertical="center"/>
    </xf>
    <xf numFmtId="167" fontId="24" fillId="55" borderId="1" xfId="0" applyFont="1" applyFill="1" applyBorder="1" applyAlignment="1">
      <alignment horizontal="center" vertical="center"/>
    </xf>
    <xf numFmtId="167" fontId="24" fillId="57" borderId="1" xfId="0" applyFont="1" applyFill="1" applyBorder="1" applyAlignment="1">
      <alignment horizontal="center" vertical="center"/>
    </xf>
    <xf numFmtId="167" fontId="0" fillId="0" borderId="1" xfId="0" applyBorder="1" applyAlignment="1">
      <alignment horizontal="center" vertical="center"/>
    </xf>
    <xf numFmtId="2" fontId="0" fillId="0" borderId="1" xfId="0" applyNumberFormat="1" applyBorder="1" applyAlignment="1">
      <alignment horizontal="center" vertical="center"/>
    </xf>
    <xf numFmtId="175" fontId="0" fillId="0" borderId="1" xfId="0" applyNumberFormat="1" applyBorder="1" applyAlignment="1">
      <alignment horizontal="center" vertical="center"/>
    </xf>
    <xf numFmtId="167" fontId="0" fillId="0" borderId="0" xfId="0" applyAlignment="1">
      <alignment horizontal="center" vertical="top"/>
    </xf>
    <xf numFmtId="167" fontId="69" fillId="0" borderId="1" xfId="0" applyFont="1" applyBorder="1" applyAlignment="1">
      <alignment horizontal="center" vertical="top"/>
    </xf>
    <xf numFmtId="167" fontId="30" fillId="62" borderId="0" xfId="0" applyFont="1" applyFill="1">
      <alignment vertical="top"/>
    </xf>
    <xf numFmtId="180" fontId="0" fillId="0" borderId="1" xfId="0" applyNumberFormat="1" applyFill="1" applyBorder="1">
      <alignment vertical="top"/>
    </xf>
    <xf numFmtId="180" fontId="70" fillId="0" borderId="0" xfId="0" applyNumberFormat="1" applyFont="1" applyFill="1" applyBorder="1">
      <alignment vertical="top"/>
    </xf>
    <xf numFmtId="167" fontId="70" fillId="0" borderId="0" xfId="0" applyFont="1" applyFill="1" applyBorder="1">
      <alignment vertical="top"/>
    </xf>
    <xf numFmtId="167" fontId="70" fillId="0" borderId="0" xfId="0" applyFont="1" applyFill="1" applyBorder="1" applyAlignment="1">
      <alignment vertical="top" wrapText="1"/>
    </xf>
    <xf numFmtId="167" fontId="71" fillId="0" borderId="0" xfId="0" applyFont="1" applyFill="1" applyBorder="1">
      <alignment vertical="top"/>
    </xf>
    <xf numFmtId="167" fontId="68" fillId="0" borderId="1" xfId="0" applyFont="1" applyBorder="1">
      <alignment vertical="top"/>
    </xf>
    <xf numFmtId="167" fontId="72" fillId="0" borderId="0" xfId="0" applyFont="1">
      <alignment vertical="top"/>
    </xf>
    <xf numFmtId="167" fontId="18" fillId="0" borderId="1" xfId="0" applyFont="1" applyBorder="1" applyAlignment="1">
      <alignment horizontal="center" vertical="center"/>
    </xf>
    <xf numFmtId="167" fontId="18" fillId="0" borderId="1" xfId="0" applyFont="1" applyBorder="1" applyAlignment="1">
      <alignment horizontal="center" vertical="center" wrapText="1"/>
    </xf>
    <xf numFmtId="167" fontId="18" fillId="0" borderId="1" xfId="0" applyFont="1" applyBorder="1" applyAlignment="1">
      <alignment vertical="center"/>
    </xf>
    <xf numFmtId="167" fontId="18" fillId="0" borderId="1" xfId="0" applyFont="1" applyFill="1" applyBorder="1" applyAlignment="1">
      <alignment vertical="center"/>
    </xf>
    <xf numFmtId="167" fontId="16" fillId="62" borderId="0" xfId="0" applyFont="1" applyFill="1">
      <alignment vertical="top"/>
    </xf>
    <xf numFmtId="167" fontId="35" fillId="0" borderId="1" xfId="0" applyFont="1" applyBorder="1" applyAlignment="1">
      <alignment horizontal="center" vertical="top"/>
    </xf>
    <xf numFmtId="168" fontId="18" fillId="0" borderId="0" xfId="2" applyFont="1" applyFill="1" applyBorder="1" applyAlignment="1">
      <alignment horizontal="right" vertical="top"/>
    </xf>
    <xf numFmtId="167" fontId="24" fillId="0" borderId="15" xfId="0" applyFont="1" applyBorder="1" applyAlignment="1">
      <alignment horizontal="center" vertical="center"/>
    </xf>
    <xf numFmtId="167" fontId="24" fillId="58" borderId="0" xfId="0" applyFont="1" applyFill="1">
      <alignment vertical="top"/>
    </xf>
    <xf numFmtId="167" fontId="73" fillId="58" borderId="0" xfId="0" applyFont="1" applyFill="1">
      <alignment vertical="top"/>
    </xf>
    <xf numFmtId="167" fontId="24" fillId="0" borderId="0" xfId="0" applyFont="1" applyFill="1" applyBorder="1">
      <alignment vertical="top"/>
    </xf>
    <xf numFmtId="167" fontId="15" fillId="0" borderId="0" xfId="0" applyFont="1" applyBorder="1">
      <alignment vertical="top"/>
    </xf>
    <xf numFmtId="167" fontId="6" fillId="0" borderId="0" xfId="0" applyFont="1" applyBorder="1">
      <alignment vertical="top"/>
    </xf>
    <xf numFmtId="167" fontId="24" fillId="4" borderId="0" xfId="0" applyFont="1" applyFill="1" applyBorder="1">
      <alignment vertical="top"/>
    </xf>
    <xf numFmtId="167" fontId="6" fillId="0" borderId="0" xfId="0" applyFont="1" applyFill="1" applyBorder="1">
      <alignment vertical="top"/>
    </xf>
    <xf numFmtId="167" fontId="5" fillId="0" borderId="0" xfId="0" applyFont="1" applyFill="1" applyBorder="1">
      <alignment vertical="top"/>
    </xf>
    <xf numFmtId="167" fontId="24" fillId="8" borderId="0" xfId="0" applyFont="1" applyFill="1" applyBorder="1">
      <alignment vertical="top"/>
    </xf>
    <xf numFmtId="175" fontId="13" fillId="0" borderId="0" xfId="2" applyNumberFormat="1" applyFont="1" applyAlignment="1">
      <alignment horizontal="right" vertical="center"/>
    </xf>
    <xf numFmtId="177" fontId="13" fillId="0" borderId="0" xfId="0" applyNumberFormat="1" applyFont="1" applyFill="1">
      <alignment vertical="top"/>
    </xf>
    <xf numFmtId="167" fontId="75" fillId="61" borderId="0" xfId="0" applyFont="1" applyFill="1">
      <alignment vertical="top"/>
    </xf>
    <xf numFmtId="167" fontId="4" fillId="61" borderId="0" xfId="0" applyFont="1" applyFill="1">
      <alignment vertical="top"/>
    </xf>
    <xf numFmtId="167" fontId="74" fillId="61" borderId="0" xfId="0" applyFont="1" applyFill="1">
      <alignment vertical="top"/>
    </xf>
    <xf numFmtId="167" fontId="13" fillId="61" borderId="0" xfId="0" applyFont="1" applyFill="1">
      <alignment vertical="top"/>
    </xf>
    <xf numFmtId="167" fontId="76" fillId="0" borderId="0" xfId="0" applyFont="1">
      <alignment vertical="top"/>
    </xf>
    <xf numFmtId="167" fontId="0" fillId="0" borderId="1" xfId="0" applyBorder="1" applyAlignment="1">
      <alignment horizontal="center" vertical="top"/>
    </xf>
    <xf numFmtId="167" fontId="0" fillId="0" borderId="15" xfId="0" applyBorder="1" applyAlignment="1">
      <alignment horizontal="center" vertical="center"/>
    </xf>
    <xf numFmtId="167" fontId="61" fillId="0" borderId="0" xfId="0" applyFont="1" applyAlignment="1"/>
    <xf numFmtId="167" fontId="77" fillId="0" borderId="0" xfId="0" applyFont="1" applyAlignment="1"/>
    <xf numFmtId="167" fontId="78" fillId="64" borderId="0" xfId="0" applyFont="1" applyFill="1" applyAlignment="1"/>
    <xf numFmtId="167" fontId="61" fillId="0" borderId="0" xfId="0" applyFont="1" applyBorder="1" applyAlignment="1"/>
    <xf numFmtId="167" fontId="24" fillId="0" borderId="0" xfId="0" applyFont="1" applyBorder="1" applyAlignment="1">
      <alignment vertical="center"/>
    </xf>
    <xf numFmtId="43" fontId="18" fillId="0" borderId="20" xfId="1" applyFont="1" applyFill="1" applyBorder="1" applyAlignment="1">
      <alignment vertical="top"/>
    </xf>
    <xf numFmtId="167" fontId="18" fillId="0" borderId="20" xfId="0" applyFont="1" applyBorder="1">
      <alignment vertical="top"/>
    </xf>
    <xf numFmtId="0" fontId="79" fillId="3" borderId="0" xfId="76" applyFont="1" applyFill="1"/>
    <xf numFmtId="167" fontId="24" fillId="0" borderId="14" xfId="0" applyFont="1" applyBorder="1" applyAlignment="1">
      <alignment vertical="center"/>
    </xf>
    <xf numFmtId="167" fontId="24" fillId="0" borderId="21" xfId="0" applyFont="1" applyBorder="1">
      <alignment vertical="top"/>
    </xf>
    <xf numFmtId="167" fontId="24" fillId="0" borderId="17" xfId="0" applyFont="1" applyBorder="1" applyAlignment="1">
      <alignment vertical="center"/>
    </xf>
    <xf numFmtId="167" fontId="0" fillId="0" borderId="0" xfId="0" applyBorder="1" applyAlignment="1">
      <alignment horizontal="center" vertical="top"/>
    </xf>
    <xf numFmtId="43" fontId="18" fillId="0" borderId="1" xfId="1" applyFont="1" applyFill="1" applyBorder="1" applyAlignment="1">
      <alignment vertical="top"/>
    </xf>
    <xf numFmtId="167" fontId="18" fillId="0" borderId="1" xfId="0" applyFont="1" applyBorder="1">
      <alignment vertical="top"/>
    </xf>
    <xf numFmtId="167" fontId="24" fillId="0" borderId="19" xfId="0" applyFont="1" applyBorder="1" applyAlignment="1">
      <alignment vertical="center"/>
    </xf>
    <xf numFmtId="167" fontId="24" fillId="0" borderId="15" xfId="0" applyFont="1" applyBorder="1" applyAlignment="1">
      <alignment vertical="center"/>
    </xf>
    <xf numFmtId="180" fontId="61" fillId="65" borderId="0" xfId="0" applyNumberFormat="1" applyFont="1" applyFill="1" applyAlignment="1">
      <alignment horizontal="center"/>
    </xf>
    <xf numFmtId="167" fontId="24" fillId="0" borderId="0" xfId="0" applyFont="1" applyBorder="1" applyAlignment="1">
      <alignment horizontal="right" vertical="top"/>
    </xf>
    <xf numFmtId="167" fontId="59" fillId="56" borderId="0" xfId="0" applyFont="1" applyFill="1">
      <alignment vertical="top"/>
    </xf>
    <xf numFmtId="167" fontId="32" fillId="56" borderId="0" xfId="0" applyFont="1" applyFill="1">
      <alignment vertical="top"/>
    </xf>
    <xf numFmtId="168" fontId="32" fillId="56" borderId="0" xfId="2" applyFont="1" applyFill="1">
      <alignment vertical="top"/>
    </xf>
    <xf numFmtId="167" fontId="0" fillId="56" borderId="0" xfId="0" applyFill="1">
      <alignment vertical="top"/>
    </xf>
    <xf numFmtId="167" fontId="0" fillId="66" borderId="0" xfId="0" applyFill="1">
      <alignment vertical="top"/>
    </xf>
    <xf numFmtId="175" fontId="0" fillId="66" borderId="0" xfId="0" applyNumberFormat="1" applyFill="1">
      <alignment vertical="top"/>
    </xf>
    <xf numFmtId="167" fontId="24" fillId="66" borderId="0" xfId="0" applyFont="1" applyFill="1">
      <alignment vertical="top"/>
    </xf>
    <xf numFmtId="167" fontId="26" fillId="66" borderId="0" xfId="0" applyFont="1" applyFill="1">
      <alignment vertical="top"/>
    </xf>
    <xf numFmtId="167" fontId="26" fillId="66" borderId="0" xfId="0" applyFont="1" applyFill="1" applyBorder="1">
      <alignment vertical="top"/>
    </xf>
    <xf numFmtId="167" fontId="81" fillId="66" borderId="0" xfId="0" applyFont="1" applyFill="1" applyBorder="1">
      <alignment vertical="top"/>
    </xf>
    <xf numFmtId="43" fontId="16" fillId="66" borderId="0" xfId="1" applyFont="1" applyFill="1" applyAlignment="1">
      <alignment vertical="top"/>
    </xf>
    <xf numFmtId="43" fontId="17" fillId="66" borderId="0" xfId="1" applyFont="1" applyFill="1" applyAlignment="1">
      <alignment vertical="top"/>
    </xf>
    <xf numFmtId="43" fontId="18" fillId="66" borderId="0" xfId="1" applyFont="1" applyFill="1" applyAlignment="1">
      <alignment horizontal="right" vertical="top"/>
    </xf>
    <xf numFmtId="43" fontId="18" fillId="66" borderId="0" xfId="1" applyFont="1" applyFill="1" applyAlignment="1">
      <alignment vertical="top"/>
    </xf>
    <xf numFmtId="43" fontId="26" fillId="66" borderId="0" xfId="1" applyFont="1" applyFill="1" applyAlignment="1">
      <alignment vertical="top"/>
    </xf>
    <xf numFmtId="167" fontId="3" fillId="56" borderId="0" xfId="0" applyFont="1" applyFill="1">
      <alignment vertical="top"/>
    </xf>
    <xf numFmtId="167" fontId="3" fillId="0" borderId="0" xfId="0" applyFont="1">
      <alignment vertical="top"/>
    </xf>
    <xf numFmtId="167" fontId="0" fillId="8" borderId="0" xfId="0" applyFill="1">
      <alignment vertical="top"/>
    </xf>
    <xf numFmtId="175" fontId="32" fillId="0" borderId="0" xfId="0" applyNumberFormat="1" applyFont="1" applyAlignment="1">
      <alignment vertical="center"/>
    </xf>
    <xf numFmtId="175" fontId="32" fillId="0" borderId="0" xfId="2" applyNumberFormat="1" applyFont="1" applyAlignment="1">
      <alignment vertical="center"/>
    </xf>
    <xf numFmtId="167" fontId="32" fillId="0" borderId="0" xfId="0" applyFont="1" applyAlignment="1">
      <alignment horizontal="right" vertical="center"/>
    </xf>
    <xf numFmtId="175" fontId="32" fillId="0" borderId="0" xfId="0" applyNumberFormat="1" applyFont="1" applyFill="1" applyAlignment="1">
      <alignment vertical="center"/>
    </xf>
    <xf numFmtId="175" fontId="13" fillId="0" borderId="0" xfId="0" applyNumberFormat="1" applyFont="1" applyAlignment="1">
      <alignment vertical="center"/>
    </xf>
    <xf numFmtId="175" fontId="61" fillId="0" borderId="0" xfId="0" applyNumberFormat="1" applyFont="1" applyAlignment="1">
      <alignment vertical="center"/>
    </xf>
    <xf numFmtId="175" fontId="32" fillId="0" borderId="0" xfId="2" applyNumberFormat="1" applyFont="1" applyAlignment="1">
      <alignment horizontal="right" vertical="center"/>
    </xf>
    <xf numFmtId="175" fontId="32" fillId="0" borderId="0" xfId="0" applyNumberFormat="1" applyFont="1" applyAlignment="1">
      <alignment horizontal="right" vertical="center"/>
    </xf>
    <xf numFmtId="175" fontId="61" fillId="0" borderId="0" xfId="4" applyNumberFormat="1" applyFont="1" applyAlignment="1">
      <alignment horizontal="right" vertical="center"/>
    </xf>
    <xf numFmtId="175" fontId="13" fillId="0" borderId="0" xfId="0" applyNumberFormat="1" applyFont="1" applyAlignment="1">
      <alignment horizontal="right" vertical="center"/>
    </xf>
    <xf numFmtId="175" fontId="61" fillId="0" borderId="0" xfId="0" applyNumberFormat="1" applyFont="1" applyAlignment="1">
      <alignment horizontal="right" vertical="center"/>
    </xf>
    <xf numFmtId="175" fontId="61" fillId="0" borderId="0" xfId="0" applyNumberFormat="1" applyFont="1" applyFill="1" applyAlignment="1">
      <alignment horizontal="right" vertical="center"/>
    </xf>
    <xf numFmtId="175" fontId="61" fillId="0" borderId="0" xfId="2" applyNumberFormat="1" applyFont="1" applyFill="1" applyAlignment="1">
      <alignment horizontal="right" vertical="center"/>
    </xf>
    <xf numFmtId="175" fontId="13" fillId="0" borderId="0" xfId="2" applyNumberFormat="1" applyFont="1" applyFill="1" applyAlignment="1">
      <alignment horizontal="right" vertical="center"/>
    </xf>
    <xf numFmtId="175" fontId="20" fillId="0" borderId="0" xfId="1" applyNumberFormat="1" applyFont="1" applyFill="1" applyBorder="1" applyAlignment="1">
      <alignment horizontal="right" vertical="center"/>
    </xf>
    <xf numFmtId="175" fontId="32" fillId="0" borderId="0" xfId="4" applyNumberFormat="1" applyFont="1" applyAlignment="1">
      <alignment horizontal="right" vertical="center"/>
    </xf>
    <xf numFmtId="175" fontId="13" fillId="0" borderId="0" xfId="4" applyNumberFormat="1" applyFont="1" applyAlignment="1">
      <alignment horizontal="right" vertical="center"/>
    </xf>
    <xf numFmtId="175" fontId="0" fillId="0" borderId="0" xfId="0" applyNumberFormat="1" applyAlignment="1">
      <alignment horizontal="right" vertical="center"/>
    </xf>
    <xf numFmtId="167" fontId="82" fillId="66" borderId="0" xfId="0" applyFont="1" applyFill="1" applyBorder="1">
      <alignment vertical="top"/>
    </xf>
    <xf numFmtId="167" fontId="83" fillId="0" borderId="0" xfId="0" applyFont="1" applyFill="1" applyBorder="1">
      <alignment vertical="top"/>
    </xf>
    <xf numFmtId="167" fontId="83" fillId="0" borderId="0" xfId="0" applyFont="1" applyBorder="1">
      <alignment vertical="top"/>
    </xf>
    <xf numFmtId="167" fontId="84" fillId="8" borderId="0" xfId="0" applyFont="1" applyFill="1" applyBorder="1">
      <alignment vertical="top"/>
    </xf>
    <xf numFmtId="167" fontId="85" fillId="0" borderId="0" xfId="0" applyFont="1" applyBorder="1">
      <alignment vertical="top"/>
    </xf>
    <xf numFmtId="167" fontId="84" fillId="0" borderId="0" xfId="0" applyFont="1" applyBorder="1">
      <alignment vertical="top"/>
    </xf>
    <xf numFmtId="167" fontId="86" fillId="0" borderId="0" xfId="0" applyFont="1" applyBorder="1">
      <alignment vertical="top"/>
    </xf>
    <xf numFmtId="167" fontId="85" fillId="0" borderId="0" xfId="0" applyFont="1" applyFill="1" applyBorder="1">
      <alignment vertical="top"/>
    </xf>
    <xf numFmtId="167" fontId="85" fillId="0" borderId="0" xfId="0" applyFont="1" applyFill="1" applyBorder="1" applyAlignment="1"/>
    <xf numFmtId="167" fontId="87" fillId="0" borderId="0" xfId="0" applyFont="1" applyBorder="1">
      <alignment vertical="top"/>
    </xf>
    <xf numFmtId="167" fontId="16" fillId="0" borderId="0" xfId="0" quotePrefix="1" applyFont="1" applyBorder="1">
      <alignment vertical="top"/>
    </xf>
    <xf numFmtId="167" fontId="18" fillId="0" borderId="1" xfId="0" applyFont="1" applyFill="1" applyBorder="1" applyAlignment="1">
      <alignment horizontal="center" vertical="center"/>
    </xf>
    <xf numFmtId="167" fontId="3" fillId="0" borderId="0" xfId="0" applyFont="1" applyAlignment="1">
      <alignment horizontal="center" vertical="top"/>
    </xf>
    <xf numFmtId="167" fontId="76" fillId="56" borderId="1" xfId="0" applyFont="1" applyFill="1" applyBorder="1" applyAlignment="1">
      <alignment horizontal="center" vertical="top"/>
    </xf>
    <xf numFmtId="167" fontId="24" fillId="0" borderId="0" xfId="0" applyFont="1" applyFill="1" applyBorder="1" applyAlignment="1">
      <alignment horizontal="center" vertical="top"/>
    </xf>
    <xf numFmtId="175" fontId="24" fillId="0" borderId="0" xfId="0" applyNumberFormat="1" applyFont="1" applyFill="1" applyBorder="1">
      <alignment vertical="top"/>
    </xf>
    <xf numFmtId="167" fontId="24" fillId="0" borderId="15" xfId="0" applyFont="1" applyBorder="1" applyAlignment="1">
      <alignment horizontal="center" vertical="top"/>
    </xf>
    <xf numFmtId="167" fontId="24" fillId="19" borderId="1" xfId="0" applyFont="1" applyFill="1" applyBorder="1" applyAlignment="1">
      <alignment horizontal="center" vertical="center"/>
    </xf>
    <xf numFmtId="175" fontId="24" fillId="54" borderId="1" xfId="0" applyNumberFormat="1" applyFont="1" applyFill="1" applyBorder="1" applyAlignment="1">
      <alignment horizontal="center" vertical="center"/>
    </xf>
    <xf numFmtId="167" fontId="24" fillId="0" borderId="0" xfId="0" applyFont="1" applyFill="1" applyBorder="1" applyAlignment="1">
      <alignment horizontal="center" vertical="center"/>
    </xf>
    <xf numFmtId="167" fontId="24" fillId="0" borderId="15" xfId="0" applyFont="1" applyFill="1" applyBorder="1" applyAlignment="1">
      <alignment horizontal="center" vertical="top"/>
    </xf>
    <xf numFmtId="167" fontId="69" fillId="0" borderId="0" xfId="0" applyFont="1" applyFill="1" applyBorder="1" applyAlignment="1">
      <alignment horizontal="center" vertical="top"/>
    </xf>
    <xf numFmtId="167" fontId="24" fillId="2" borderId="15" xfId="0" applyFont="1" applyFill="1" applyBorder="1" applyAlignment="1">
      <alignment horizontal="center" vertical="top"/>
    </xf>
    <xf numFmtId="167" fontId="24" fillId="0" borderId="16" xfId="0" applyFont="1" applyBorder="1">
      <alignment vertical="top"/>
    </xf>
    <xf numFmtId="167" fontId="61" fillId="0" borderId="0" xfId="0" applyFont="1" applyAlignment="1">
      <alignment horizontal="right" vertical="top"/>
    </xf>
    <xf numFmtId="168" fontId="13" fillId="0" borderId="0" xfId="0" applyNumberFormat="1" applyFont="1" applyAlignment="1">
      <alignment horizontal="right" vertical="top"/>
    </xf>
    <xf numFmtId="175" fontId="13" fillId="0" borderId="0" xfId="0" applyNumberFormat="1" applyFont="1" applyAlignment="1">
      <alignment horizontal="right" vertical="top"/>
    </xf>
    <xf numFmtId="43" fontId="18" fillId="66" borderId="0" xfId="1" applyFont="1" applyFill="1" applyAlignment="1">
      <alignment horizontal="left" vertical="top"/>
    </xf>
    <xf numFmtId="167" fontId="24" fillId="0" borderId="0" xfId="0" applyFont="1" applyAlignment="1">
      <alignment horizontal="left" vertical="top"/>
    </xf>
    <xf numFmtId="43" fontId="16" fillId="0" borderId="0" xfId="1" applyFont="1" applyAlignment="1">
      <alignment horizontal="left" vertical="top"/>
    </xf>
    <xf numFmtId="43" fontId="16" fillId="0" borderId="0" xfId="1" applyFont="1" applyFill="1" applyAlignment="1">
      <alignment horizontal="left" vertical="top"/>
    </xf>
    <xf numFmtId="168" fontId="32" fillId="56" borderId="0" xfId="2" applyFont="1" applyFill="1" applyAlignment="1">
      <alignment horizontal="left" vertical="top"/>
    </xf>
    <xf numFmtId="168" fontId="32" fillId="0" borderId="0" xfId="2" applyFont="1" applyAlignment="1">
      <alignment horizontal="left" vertical="top"/>
    </xf>
    <xf numFmtId="167" fontId="32" fillId="0" borderId="0" xfId="0" applyFont="1" applyAlignment="1">
      <alignment horizontal="left" vertical="top"/>
    </xf>
    <xf numFmtId="167" fontId="61" fillId="0" borderId="0" xfId="0" applyFont="1" applyAlignment="1">
      <alignment horizontal="left" vertical="top"/>
    </xf>
    <xf numFmtId="43" fontId="18" fillId="0" borderId="0" xfId="1" applyFont="1" applyAlignment="1">
      <alignment horizontal="left" vertical="top"/>
    </xf>
    <xf numFmtId="175" fontId="32" fillId="0" borderId="0" xfId="0" applyNumberFormat="1" applyFont="1" applyFill="1" applyAlignment="1">
      <alignment horizontal="left" vertical="center"/>
    </xf>
    <xf numFmtId="175" fontId="32" fillId="0" borderId="0" xfId="2" applyNumberFormat="1" applyFont="1" applyAlignment="1">
      <alignment horizontal="left" vertical="center"/>
    </xf>
    <xf numFmtId="175" fontId="13" fillId="0" borderId="0" xfId="0" applyNumberFormat="1" applyFont="1" applyAlignment="1">
      <alignment horizontal="left" vertical="center"/>
    </xf>
    <xf numFmtId="175" fontId="13" fillId="0" borderId="0" xfId="0" applyNumberFormat="1" applyFont="1" applyBorder="1" applyAlignment="1">
      <alignment horizontal="left" vertical="center"/>
    </xf>
    <xf numFmtId="167" fontId="13" fillId="0" borderId="0" xfId="0" applyFont="1" applyAlignment="1">
      <alignment horizontal="left" vertical="top"/>
    </xf>
    <xf numFmtId="175" fontId="32" fillId="0" borderId="0" xfId="0" applyNumberFormat="1" applyFont="1" applyFill="1" applyAlignment="1">
      <alignment horizontal="left" vertical="top"/>
    </xf>
    <xf numFmtId="168" fontId="61" fillId="0" borderId="0" xfId="2" applyFont="1" applyFill="1" applyAlignment="1">
      <alignment horizontal="left" vertical="top"/>
    </xf>
    <xf numFmtId="167" fontId="13" fillId="0" borderId="0" xfId="2" applyNumberFormat="1" applyFont="1" applyFill="1" applyAlignment="1">
      <alignment horizontal="left" vertical="top"/>
    </xf>
    <xf numFmtId="175" fontId="13" fillId="0" borderId="0" xfId="2" applyNumberFormat="1" applyFont="1" applyFill="1" applyAlignment="1">
      <alignment horizontal="left" vertical="top"/>
    </xf>
    <xf numFmtId="168" fontId="13" fillId="0" borderId="0" xfId="2" applyFont="1" applyFill="1" applyAlignment="1">
      <alignment horizontal="left" vertical="top"/>
    </xf>
    <xf numFmtId="168" fontId="13" fillId="0" borderId="0" xfId="2" applyFont="1" applyAlignment="1">
      <alignment horizontal="left" vertical="top"/>
    </xf>
    <xf numFmtId="168" fontId="32" fillId="0" borderId="0" xfId="2" applyFont="1" applyFill="1" applyAlignment="1">
      <alignment horizontal="left" vertical="top"/>
    </xf>
    <xf numFmtId="168" fontId="61" fillId="0" borderId="0" xfId="2" applyFont="1" applyAlignment="1">
      <alignment horizontal="left" vertical="top"/>
    </xf>
    <xf numFmtId="168" fontId="13" fillId="0" borderId="0" xfId="0" applyNumberFormat="1" applyFont="1" applyAlignment="1">
      <alignment horizontal="left" vertical="top"/>
    </xf>
    <xf numFmtId="167" fontId="58" fillId="0" borderId="13" xfId="0" applyFont="1" applyBorder="1" applyAlignment="1">
      <alignment horizontal="left" vertical="top"/>
    </xf>
    <xf numFmtId="175" fontId="61" fillId="0" borderId="0" xfId="0" applyNumberFormat="1" applyFont="1" applyAlignment="1">
      <alignment horizontal="left" vertical="top"/>
    </xf>
    <xf numFmtId="175" fontId="32" fillId="0" borderId="0" xfId="0" applyNumberFormat="1" applyFont="1" applyAlignment="1">
      <alignment horizontal="left" vertical="top"/>
    </xf>
    <xf numFmtId="167" fontId="58" fillId="0" borderId="0" xfId="0" applyFont="1" applyBorder="1" applyAlignment="1">
      <alignment horizontal="left" vertical="top"/>
    </xf>
    <xf numFmtId="168" fontId="13" fillId="0" borderId="0" xfId="0" applyNumberFormat="1" applyFont="1" applyFill="1" applyAlignment="1">
      <alignment horizontal="left" vertical="top"/>
    </xf>
    <xf numFmtId="175" fontId="58" fillId="0" borderId="13" xfId="0" applyNumberFormat="1" applyFont="1" applyBorder="1" applyAlignment="1">
      <alignment horizontal="left" vertical="top"/>
    </xf>
    <xf numFmtId="175" fontId="58" fillId="0" borderId="0" xfId="0" applyNumberFormat="1" applyFont="1" applyBorder="1" applyAlignment="1">
      <alignment horizontal="left" vertical="top"/>
    </xf>
    <xf numFmtId="167" fontId="0" fillId="0" borderId="0" xfId="0" applyAlignment="1">
      <alignment horizontal="left" vertical="top"/>
    </xf>
    <xf numFmtId="175" fontId="32" fillId="0" borderId="0" xfId="0" applyNumberFormat="1" applyFont="1" applyAlignment="1">
      <alignment horizontal="left" vertical="center"/>
    </xf>
    <xf numFmtId="175" fontId="32" fillId="0" borderId="0" xfId="4" applyNumberFormat="1" applyFont="1" applyAlignment="1">
      <alignment horizontal="left" vertical="center"/>
    </xf>
    <xf numFmtId="175" fontId="13" fillId="0" borderId="0" xfId="2" applyNumberFormat="1" applyFont="1" applyAlignment="1">
      <alignment horizontal="left" vertical="center"/>
    </xf>
    <xf numFmtId="167" fontId="88" fillId="0" borderId="0" xfId="0" applyFont="1">
      <alignment vertical="top"/>
    </xf>
    <xf numFmtId="167" fontId="89" fillId="0" borderId="0" xfId="0" applyFont="1" applyAlignment="1">
      <alignment horizontal="left" vertical="top"/>
    </xf>
    <xf numFmtId="167" fontId="89" fillId="0" borderId="0" xfId="0" applyFont="1">
      <alignment vertical="top"/>
    </xf>
    <xf numFmtId="182" fontId="20" fillId="0" borderId="0" xfId="1" applyNumberFormat="1" applyFont="1" applyFill="1" applyBorder="1" applyAlignment="1">
      <alignment vertical="top"/>
    </xf>
    <xf numFmtId="167" fontId="90" fillId="0" borderId="0" xfId="0" applyFont="1">
      <alignment vertical="top"/>
    </xf>
    <xf numFmtId="43" fontId="91" fillId="0" borderId="0" xfId="1" applyFont="1" applyFill="1" applyAlignment="1">
      <alignment vertical="top"/>
    </xf>
    <xf numFmtId="43" fontId="87" fillId="0" borderId="0" xfId="1" applyFont="1" applyAlignment="1">
      <alignment horizontal="right" vertical="top"/>
    </xf>
    <xf numFmtId="167" fontId="92" fillId="0" borderId="0" xfId="0" applyFont="1">
      <alignment vertical="top"/>
    </xf>
    <xf numFmtId="167" fontId="90" fillId="0" borderId="0" xfId="0" applyFont="1" applyFill="1">
      <alignment vertical="top"/>
    </xf>
    <xf numFmtId="0" fontId="93" fillId="0" borderId="0" xfId="8" applyFont="1" applyFill="1" applyBorder="1">
      <alignment vertical="top"/>
    </xf>
    <xf numFmtId="0" fontId="87" fillId="0" borderId="0" xfId="9" applyFont="1" applyFill="1" applyBorder="1">
      <alignment horizontal="right" vertical="top"/>
    </xf>
    <xf numFmtId="175" fontId="13" fillId="0" borderId="0" xfId="4" applyNumberFormat="1" applyFont="1" applyAlignment="1">
      <alignment horizontal="left" vertical="center"/>
    </xf>
    <xf numFmtId="175" fontId="20" fillId="0" borderId="0" xfId="1" applyNumberFormat="1" applyFont="1" applyFill="1" applyBorder="1" applyAlignment="1">
      <alignment horizontal="left" vertical="center"/>
    </xf>
    <xf numFmtId="167" fontId="18" fillId="0" borderId="15" xfId="0" applyFont="1" applyBorder="1" applyAlignment="1">
      <alignment horizontal="center" vertical="center"/>
    </xf>
    <xf numFmtId="167" fontId="35" fillId="0" borderId="0" xfId="0" applyFont="1" applyBorder="1" applyAlignment="1">
      <alignment horizontal="center" vertical="top"/>
    </xf>
    <xf numFmtId="167" fontId="18" fillId="0" borderId="0" xfId="0" applyFont="1" applyBorder="1" applyAlignment="1">
      <alignment horizontal="center" vertical="center"/>
    </xf>
    <xf numFmtId="167" fontId="24" fillId="56" borderId="0" xfId="0" applyFont="1" applyFill="1" applyBorder="1">
      <alignment vertical="top"/>
    </xf>
    <xf numFmtId="167" fontId="83" fillId="56" borderId="0" xfId="0" applyFont="1" applyFill="1" applyBorder="1">
      <alignment vertical="top"/>
    </xf>
    <xf numFmtId="167" fontId="85" fillId="56" borderId="0" xfId="0" applyFont="1" applyFill="1" applyBorder="1">
      <alignment vertical="top"/>
    </xf>
    <xf numFmtId="167" fontId="0" fillId="56" borderId="0" xfId="0" applyFill="1" applyBorder="1">
      <alignment vertical="top"/>
    </xf>
    <xf numFmtId="167" fontId="94" fillId="56" borderId="0" xfId="0" applyFont="1" applyFill="1" applyBorder="1">
      <alignment vertical="top"/>
    </xf>
    <xf numFmtId="175" fontId="18" fillId="56" borderId="0" xfId="21" applyNumberFormat="1" applyFont="1" applyFill="1" applyBorder="1">
      <alignment vertical="top"/>
    </xf>
    <xf numFmtId="167" fontId="59" fillId="8" borderId="0" xfId="0" applyFont="1" applyFill="1">
      <alignment vertical="top"/>
    </xf>
    <xf numFmtId="167" fontId="76" fillId="8" borderId="0" xfId="0" applyFont="1" applyFill="1" applyBorder="1">
      <alignment vertical="top"/>
    </xf>
    <xf numFmtId="175" fontId="13" fillId="0" borderId="0" xfId="0" applyNumberFormat="1" applyFont="1" applyFill="1" applyAlignment="1">
      <alignment horizontal="left" vertical="center"/>
    </xf>
    <xf numFmtId="175" fontId="32" fillId="0" borderId="0" xfId="2" applyNumberFormat="1" applyFont="1" applyFill="1" applyAlignment="1">
      <alignment horizontal="left" vertical="center"/>
    </xf>
    <xf numFmtId="175" fontId="61" fillId="0" borderId="0" xfId="0" applyNumberFormat="1" applyFont="1" applyFill="1" applyAlignment="1">
      <alignment horizontal="left" vertical="center"/>
    </xf>
    <xf numFmtId="175" fontId="13" fillId="0" borderId="0" xfId="2" applyNumberFormat="1" applyFont="1" applyFill="1" applyAlignment="1">
      <alignment horizontal="left" vertical="center"/>
    </xf>
    <xf numFmtId="167" fontId="0" fillId="67" borderId="0" xfId="0" applyFill="1">
      <alignment vertical="top"/>
    </xf>
    <xf numFmtId="167" fontId="0" fillId="67" borderId="0" xfId="0" applyFill="1" applyAlignment="1">
      <alignment horizontal="left" vertical="top"/>
    </xf>
    <xf numFmtId="167" fontId="94" fillId="67" borderId="0" xfId="0" applyFont="1" applyFill="1">
      <alignment vertical="top"/>
    </xf>
    <xf numFmtId="183" fontId="24" fillId="0" borderId="0" xfId="0" applyNumberFormat="1" applyFont="1" applyAlignment="1">
      <alignment horizontal="left" vertical="top" indent="3"/>
    </xf>
    <xf numFmtId="180" fontId="13" fillId="0" borderId="0" xfId="0" applyNumberFormat="1" applyFont="1" applyFill="1" applyAlignment="1">
      <alignment horizontal="right" vertical="center"/>
    </xf>
    <xf numFmtId="167" fontId="20" fillId="8" borderId="0" xfId="0" applyFont="1" applyFill="1">
      <alignment vertical="top"/>
    </xf>
    <xf numFmtId="167" fontId="24" fillId="8" borderId="0" xfId="0" applyFont="1" applyFill="1">
      <alignment vertical="top"/>
    </xf>
    <xf numFmtId="167" fontId="0" fillId="8" borderId="1" xfId="0" applyFill="1" applyBorder="1" applyAlignment="1">
      <alignment horizontal="center" vertical="center"/>
    </xf>
    <xf numFmtId="167" fontId="0" fillId="8" borderId="1" xfId="0" applyFont="1" applyFill="1" applyBorder="1">
      <alignment vertical="top"/>
    </xf>
    <xf numFmtId="167" fontId="95" fillId="66" borderId="0" xfId="0" applyFont="1" applyFill="1">
      <alignment vertical="top"/>
    </xf>
    <xf numFmtId="43" fontId="87" fillId="0" borderId="0" xfId="1" applyFont="1" applyFill="1" applyBorder="1" applyAlignment="1">
      <alignment horizontal="right" vertical="top"/>
    </xf>
    <xf numFmtId="167" fontId="96" fillId="8" borderId="0" xfId="0" applyFont="1" applyFill="1" applyBorder="1">
      <alignment vertical="top"/>
    </xf>
    <xf numFmtId="167" fontId="87" fillId="0" borderId="0" xfId="0" applyFont="1" applyFill="1">
      <alignment vertical="top"/>
    </xf>
    <xf numFmtId="167" fontId="87" fillId="0" borderId="0" xfId="0" applyFont="1">
      <alignment vertical="top"/>
    </xf>
    <xf numFmtId="167" fontId="87" fillId="8" borderId="0" xfId="0" applyFont="1" applyFill="1">
      <alignment vertical="top"/>
    </xf>
    <xf numFmtId="167" fontId="87" fillId="4" borderId="0" xfId="0" applyFont="1" applyFill="1">
      <alignment vertical="top"/>
    </xf>
    <xf numFmtId="167" fontId="95" fillId="0" borderId="0" xfId="0" applyFont="1">
      <alignment vertical="top"/>
    </xf>
    <xf numFmtId="167" fontId="24" fillId="0" borderId="0" xfId="0" applyFont="1" applyBorder="1" applyAlignment="1">
      <alignment horizontal="center" vertical="top"/>
    </xf>
    <xf numFmtId="167" fontId="97" fillId="56" borderId="1" xfId="0" applyFont="1" applyFill="1" applyBorder="1" applyAlignment="1">
      <alignment horizontal="center" vertical="center" wrapText="1"/>
    </xf>
    <xf numFmtId="180" fontId="18" fillId="0" borderId="1" xfId="0" applyNumberFormat="1" applyFont="1" applyBorder="1" applyAlignment="1">
      <alignment horizontal="center" vertical="center"/>
    </xf>
    <xf numFmtId="180" fontId="18" fillId="0" borderId="1" xfId="0" applyNumberFormat="1" applyFont="1" applyFill="1" applyBorder="1" applyAlignment="1">
      <alignment horizontal="center" vertical="center"/>
    </xf>
    <xf numFmtId="167" fontId="18" fillId="0" borderId="15" xfId="0" applyFont="1" applyFill="1" applyBorder="1" applyAlignment="1">
      <alignment horizontal="center" vertical="center"/>
    </xf>
    <xf numFmtId="167" fontId="18" fillId="54" borderId="1" xfId="0" applyFont="1" applyFill="1" applyBorder="1" applyAlignment="1">
      <alignment horizontal="center" vertical="center"/>
    </xf>
    <xf numFmtId="167" fontId="18" fillId="0" borderId="14" xfId="0" applyFont="1" applyBorder="1" applyAlignment="1">
      <alignment horizontal="center" vertical="center"/>
    </xf>
    <xf numFmtId="167" fontId="50" fillId="66" borderId="1" xfId="0" applyFont="1" applyFill="1" applyBorder="1" applyAlignment="1">
      <alignment horizontal="center" vertical="top"/>
    </xf>
    <xf numFmtId="167" fontId="0" fillId="8" borderId="15" xfId="0" applyFont="1" applyFill="1" applyBorder="1">
      <alignment vertical="top"/>
    </xf>
    <xf numFmtId="167" fontId="50" fillId="0" borderId="0" xfId="0" applyFont="1" applyFill="1" applyBorder="1">
      <alignment vertical="top"/>
    </xf>
    <xf numFmtId="180" fontId="0" fillId="0" borderId="15" xfId="0" applyNumberFormat="1" applyBorder="1">
      <alignment vertical="top"/>
    </xf>
    <xf numFmtId="180" fontId="0" fillId="0" borderId="15" xfId="0" applyNumberFormat="1" applyFill="1" applyBorder="1">
      <alignment vertical="top"/>
    </xf>
    <xf numFmtId="167" fontId="0" fillId="8" borderId="1" xfId="0" applyFont="1" applyFill="1" applyBorder="1" applyAlignment="1">
      <alignment horizontal="center" vertical="top"/>
    </xf>
    <xf numFmtId="168" fontId="18" fillId="3" borderId="0" xfId="2" applyFont="1" applyFill="1" applyBorder="1">
      <alignment vertical="top"/>
    </xf>
    <xf numFmtId="168" fontId="0" fillId="0" borderId="1" xfId="2" applyFont="1" applyBorder="1">
      <alignment vertical="top"/>
    </xf>
    <xf numFmtId="168" fontId="24" fillId="0" borderId="0" xfId="2" applyFont="1" applyBorder="1">
      <alignment vertical="top"/>
    </xf>
    <xf numFmtId="2" fontId="13" fillId="0" borderId="0" xfId="2" applyNumberFormat="1" applyFont="1" applyFill="1">
      <alignment vertical="top"/>
    </xf>
    <xf numFmtId="43" fontId="13" fillId="0" borderId="0" xfId="1" applyFont="1" applyFill="1" applyAlignment="1">
      <alignment vertical="top"/>
    </xf>
    <xf numFmtId="184" fontId="0" fillId="0" borderId="1" xfId="0" applyNumberFormat="1" applyBorder="1">
      <alignment vertical="top"/>
    </xf>
    <xf numFmtId="184" fontId="0" fillId="0" borderId="1" xfId="0" applyNumberFormat="1" applyBorder="1" applyAlignment="1">
      <alignment horizontal="center" vertical="top"/>
    </xf>
    <xf numFmtId="184" fontId="0" fillId="0" borderId="18" xfId="0" applyNumberFormat="1" applyBorder="1">
      <alignment vertical="top"/>
    </xf>
    <xf numFmtId="184" fontId="0" fillId="0" borderId="1" xfId="0" applyNumberFormat="1" applyFill="1" applyBorder="1">
      <alignment vertical="top"/>
    </xf>
    <xf numFmtId="184" fontId="24" fillId="0" borderId="1" xfId="0" applyNumberFormat="1" applyFont="1" applyBorder="1" applyAlignment="1">
      <alignment horizontal="center" vertical="center"/>
    </xf>
    <xf numFmtId="181" fontId="0" fillId="0" borderId="0" xfId="0" applyNumberFormat="1" applyBorder="1">
      <alignment vertical="top"/>
    </xf>
    <xf numFmtId="167" fontId="30" fillId="62" borderId="0" xfId="0" applyFont="1" applyFill="1" applyBorder="1">
      <alignment vertical="top"/>
    </xf>
    <xf numFmtId="167" fontId="24" fillId="62" borderId="0" xfId="0" applyFont="1" applyFill="1" applyBorder="1">
      <alignment vertical="top"/>
    </xf>
    <xf numFmtId="167" fontId="83" fillId="62" borderId="0" xfId="0" applyFont="1" applyFill="1" applyBorder="1">
      <alignment vertical="top"/>
    </xf>
    <xf numFmtId="167" fontId="0" fillId="62" borderId="0" xfId="0" applyFill="1" applyBorder="1">
      <alignment vertical="top"/>
    </xf>
    <xf numFmtId="167" fontId="74" fillId="66" borderId="1" xfId="0" applyFont="1" applyFill="1" applyBorder="1" applyAlignment="1">
      <alignment horizontal="center" vertical="top"/>
    </xf>
    <xf numFmtId="167" fontId="24" fillId="0" borderId="1" xfId="0" applyFont="1" applyFill="1" applyBorder="1">
      <alignment vertical="top"/>
    </xf>
    <xf numFmtId="0" fontId="98" fillId="0" borderId="0" xfId="75" applyFont="1"/>
    <xf numFmtId="43" fontId="16" fillId="0" borderId="0" xfId="1" applyFont="1" applyAlignment="1">
      <alignment horizontal="right" vertical="top"/>
    </xf>
    <xf numFmtId="0" fontId="64" fillId="0" borderId="0" xfId="75" applyFont="1" applyAlignment="1">
      <alignment horizontal="left"/>
    </xf>
    <xf numFmtId="0" fontId="24" fillId="53" borderId="0" xfId="75" applyFill="1"/>
    <xf numFmtId="167" fontId="65" fillId="0" borderId="0" xfId="0" applyFont="1">
      <alignment vertical="top"/>
    </xf>
    <xf numFmtId="167" fontId="24" fillId="0" borderId="0" xfId="0" applyFont="1" applyAlignment="1">
      <alignment vertical="center"/>
    </xf>
    <xf numFmtId="0" fontId="99" fillId="53" borderId="0" xfId="80" applyNumberFormat="1" applyFont="1" applyFill="1" applyAlignment="1"/>
    <xf numFmtId="167" fontId="3" fillId="2" borderId="0" xfId="0" applyFont="1" applyFill="1" applyBorder="1">
      <alignment vertical="top"/>
    </xf>
    <xf numFmtId="167" fontId="3" fillId="2" borderId="0" xfId="0" applyFont="1" applyFill="1">
      <alignment vertical="top"/>
    </xf>
    <xf numFmtId="167" fontId="0" fillId="2" borderId="0" xfId="0" applyFill="1">
      <alignment vertical="top"/>
    </xf>
    <xf numFmtId="167" fontId="0" fillId="2" borderId="0" xfId="0" applyFill="1" applyAlignment="1">
      <alignment horizontal="left" vertical="top"/>
    </xf>
    <xf numFmtId="168" fontId="24" fillId="3" borderId="0" xfId="0" applyNumberFormat="1" applyFont="1" applyFill="1" applyBorder="1" applyAlignment="1">
      <alignment horizontal="right" vertical="top"/>
    </xf>
    <xf numFmtId="175" fontId="18" fillId="0" borderId="1" xfId="21" applyNumberFormat="1" applyFont="1" applyFill="1" applyBorder="1" applyAlignment="1">
      <alignment horizontal="right" vertical="top"/>
    </xf>
    <xf numFmtId="167" fontId="100" fillId="66" borderId="0" xfId="0" applyFont="1" applyFill="1" applyBorder="1">
      <alignment vertical="top"/>
    </xf>
    <xf numFmtId="167" fontId="87" fillId="56" borderId="0" xfId="0" applyFont="1" applyFill="1" applyBorder="1">
      <alignment vertical="top"/>
    </xf>
    <xf numFmtId="167" fontId="95" fillId="0" borderId="0" xfId="0" applyFont="1" applyBorder="1">
      <alignment vertical="top"/>
    </xf>
    <xf numFmtId="167" fontId="90" fillId="0" borderId="0" xfId="0" applyFont="1" applyBorder="1">
      <alignment vertical="top"/>
    </xf>
    <xf numFmtId="167" fontId="87" fillId="0" borderId="0" xfId="0" applyFont="1" applyFill="1" applyBorder="1">
      <alignment vertical="top"/>
    </xf>
    <xf numFmtId="167" fontId="90" fillId="0" borderId="0" xfId="0" applyFont="1" applyFill="1" applyBorder="1">
      <alignment vertical="top"/>
    </xf>
    <xf numFmtId="167" fontId="90" fillId="56" borderId="0" xfId="0" applyFont="1" applyFill="1" applyBorder="1">
      <alignment vertical="top"/>
    </xf>
    <xf numFmtId="167" fontId="87" fillId="62" borderId="0" xfId="0" applyFont="1" applyFill="1" applyBorder="1">
      <alignment vertical="top"/>
    </xf>
    <xf numFmtId="2" fontId="101" fillId="0" borderId="0" xfId="2" applyNumberFormat="1" applyFont="1" applyFill="1">
      <alignment vertical="top"/>
    </xf>
    <xf numFmtId="167" fontId="2" fillId="0" borderId="1" xfId="0" applyFont="1" applyBorder="1" applyAlignment="1">
      <alignment horizontal="center" vertical="top"/>
    </xf>
    <xf numFmtId="175" fontId="18" fillId="0" borderId="0" xfId="21" applyNumberFormat="1" applyFont="1" applyFill="1" applyBorder="1" applyAlignment="1">
      <alignment horizontal="right" vertical="top"/>
    </xf>
    <xf numFmtId="180" fontId="32" fillId="0" borderId="0" xfId="0" applyNumberFormat="1" applyFont="1">
      <alignment vertical="top"/>
    </xf>
    <xf numFmtId="167" fontId="59" fillId="0" borderId="0" xfId="0" applyFont="1" applyFill="1">
      <alignment vertical="top"/>
    </xf>
    <xf numFmtId="167" fontId="0" fillId="0" borderId="0" xfId="0" applyFill="1">
      <alignment vertical="top"/>
    </xf>
    <xf numFmtId="2" fontId="32" fillId="0" borderId="0" xfId="2" applyNumberFormat="1" applyFont="1">
      <alignment vertical="top"/>
    </xf>
    <xf numFmtId="169" fontId="61" fillId="0" borderId="0" xfId="0" applyNumberFormat="1" applyFont="1">
      <alignment vertical="top"/>
    </xf>
    <xf numFmtId="180" fontId="24" fillId="0" borderId="0" xfId="0" applyNumberFormat="1" applyFont="1" applyBorder="1">
      <alignment vertical="top"/>
    </xf>
    <xf numFmtId="167" fontId="73" fillId="66" borderId="0" xfId="0" applyFont="1" applyFill="1" applyBorder="1">
      <alignment vertical="top"/>
    </xf>
    <xf numFmtId="168" fontId="32" fillId="0" borderId="0" xfId="2" applyFont="1" applyAlignment="1">
      <alignment horizontal="right" vertical="top"/>
    </xf>
    <xf numFmtId="168" fontId="13" fillId="0" borderId="0" xfId="2" applyFont="1" applyAlignment="1">
      <alignment horizontal="right" vertical="top"/>
    </xf>
    <xf numFmtId="167" fontId="56" fillId="0" borderId="0" xfId="0" applyFont="1" applyAlignment="1">
      <alignment horizontal="left" vertical="top"/>
    </xf>
    <xf numFmtId="167" fontId="0" fillId="0" borderId="15" xfId="0" applyBorder="1" applyAlignment="1">
      <alignment horizontal="center" vertical="top"/>
    </xf>
    <xf numFmtId="43" fontId="18" fillId="0" borderId="25" xfId="1" applyFont="1" applyFill="1" applyBorder="1" applyAlignment="1">
      <alignment vertical="top"/>
    </xf>
    <xf numFmtId="167" fontId="24" fillId="0" borderId="26" xfId="0" applyFont="1" applyBorder="1" applyAlignment="1">
      <alignment vertical="center"/>
    </xf>
    <xf numFmtId="167" fontId="18" fillId="0" borderId="29" xfId="0" applyFont="1" applyBorder="1">
      <alignment vertical="top"/>
    </xf>
    <xf numFmtId="167" fontId="24" fillId="0" borderId="30" xfId="0" applyFont="1" applyBorder="1" applyAlignment="1">
      <alignment vertical="center"/>
    </xf>
    <xf numFmtId="185" fontId="24" fillId="0" borderId="1" xfId="0" applyNumberFormat="1" applyFont="1" applyBorder="1" applyAlignment="1">
      <alignment horizontal="center" vertical="center"/>
    </xf>
    <xf numFmtId="180" fontId="24" fillId="0" borderId="1" xfId="0" applyNumberFormat="1" applyFont="1" applyBorder="1" applyAlignment="1">
      <alignment horizontal="center" vertical="center"/>
    </xf>
    <xf numFmtId="180" fontId="18" fillId="63" borderId="0" xfId="0" applyNumberFormat="1" applyFont="1" applyFill="1">
      <alignment vertical="top"/>
    </xf>
    <xf numFmtId="186" fontId="24" fillId="0" borderId="1" xfId="2" applyNumberFormat="1" applyFont="1" applyFill="1" applyBorder="1" applyAlignment="1">
      <alignment horizontal="center" vertical="center"/>
    </xf>
    <xf numFmtId="180" fontId="32" fillId="0" borderId="0" xfId="0" applyNumberFormat="1" applyFont="1" applyAlignment="1">
      <alignment horizontal="right" vertical="center"/>
    </xf>
    <xf numFmtId="187" fontId="61" fillId="0" borderId="0" xfId="2" applyNumberFormat="1" applyFont="1" applyFill="1">
      <alignment vertical="top"/>
    </xf>
    <xf numFmtId="180" fontId="18" fillId="66" borderId="0" xfId="1" applyNumberFormat="1" applyFont="1" applyFill="1" applyAlignment="1">
      <alignment horizontal="right" vertical="center"/>
    </xf>
    <xf numFmtId="180" fontId="16" fillId="0" borderId="0" xfId="1" applyNumberFormat="1" applyFont="1" applyFill="1" applyAlignment="1">
      <alignment horizontal="right" vertical="center"/>
    </xf>
    <xf numFmtId="180" fontId="16" fillId="8" borderId="0" xfId="0" applyNumberFormat="1" applyFont="1" applyFill="1" applyBorder="1" applyAlignment="1">
      <alignment horizontal="right" vertical="center"/>
    </xf>
    <xf numFmtId="180" fontId="32" fillId="56" borderId="0" xfId="0" applyNumberFormat="1" applyFont="1" applyFill="1" applyAlignment="1">
      <alignment horizontal="right" vertical="center"/>
    </xf>
    <xf numFmtId="180" fontId="32" fillId="0" borderId="0" xfId="0" applyNumberFormat="1" applyFont="1" applyFill="1" applyAlignment="1">
      <alignment horizontal="right" vertical="center"/>
    </xf>
    <xf numFmtId="180" fontId="18" fillId="0" borderId="0" xfId="1" applyNumberFormat="1" applyFont="1" applyAlignment="1">
      <alignment horizontal="right" vertical="center"/>
    </xf>
    <xf numFmtId="180" fontId="61" fillId="0" borderId="0" xfId="4" applyNumberFormat="1" applyFont="1" applyAlignment="1">
      <alignment horizontal="right" vertical="center"/>
    </xf>
    <xf numFmtId="180" fontId="13" fillId="0" borderId="0" xfId="0" applyNumberFormat="1" applyFont="1" applyAlignment="1">
      <alignment horizontal="right" vertical="center"/>
    </xf>
    <xf numFmtId="180" fontId="61" fillId="0" borderId="0" xfId="0" applyNumberFormat="1" applyFont="1" applyAlignment="1">
      <alignment horizontal="right" vertical="center"/>
    </xf>
    <xf numFmtId="180" fontId="13" fillId="0" borderId="0" xfId="0" applyNumberFormat="1" applyFont="1" applyBorder="1" applyAlignment="1">
      <alignment horizontal="right" vertical="center"/>
    </xf>
    <xf numFmtId="180" fontId="61" fillId="0" borderId="0" xfId="0" applyNumberFormat="1" applyFont="1" applyBorder="1" applyAlignment="1">
      <alignment horizontal="right" vertical="center"/>
    </xf>
    <xf numFmtId="180" fontId="61" fillId="0" borderId="0" xfId="2" applyNumberFormat="1" applyFont="1" applyFill="1" applyAlignment="1">
      <alignment horizontal="right" vertical="center"/>
    </xf>
    <xf numFmtId="180" fontId="13" fillId="0" borderId="0" xfId="2" applyNumberFormat="1" applyFont="1" applyFill="1" applyAlignment="1">
      <alignment horizontal="right" vertical="center"/>
    </xf>
    <xf numFmtId="180" fontId="13" fillId="0" borderId="0" xfId="2" applyNumberFormat="1" applyFont="1" applyAlignment="1">
      <alignment horizontal="right" vertical="center"/>
    </xf>
    <xf numFmtId="180" fontId="20" fillId="0" borderId="0" xfId="1" applyNumberFormat="1" applyFont="1" applyFill="1" applyBorder="1" applyAlignment="1">
      <alignment horizontal="right" vertical="center"/>
    </xf>
    <xf numFmtId="180" fontId="61" fillId="0" borderId="0" xfId="4" applyNumberFormat="1" applyFont="1" applyFill="1" applyAlignment="1">
      <alignment horizontal="right" vertical="top"/>
    </xf>
    <xf numFmtId="180" fontId="32" fillId="0" borderId="0" xfId="2" applyNumberFormat="1" applyFont="1" applyAlignment="1">
      <alignment horizontal="right" vertical="top"/>
    </xf>
    <xf numFmtId="180" fontId="32" fillId="0" borderId="0" xfId="2" applyNumberFormat="1" applyFont="1" applyAlignment="1">
      <alignment horizontal="right" vertical="center"/>
    </xf>
    <xf numFmtId="180" fontId="32" fillId="0" borderId="0" xfId="4" applyNumberFormat="1" applyFont="1" applyAlignment="1">
      <alignment horizontal="right" vertical="center"/>
    </xf>
    <xf numFmtId="180" fontId="58" fillId="0" borderId="13" xfId="0" applyNumberFormat="1" applyFont="1" applyBorder="1" applyAlignment="1">
      <alignment horizontal="right" vertical="center"/>
    </xf>
    <xf numFmtId="180" fontId="13" fillId="0" borderId="0" xfId="0" applyNumberFormat="1" applyFont="1" applyAlignment="1">
      <alignment horizontal="right" vertical="top"/>
    </xf>
    <xf numFmtId="180" fontId="13" fillId="0" borderId="0" xfId="4" applyNumberFormat="1" applyFont="1" applyAlignment="1">
      <alignment horizontal="right" vertical="center"/>
    </xf>
    <xf numFmtId="180" fontId="32" fillId="0" borderId="0" xfId="0" applyNumberFormat="1" applyFont="1" applyAlignment="1">
      <alignment horizontal="right" vertical="top"/>
    </xf>
    <xf numFmtId="180" fontId="61" fillId="0" borderId="0" xfId="0" applyNumberFormat="1" applyFont="1" applyFill="1" applyAlignment="1">
      <alignment horizontal="right" vertical="center"/>
    </xf>
    <xf numFmtId="180" fontId="61" fillId="0" borderId="0" xfId="4" applyNumberFormat="1" applyFont="1" applyFill="1" applyAlignment="1">
      <alignment horizontal="right" vertical="center"/>
    </xf>
    <xf numFmtId="180" fontId="58" fillId="0" borderId="0" xfId="0" applyNumberFormat="1" applyFont="1" applyBorder="1" applyAlignment="1">
      <alignment horizontal="right" vertical="center"/>
    </xf>
    <xf numFmtId="180" fontId="61" fillId="0" borderId="0" xfId="0" applyNumberFormat="1" applyFont="1" applyAlignment="1">
      <alignment horizontal="right" vertical="top"/>
    </xf>
    <xf numFmtId="180" fontId="0" fillId="0" borderId="0" xfId="0" applyNumberFormat="1" applyAlignment="1">
      <alignment horizontal="right" vertical="center"/>
    </xf>
    <xf numFmtId="180" fontId="0" fillId="67" borderId="0" xfId="0" applyNumberFormat="1" applyFill="1" applyAlignment="1">
      <alignment horizontal="right" vertical="center"/>
    </xf>
    <xf numFmtId="180" fontId="61" fillId="0" borderId="0" xfId="0" applyNumberFormat="1" applyFont="1">
      <alignment vertical="top"/>
    </xf>
    <xf numFmtId="169" fontId="32" fillId="0" borderId="0" xfId="0" applyNumberFormat="1" applyFont="1">
      <alignment vertical="top"/>
    </xf>
    <xf numFmtId="180" fontId="18" fillId="3" borderId="0" xfId="21" applyNumberFormat="1" applyFont="1" applyFill="1" applyBorder="1" applyAlignment="1">
      <alignment horizontal="right" vertical="top"/>
    </xf>
    <xf numFmtId="180" fontId="18" fillId="3" borderId="0" xfId="21" applyNumberFormat="1" applyFont="1" applyFill="1" applyBorder="1">
      <alignment vertical="top"/>
    </xf>
    <xf numFmtId="180" fontId="18" fillId="0" borderId="0" xfId="21" applyNumberFormat="1" applyFont="1" applyFill="1" applyBorder="1">
      <alignment vertical="top"/>
    </xf>
    <xf numFmtId="180" fontId="61" fillId="0" borderId="0" xfId="2" applyNumberFormat="1" applyFont="1" applyAlignment="1">
      <alignment horizontal="right" vertical="center"/>
    </xf>
    <xf numFmtId="10" fontId="13" fillId="0" borderId="0" xfId="2" applyNumberFormat="1" applyFont="1" applyAlignment="1">
      <alignment horizontal="right" vertical="top"/>
    </xf>
    <xf numFmtId="10" fontId="32" fillId="0" borderId="0" xfId="2" applyNumberFormat="1" applyFont="1" applyAlignment="1">
      <alignment horizontal="right" vertical="top"/>
    </xf>
    <xf numFmtId="167" fontId="102" fillId="0" borderId="0" xfId="0" applyFont="1">
      <alignment vertical="top"/>
    </xf>
    <xf numFmtId="2" fontId="61" fillId="0" borderId="0" xfId="2" applyNumberFormat="1" applyFont="1" applyFill="1">
      <alignment vertical="top"/>
    </xf>
    <xf numFmtId="167" fontId="2" fillId="0" borderId="0" xfId="0" applyFont="1">
      <alignment vertical="top"/>
    </xf>
    <xf numFmtId="167" fontId="2" fillId="19" borderId="1" xfId="0" applyFont="1" applyFill="1" applyBorder="1">
      <alignment vertical="top"/>
    </xf>
    <xf numFmtId="167" fontId="2" fillId="5" borderId="1" xfId="0" applyFont="1" applyFill="1" applyBorder="1">
      <alignment vertical="top"/>
    </xf>
    <xf numFmtId="167" fontId="2" fillId="8" borderId="1" xfId="0" applyFont="1" applyFill="1" applyBorder="1">
      <alignment vertical="top"/>
    </xf>
    <xf numFmtId="167" fontId="2" fillId="0" borderId="0" xfId="0" applyFont="1" applyAlignment="1">
      <alignment horizontal="center" vertical="top" wrapText="1"/>
    </xf>
    <xf numFmtId="167" fontId="2" fillId="0" borderId="0" xfId="0" applyFont="1" applyAlignment="1">
      <alignment horizontal="center" wrapText="1"/>
    </xf>
    <xf numFmtId="167" fontId="2" fillId="0" borderId="0" xfId="0" applyFont="1" applyAlignment="1"/>
    <xf numFmtId="167" fontId="2" fillId="18" borderId="1" xfId="0" applyFont="1" applyFill="1" applyBorder="1">
      <alignment vertical="top"/>
    </xf>
    <xf numFmtId="167" fontId="2" fillId="16" borderId="0" xfId="0" applyFont="1" applyFill="1">
      <alignment vertical="top"/>
    </xf>
    <xf numFmtId="167" fontId="2" fillId="0" borderId="0" xfId="0" applyFont="1" applyFill="1">
      <alignment vertical="top"/>
    </xf>
    <xf numFmtId="167" fontId="2" fillId="56" borderId="0" xfId="0" applyFont="1" applyFill="1">
      <alignment vertical="top"/>
    </xf>
    <xf numFmtId="167" fontId="2" fillId="56" borderId="0" xfId="0" applyFont="1" applyFill="1" applyBorder="1">
      <alignment vertical="top"/>
    </xf>
    <xf numFmtId="167" fontId="2" fillId="2" borderId="0" xfId="0" applyFont="1" applyFill="1" applyBorder="1">
      <alignment vertical="top"/>
    </xf>
    <xf numFmtId="167" fontId="2" fillId="2" borderId="1" xfId="0" applyFont="1" applyFill="1" applyBorder="1">
      <alignment vertical="top"/>
    </xf>
    <xf numFmtId="1" fontId="2" fillId="2" borderId="1" xfId="0" applyNumberFormat="1" applyFont="1" applyFill="1" applyBorder="1" applyAlignment="1">
      <alignment horizontal="center" vertical="top"/>
    </xf>
    <xf numFmtId="2" fontId="2" fillId="2" borderId="1" xfId="0" applyNumberFormat="1" applyFont="1" applyFill="1" applyBorder="1" applyAlignment="1">
      <alignment horizontal="center" vertical="top"/>
    </xf>
    <xf numFmtId="167" fontId="2" fillId="2" borderId="0" xfId="0" applyFont="1" applyFill="1">
      <alignment vertical="top"/>
    </xf>
    <xf numFmtId="2" fontId="2" fillId="2" borderId="0" xfId="0" applyNumberFormat="1" applyFont="1" applyFill="1" applyBorder="1" applyAlignment="1">
      <alignment horizontal="center" vertical="top"/>
    </xf>
    <xf numFmtId="167" fontId="2" fillId="0" borderId="15" xfId="0" applyFont="1" applyBorder="1" applyAlignment="1">
      <alignment horizontal="center" vertical="top"/>
    </xf>
    <xf numFmtId="186" fontId="2" fillId="0" borderId="1" xfId="2" applyNumberFormat="1" applyFont="1" applyBorder="1" applyAlignment="1">
      <alignment horizontal="center" vertical="top"/>
    </xf>
    <xf numFmtId="180" fontId="2" fillId="0" borderId="0" xfId="0" applyNumberFormat="1" applyFont="1">
      <alignment vertical="top"/>
    </xf>
    <xf numFmtId="167" fontId="2" fillId="61" borderId="0" xfId="0" applyFont="1" applyFill="1">
      <alignment vertical="top"/>
    </xf>
    <xf numFmtId="167" fontId="2" fillId="0" borderId="0" xfId="0" applyFont="1" applyBorder="1">
      <alignment vertical="top"/>
    </xf>
    <xf numFmtId="167" fontId="2" fillId="0" borderId="0" xfId="0" applyFont="1" applyFill="1" applyBorder="1">
      <alignment vertical="top"/>
    </xf>
    <xf numFmtId="167" fontId="2" fillId="66" borderId="0" xfId="0" applyFont="1" applyFill="1">
      <alignment vertical="top"/>
    </xf>
    <xf numFmtId="180" fontId="2" fillId="0" borderId="0" xfId="0" applyNumberFormat="1" applyFont="1" applyAlignment="1">
      <alignment horizontal="right" vertical="center"/>
    </xf>
    <xf numFmtId="165" fontId="2" fillId="0" borderId="0" xfId="0" applyNumberFormat="1" applyFont="1">
      <alignment vertical="top"/>
    </xf>
    <xf numFmtId="167" fontId="2" fillId="0" borderId="0" xfId="0" applyFont="1" applyAlignment="1">
      <alignment horizontal="left" vertical="top"/>
    </xf>
    <xf numFmtId="167" fontId="2" fillId="8" borderId="0" xfId="0" applyFont="1" applyFill="1">
      <alignment vertical="top"/>
    </xf>
    <xf numFmtId="180" fontId="2" fillId="8" borderId="0" xfId="0" applyNumberFormat="1" applyFont="1" applyFill="1" applyAlignment="1">
      <alignment horizontal="right" vertical="center"/>
    </xf>
    <xf numFmtId="167" fontId="2" fillId="8" borderId="0" xfId="0" applyFont="1" applyFill="1" applyAlignment="1">
      <alignment horizontal="left" vertical="top"/>
    </xf>
    <xf numFmtId="168" fontId="2" fillId="0" borderId="0" xfId="2" applyFont="1">
      <alignment vertical="top"/>
    </xf>
    <xf numFmtId="168" fontId="2" fillId="0" borderId="0" xfId="2" applyFont="1" applyFill="1">
      <alignment vertical="top"/>
    </xf>
    <xf numFmtId="175" fontId="2" fillId="0" borderId="0" xfId="0" applyNumberFormat="1" applyFont="1">
      <alignment vertical="top"/>
    </xf>
    <xf numFmtId="180" fontId="32" fillId="0" borderId="0" xfId="0" applyNumberFormat="1" applyFont="1" applyAlignment="1">
      <alignment horizontal="left" vertical="center"/>
    </xf>
    <xf numFmtId="168" fontId="32" fillId="0" borderId="0" xfId="2" applyFont="1" applyFill="1" applyAlignment="1">
      <alignment horizontal="right" vertical="top"/>
    </xf>
    <xf numFmtId="167" fontId="2" fillId="0" borderId="0" xfId="0" applyFont="1" applyAlignment="1">
      <alignment horizontal="right" vertical="top"/>
    </xf>
    <xf numFmtId="167" fontId="16" fillId="8" borderId="0" xfId="0" applyFont="1" applyFill="1" applyBorder="1" applyAlignment="1">
      <alignment horizontal="right" vertical="top"/>
    </xf>
    <xf numFmtId="167" fontId="32" fillId="56" borderId="0" xfId="0" applyFont="1" applyFill="1" applyAlignment="1">
      <alignment horizontal="right" vertical="top"/>
    </xf>
    <xf numFmtId="167" fontId="32" fillId="0" borderId="0" xfId="0" applyFont="1" applyFill="1" applyAlignment="1">
      <alignment horizontal="right" vertical="top"/>
    </xf>
    <xf numFmtId="167" fontId="88" fillId="0" borderId="0" xfId="0" applyFont="1" applyAlignment="1">
      <alignment horizontal="right" vertical="top"/>
    </xf>
    <xf numFmtId="167" fontId="32" fillId="0" borderId="0" xfId="0" applyFont="1" applyAlignment="1">
      <alignment horizontal="right" vertical="top"/>
    </xf>
    <xf numFmtId="167" fontId="2" fillId="8" borderId="0" xfId="0" applyFont="1" applyFill="1" applyAlignment="1">
      <alignment horizontal="right" vertical="top"/>
    </xf>
    <xf numFmtId="167" fontId="58" fillId="0" borderId="0" xfId="0" applyFont="1" applyBorder="1" applyAlignment="1">
      <alignment horizontal="right" vertical="top"/>
    </xf>
    <xf numFmtId="167" fontId="0" fillId="0" borderId="0" xfId="0" applyAlignment="1">
      <alignment horizontal="right" vertical="top"/>
    </xf>
    <xf numFmtId="167" fontId="0" fillId="67" borderId="0" xfId="0" applyFill="1" applyAlignment="1">
      <alignment horizontal="right" vertical="top"/>
    </xf>
    <xf numFmtId="167" fontId="24" fillId="0" borderId="31" xfId="0" applyFont="1" applyBorder="1" applyAlignment="1">
      <alignment vertical="center"/>
    </xf>
    <xf numFmtId="167" fontId="24" fillId="0" borderId="32" xfId="0" applyFont="1" applyBorder="1" applyAlignment="1">
      <alignment vertical="center"/>
    </xf>
    <xf numFmtId="167" fontId="24" fillId="0" borderId="33" xfId="0" applyFont="1" applyBorder="1" applyAlignment="1">
      <alignment vertical="center"/>
    </xf>
    <xf numFmtId="167" fontId="24" fillId="0" borderId="23" xfId="0" applyFont="1" applyBorder="1" applyAlignment="1">
      <alignment vertical="center"/>
    </xf>
    <xf numFmtId="167" fontId="24" fillId="0" borderId="34" xfId="0" applyFont="1" applyBorder="1" applyAlignment="1">
      <alignment vertical="center"/>
    </xf>
    <xf numFmtId="185" fontId="24" fillId="0" borderId="1" xfId="81" applyNumberFormat="1" applyFont="1" applyFill="1" applyBorder="1" applyAlignment="1">
      <alignment horizontal="center" vertical="center"/>
    </xf>
    <xf numFmtId="180" fontId="13" fillId="0" borderId="0" xfId="0" applyNumberFormat="1" applyFont="1" applyBorder="1" applyAlignment="1">
      <alignment horizontal="left" vertical="center"/>
    </xf>
    <xf numFmtId="180" fontId="32" fillId="0" borderId="0" xfId="0" applyNumberFormat="1" applyFont="1" applyFill="1" applyAlignment="1">
      <alignment horizontal="left" vertical="center"/>
    </xf>
    <xf numFmtId="180" fontId="61" fillId="0" borderId="0" xfId="0" applyNumberFormat="1" applyFont="1" applyAlignment="1">
      <alignment horizontal="left" vertical="center"/>
    </xf>
    <xf numFmtId="167" fontId="0" fillId="0" borderId="19" xfId="0" applyBorder="1">
      <alignment vertical="top"/>
    </xf>
    <xf numFmtId="167" fontId="0" fillId="0" borderId="39" xfId="0" applyBorder="1" applyAlignment="1">
      <alignment horizontal="center" vertical="center"/>
    </xf>
    <xf numFmtId="167" fontId="0" fillId="0" borderId="40" xfId="0" applyBorder="1" applyAlignment="1">
      <alignment horizontal="center" vertical="center"/>
    </xf>
    <xf numFmtId="167" fontId="0" fillId="0" borderId="41" xfId="0" applyBorder="1" applyAlignment="1">
      <alignment horizontal="center" vertical="center"/>
    </xf>
    <xf numFmtId="180" fontId="13" fillId="0" borderId="0" xfId="2" applyNumberFormat="1" applyFont="1">
      <alignment vertical="top"/>
    </xf>
    <xf numFmtId="188" fontId="61" fillId="0" borderId="0" xfId="0" applyNumberFormat="1" applyFont="1">
      <alignment vertical="top"/>
    </xf>
    <xf numFmtId="167" fontId="25" fillId="0" borderId="0" xfId="0" applyFont="1">
      <alignment vertical="top"/>
    </xf>
    <xf numFmtId="180" fontId="24" fillId="0" borderId="0" xfId="0" applyNumberFormat="1" applyFont="1" applyBorder="1" applyAlignment="1">
      <alignment horizontal="left" vertical="top"/>
    </xf>
    <xf numFmtId="180" fontId="2" fillId="0" borderId="0" xfId="0" applyNumberFormat="1" applyFont="1" applyBorder="1">
      <alignment vertical="top"/>
    </xf>
    <xf numFmtId="180" fontId="0" fillId="0" borderId="0" xfId="0" applyNumberFormat="1" applyBorder="1">
      <alignment vertical="top"/>
    </xf>
    <xf numFmtId="169" fontId="0" fillId="66" borderId="0" xfId="0" applyNumberFormat="1" applyFill="1">
      <alignment vertical="top"/>
    </xf>
    <xf numFmtId="169" fontId="16" fillId="0" borderId="0" xfId="1" applyNumberFormat="1" applyFont="1" applyFill="1" applyAlignment="1">
      <alignment horizontal="right" vertical="top"/>
    </xf>
    <xf numFmtId="169" fontId="16" fillId="8" borderId="0" xfId="0" applyNumberFormat="1" applyFont="1" applyFill="1" applyBorder="1">
      <alignment vertical="top"/>
    </xf>
    <xf numFmtId="169" fontId="2" fillId="0" borderId="0" xfId="0" applyNumberFormat="1" applyFont="1">
      <alignment vertical="top"/>
    </xf>
    <xf numFmtId="169" fontId="18" fillId="0" borderId="0" xfId="1" applyNumberFormat="1" applyFont="1" applyAlignment="1">
      <alignment vertical="top"/>
    </xf>
    <xf numFmtId="169" fontId="20" fillId="0" borderId="0" xfId="1" applyNumberFormat="1" applyFont="1" applyFill="1" applyAlignment="1">
      <alignment vertical="top"/>
    </xf>
    <xf numFmtId="169" fontId="24" fillId="0" borderId="0" xfId="0" applyNumberFormat="1" applyFont="1">
      <alignment vertical="top"/>
    </xf>
    <xf numFmtId="169" fontId="20" fillId="0" borderId="0" xfId="0" applyNumberFormat="1" applyFont="1">
      <alignment vertical="top"/>
    </xf>
    <xf numFmtId="169" fontId="0" fillId="0" borderId="0" xfId="0" applyNumberFormat="1">
      <alignment vertical="top"/>
    </xf>
    <xf numFmtId="169" fontId="20" fillId="0" borderId="0" xfId="4" applyFont="1">
      <alignment vertical="top"/>
    </xf>
    <xf numFmtId="169" fontId="20" fillId="4" borderId="0" xfId="1" applyNumberFormat="1" applyFont="1" applyFill="1" applyAlignment="1">
      <alignment vertical="top"/>
    </xf>
    <xf numFmtId="169" fontId="0" fillId="0" borderId="38" xfId="0" applyNumberFormat="1" applyBorder="1" applyAlignment="1">
      <alignment horizontal="center" vertical="center"/>
    </xf>
    <xf numFmtId="169" fontId="0" fillId="0" borderId="35" xfId="0" applyNumberFormat="1" applyBorder="1" applyAlignment="1">
      <alignment horizontal="center" vertical="center"/>
    </xf>
    <xf numFmtId="169" fontId="0" fillId="0" borderId="36" xfId="0" applyNumberFormat="1" applyBorder="1" applyAlignment="1">
      <alignment horizontal="center" vertical="center"/>
    </xf>
    <xf numFmtId="169" fontId="0" fillId="0" borderId="37" xfId="0" applyNumberFormat="1" applyBorder="1" applyAlignment="1">
      <alignment horizontal="center" vertical="center"/>
    </xf>
    <xf numFmtId="169" fontId="0" fillId="0" borderId="14" xfId="0" applyNumberFormat="1" applyBorder="1" applyAlignment="1">
      <alignment horizontal="center" vertical="top"/>
    </xf>
    <xf numFmtId="169" fontId="0" fillId="0" borderId="1" xfId="0" applyNumberFormat="1" applyBorder="1" applyAlignment="1">
      <alignment horizontal="center" vertical="top"/>
    </xf>
    <xf numFmtId="167" fontId="0" fillId="2" borderId="0" xfId="0" applyFill="1" applyAlignment="1">
      <alignment horizontal="left" vertical="center" wrapText="1"/>
    </xf>
    <xf numFmtId="167" fontId="103" fillId="0" borderId="0" xfId="0" applyFont="1">
      <alignment vertical="top"/>
    </xf>
    <xf numFmtId="0" fontId="64" fillId="0" borderId="0" xfId="77" applyAlignment="1">
      <alignment vertical="top"/>
    </xf>
    <xf numFmtId="167" fontId="65" fillId="0" borderId="0" xfId="78" applyFont="1" applyFill="1" applyAlignment="1">
      <alignment horizontal="left" vertical="center"/>
    </xf>
    <xf numFmtId="0" fontId="24" fillId="0" borderId="0" xfId="75" applyAlignment="1">
      <alignment horizontal="left" vertical="center"/>
    </xf>
    <xf numFmtId="49" fontId="55" fillId="53" borderId="0" xfId="75" applyNumberFormat="1" applyFont="1" applyFill="1" applyAlignment="1">
      <alignment horizontal="left"/>
    </xf>
    <xf numFmtId="167" fontId="24" fillId="0" borderId="0" xfId="0" applyFont="1" applyAlignment="1">
      <alignment horizontal="left" vertical="center"/>
    </xf>
    <xf numFmtId="167" fontId="24" fillId="0" borderId="0" xfId="0" applyFont="1" applyAlignment="1">
      <alignment horizontal="left" vertical="center" wrapText="1"/>
    </xf>
    <xf numFmtId="167" fontId="2" fillId="0" borderId="23" xfId="0" applyFont="1" applyBorder="1" applyAlignment="1">
      <alignment horizontal="center" vertical="top" wrapText="1"/>
    </xf>
    <xf numFmtId="167" fontId="2" fillId="0" borderId="22" xfId="0" applyFont="1" applyBorder="1" applyAlignment="1">
      <alignment horizontal="center" vertical="top" wrapText="1"/>
    </xf>
    <xf numFmtId="167" fontId="0" fillId="0" borderId="1" xfId="0" applyBorder="1" applyAlignment="1">
      <alignment horizontal="center" vertical="center" wrapText="1"/>
    </xf>
    <xf numFmtId="167" fontId="50" fillId="66" borderId="1" xfId="0" applyFont="1" applyFill="1" applyBorder="1" applyAlignment="1">
      <alignment horizontal="center" vertical="top"/>
    </xf>
    <xf numFmtId="167" fontId="0" fillId="0" borderId="15" xfId="0" applyBorder="1" applyAlignment="1">
      <alignment horizontal="center" vertical="center"/>
    </xf>
    <xf numFmtId="167" fontId="0" fillId="0" borderId="18" xfId="0" applyBorder="1" applyAlignment="1">
      <alignment horizontal="center" vertical="center"/>
    </xf>
    <xf numFmtId="167" fontId="0" fillId="8" borderId="15" xfId="0" applyFont="1" applyFill="1" applyBorder="1" applyAlignment="1">
      <alignment horizontal="center" vertical="top"/>
    </xf>
    <xf numFmtId="167" fontId="0" fillId="8" borderId="18" xfId="0" applyFont="1" applyFill="1" applyBorder="1" applyAlignment="1">
      <alignment horizontal="center" vertical="top"/>
    </xf>
    <xf numFmtId="167" fontId="50" fillId="66" borderId="22" xfId="0" applyFont="1" applyFill="1" applyBorder="1" applyAlignment="1">
      <alignment horizontal="center" vertical="top"/>
    </xf>
    <xf numFmtId="167" fontId="74" fillId="66" borderId="22" xfId="0" applyFont="1" applyFill="1" applyBorder="1" applyAlignment="1">
      <alignment horizontal="center" vertical="top"/>
    </xf>
    <xf numFmtId="167" fontId="24" fillId="2" borderId="15" xfId="0" applyFont="1" applyFill="1" applyBorder="1" applyAlignment="1">
      <alignment horizontal="center" vertical="center"/>
    </xf>
    <xf numFmtId="167" fontId="24" fillId="2" borderId="18" xfId="0" applyFont="1" applyFill="1" applyBorder="1" applyAlignment="1">
      <alignment horizontal="center" vertical="center"/>
    </xf>
    <xf numFmtId="167" fontId="24" fillId="3" borderId="14" xfId="0" applyFont="1" applyFill="1" applyBorder="1" applyAlignment="1">
      <alignment horizontal="center" vertical="center" wrapText="1"/>
    </xf>
    <xf numFmtId="167" fontId="24" fillId="3" borderId="17" xfId="0" applyFont="1" applyFill="1" applyBorder="1" applyAlignment="1">
      <alignment horizontal="center" vertical="center" wrapText="1"/>
    </xf>
    <xf numFmtId="167" fontId="24" fillId="0" borderId="15" xfId="0" applyFont="1" applyBorder="1" applyAlignment="1">
      <alignment horizontal="center" vertical="center"/>
    </xf>
    <xf numFmtId="167" fontId="24" fillId="0" borderId="18" xfId="0" applyFont="1" applyBorder="1" applyAlignment="1">
      <alignment horizontal="center" vertical="center"/>
    </xf>
    <xf numFmtId="167" fontId="24" fillId="0" borderId="1" xfId="0" applyFont="1" applyBorder="1" applyAlignment="1">
      <alignment horizontal="center" vertical="center"/>
    </xf>
    <xf numFmtId="167" fontId="24" fillId="0" borderId="1" xfId="0" applyFont="1" applyBorder="1" applyAlignment="1">
      <alignment horizontal="center" vertical="top"/>
    </xf>
    <xf numFmtId="175" fontId="88" fillId="0" borderId="0" xfId="4" applyNumberFormat="1" applyFont="1" applyAlignment="1">
      <alignment horizontal="center" vertical="center"/>
    </xf>
    <xf numFmtId="167" fontId="0" fillId="0" borderId="14" xfId="0" applyBorder="1" applyAlignment="1">
      <alignment horizontal="center" vertical="center" wrapText="1"/>
    </xf>
    <xf numFmtId="167" fontId="0" fillId="0" borderId="21" xfId="0" applyBorder="1" applyAlignment="1">
      <alignment horizontal="center" vertical="center" wrapText="1"/>
    </xf>
    <xf numFmtId="167" fontId="0" fillId="0" borderId="17" xfId="0" applyBorder="1" applyAlignment="1">
      <alignment horizontal="center" vertical="center" wrapText="1"/>
    </xf>
    <xf numFmtId="167" fontId="0" fillId="0" borderId="24" xfId="0" applyBorder="1" applyAlignment="1">
      <alignment horizontal="center" vertical="center"/>
    </xf>
    <xf numFmtId="167" fontId="0" fillId="0" borderId="27" xfId="0" applyBorder="1" applyAlignment="1">
      <alignment horizontal="center" vertical="center"/>
    </xf>
    <xf numFmtId="167" fontId="0" fillId="0" borderId="28" xfId="0" applyBorder="1" applyAlignment="1">
      <alignment horizontal="center" vertical="center"/>
    </xf>
    <xf numFmtId="167" fontId="26" fillId="68" borderId="0" xfId="82" applyFont="1" applyFill="1">
      <alignment vertical="top"/>
    </xf>
    <xf numFmtId="167" fontId="105" fillId="68" borderId="0" xfId="82" applyFont="1" applyFill="1">
      <alignment vertical="top"/>
    </xf>
    <xf numFmtId="0" fontId="15" fillId="0" borderId="0" xfId="83" applyFont="1"/>
    <xf numFmtId="0" fontId="106" fillId="0" borderId="0" xfId="83" applyFont="1" applyAlignment="1">
      <alignment vertical="top"/>
    </xf>
    <xf numFmtId="0" fontId="107" fillId="0" borderId="0" xfId="83" applyFont="1" applyAlignment="1">
      <alignment vertical="top"/>
    </xf>
    <xf numFmtId="0" fontId="107" fillId="0" borderId="0" xfId="83" applyFont="1" applyAlignment="1">
      <alignment horizontal="center" vertical="top"/>
    </xf>
    <xf numFmtId="0" fontId="109" fillId="69" borderId="0" xfId="84" applyFont="1" applyFill="1" applyAlignment="1">
      <alignment vertical="center"/>
    </xf>
    <xf numFmtId="0" fontId="110" fillId="0" borderId="0" xfId="83" applyFont="1" applyAlignment="1">
      <alignment vertical="top"/>
    </xf>
    <xf numFmtId="0" fontId="111" fillId="0" borderId="0" xfId="83" applyFont="1" applyAlignment="1">
      <alignment vertical="top"/>
    </xf>
    <xf numFmtId="0" fontId="106" fillId="0" borderId="0" xfId="83" applyFont="1" applyAlignment="1">
      <alignment horizontal="centerContinuous" vertical="top"/>
    </xf>
    <xf numFmtId="0" fontId="112" fillId="0" borderId="0" xfId="83" applyFont="1" applyAlignment="1">
      <alignment horizontal="centerContinuous" vertical="top"/>
    </xf>
    <xf numFmtId="0" fontId="107" fillId="0" borderId="0" xfId="83" applyFont="1" applyAlignment="1">
      <alignment horizontal="centerContinuous" vertical="top"/>
    </xf>
    <xf numFmtId="0" fontId="106" fillId="0" borderId="0" xfId="83" applyFont="1" applyAlignment="1">
      <alignment horizontal="center" vertical="top"/>
    </xf>
    <xf numFmtId="0" fontId="110" fillId="0" borderId="0" xfId="83" applyFont="1" applyAlignment="1">
      <alignment horizontal="centerContinuous" vertical="top"/>
    </xf>
    <xf numFmtId="0" fontId="111" fillId="0" borderId="0" xfId="83" applyFont="1" applyAlignment="1">
      <alignment horizontal="centerContinuous" vertical="top"/>
    </xf>
    <xf numFmtId="0" fontId="113" fillId="4" borderId="0" xfId="83" applyFont="1" applyFill="1" applyAlignment="1">
      <alignment vertical="top"/>
    </xf>
    <xf numFmtId="0" fontId="113" fillId="4" borderId="0" xfId="83" applyFont="1" applyFill="1" applyAlignment="1">
      <alignment wrapText="1"/>
    </xf>
    <xf numFmtId="0" fontId="113" fillId="4" borderId="0" xfId="83" applyFont="1" applyFill="1" applyAlignment="1">
      <alignment horizontal="left" vertical="center" wrapText="1"/>
    </xf>
    <xf numFmtId="0" fontId="113" fillId="4" borderId="0" xfId="83" applyFont="1" applyFill="1" applyAlignment="1">
      <alignment vertical="top" wrapText="1"/>
    </xf>
    <xf numFmtId="0" fontId="15" fillId="0" borderId="0" xfId="83" applyFont="1" applyAlignment="1">
      <alignment vertical="top"/>
    </xf>
  </cellXfs>
  <cellStyles count="85">
    <cellStyle name="20% - Accent1 2" xfId="40" xr:uid="{00000000-0005-0000-0000-000000000000}"/>
    <cellStyle name="20% - Accent2 2" xfId="44" xr:uid="{00000000-0005-0000-0000-000001000000}"/>
    <cellStyle name="20% - Accent3 2" xfId="48" xr:uid="{00000000-0005-0000-0000-000002000000}"/>
    <cellStyle name="20% - Accent4 2" xfId="52" xr:uid="{00000000-0005-0000-0000-000003000000}"/>
    <cellStyle name="20% - Accent5 2" xfId="56" xr:uid="{00000000-0005-0000-0000-000004000000}"/>
    <cellStyle name="20% - Accent6 2" xfId="60" xr:uid="{00000000-0005-0000-0000-000005000000}"/>
    <cellStyle name="40% - Accent1 2" xfId="41" xr:uid="{00000000-0005-0000-0000-000006000000}"/>
    <cellStyle name="40% - Accent2 2" xfId="45" xr:uid="{00000000-0005-0000-0000-000007000000}"/>
    <cellStyle name="40% - Accent3 2" xfId="49" xr:uid="{00000000-0005-0000-0000-000008000000}"/>
    <cellStyle name="40% - Accent4 2" xfId="53" xr:uid="{00000000-0005-0000-0000-000009000000}"/>
    <cellStyle name="40% - Accent5 2" xfId="57" xr:uid="{00000000-0005-0000-0000-00000A000000}"/>
    <cellStyle name="40% - Accent6 2" xfId="61" xr:uid="{00000000-0005-0000-0000-00000B000000}"/>
    <cellStyle name="60% - Accent1 2" xfId="42" xr:uid="{00000000-0005-0000-0000-00000C000000}"/>
    <cellStyle name="60% - Accent2 2" xfId="46" xr:uid="{00000000-0005-0000-0000-00000D000000}"/>
    <cellStyle name="60% - Accent3 2" xfId="50" xr:uid="{00000000-0005-0000-0000-00000E000000}"/>
    <cellStyle name="60% - Accent4 2" xfId="54" xr:uid="{00000000-0005-0000-0000-00000F000000}"/>
    <cellStyle name="60% - Accent5 2" xfId="58" xr:uid="{00000000-0005-0000-0000-000010000000}"/>
    <cellStyle name="60% - Accent6 2" xfId="62" xr:uid="{00000000-0005-0000-0000-000011000000}"/>
    <cellStyle name="Accent1 2" xfId="39" xr:uid="{00000000-0005-0000-0000-000012000000}"/>
    <cellStyle name="Accent2 2" xfId="43" xr:uid="{00000000-0005-0000-0000-000013000000}"/>
    <cellStyle name="Accent3 2" xfId="47" xr:uid="{00000000-0005-0000-0000-000014000000}"/>
    <cellStyle name="Accent4 2" xfId="51" xr:uid="{00000000-0005-0000-0000-000015000000}"/>
    <cellStyle name="Accent5 2" xfId="55" xr:uid="{00000000-0005-0000-0000-000016000000}"/>
    <cellStyle name="Accent6 2" xfId="59" xr:uid="{00000000-0005-0000-0000-000017000000}"/>
    <cellStyle name="Bad 2" xfId="28" xr:uid="{00000000-0005-0000-0000-000018000000}"/>
    <cellStyle name="BM Input" xfId="66" xr:uid="{00000000-0005-0000-0000-000019000000}"/>
    <cellStyle name="Calculation 2" xfId="32" xr:uid="{00000000-0005-0000-0000-00001A000000}"/>
    <cellStyle name="Check Cell 2" xfId="34" xr:uid="{00000000-0005-0000-0000-00001B000000}"/>
    <cellStyle name="Column 1" xfId="7" xr:uid="{00000000-0005-0000-0000-00001C000000}"/>
    <cellStyle name="Column 2 + 3" xfId="8" xr:uid="{00000000-0005-0000-0000-00001D000000}"/>
    <cellStyle name="Column 4" xfId="9" xr:uid="{00000000-0005-0000-0000-00001E000000}"/>
    <cellStyle name="Comma" xfId="1" builtinId="3"/>
    <cellStyle name="Comma 2" xfId="68" xr:uid="{00000000-0005-0000-0000-000020000000}"/>
    <cellStyle name="Comma 3" xfId="65" xr:uid="{00000000-0005-0000-0000-000021000000}"/>
    <cellStyle name="Currency" xfId="81" builtinId="4"/>
    <cellStyle name="DateLong" xfId="5" xr:uid="{00000000-0005-0000-0000-000022000000}"/>
    <cellStyle name="DateLong 2" xfId="71" xr:uid="{00000000-0005-0000-0000-000023000000}"/>
    <cellStyle name="DateLong 3" xfId="20" xr:uid="{00000000-0005-0000-0000-000024000000}"/>
    <cellStyle name="DateShort" xfId="3" xr:uid="{00000000-0005-0000-0000-000025000000}"/>
    <cellStyle name="DateShort 3" xfId="15" xr:uid="{00000000-0005-0000-0000-000026000000}"/>
    <cellStyle name="End of sheet" xfId="79" xr:uid="{00000000-0005-0000-0000-000027000000}"/>
    <cellStyle name="Explanatory Text 2" xfId="37" xr:uid="{00000000-0005-0000-0000-000028000000}"/>
    <cellStyle name="Factor" xfId="4" xr:uid="{00000000-0005-0000-0000-000029000000}"/>
    <cellStyle name="Factor 2" xfId="70" xr:uid="{00000000-0005-0000-0000-00002A000000}"/>
    <cellStyle name="Factor 3" xfId="21" xr:uid="{00000000-0005-0000-0000-00002B000000}"/>
    <cellStyle name="Good 2" xfId="27" xr:uid="{00000000-0005-0000-0000-00002C000000}"/>
    <cellStyle name="Heading 1 2" xfId="23" xr:uid="{00000000-0005-0000-0000-00002D000000}"/>
    <cellStyle name="Heading 1 3" xfId="77" xr:uid="{00000000-0005-0000-0000-00002E000000}"/>
    <cellStyle name="Heading 2 2" xfId="24" xr:uid="{00000000-0005-0000-0000-00002F000000}"/>
    <cellStyle name="Heading 3 2" xfId="25" xr:uid="{00000000-0005-0000-0000-000030000000}"/>
    <cellStyle name="Heading 4 2" xfId="26" xr:uid="{00000000-0005-0000-0000-000031000000}"/>
    <cellStyle name="Hyperlink" xfId="80" builtinId="8"/>
    <cellStyle name="Hyperlink 2" xfId="73" xr:uid="{00000000-0005-0000-0000-000032000000}"/>
    <cellStyle name="Hyperlink 3" xfId="63" xr:uid="{00000000-0005-0000-0000-000033000000}"/>
    <cellStyle name="Hyperlink 4" xfId="76" xr:uid="{00000000-0005-0000-0000-000034000000}"/>
    <cellStyle name="Import" xfId="10" xr:uid="{00000000-0005-0000-0000-000035000000}"/>
    <cellStyle name="Input 2" xfId="30" xr:uid="{00000000-0005-0000-0000-000036000000}"/>
    <cellStyle name="Linked Cell 2" xfId="33" xr:uid="{00000000-0005-0000-0000-000037000000}"/>
    <cellStyle name="Neutral 2" xfId="29" xr:uid="{00000000-0005-0000-0000-000038000000}"/>
    <cellStyle name="Normal" xfId="0" builtinId="0" customBuiltin="1"/>
    <cellStyle name="Normal 2" xfId="14" xr:uid="{00000000-0005-0000-0000-00003A000000}"/>
    <cellStyle name="Normal 2 2" xfId="11" xr:uid="{00000000-0005-0000-0000-00003B000000}"/>
    <cellStyle name="Normal 2 3" xfId="17" xr:uid="{00000000-0005-0000-0000-00003C000000}"/>
    <cellStyle name="Normal 2 4" xfId="67" xr:uid="{00000000-0005-0000-0000-00003D000000}"/>
    <cellStyle name="Normal 3" xfId="18" xr:uid="{00000000-0005-0000-0000-00003E000000}"/>
    <cellStyle name="Normal 3 2" xfId="12" xr:uid="{00000000-0005-0000-0000-00003F000000}"/>
    <cellStyle name="Normal 3 2 2" xfId="13" xr:uid="{00000000-0005-0000-0000-000040000000}"/>
    <cellStyle name="Normal 4" xfId="19" xr:uid="{00000000-0005-0000-0000-000041000000}"/>
    <cellStyle name="Normal 4 2" xfId="78" xr:uid="{00000000-0005-0000-0000-000042000000}"/>
    <cellStyle name="Normal 5" xfId="75" xr:uid="{00000000-0005-0000-0000-000043000000}"/>
    <cellStyle name="Normal 6" xfId="82" xr:uid="{4E59481F-1539-4D5F-B949-49FABE1B0EED}"/>
    <cellStyle name="Normal 7" xfId="84" xr:uid="{C54B5D62-7BA8-43EE-9FA5-CDEE05D3BDF2}"/>
    <cellStyle name="Normal 8" xfId="83" xr:uid="{A1D5021D-DBB0-4378-ABD9-63EE6BC142ED}"/>
    <cellStyle name="Note 2" xfId="36" xr:uid="{00000000-0005-0000-0000-000044000000}"/>
    <cellStyle name="Output 2" xfId="31" xr:uid="{00000000-0005-0000-0000-000045000000}"/>
    <cellStyle name="Per cent" xfId="2" builtinId="5" customBuiltin="1"/>
    <cellStyle name="Percent 2" xfId="69" xr:uid="{00000000-0005-0000-0000-000047000000}"/>
    <cellStyle name="Percent 4" xfId="16" xr:uid="{00000000-0005-0000-0000-000048000000}"/>
    <cellStyle name="Title 2" xfId="22" xr:uid="{00000000-0005-0000-0000-000049000000}"/>
    <cellStyle name="Title 3" xfId="74" xr:uid="{00000000-0005-0000-0000-00004A000000}"/>
    <cellStyle name="Total 2" xfId="38" xr:uid="{00000000-0005-0000-0000-00004B000000}"/>
    <cellStyle name="Warning Text 2" xfId="35" xr:uid="{00000000-0005-0000-0000-00004C000000}"/>
    <cellStyle name="Year" xfId="6" xr:uid="{00000000-0005-0000-0000-00004D000000}"/>
    <cellStyle name="Year 2" xfId="72" xr:uid="{00000000-0005-0000-0000-00004E000000}"/>
    <cellStyle name="Year 3" xfId="64" xr:uid="{00000000-0005-0000-0000-00004F000000}"/>
  </cellStyles>
  <dxfs count="93">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s>
  <tableStyles count="0" defaultTableStyle="TableStyleMedium2" defaultPivotStyle="PivotStyleMedium9"/>
  <colors>
    <mruColors>
      <color rgb="FFFFFFAF"/>
      <color rgb="FF003479"/>
      <color rgb="FF0000FF"/>
      <color rgb="FF99CCFF"/>
      <color rgb="FFCCFFFF"/>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159688</xdr:colOff>
      <xdr:row>2</xdr:row>
      <xdr:rowOff>8334</xdr:rowOff>
    </xdr:from>
    <xdr:to>
      <xdr:col>6</xdr:col>
      <xdr:colOff>476250</xdr:colOff>
      <xdr:row>6</xdr:row>
      <xdr:rowOff>10898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6719" y="460772"/>
          <a:ext cx="3031187" cy="802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22</xdr:row>
      <xdr:rowOff>57150</xdr:rowOff>
    </xdr:from>
    <xdr:to>
      <xdr:col>6</xdr:col>
      <xdr:colOff>66675</xdr:colOff>
      <xdr:row>26</xdr:row>
      <xdr:rowOff>38100</xdr:rowOff>
    </xdr:to>
    <xdr:sp macro="" textlink="">
      <xdr:nvSpPr>
        <xdr:cNvPr id="2" name="Rectangle 1">
          <a:extLst>
            <a:ext uri="{FF2B5EF4-FFF2-40B4-BE49-F238E27FC236}">
              <a16:creationId xmlns:a16="http://schemas.microsoft.com/office/drawing/2014/main" id="{37DA8DEA-583D-4F5D-A989-D27FE4A26291}"/>
            </a:ext>
          </a:extLst>
        </xdr:cNvPr>
        <xdr:cNvSpPr/>
      </xdr:nvSpPr>
      <xdr:spPr>
        <a:xfrm>
          <a:off x="123825" y="4048125"/>
          <a:ext cx="847725" cy="666750"/>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Run</a:t>
          </a:r>
          <a:r>
            <a:rPr lang="en-GB" sz="1100" baseline="0"/>
            <a:t> off %</a:t>
          </a:r>
          <a:endParaRPr lang="en-GB" sz="1100"/>
        </a:p>
      </xdr:txBody>
    </xdr:sp>
    <xdr:clientData/>
  </xdr:twoCellAnchor>
  <xdr:twoCellAnchor>
    <xdr:from>
      <xdr:col>7</xdr:col>
      <xdr:colOff>2047875</xdr:colOff>
      <xdr:row>16</xdr:row>
      <xdr:rowOff>0</xdr:rowOff>
    </xdr:from>
    <xdr:to>
      <xdr:col>10</xdr:col>
      <xdr:colOff>152400</xdr:colOff>
      <xdr:row>19</xdr:row>
      <xdr:rowOff>142875</xdr:rowOff>
    </xdr:to>
    <xdr:sp macro="" textlink="">
      <xdr:nvSpPr>
        <xdr:cNvPr id="3" name="Rectangle 2">
          <a:extLst>
            <a:ext uri="{FF2B5EF4-FFF2-40B4-BE49-F238E27FC236}">
              <a16:creationId xmlns:a16="http://schemas.microsoft.com/office/drawing/2014/main" id="{BF84B03F-87A6-4635-AC77-E749E967CB19}"/>
            </a:ext>
          </a:extLst>
        </xdr:cNvPr>
        <xdr:cNvSpPr/>
      </xdr:nvSpPr>
      <xdr:spPr>
        <a:xfrm>
          <a:off x="3133725" y="2962275"/>
          <a:ext cx="6858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Revenue</a:t>
          </a:r>
          <a:r>
            <a:rPr lang="en-GB" sz="1100" baseline="0"/>
            <a:t> run off</a:t>
          </a:r>
          <a:endParaRPr lang="en-GB" sz="1100"/>
        </a:p>
      </xdr:txBody>
    </xdr:sp>
    <xdr:clientData/>
  </xdr:twoCellAnchor>
  <xdr:twoCellAnchor>
    <xdr:from>
      <xdr:col>7</xdr:col>
      <xdr:colOff>2047875</xdr:colOff>
      <xdr:row>22</xdr:row>
      <xdr:rowOff>28575</xdr:rowOff>
    </xdr:from>
    <xdr:to>
      <xdr:col>10</xdr:col>
      <xdr:colOff>152400</xdr:colOff>
      <xdr:row>26</xdr:row>
      <xdr:rowOff>9525</xdr:rowOff>
    </xdr:to>
    <xdr:sp macro="" textlink="">
      <xdr:nvSpPr>
        <xdr:cNvPr id="4" name="Rectangle 3">
          <a:extLst>
            <a:ext uri="{FF2B5EF4-FFF2-40B4-BE49-F238E27FC236}">
              <a16:creationId xmlns:a16="http://schemas.microsoft.com/office/drawing/2014/main" id="{1BB0F5F4-35E9-43CF-9160-EF8220BD0913}"/>
            </a:ext>
          </a:extLst>
        </xdr:cNvPr>
        <xdr:cNvSpPr/>
      </xdr:nvSpPr>
      <xdr:spPr>
        <a:xfrm>
          <a:off x="3133725" y="4019550"/>
          <a:ext cx="685800" cy="666750"/>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Additions to RCV</a:t>
          </a:r>
        </a:p>
      </xdr:txBody>
    </xdr:sp>
    <xdr:clientData/>
  </xdr:twoCellAnchor>
  <xdr:twoCellAnchor>
    <xdr:from>
      <xdr:col>7</xdr:col>
      <xdr:colOff>504825</xdr:colOff>
      <xdr:row>4</xdr:row>
      <xdr:rowOff>0</xdr:rowOff>
    </xdr:from>
    <xdr:to>
      <xdr:col>7</xdr:col>
      <xdr:colOff>1419225</xdr:colOff>
      <xdr:row>7</xdr:row>
      <xdr:rowOff>142875</xdr:rowOff>
    </xdr:to>
    <xdr:sp macro="" textlink="">
      <xdr:nvSpPr>
        <xdr:cNvPr id="5" name="Rectangle 4">
          <a:extLst>
            <a:ext uri="{FF2B5EF4-FFF2-40B4-BE49-F238E27FC236}">
              <a16:creationId xmlns:a16="http://schemas.microsoft.com/office/drawing/2014/main" id="{6637E3DB-34E3-4B9E-8AF7-8B4DDBF88A28}"/>
            </a:ext>
          </a:extLst>
        </xdr:cNvPr>
        <xdr:cNvSpPr/>
      </xdr:nvSpPr>
      <xdr:spPr>
        <a:xfrm>
          <a:off x="1590675" y="904875"/>
          <a:ext cx="9144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Opening RCV</a:t>
          </a:r>
        </a:p>
      </xdr:txBody>
    </xdr:sp>
    <xdr:clientData/>
  </xdr:twoCellAnchor>
  <xdr:twoCellAnchor>
    <xdr:from>
      <xdr:col>7</xdr:col>
      <xdr:colOff>2047875</xdr:colOff>
      <xdr:row>4</xdr:row>
      <xdr:rowOff>0</xdr:rowOff>
    </xdr:from>
    <xdr:to>
      <xdr:col>10</xdr:col>
      <xdr:colOff>152400</xdr:colOff>
      <xdr:row>7</xdr:row>
      <xdr:rowOff>142875</xdr:rowOff>
    </xdr:to>
    <xdr:sp macro="" textlink="">
      <xdr:nvSpPr>
        <xdr:cNvPr id="6" name="Rectangle 5">
          <a:extLst>
            <a:ext uri="{FF2B5EF4-FFF2-40B4-BE49-F238E27FC236}">
              <a16:creationId xmlns:a16="http://schemas.microsoft.com/office/drawing/2014/main" id="{AFA0253D-1628-42B1-AC70-A9B1912458D5}"/>
            </a:ext>
          </a:extLst>
        </xdr:cNvPr>
        <xdr:cNvSpPr/>
      </xdr:nvSpPr>
      <xdr:spPr>
        <a:xfrm>
          <a:off x="3133725" y="904875"/>
          <a:ext cx="6858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Annual CPIH</a:t>
          </a:r>
        </a:p>
      </xdr:txBody>
    </xdr:sp>
    <xdr:clientData/>
  </xdr:twoCellAnchor>
  <xdr:twoCellAnchor>
    <xdr:from>
      <xdr:col>7</xdr:col>
      <xdr:colOff>1076325</xdr:colOff>
      <xdr:row>10</xdr:row>
      <xdr:rowOff>0</xdr:rowOff>
    </xdr:from>
    <xdr:to>
      <xdr:col>8</xdr:col>
      <xdr:colOff>161926</xdr:colOff>
      <xdr:row>13</xdr:row>
      <xdr:rowOff>142875</xdr:rowOff>
    </xdr:to>
    <xdr:sp macro="" textlink="">
      <xdr:nvSpPr>
        <xdr:cNvPr id="7" name="Rectangle 6">
          <a:extLst>
            <a:ext uri="{FF2B5EF4-FFF2-40B4-BE49-F238E27FC236}">
              <a16:creationId xmlns:a16="http://schemas.microsoft.com/office/drawing/2014/main" id="{DF3BD887-ED76-426A-AF1A-82E0058F4EA7}"/>
            </a:ext>
          </a:extLst>
        </xdr:cNvPr>
        <xdr:cNvSpPr/>
      </xdr:nvSpPr>
      <xdr:spPr>
        <a:xfrm>
          <a:off x="2162175" y="1933575"/>
          <a:ext cx="1181101"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Indexation of RCV</a:t>
          </a:r>
        </a:p>
      </xdr:txBody>
    </xdr:sp>
    <xdr:clientData/>
  </xdr:twoCellAnchor>
  <xdr:twoCellAnchor>
    <xdr:from>
      <xdr:col>11</xdr:col>
      <xdr:colOff>66675</xdr:colOff>
      <xdr:row>10</xdr:row>
      <xdr:rowOff>0</xdr:rowOff>
    </xdr:from>
    <xdr:to>
      <xdr:col>11</xdr:col>
      <xdr:colOff>981075</xdr:colOff>
      <xdr:row>13</xdr:row>
      <xdr:rowOff>142875</xdr:rowOff>
    </xdr:to>
    <xdr:sp macro="" textlink="">
      <xdr:nvSpPr>
        <xdr:cNvPr id="8" name="Rectangle 7">
          <a:extLst>
            <a:ext uri="{FF2B5EF4-FFF2-40B4-BE49-F238E27FC236}">
              <a16:creationId xmlns:a16="http://schemas.microsoft.com/office/drawing/2014/main" id="{73F4B5B0-DBE9-4D6E-8682-D4E7BA07792B}"/>
            </a:ext>
          </a:extLst>
        </xdr:cNvPr>
        <xdr:cNvSpPr/>
      </xdr:nvSpPr>
      <xdr:spPr>
        <a:xfrm>
          <a:off x="3914775" y="1933575"/>
          <a:ext cx="9144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Average RCV</a:t>
          </a:r>
        </a:p>
      </xdr:txBody>
    </xdr:sp>
    <xdr:clientData/>
  </xdr:twoCellAnchor>
  <xdr:twoCellAnchor>
    <xdr:from>
      <xdr:col>11</xdr:col>
      <xdr:colOff>2076450</xdr:colOff>
      <xdr:row>4</xdr:row>
      <xdr:rowOff>0</xdr:rowOff>
    </xdr:from>
    <xdr:to>
      <xdr:col>14</xdr:col>
      <xdr:colOff>180975</xdr:colOff>
      <xdr:row>7</xdr:row>
      <xdr:rowOff>142875</xdr:rowOff>
    </xdr:to>
    <xdr:sp macro="" textlink="">
      <xdr:nvSpPr>
        <xdr:cNvPr id="9" name="Rectangle 8">
          <a:extLst>
            <a:ext uri="{FF2B5EF4-FFF2-40B4-BE49-F238E27FC236}">
              <a16:creationId xmlns:a16="http://schemas.microsoft.com/office/drawing/2014/main" id="{94E074B7-1998-4C4C-81A0-FACCB727757F}"/>
            </a:ext>
          </a:extLst>
        </xdr:cNvPr>
        <xdr:cNvSpPr/>
      </xdr:nvSpPr>
      <xdr:spPr>
        <a:xfrm>
          <a:off x="5924550" y="904875"/>
          <a:ext cx="6858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Nominal WACC</a:t>
          </a:r>
        </a:p>
      </xdr:txBody>
    </xdr:sp>
    <xdr:clientData/>
  </xdr:twoCellAnchor>
  <xdr:twoCellAnchor>
    <xdr:from>
      <xdr:col>16</xdr:col>
      <xdr:colOff>428625</xdr:colOff>
      <xdr:row>4</xdr:row>
      <xdr:rowOff>0</xdr:rowOff>
    </xdr:from>
    <xdr:to>
      <xdr:col>16</xdr:col>
      <xdr:colOff>1343025</xdr:colOff>
      <xdr:row>7</xdr:row>
      <xdr:rowOff>142875</xdr:rowOff>
    </xdr:to>
    <xdr:sp macro="" textlink="">
      <xdr:nvSpPr>
        <xdr:cNvPr id="10" name="Rectangle 9">
          <a:extLst>
            <a:ext uri="{FF2B5EF4-FFF2-40B4-BE49-F238E27FC236}">
              <a16:creationId xmlns:a16="http://schemas.microsoft.com/office/drawing/2014/main" id="{FFB0D914-6520-4F0E-A180-7B3FB67FA595}"/>
            </a:ext>
          </a:extLst>
        </xdr:cNvPr>
        <xdr:cNvSpPr/>
      </xdr:nvSpPr>
      <xdr:spPr>
        <a:xfrm>
          <a:off x="7219950" y="904875"/>
          <a:ext cx="9144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Long term CPIH</a:t>
          </a:r>
        </a:p>
      </xdr:txBody>
    </xdr:sp>
    <xdr:clientData/>
  </xdr:twoCellAnchor>
  <xdr:twoCellAnchor>
    <xdr:from>
      <xdr:col>16</xdr:col>
      <xdr:colOff>428625</xdr:colOff>
      <xdr:row>10</xdr:row>
      <xdr:rowOff>0</xdr:rowOff>
    </xdr:from>
    <xdr:to>
      <xdr:col>16</xdr:col>
      <xdr:colOff>1343025</xdr:colOff>
      <xdr:row>13</xdr:row>
      <xdr:rowOff>142875</xdr:rowOff>
    </xdr:to>
    <xdr:sp macro="" textlink="">
      <xdr:nvSpPr>
        <xdr:cNvPr id="11" name="Rectangle 10">
          <a:extLst>
            <a:ext uri="{FF2B5EF4-FFF2-40B4-BE49-F238E27FC236}">
              <a16:creationId xmlns:a16="http://schemas.microsoft.com/office/drawing/2014/main" id="{8F1A91D5-0B65-42F2-BDFE-11808B2A72BA}"/>
            </a:ext>
          </a:extLst>
        </xdr:cNvPr>
        <xdr:cNvSpPr/>
      </xdr:nvSpPr>
      <xdr:spPr>
        <a:xfrm>
          <a:off x="7219950" y="1933575"/>
          <a:ext cx="914400"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Real WACC</a:t>
          </a:r>
        </a:p>
      </xdr:txBody>
    </xdr:sp>
    <xdr:clientData/>
  </xdr:twoCellAnchor>
  <xdr:twoCellAnchor>
    <xdr:from>
      <xdr:col>13</xdr:col>
      <xdr:colOff>219075</xdr:colOff>
      <xdr:row>16</xdr:row>
      <xdr:rowOff>0</xdr:rowOff>
    </xdr:from>
    <xdr:to>
      <xdr:col>16</xdr:col>
      <xdr:colOff>895350</xdr:colOff>
      <xdr:row>19</xdr:row>
      <xdr:rowOff>142875</xdr:rowOff>
    </xdr:to>
    <xdr:sp macro="" textlink="">
      <xdr:nvSpPr>
        <xdr:cNvPr id="12" name="Rectangle 11">
          <a:extLst>
            <a:ext uri="{FF2B5EF4-FFF2-40B4-BE49-F238E27FC236}">
              <a16:creationId xmlns:a16="http://schemas.microsoft.com/office/drawing/2014/main" id="{557050E3-F5B1-4E1E-BE2C-D68259FF4C11}"/>
            </a:ext>
          </a:extLst>
        </xdr:cNvPr>
        <xdr:cNvSpPr/>
      </xdr:nvSpPr>
      <xdr:spPr>
        <a:xfrm>
          <a:off x="6343650" y="2962275"/>
          <a:ext cx="1343025"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Nominal return on RCV</a:t>
          </a:r>
        </a:p>
      </xdr:txBody>
    </xdr:sp>
    <xdr:clientData/>
  </xdr:twoCellAnchor>
  <xdr:twoCellAnchor>
    <xdr:from>
      <xdr:col>13</xdr:col>
      <xdr:colOff>219075</xdr:colOff>
      <xdr:row>22</xdr:row>
      <xdr:rowOff>0</xdr:rowOff>
    </xdr:from>
    <xdr:to>
      <xdr:col>16</xdr:col>
      <xdr:colOff>895350</xdr:colOff>
      <xdr:row>25</xdr:row>
      <xdr:rowOff>142875</xdr:rowOff>
    </xdr:to>
    <xdr:sp macro="" textlink="">
      <xdr:nvSpPr>
        <xdr:cNvPr id="13" name="Rectangle 12">
          <a:extLst>
            <a:ext uri="{FF2B5EF4-FFF2-40B4-BE49-F238E27FC236}">
              <a16:creationId xmlns:a16="http://schemas.microsoft.com/office/drawing/2014/main" id="{F531F282-B1CE-44D3-A713-FED20F653F8E}"/>
            </a:ext>
          </a:extLst>
        </xdr:cNvPr>
        <xdr:cNvSpPr/>
      </xdr:nvSpPr>
      <xdr:spPr>
        <a:xfrm>
          <a:off x="6343650" y="3990975"/>
          <a:ext cx="1343025" cy="6572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Real return on RCV</a:t>
          </a:r>
        </a:p>
      </xdr:txBody>
    </xdr:sp>
    <xdr:clientData/>
  </xdr:twoCellAnchor>
  <xdr:twoCellAnchor>
    <xdr:from>
      <xdr:col>6</xdr:col>
      <xdr:colOff>66675</xdr:colOff>
      <xdr:row>17</xdr:row>
      <xdr:rowOff>152400</xdr:rowOff>
    </xdr:from>
    <xdr:to>
      <xdr:col>7</xdr:col>
      <xdr:colOff>2047875</xdr:colOff>
      <xdr:row>24</xdr:row>
      <xdr:rowOff>47625</xdr:rowOff>
    </xdr:to>
    <xdr:cxnSp macro="">
      <xdr:nvCxnSpPr>
        <xdr:cNvPr id="14" name="Connector: Elbow 13">
          <a:extLst>
            <a:ext uri="{FF2B5EF4-FFF2-40B4-BE49-F238E27FC236}">
              <a16:creationId xmlns:a16="http://schemas.microsoft.com/office/drawing/2014/main" id="{46DAA1E4-8EE1-4E58-A4AB-FC803C486159}"/>
            </a:ext>
          </a:extLst>
        </xdr:cNvPr>
        <xdr:cNvCxnSpPr>
          <a:stCxn id="2" idx="3"/>
          <a:endCxn id="3" idx="1"/>
        </xdr:cNvCxnSpPr>
      </xdr:nvCxnSpPr>
      <xdr:spPr>
        <a:xfrm flipV="1">
          <a:off x="971550" y="3286125"/>
          <a:ext cx="2162175" cy="109537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962026</xdr:colOff>
      <xdr:row>7</xdr:row>
      <xdr:rowOff>142874</xdr:rowOff>
    </xdr:from>
    <xdr:to>
      <xdr:col>7</xdr:col>
      <xdr:colOff>2047876</xdr:colOff>
      <xdr:row>17</xdr:row>
      <xdr:rowOff>152399</xdr:rowOff>
    </xdr:to>
    <xdr:cxnSp macro="">
      <xdr:nvCxnSpPr>
        <xdr:cNvPr id="15" name="Connector: Elbow 14">
          <a:extLst>
            <a:ext uri="{FF2B5EF4-FFF2-40B4-BE49-F238E27FC236}">
              <a16:creationId xmlns:a16="http://schemas.microsoft.com/office/drawing/2014/main" id="{4B90BEDE-DE39-4E62-B39B-8859A5A65960}"/>
            </a:ext>
          </a:extLst>
        </xdr:cNvPr>
        <xdr:cNvCxnSpPr>
          <a:stCxn id="5" idx="2"/>
          <a:endCxn id="3" idx="1"/>
        </xdr:cNvCxnSpPr>
      </xdr:nvCxnSpPr>
      <xdr:spPr>
        <a:xfrm rot="16200000" flipH="1">
          <a:off x="1728788" y="1881187"/>
          <a:ext cx="1724025" cy="108585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1762125</xdr:colOff>
      <xdr:row>13</xdr:row>
      <xdr:rowOff>142875</xdr:rowOff>
    </xdr:from>
    <xdr:to>
      <xdr:col>9</xdr:col>
      <xdr:colOff>28574</xdr:colOff>
      <xdr:row>16</xdr:row>
      <xdr:rowOff>0</xdr:rowOff>
    </xdr:to>
    <xdr:cxnSp macro="">
      <xdr:nvCxnSpPr>
        <xdr:cNvPr id="16" name="Connector: Elbow 15">
          <a:extLst>
            <a:ext uri="{FF2B5EF4-FFF2-40B4-BE49-F238E27FC236}">
              <a16:creationId xmlns:a16="http://schemas.microsoft.com/office/drawing/2014/main" id="{2864B39A-C1D6-49D7-BD55-5E54FB1A5327}"/>
            </a:ext>
          </a:extLst>
        </xdr:cNvPr>
        <xdr:cNvCxnSpPr>
          <a:stCxn id="7" idx="2"/>
          <a:endCxn id="3" idx="0"/>
        </xdr:cNvCxnSpPr>
      </xdr:nvCxnSpPr>
      <xdr:spPr>
        <a:xfrm rot="16200000" flipH="1">
          <a:off x="2933699" y="2505076"/>
          <a:ext cx="371475" cy="54292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13</xdr:row>
      <xdr:rowOff>142875</xdr:rowOff>
    </xdr:from>
    <xdr:to>
      <xdr:col>11</xdr:col>
      <xdr:colOff>523875</xdr:colOff>
      <xdr:row>24</xdr:row>
      <xdr:rowOff>19050</xdr:rowOff>
    </xdr:to>
    <xdr:cxnSp macro="">
      <xdr:nvCxnSpPr>
        <xdr:cNvPr id="17" name="Connector: Elbow 16">
          <a:extLst>
            <a:ext uri="{FF2B5EF4-FFF2-40B4-BE49-F238E27FC236}">
              <a16:creationId xmlns:a16="http://schemas.microsoft.com/office/drawing/2014/main" id="{93AFD974-0436-40A4-89F3-A6A74DF67D42}"/>
            </a:ext>
          </a:extLst>
        </xdr:cNvPr>
        <xdr:cNvCxnSpPr>
          <a:stCxn id="4" idx="3"/>
          <a:endCxn id="8" idx="2"/>
        </xdr:cNvCxnSpPr>
      </xdr:nvCxnSpPr>
      <xdr:spPr>
        <a:xfrm flipV="1">
          <a:off x="3819525" y="2590800"/>
          <a:ext cx="552450" cy="1762125"/>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13</xdr:row>
      <xdr:rowOff>142875</xdr:rowOff>
    </xdr:from>
    <xdr:to>
      <xdr:col>11</xdr:col>
      <xdr:colOff>523875</xdr:colOff>
      <xdr:row>17</xdr:row>
      <xdr:rowOff>152400</xdr:rowOff>
    </xdr:to>
    <xdr:cxnSp macro="">
      <xdr:nvCxnSpPr>
        <xdr:cNvPr id="18" name="Connector: Elbow 17">
          <a:extLst>
            <a:ext uri="{FF2B5EF4-FFF2-40B4-BE49-F238E27FC236}">
              <a16:creationId xmlns:a16="http://schemas.microsoft.com/office/drawing/2014/main" id="{B7D171C7-C0D9-4280-8EB2-E19BB2CB6B38}"/>
            </a:ext>
          </a:extLst>
        </xdr:cNvPr>
        <xdr:cNvCxnSpPr>
          <a:stCxn id="3" idx="3"/>
          <a:endCxn id="8" idx="2"/>
        </xdr:cNvCxnSpPr>
      </xdr:nvCxnSpPr>
      <xdr:spPr>
        <a:xfrm flipV="1">
          <a:off x="3819525" y="2590800"/>
          <a:ext cx="552450" cy="695325"/>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962024</xdr:colOff>
      <xdr:row>7</xdr:row>
      <xdr:rowOff>142875</xdr:rowOff>
    </xdr:from>
    <xdr:to>
      <xdr:col>7</xdr:col>
      <xdr:colOff>1762125</xdr:colOff>
      <xdr:row>10</xdr:row>
      <xdr:rowOff>0</xdr:rowOff>
    </xdr:to>
    <xdr:cxnSp macro="">
      <xdr:nvCxnSpPr>
        <xdr:cNvPr id="19" name="Connector: Elbow 18">
          <a:extLst>
            <a:ext uri="{FF2B5EF4-FFF2-40B4-BE49-F238E27FC236}">
              <a16:creationId xmlns:a16="http://schemas.microsoft.com/office/drawing/2014/main" id="{489E5993-E1D3-49A9-9C5B-EA4F5E678D7D}"/>
            </a:ext>
          </a:extLst>
        </xdr:cNvPr>
        <xdr:cNvCxnSpPr>
          <a:stCxn id="5" idx="2"/>
          <a:endCxn id="7" idx="0"/>
        </xdr:cNvCxnSpPr>
      </xdr:nvCxnSpPr>
      <xdr:spPr>
        <a:xfrm rot="16200000" flipH="1">
          <a:off x="2262187" y="1347787"/>
          <a:ext cx="371475" cy="800101"/>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1762126</xdr:colOff>
      <xdr:row>7</xdr:row>
      <xdr:rowOff>142876</xdr:rowOff>
    </xdr:from>
    <xdr:to>
      <xdr:col>9</xdr:col>
      <xdr:colOff>28575</xdr:colOff>
      <xdr:row>10</xdr:row>
      <xdr:rowOff>1</xdr:rowOff>
    </xdr:to>
    <xdr:cxnSp macro="">
      <xdr:nvCxnSpPr>
        <xdr:cNvPr id="20" name="Connector: Elbow 19">
          <a:extLst>
            <a:ext uri="{FF2B5EF4-FFF2-40B4-BE49-F238E27FC236}">
              <a16:creationId xmlns:a16="http://schemas.microsoft.com/office/drawing/2014/main" id="{05B35B81-9B16-439C-803F-2C2A2DB6E0A7}"/>
            </a:ext>
          </a:extLst>
        </xdr:cNvPr>
        <xdr:cNvCxnSpPr>
          <a:stCxn id="6" idx="2"/>
          <a:endCxn id="7" idx="0"/>
        </xdr:cNvCxnSpPr>
      </xdr:nvCxnSpPr>
      <xdr:spPr>
        <a:xfrm rot="5400000">
          <a:off x="2933700" y="1476377"/>
          <a:ext cx="371475" cy="54292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5</xdr:row>
      <xdr:rowOff>152400</xdr:rowOff>
    </xdr:from>
    <xdr:to>
      <xdr:col>13</xdr:col>
      <xdr:colOff>219075</xdr:colOff>
      <xdr:row>23</xdr:row>
      <xdr:rowOff>152400</xdr:rowOff>
    </xdr:to>
    <xdr:cxnSp macro="">
      <xdr:nvCxnSpPr>
        <xdr:cNvPr id="21" name="Connector: Elbow 20">
          <a:extLst>
            <a:ext uri="{FF2B5EF4-FFF2-40B4-BE49-F238E27FC236}">
              <a16:creationId xmlns:a16="http://schemas.microsoft.com/office/drawing/2014/main" id="{FE82A1FA-B0B0-4344-923F-F50946F3E409}"/>
            </a:ext>
          </a:extLst>
        </xdr:cNvPr>
        <xdr:cNvCxnSpPr>
          <a:stCxn id="6" idx="3"/>
          <a:endCxn id="13" idx="1"/>
        </xdr:cNvCxnSpPr>
      </xdr:nvCxnSpPr>
      <xdr:spPr>
        <a:xfrm>
          <a:off x="3819525" y="1228725"/>
          <a:ext cx="2524125" cy="30861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981075</xdr:colOff>
      <xdr:row>11</xdr:row>
      <xdr:rowOff>152400</xdr:rowOff>
    </xdr:from>
    <xdr:to>
      <xdr:col>16</xdr:col>
      <xdr:colOff>200025</xdr:colOff>
      <xdr:row>16</xdr:row>
      <xdr:rowOff>0</xdr:rowOff>
    </xdr:to>
    <xdr:cxnSp macro="">
      <xdr:nvCxnSpPr>
        <xdr:cNvPr id="22" name="Connector: Elbow 21">
          <a:extLst>
            <a:ext uri="{FF2B5EF4-FFF2-40B4-BE49-F238E27FC236}">
              <a16:creationId xmlns:a16="http://schemas.microsoft.com/office/drawing/2014/main" id="{E585E065-5616-47EA-A2DA-6DCD52E79C8F}"/>
            </a:ext>
          </a:extLst>
        </xdr:cNvPr>
        <xdr:cNvCxnSpPr>
          <a:stCxn id="8" idx="3"/>
          <a:endCxn id="12" idx="0"/>
        </xdr:cNvCxnSpPr>
      </xdr:nvCxnSpPr>
      <xdr:spPr>
        <a:xfrm>
          <a:off x="4829175" y="2257425"/>
          <a:ext cx="2162175" cy="70485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200025</xdr:colOff>
      <xdr:row>13</xdr:row>
      <xdr:rowOff>142875</xdr:rowOff>
    </xdr:from>
    <xdr:to>
      <xdr:col>16</xdr:col>
      <xdr:colOff>885825</xdr:colOff>
      <xdr:row>16</xdr:row>
      <xdr:rowOff>0</xdr:rowOff>
    </xdr:to>
    <xdr:cxnSp macro="">
      <xdr:nvCxnSpPr>
        <xdr:cNvPr id="23" name="Connector: Elbow 22">
          <a:extLst>
            <a:ext uri="{FF2B5EF4-FFF2-40B4-BE49-F238E27FC236}">
              <a16:creationId xmlns:a16="http://schemas.microsoft.com/office/drawing/2014/main" id="{C9EB1A4E-FE38-4EDD-8CFF-7BDCB71587E6}"/>
            </a:ext>
          </a:extLst>
        </xdr:cNvPr>
        <xdr:cNvCxnSpPr>
          <a:stCxn id="11" idx="2"/>
          <a:endCxn id="12" idx="0"/>
        </xdr:cNvCxnSpPr>
      </xdr:nvCxnSpPr>
      <xdr:spPr>
        <a:xfrm rot="5400000">
          <a:off x="7148512" y="2433638"/>
          <a:ext cx="371475" cy="6858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879475</xdr:colOff>
      <xdr:row>7</xdr:row>
      <xdr:rowOff>149225</xdr:rowOff>
    </xdr:from>
    <xdr:to>
      <xdr:col>16</xdr:col>
      <xdr:colOff>892175</xdr:colOff>
      <xdr:row>10</xdr:row>
      <xdr:rowOff>6350</xdr:rowOff>
    </xdr:to>
    <xdr:cxnSp macro="">
      <xdr:nvCxnSpPr>
        <xdr:cNvPr id="24" name="Connector: Elbow 23">
          <a:extLst>
            <a:ext uri="{FF2B5EF4-FFF2-40B4-BE49-F238E27FC236}">
              <a16:creationId xmlns:a16="http://schemas.microsoft.com/office/drawing/2014/main" id="{4AAE7148-11BD-43C5-B44E-AE2757BFCE8A}"/>
            </a:ext>
          </a:extLst>
        </xdr:cNvPr>
        <xdr:cNvCxnSpPr>
          <a:stCxn id="10" idx="2"/>
          <a:endCxn id="11" idx="0"/>
        </xdr:cNvCxnSpPr>
      </xdr:nvCxnSpPr>
      <xdr:spPr>
        <a:xfrm rot="5400000">
          <a:off x="7496174" y="1752600"/>
          <a:ext cx="371475" cy="127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57150</xdr:colOff>
      <xdr:row>7</xdr:row>
      <xdr:rowOff>142875</xdr:rowOff>
    </xdr:from>
    <xdr:to>
      <xdr:col>16</xdr:col>
      <xdr:colOff>885825</xdr:colOff>
      <xdr:row>10</xdr:row>
      <xdr:rowOff>0</xdr:rowOff>
    </xdr:to>
    <xdr:cxnSp macro="">
      <xdr:nvCxnSpPr>
        <xdr:cNvPr id="25" name="Connector: Elbow 24">
          <a:extLst>
            <a:ext uri="{FF2B5EF4-FFF2-40B4-BE49-F238E27FC236}">
              <a16:creationId xmlns:a16="http://schemas.microsoft.com/office/drawing/2014/main" id="{BE64724E-3908-4E02-864E-E40DF8710708}"/>
            </a:ext>
          </a:extLst>
        </xdr:cNvPr>
        <xdr:cNvCxnSpPr>
          <a:stCxn id="9" idx="2"/>
          <a:endCxn id="11" idx="0"/>
        </xdr:cNvCxnSpPr>
      </xdr:nvCxnSpPr>
      <xdr:spPr>
        <a:xfrm rot="16200000" flipH="1">
          <a:off x="6743700" y="1000125"/>
          <a:ext cx="371475" cy="149542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161926</xdr:colOff>
      <xdr:row>11</xdr:row>
      <xdr:rowOff>152400</xdr:rowOff>
    </xdr:from>
    <xdr:to>
      <xdr:col>11</xdr:col>
      <xdr:colOff>66675</xdr:colOff>
      <xdr:row>11</xdr:row>
      <xdr:rowOff>152400</xdr:rowOff>
    </xdr:to>
    <xdr:cxnSp macro="">
      <xdr:nvCxnSpPr>
        <xdr:cNvPr id="26" name="Straight Arrow Connector 25">
          <a:extLst>
            <a:ext uri="{FF2B5EF4-FFF2-40B4-BE49-F238E27FC236}">
              <a16:creationId xmlns:a16="http://schemas.microsoft.com/office/drawing/2014/main" id="{923779B5-F3C8-4FCA-B875-247C95362041}"/>
            </a:ext>
          </a:extLst>
        </xdr:cNvPr>
        <xdr:cNvCxnSpPr>
          <a:stCxn id="7" idx="3"/>
          <a:endCxn id="8" idx="1"/>
        </xdr:cNvCxnSpPr>
      </xdr:nvCxnSpPr>
      <xdr:spPr>
        <a:xfrm>
          <a:off x="3343276" y="2257425"/>
          <a:ext cx="57149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200025</xdr:colOff>
      <xdr:row>19</xdr:row>
      <xdr:rowOff>142875</xdr:rowOff>
    </xdr:from>
    <xdr:to>
      <xdr:col>16</xdr:col>
      <xdr:colOff>200025</xdr:colOff>
      <xdr:row>22</xdr:row>
      <xdr:rowOff>0</xdr:rowOff>
    </xdr:to>
    <xdr:cxnSp macro="">
      <xdr:nvCxnSpPr>
        <xdr:cNvPr id="27" name="Straight Arrow Connector 26">
          <a:extLst>
            <a:ext uri="{FF2B5EF4-FFF2-40B4-BE49-F238E27FC236}">
              <a16:creationId xmlns:a16="http://schemas.microsoft.com/office/drawing/2014/main" id="{B3259BAD-420D-4EB9-AD1D-FCC202ED9FEC}"/>
            </a:ext>
          </a:extLst>
        </xdr:cNvPr>
        <xdr:cNvCxnSpPr>
          <a:stCxn id="12" idx="2"/>
          <a:endCxn id="13" idx="0"/>
        </xdr:cNvCxnSpPr>
      </xdr:nvCxnSpPr>
      <xdr:spPr>
        <a:xfrm>
          <a:off x="6991350" y="3619500"/>
          <a:ext cx="0" cy="371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rms/Performance%20and%20Outcomes/Company%20performance%20monitoring%20%20engagement/In-periodDeterminations/WorkPlanning/Outcome%20performance%20model%20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OFWSHARE\Salim%20for%20Fountain\APR%202022\Upload%20Files\Main%20APR%20Tables\Files%20Uploaded%20To%20Fountain\SRN%20-%20SRN%202021-22%20annual%20performance%20report%20tables%20(excluding%20tables%203A-3I).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fwat.sharepoint.com/sites/ofw-pr24/PR24%20policy%20development/Data/Models/5.%20Supporting%20information/PR24_Model%20example%20cover%20sheet_1.0%20-%20Copy.xlsx" TargetMode="External"/><Relationship Id="rId1" Type="http://schemas.openxmlformats.org/officeDocument/2006/relationships/externalLinkPath" Target="/sites/ofw-pr24/PR24%20policy%20development/Data/Models/5.%20Supporting%20information/PR24_Model%20example%20cover%20sheet_1.0%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Introduction"/>
      <sheetName val="Validation"/>
      <sheetName val="CLEAR_SHEET"/>
      <sheetName val="F_Outputs 1"/>
      <sheetName val="F_Outputs 2"/>
      <sheetName val="F_Outputs 4"/>
      <sheetName val="F_Outputs 5"/>
      <sheetName val="F_Outputs 6"/>
      <sheetName val="F_Outputs 7"/>
      <sheetName val="F_Outputs 8"/>
      <sheetName val="F_Outputs 9"/>
      <sheetName val="F_Outputs 10"/>
      <sheetName val="F_Outputs 11"/>
      <sheetName val="Section 1 &gt;&gt;"/>
      <sheetName val="1A"/>
      <sheetName val="1B"/>
      <sheetName val="1C"/>
      <sheetName val="1D"/>
      <sheetName val="1E"/>
      <sheetName val="1F"/>
      <sheetName val="Section 2 &gt;&gt; "/>
      <sheetName val="2A"/>
      <sheetName val="2B"/>
      <sheetName val="2C"/>
      <sheetName val="2D"/>
      <sheetName val="2E"/>
      <sheetName val="2F"/>
      <sheetName val="2G"/>
      <sheetName val="2H"/>
      <sheetName val="2I"/>
      <sheetName val="2J"/>
      <sheetName val="2K"/>
      <sheetName val="2L"/>
      <sheetName val="2M"/>
      <sheetName val="2N"/>
      <sheetName val="2O"/>
      <sheetName val="Section 4 &gt;&gt;"/>
      <sheetName val="4A"/>
      <sheetName val="4B"/>
      <sheetName val="4C"/>
      <sheetName val="4D"/>
      <sheetName val="4E"/>
      <sheetName val="4F"/>
      <sheetName val="4G"/>
      <sheetName val="4H"/>
      <sheetName val="4I"/>
      <sheetName val="4J"/>
      <sheetName val="4K"/>
      <sheetName val="4L"/>
      <sheetName val="4M"/>
      <sheetName val="4N"/>
      <sheetName val="4O"/>
      <sheetName val="4P"/>
      <sheetName val="4Q"/>
      <sheetName val="4R"/>
      <sheetName val="4S"/>
      <sheetName val="4T"/>
      <sheetName val="4U"/>
      <sheetName val="Section 5 &gt;&gt;"/>
      <sheetName val="5A"/>
      <sheetName val="5B"/>
      <sheetName val="Section 6 &gt;&gt;"/>
      <sheetName val="6A"/>
      <sheetName val="6B"/>
      <sheetName val="6C"/>
      <sheetName val="6D"/>
      <sheetName val="6F"/>
      <sheetName val="Section 7 &gt;&gt;"/>
      <sheetName val="7A"/>
      <sheetName val="7B"/>
      <sheetName val="7C"/>
      <sheetName val="7D"/>
      <sheetName val="7E"/>
      <sheetName val="7F"/>
      <sheetName val="Section 8 &gt;&gt;"/>
      <sheetName val="8A"/>
      <sheetName val="8B"/>
      <sheetName val="8C"/>
      <sheetName val="8D"/>
      <sheetName val="Section 9 &gt;&gt;"/>
      <sheetName val="9A"/>
      <sheetName val="Section 10 &gt;&gt;"/>
      <sheetName val="10A"/>
      <sheetName val="10B"/>
      <sheetName val="10C"/>
      <sheetName val="10D"/>
      <sheetName val="10E"/>
      <sheetName val="Section 11 &gt;&gt;"/>
      <sheetName val="1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ceptual model"/>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22D4C-17C8-42E3-927B-15ED2A27DDD9}">
  <sheetPr codeName="Sheet2">
    <tabColor rgb="FFFFFFAF"/>
    <pageSetUpPr fitToPage="1"/>
  </sheetPr>
  <dimension ref="A1:G78"/>
  <sheetViews>
    <sheetView showGridLines="0" tabSelected="1" view="pageLayout" zoomScale="80" zoomScaleNormal="100" zoomScalePageLayoutView="80" workbookViewId="0"/>
  </sheetViews>
  <sheetFormatPr defaultColWidth="0" defaultRowHeight="12.6" customHeight="1" zeroHeight="1" x14ac:dyDescent="0.35"/>
  <cols>
    <col min="1" max="1" width="12.59765625" style="194" customWidth="1"/>
    <col min="2" max="2" width="38.1328125" style="194" bestFit="1" customWidth="1"/>
    <col min="3" max="3" width="114.86328125" style="194" customWidth="1"/>
    <col min="4" max="4" width="20.3984375" style="194" customWidth="1"/>
    <col min="5" max="7" width="8.73046875" style="194" customWidth="1"/>
    <col min="8" max="16384" width="8.73046875" style="194" hidden="1"/>
  </cols>
  <sheetData>
    <row r="1" spans="1:7" ht="32.25" thickBot="1" x14ac:dyDescent="1.1000000000000001">
      <c r="A1" s="470"/>
      <c r="B1" s="193" t="s">
        <v>0</v>
      </c>
      <c r="C1" s="193"/>
      <c r="D1" s="193"/>
      <c r="E1" s="193"/>
      <c r="F1" s="193"/>
      <c r="G1" s="193"/>
    </row>
    <row r="2" spans="1:7" ht="3.95" customHeight="1" x14ac:dyDescent="0.4">
      <c r="A2" s="470"/>
      <c r="B2" s="195"/>
      <c r="C2" s="195"/>
      <c r="D2" s="195"/>
      <c r="E2" s="195"/>
      <c r="F2" s="195"/>
      <c r="G2" s="195"/>
    </row>
    <row r="3" spans="1:7" ht="15" x14ac:dyDescent="0.4">
      <c r="A3" s="470"/>
      <c r="B3" s="196" t="s">
        <v>385</v>
      </c>
      <c r="C3" s="196" t="s">
        <v>1</v>
      </c>
      <c r="D3" s="197"/>
      <c r="E3" s="197"/>
      <c r="F3" s="197"/>
      <c r="G3" s="197"/>
    </row>
    <row r="4" spans="1:7" ht="15" x14ac:dyDescent="0.4">
      <c r="A4" s="470"/>
      <c r="B4" s="196" t="s">
        <v>386</v>
      </c>
      <c r="C4" s="196" t="str" cm="1">
        <f t="array" aca="1" ref="C4" ca="1">MID(CELL("filename"),SEARCH("[",CELL("filename"))+1, SEARCH("]",CELL("filename"))-SEARCH("[",CELL("filename"))-1)</f>
        <v>PR24PD18 South Staffs Water Strategic regional water resources reconciliation model December 2024.xlsx</v>
      </c>
      <c r="D4" s="197"/>
      <c r="E4" s="197"/>
      <c r="F4" s="197"/>
      <c r="G4" s="197"/>
    </row>
    <row r="5" spans="1:7" ht="15" x14ac:dyDescent="0.4">
      <c r="A5" s="470"/>
      <c r="B5" s="196" t="s">
        <v>2</v>
      </c>
      <c r="C5" s="196" t="s">
        <v>3</v>
      </c>
      <c r="D5" s="197"/>
      <c r="E5" s="197"/>
      <c r="F5" s="197"/>
      <c r="G5" s="197"/>
    </row>
    <row r="6" spans="1:7" ht="15" x14ac:dyDescent="0.4">
      <c r="A6" s="470"/>
      <c r="B6" s="196" t="s">
        <v>5</v>
      </c>
      <c r="C6" s="198" t="s">
        <v>6</v>
      </c>
      <c r="D6" s="197"/>
      <c r="E6" s="197"/>
      <c r="F6" s="197"/>
      <c r="G6" s="197"/>
    </row>
    <row r="7" spans="1:7" ht="15.4" x14ac:dyDescent="0.45">
      <c r="A7" s="470"/>
      <c r="B7" s="196" t="s">
        <v>7</v>
      </c>
      <c r="C7" s="473" t="s">
        <v>399</v>
      </c>
      <c r="D7" s="197"/>
      <c r="E7" s="197"/>
      <c r="F7" s="197"/>
      <c r="G7" s="197"/>
    </row>
    <row r="8" spans="1:7" ht="15" x14ac:dyDescent="0.4">
      <c r="A8" s="470"/>
      <c r="B8" s="196" t="s">
        <v>4</v>
      </c>
      <c r="C8" s="638" t="s">
        <v>387</v>
      </c>
      <c r="D8" s="197"/>
      <c r="E8" s="197"/>
      <c r="F8" s="197"/>
      <c r="G8" s="197"/>
    </row>
    <row r="9" spans="1:7" ht="17.649999999999999" x14ac:dyDescent="0.5">
      <c r="A9" s="470"/>
      <c r="B9" s="196" t="s">
        <v>8</v>
      </c>
      <c r="C9" s="284" t="s">
        <v>9</v>
      </c>
      <c r="D9" s="197"/>
      <c r="E9" s="197"/>
      <c r="F9" s="197"/>
      <c r="G9" s="197"/>
    </row>
    <row r="10" spans="1:7" ht="15" x14ac:dyDescent="0.4">
      <c r="A10" s="470"/>
      <c r="B10" s="196"/>
      <c r="C10" s="196"/>
      <c r="D10" s="196"/>
      <c r="E10" s="196"/>
      <c r="F10" s="196"/>
      <c r="G10" s="196"/>
    </row>
    <row r="11" spans="1:7" ht="12.75" x14ac:dyDescent="0.35"/>
    <row r="12" spans="1:7" ht="14.65" x14ac:dyDescent="0.35">
      <c r="B12" s="635" t="s">
        <v>10</v>
      </c>
      <c r="C12" s="636" t="s">
        <v>12</v>
      </c>
    </row>
    <row r="13" spans="1:7" ht="14.65" x14ac:dyDescent="0.35">
      <c r="B13" s="199"/>
      <c r="C13" s="636" t="s">
        <v>13</v>
      </c>
    </row>
    <row r="14" spans="1:7" ht="12.75" x14ac:dyDescent="0.35">
      <c r="B14" s="200"/>
      <c r="C14" s="637"/>
    </row>
    <row r="15" spans="1:7" ht="14.65" x14ac:dyDescent="0.35">
      <c r="B15" s="635" t="s">
        <v>388</v>
      </c>
      <c r="C15" s="639" t="s">
        <v>389</v>
      </c>
    </row>
    <row r="16" spans="1:7" ht="12.75" x14ac:dyDescent="0.35">
      <c r="C16" s="639" t="s">
        <v>390</v>
      </c>
    </row>
    <row r="17" spans="2:3" ht="12.75" x14ac:dyDescent="0.35">
      <c r="C17" s="639"/>
    </row>
    <row r="18" spans="2:3" ht="25.5" x14ac:dyDescent="0.35">
      <c r="B18" s="635" t="s">
        <v>391</v>
      </c>
      <c r="C18" s="640" t="s">
        <v>11</v>
      </c>
    </row>
    <row r="19" spans="2:3" ht="12.75" x14ac:dyDescent="0.35"/>
    <row r="20" spans="2:3" ht="14.65" x14ac:dyDescent="0.35">
      <c r="B20" s="635" t="s">
        <v>392</v>
      </c>
      <c r="C20" s="194" t="s">
        <v>393</v>
      </c>
    </row>
    <row r="21" spans="2:3" ht="12.75" x14ac:dyDescent="0.35">
      <c r="B21" s="200"/>
      <c r="C21" s="200"/>
    </row>
    <row r="22" spans="2:3" ht="14.65" x14ac:dyDescent="0.5">
      <c r="B22" s="467" t="s">
        <v>14</v>
      </c>
      <c r="C22" s="469">
        <f>COUNTIF('Partnership Arrangements'!$G$6:$G$46,"="&amp;C9)</f>
        <v>1</v>
      </c>
    </row>
    <row r="23" spans="2:3" ht="12.75" x14ac:dyDescent="0.35"/>
    <row r="24" spans="2:3" ht="12.75" x14ac:dyDescent="0.35">
      <c r="B24" s="194" t="str" cm="1">
        <f t="array" ref="B24">_xlfn._xlws.FILTER('Partnership Arrangements'!$D$6:$D$46,'Partnership Arrangements'!$G$6:$G$46=Cover!$C$9,"")</f>
        <v>Fens Reservoir</v>
      </c>
    </row>
    <row r="25" spans="2:3" ht="12.75" x14ac:dyDescent="0.35"/>
    <row r="26" spans="2:3" ht="12.75" x14ac:dyDescent="0.35"/>
    <row r="27" spans="2:3" ht="12.75" x14ac:dyDescent="0.35"/>
    <row r="28" spans="2:3" ht="12.75" x14ac:dyDescent="0.35"/>
    <row r="29" spans="2:3" ht="12.75" x14ac:dyDescent="0.35"/>
    <row r="30" spans="2:3" ht="12.75" x14ac:dyDescent="0.35"/>
    <row r="31" spans="2:3" ht="12.75" x14ac:dyDescent="0.35"/>
    <row r="32" spans="2:3" ht="12.75" x14ac:dyDescent="0.35"/>
    <row r="33" spans="1:7" ht="13.5" x14ac:dyDescent="0.45">
      <c r="A33" s="201" t="s">
        <v>15</v>
      </c>
      <c r="B33" s="201"/>
      <c r="C33" s="201"/>
      <c r="D33" s="201"/>
      <c r="E33" s="201"/>
      <c r="F33" s="201"/>
      <c r="G33" s="201"/>
    </row>
    <row r="34" spans="1:7" ht="12.75" x14ac:dyDescent="0.35"/>
    <row r="35" spans="1:7" ht="12.75" x14ac:dyDescent="0.35"/>
    <row r="36" spans="1:7" ht="12.75" x14ac:dyDescent="0.35">
      <c r="B36" s="471"/>
    </row>
    <row r="37" spans="1:7" ht="12.75" x14ac:dyDescent="0.35"/>
    <row r="38" spans="1:7" ht="12.75" x14ac:dyDescent="0.35"/>
    <row r="39" spans="1:7" ht="12.75" x14ac:dyDescent="0.35"/>
    <row r="40" spans="1:7" ht="12.75" x14ac:dyDescent="0.35"/>
    <row r="41" spans="1:7" ht="12.75" x14ac:dyDescent="0.35"/>
    <row r="42" spans="1:7" ht="12.75" x14ac:dyDescent="0.35"/>
    <row r="43" spans="1:7" ht="12.75" x14ac:dyDescent="0.35"/>
    <row r="44" spans="1:7" ht="12.75" x14ac:dyDescent="0.35"/>
    <row r="45" spans="1:7" ht="12.75" x14ac:dyDescent="0.35"/>
    <row r="46" spans="1:7" ht="12.75" x14ac:dyDescent="0.35"/>
    <row r="47" spans="1:7" ht="12.75" x14ac:dyDescent="0.35"/>
    <row r="48" spans="1:7" ht="12.75" x14ac:dyDescent="0.35"/>
    <row r="49" ht="12.75" x14ac:dyDescent="0.35"/>
    <row r="50" ht="12.75" x14ac:dyDescent="0.35"/>
    <row r="51" ht="12.75" x14ac:dyDescent="0.35"/>
    <row r="52" ht="12.75" x14ac:dyDescent="0.35"/>
    <row r="53" ht="12.75" x14ac:dyDescent="0.35"/>
    <row r="54" ht="12.75" x14ac:dyDescent="0.35"/>
    <row r="55" ht="12.75" x14ac:dyDescent="0.35"/>
    <row r="56" ht="12.75" x14ac:dyDescent="0.35"/>
    <row r="57" ht="12.75" x14ac:dyDescent="0.35"/>
    <row r="58" ht="12.75" x14ac:dyDescent="0.35"/>
    <row r="59" ht="12.75" x14ac:dyDescent="0.35"/>
    <row r="60" ht="12.6" customHeight="1" x14ac:dyDescent="0.35"/>
    <row r="61" ht="12.6" customHeight="1" x14ac:dyDescent="0.35"/>
    <row r="62" ht="12.6" customHeight="1" x14ac:dyDescent="0.35"/>
    <row r="63" ht="12.6" customHeight="1" x14ac:dyDescent="0.35"/>
    <row r="64" ht="12.6" customHeight="1" x14ac:dyDescent="0.35"/>
    <row r="65" ht="12.6" customHeight="1" x14ac:dyDescent="0.35"/>
    <row r="66" ht="12.6" customHeight="1" x14ac:dyDescent="0.35"/>
    <row r="67" ht="12.6" customHeight="1" x14ac:dyDescent="0.35"/>
    <row r="68" ht="12.6" customHeight="1" x14ac:dyDescent="0.35"/>
    <row r="69" ht="12.6" customHeight="1" x14ac:dyDescent="0.35"/>
    <row r="70" ht="12.6" customHeight="1" x14ac:dyDescent="0.35"/>
    <row r="71" ht="12.6" customHeight="1" x14ac:dyDescent="0.35"/>
    <row r="72" ht="12.6" customHeight="1" x14ac:dyDescent="0.35"/>
    <row r="73" ht="12.6" customHeight="1" x14ac:dyDescent="0.35"/>
    <row r="74" ht="12.6" customHeight="1" x14ac:dyDescent="0.35"/>
    <row r="75" ht="12.6" customHeight="1" x14ac:dyDescent="0.35"/>
    <row r="76" ht="12.6" customHeight="1" x14ac:dyDescent="0.35"/>
    <row r="77" ht="12.6" customHeight="1" x14ac:dyDescent="0.35"/>
    <row r="78" ht="12.6" customHeight="1" x14ac:dyDescent="0.35"/>
  </sheetData>
  <hyperlinks>
    <hyperlink ref="C7" r:id="rId1" xr:uid="{A3A4DDB8-0446-4460-B823-3DA07C6428F3}"/>
  </hyperlinks>
  <pageMargins left="0.70866141732283472" right="0.70866141732283472" top="0.74803149606299213" bottom="0.74803149606299213" header="0.31496062992125984" footer="0.31496062992125984"/>
  <pageSetup paperSize="9" scale="41" orientation="portrait" r:id="rId2"/>
  <headerFooter>
    <oddHeader>&amp;L&amp;F
&amp;C                                                                     &amp;A&amp;ROFFICIAL</oddHeader>
    <oddFooter>&amp;LPrinted on &amp;D at &amp;T&amp;CPage &amp;P of &amp;N&amp;ROfwat</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468D367-471F-4F40-85AA-F5DC8BA69DC0}">
          <x14:formula1>
            <xm:f>'Discount Rate '!$B$10:$B$26</xm:f>
          </x14:formula1>
          <xm:sqref>C9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4480-5205-44A7-BE48-A1486B4985F0}">
  <sheetPr>
    <pageSetUpPr fitToPage="1"/>
  </sheetPr>
  <dimension ref="A1:T46"/>
  <sheetViews>
    <sheetView tabSelected="1" view="pageLayout" zoomScale="80" zoomScaleNormal="70" zoomScalePageLayoutView="80" workbookViewId="0"/>
  </sheetViews>
  <sheetFormatPr defaultColWidth="9" defaultRowHeight="13.5" x14ac:dyDescent="0.45"/>
  <cols>
    <col min="1" max="1" width="9" style="311"/>
    <col min="2" max="2" width="38.1328125" style="311" bestFit="1" customWidth="1"/>
    <col min="3" max="3" width="9" style="311"/>
    <col min="4" max="4" width="38.1328125" style="311" bestFit="1" customWidth="1"/>
    <col min="5" max="5" width="20.265625" style="311" bestFit="1" customWidth="1"/>
    <col min="6" max="6" width="16.265625" style="311" bestFit="1" customWidth="1"/>
    <col min="7" max="7" width="11.1328125" style="343" bestFit="1" customWidth="1"/>
    <col min="8" max="8" width="45.3984375" style="343" bestFit="1" customWidth="1"/>
    <col min="9" max="12" width="10.73046875" style="343" bestFit="1" customWidth="1"/>
    <col min="13" max="13" width="9" style="311"/>
    <col min="14" max="14" width="38.1328125" style="311" bestFit="1" customWidth="1"/>
    <col min="15" max="15" width="11.1328125" style="311" bestFit="1" customWidth="1"/>
    <col min="16" max="16" width="45.3984375" style="311" bestFit="1" customWidth="1"/>
    <col min="17" max="20" width="10.73046875" style="311" bestFit="1" customWidth="1"/>
    <col min="21" max="22" width="9" style="311"/>
    <col min="23" max="23" width="38.1328125" style="311" bestFit="1" customWidth="1"/>
    <col min="24" max="16384" width="9" style="311"/>
  </cols>
  <sheetData>
    <row r="1" spans="1:20" s="299" customFormat="1" ht="25.15" x14ac:dyDescent="0.45">
      <c r="A1" s="302" t="s">
        <v>197</v>
      </c>
    </row>
    <row r="3" spans="1:20" ht="13.9" x14ac:dyDescent="0.45">
      <c r="A3" s="551"/>
      <c r="B3" s="465" t="s">
        <v>198</v>
      </c>
      <c r="C3" s="551"/>
      <c r="D3" s="650" t="s">
        <v>199</v>
      </c>
      <c r="E3" s="650"/>
      <c r="F3" s="650"/>
      <c r="G3" s="650"/>
      <c r="H3" s="650"/>
      <c r="I3" s="650"/>
      <c r="J3" s="650"/>
      <c r="K3" s="650"/>
      <c r="L3" s="650"/>
      <c r="M3" s="551"/>
      <c r="N3" s="650" t="s">
        <v>200</v>
      </c>
      <c r="O3" s="650"/>
      <c r="P3" s="650"/>
      <c r="Q3" s="650"/>
      <c r="R3" s="650"/>
      <c r="S3" s="650"/>
      <c r="T3" s="650"/>
    </row>
    <row r="4" spans="1:20" ht="13.9" x14ac:dyDescent="0.45">
      <c r="A4" s="551"/>
      <c r="B4" s="442" t="s">
        <v>201</v>
      </c>
      <c r="C4" s="551"/>
      <c r="D4" s="344" t="s">
        <v>202</v>
      </c>
      <c r="E4" s="344" t="s">
        <v>203</v>
      </c>
      <c r="F4" s="344" t="s">
        <v>204</v>
      </c>
      <c r="G4" s="344" t="s">
        <v>8</v>
      </c>
      <c r="H4" s="344" t="s">
        <v>205</v>
      </c>
      <c r="I4" s="344" t="s">
        <v>206</v>
      </c>
      <c r="J4" s="344" t="s">
        <v>207</v>
      </c>
      <c r="K4" s="344" t="s">
        <v>208</v>
      </c>
      <c r="L4" s="344" t="s">
        <v>209</v>
      </c>
      <c r="M4" s="551"/>
      <c r="N4" s="344" t="s">
        <v>202</v>
      </c>
      <c r="O4" s="344" t="s">
        <v>8</v>
      </c>
      <c r="P4" s="344" t="s">
        <v>205</v>
      </c>
      <c r="Q4" s="344" t="s">
        <v>206</v>
      </c>
      <c r="R4" s="344" t="s">
        <v>207</v>
      </c>
      <c r="S4" s="344" t="s">
        <v>208</v>
      </c>
      <c r="T4" s="344" t="s">
        <v>209</v>
      </c>
    </row>
    <row r="5" spans="1:20" x14ac:dyDescent="0.45">
      <c r="A5" s="551"/>
      <c r="B5" s="342" t="s">
        <v>210</v>
      </c>
      <c r="C5" s="551"/>
      <c r="D5" s="569" t="s">
        <v>202</v>
      </c>
      <c r="E5" s="489" t="s">
        <v>211</v>
      </c>
      <c r="F5" s="489" t="s">
        <v>204</v>
      </c>
      <c r="G5" s="489" t="s">
        <v>8</v>
      </c>
      <c r="H5" s="489" t="s">
        <v>205</v>
      </c>
      <c r="I5" s="489" t="s">
        <v>212</v>
      </c>
      <c r="J5" s="489" t="s">
        <v>213</v>
      </c>
      <c r="K5" s="489" t="s">
        <v>214</v>
      </c>
      <c r="L5" s="489" t="s">
        <v>215</v>
      </c>
      <c r="M5" s="551"/>
      <c r="N5" s="489" t="s">
        <v>202</v>
      </c>
      <c r="O5" s="489" t="s">
        <v>8</v>
      </c>
      <c r="P5" s="489" t="s">
        <v>205</v>
      </c>
      <c r="Q5" s="489" t="s">
        <v>212</v>
      </c>
      <c r="R5" s="489" t="s">
        <v>213</v>
      </c>
      <c r="S5" s="489" t="s">
        <v>214</v>
      </c>
      <c r="T5" s="489" t="s">
        <v>215</v>
      </c>
    </row>
    <row r="6" spans="1:20" x14ac:dyDescent="0.45">
      <c r="A6" s="551"/>
      <c r="B6" s="251" t="s">
        <v>216</v>
      </c>
      <c r="C6" s="551"/>
      <c r="D6" s="441" t="s">
        <v>210</v>
      </c>
      <c r="E6" s="440">
        <v>121.7161</v>
      </c>
      <c r="F6" s="342">
        <v>2</v>
      </c>
      <c r="G6" s="489" t="s">
        <v>146</v>
      </c>
      <c r="H6" s="489" t="str">
        <f>G6&amp;D6</f>
        <v>AFWSESRO</v>
      </c>
      <c r="I6" s="570">
        <v>0.33333299999999999</v>
      </c>
      <c r="J6" s="570">
        <v>0.33333299999999999</v>
      </c>
      <c r="K6" s="570">
        <v>0.33333299999999999</v>
      </c>
      <c r="L6" s="570">
        <v>0.33333299999999999</v>
      </c>
      <c r="M6" s="571"/>
      <c r="N6" s="342" t="s">
        <v>210</v>
      </c>
      <c r="O6" s="489" t="s">
        <v>146</v>
      </c>
      <c r="P6" s="489" t="str">
        <f>O6&amp;N6</f>
        <v>AFWSESRO</v>
      </c>
      <c r="Q6" s="570">
        <v>0.33333299999999999</v>
      </c>
      <c r="R6" s="570">
        <v>0.33333299999999999</v>
      </c>
      <c r="S6" s="570">
        <v>0.33333299999999999</v>
      </c>
      <c r="T6" s="570">
        <v>0.33333299999999999</v>
      </c>
    </row>
    <row r="7" spans="1:20" x14ac:dyDescent="0.45">
      <c r="A7" s="551"/>
      <c r="B7" s="251" t="s">
        <v>217</v>
      </c>
      <c r="C7" s="551"/>
      <c r="D7" s="441" t="s">
        <v>210</v>
      </c>
      <c r="E7" s="440">
        <v>121.7161</v>
      </c>
      <c r="F7" s="342">
        <v>2</v>
      </c>
      <c r="G7" s="489" t="s">
        <v>171</v>
      </c>
      <c r="H7" s="489" t="str">
        <f t="shared" ref="H7:H46" si="0">G7&amp;D7</f>
        <v>TMSSESRO</v>
      </c>
      <c r="I7" s="570">
        <v>0.66666700000000001</v>
      </c>
      <c r="J7" s="570">
        <v>0.66666700000000001</v>
      </c>
      <c r="K7" s="570">
        <v>0.66666700000000001</v>
      </c>
      <c r="L7" s="570">
        <v>0.66666700000000001</v>
      </c>
      <c r="M7" s="571"/>
      <c r="N7" s="342" t="s">
        <v>210</v>
      </c>
      <c r="O7" s="489" t="s">
        <v>171</v>
      </c>
      <c r="P7" s="489" t="str">
        <f t="shared" ref="P7:P46" si="1">O7&amp;N7</f>
        <v>TMSSESRO</v>
      </c>
      <c r="Q7" s="570">
        <v>0.66666700000000001</v>
      </c>
      <c r="R7" s="570">
        <v>0.66666700000000001</v>
      </c>
      <c r="S7" s="570">
        <v>0.66666700000000001</v>
      </c>
      <c r="T7" s="570">
        <v>0.66666700000000001</v>
      </c>
    </row>
    <row r="8" spans="1:20" x14ac:dyDescent="0.45">
      <c r="A8" s="551"/>
      <c r="B8" s="251" t="s">
        <v>218</v>
      </c>
      <c r="C8" s="551"/>
      <c r="D8" s="405" t="s">
        <v>216</v>
      </c>
      <c r="E8" s="439">
        <v>62.94</v>
      </c>
      <c r="F8" s="251">
        <v>1</v>
      </c>
      <c r="G8" s="489" t="s">
        <v>171</v>
      </c>
      <c r="H8" s="489" t="str">
        <f t="shared" si="0"/>
        <v>TMSLondon Reuse</v>
      </c>
      <c r="I8" s="570">
        <v>1</v>
      </c>
      <c r="J8" s="570">
        <v>1</v>
      </c>
      <c r="K8" s="570">
        <v>1</v>
      </c>
      <c r="L8" s="570">
        <v>1</v>
      </c>
      <c r="M8" s="571"/>
      <c r="N8" s="251" t="s">
        <v>216</v>
      </c>
      <c r="O8" s="489" t="s">
        <v>171</v>
      </c>
      <c r="P8" s="489" t="str">
        <f t="shared" si="1"/>
        <v>TMSLondon Reuse</v>
      </c>
      <c r="Q8" s="570">
        <v>1</v>
      </c>
      <c r="R8" s="570">
        <v>1</v>
      </c>
      <c r="S8" s="570">
        <v>1</v>
      </c>
      <c r="T8" s="570">
        <v>1</v>
      </c>
    </row>
    <row r="9" spans="1:20" x14ac:dyDescent="0.45">
      <c r="A9" s="551"/>
      <c r="B9" s="251" t="s">
        <v>219</v>
      </c>
      <c r="C9" s="551"/>
      <c r="D9" s="405" t="s">
        <v>217</v>
      </c>
      <c r="E9" s="439">
        <v>38.6</v>
      </c>
      <c r="F9" s="251">
        <v>2</v>
      </c>
      <c r="G9" s="489" t="s">
        <v>148</v>
      </c>
      <c r="H9" s="489" t="str">
        <f t="shared" si="0"/>
        <v>ANHSouth Lincs</v>
      </c>
      <c r="I9" s="570">
        <v>0.5</v>
      </c>
      <c r="J9" s="570">
        <v>0.5</v>
      </c>
      <c r="K9" s="570">
        <v>0.5</v>
      </c>
      <c r="L9" s="570">
        <v>0.5</v>
      </c>
      <c r="M9" s="571"/>
      <c r="N9" s="251" t="s">
        <v>217</v>
      </c>
      <c r="O9" s="489" t="s">
        <v>148</v>
      </c>
      <c r="P9" s="489" t="str">
        <f t="shared" si="1"/>
        <v>ANHSouth Lincs</v>
      </c>
      <c r="Q9" s="570">
        <v>0.5</v>
      </c>
      <c r="R9" s="570">
        <v>0.5</v>
      </c>
      <c r="S9" s="570">
        <v>1</v>
      </c>
      <c r="T9" s="570">
        <v>1</v>
      </c>
    </row>
    <row r="10" spans="1:20" x14ac:dyDescent="0.45">
      <c r="A10" s="551"/>
      <c r="B10" s="251" t="s">
        <v>220</v>
      </c>
      <c r="C10" s="551"/>
      <c r="D10" s="405" t="s">
        <v>217</v>
      </c>
      <c r="E10" s="439">
        <v>38.6</v>
      </c>
      <c r="F10" s="251">
        <v>2</v>
      </c>
      <c r="G10" s="489" t="s">
        <v>146</v>
      </c>
      <c r="H10" s="489" t="str">
        <f t="shared" si="0"/>
        <v>AFWSouth Lincs</v>
      </c>
      <c r="I10" s="570">
        <v>0.5</v>
      </c>
      <c r="J10" s="570">
        <v>0.5</v>
      </c>
      <c r="K10" s="570">
        <v>0.5</v>
      </c>
      <c r="L10" s="570">
        <v>0.5</v>
      </c>
      <c r="M10" s="571"/>
      <c r="N10" s="251" t="s">
        <v>217</v>
      </c>
      <c r="O10" s="489" t="s">
        <v>146</v>
      </c>
      <c r="P10" s="489" t="str">
        <f t="shared" si="1"/>
        <v>AFWSouth Lincs</v>
      </c>
      <c r="Q10" s="570">
        <v>0.5</v>
      </c>
      <c r="R10" s="570">
        <v>0.5</v>
      </c>
      <c r="S10" s="570">
        <v>0</v>
      </c>
      <c r="T10" s="570">
        <v>0</v>
      </c>
    </row>
    <row r="11" spans="1:20" x14ac:dyDescent="0.45">
      <c r="A11" s="551"/>
      <c r="B11" s="342" t="s">
        <v>221</v>
      </c>
      <c r="C11" s="551"/>
      <c r="D11" s="405" t="s">
        <v>218</v>
      </c>
      <c r="E11" s="440">
        <v>35.761000000000003</v>
      </c>
      <c r="F11" s="251">
        <v>1</v>
      </c>
      <c r="G11" s="489" t="s">
        <v>169</v>
      </c>
      <c r="H11" s="489" t="str">
        <f t="shared" si="0"/>
        <v>SRNRiver Itchen Recycling</v>
      </c>
      <c r="I11" s="570">
        <v>1</v>
      </c>
      <c r="J11" s="570">
        <v>1</v>
      </c>
      <c r="K11" s="570">
        <v>1</v>
      </c>
      <c r="L11" s="570">
        <v>1</v>
      </c>
      <c r="M11" s="571"/>
      <c r="N11" s="251" t="s">
        <v>218</v>
      </c>
      <c r="O11" s="489" t="s">
        <v>169</v>
      </c>
      <c r="P11" s="489" t="str">
        <f t="shared" si="1"/>
        <v>SRNRiver Itchen Recycling</v>
      </c>
      <c r="Q11" s="570">
        <v>1</v>
      </c>
      <c r="R11" s="570">
        <v>1</v>
      </c>
      <c r="S11" s="570">
        <v>1</v>
      </c>
      <c r="T11" s="570">
        <v>1</v>
      </c>
    </row>
    <row r="12" spans="1:20" x14ac:dyDescent="0.45">
      <c r="A12" s="551"/>
      <c r="B12" s="342" t="s">
        <v>222</v>
      </c>
      <c r="C12" s="551"/>
      <c r="D12" s="405" t="s">
        <v>219</v>
      </c>
      <c r="E12" s="440">
        <v>37.433</v>
      </c>
      <c r="F12" s="251">
        <v>1</v>
      </c>
      <c r="G12" s="489" t="s">
        <v>169</v>
      </c>
      <c r="H12" s="489" t="str">
        <f t="shared" si="0"/>
        <v>SRNFawley Desalination</v>
      </c>
      <c r="I12" s="570">
        <v>1</v>
      </c>
      <c r="J12" s="570">
        <v>1</v>
      </c>
      <c r="K12" s="570">
        <v>1</v>
      </c>
      <c r="L12" s="570">
        <v>1</v>
      </c>
      <c r="M12" s="571"/>
      <c r="N12" s="251" t="s">
        <v>219</v>
      </c>
      <c r="O12" s="489" t="s">
        <v>169</v>
      </c>
      <c r="P12" s="489" t="str">
        <f t="shared" si="1"/>
        <v>SRNFawley Desalination</v>
      </c>
      <c r="Q12" s="570">
        <v>1</v>
      </c>
      <c r="R12" s="570">
        <v>1</v>
      </c>
      <c r="S12" s="570">
        <v>1</v>
      </c>
      <c r="T12" s="570">
        <v>1</v>
      </c>
    </row>
    <row r="13" spans="1:20" x14ac:dyDescent="0.45">
      <c r="A13" s="551"/>
      <c r="B13" s="342" t="s">
        <v>223</v>
      </c>
      <c r="C13" s="551"/>
      <c r="D13" s="405" t="s">
        <v>220</v>
      </c>
      <c r="E13" s="439">
        <v>9</v>
      </c>
      <c r="F13" s="251">
        <v>2</v>
      </c>
      <c r="G13" s="489" t="s">
        <v>146</v>
      </c>
      <c r="H13" s="489" t="str">
        <f t="shared" si="0"/>
        <v>AFWMinworth</v>
      </c>
      <c r="I13" s="570">
        <v>0.33333299999999999</v>
      </c>
      <c r="J13" s="570">
        <v>0.33333299999999999</v>
      </c>
      <c r="K13" s="570">
        <v>0.33333299999999999</v>
      </c>
      <c r="L13" s="570">
        <v>0.33333299999999999</v>
      </c>
      <c r="M13" s="571"/>
      <c r="N13" s="251" t="s">
        <v>220</v>
      </c>
      <c r="O13" s="489" t="s">
        <v>146</v>
      </c>
      <c r="P13" s="489" t="str">
        <f t="shared" si="1"/>
        <v>AFWMinworth</v>
      </c>
      <c r="Q13" s="570">
        <v>0.33333299999999999</v>
      </c>
      <c r="R13" s="570">
        <v>0.33333299999999999</v>
      </c>
      <c r="S13" s="570">
        <v>0.33333299999999999</v>
      </c>
      <c r="T13" s="570">
        <v>0.33333299999999999</v>
      </c>
    </row>
    <row r="14" spans="1:20" x14ac:dyDescent="0.45">
      <c r="A14" s="551"/>
      <c r="B14" s="251" t="s">
        <v>224</v>
      </c>
      <c r="C14" s="551"/>
      <c r="D14" s="405" t="s">
        <v>220</v>
      </c>
      <c r="E14" s="439">
        <v>9</v>
      </c>
      <c r="F14" s="251">
        <v>2</v>
      </c>
      <c r="G14" s="489" t="s">
        <v>162</v>
      </c>
      <c r="H14" s="489" t="str">
        <f t="shared" si="0"/>
        <v>SVEMinworth</v>
      </c>
      <c r="I14" s="570">
        <v>0.66666700000000001</v>
      </c>
      <c r="J14" s="570">
        <v>0.66666700000000001</v>
      </c>
      <c r="K14" s="570">
        <v>0.66666700000000001</v>
      </c>
      <c r="L14" s="570">
        <v>0.66666700000000001</v>
      </c>
      <c r="M14" s="571"/>
      <c r="N14" s="251" t="s">
        <v>220</v>
      </c>
      <c r="O14" s="489" t="s">
        <v>162</v>
      </c>
      <c r="P14" s="489" t="str">
        <f t="shared" si="1"/>
        <v>SVEMinworth</v>
      </c>
      <c r="Q14" s="570">
        <v>0.66666700000000001</v>
      </c>
      <c r="R14" s="570">
        <v>0.66666700000000001</v>
      </c>
      <c r="S14" s="570">
        <v>0.66666700000000001</v>
      </c>
      <c r="T14" s="570">
        <v>0.66666700000000001</v>
      </c>
    </row>
    <row r="15" spans="1:20" x14ac:dyDescent="0.45">
      <c r="A15" s="551"/>
      <c r="B15" s="251" t="s">
        <v>225</v>
      </c>
      <c r="C15" s="551"/>
      <c r="D15" s="441" t="s">
        <v>221</v>
      </c>
      <c r="E15" s="440">
        <v>21.9</v>
      </c>
      <c r="F15" s="342">
        <v>1</v>
      </c>
      <c r="G15" s="489" t="s">
        <v>173</v>
      </c>
      <c r="H15" s="489" t="str">
        <f t="shared" si="0"/>
        <v>NWTNorth West Transfer (Vyrnwy + UU Sources)</v>
      </c>
      <c r="I15" s="570">
        <v>1</v>
      </c>
      <c r="J15" s="570">
        <v>1</v>
      </c>
      <c r="K15" s="570">
        <v>1</v>
      </c>
      <c r="L15" s="570">
        <v>1</v>
      </c>
      <c r="M15" s="571"/>
      <c r="N15" s="342" t="s">
        <v>221</v>
      </c>
      <c r="O15" s="489" t="s">
        <v>173</v>
      </c>
      <c r="P15" s="489" t="str">
        <f t="shared" si="1"/>
        <v>NWTNorth West Transfer (Vyrnwy + UU Sources)</v>
      </c>
      <c r="Q15" s="570">
        <v>1</v>
      </c>
      <c r="R15" s="570">
        <v>1</v>
      </c>
      <c r="S15" s="570">
        <v>1</v>
      </c>
      <c r="T15" s="570">
        <v>1</v>
      </c>
    </row>
    <row r="16" spans="1:20" x14ac:dyDescent="0.45">
      <c r="A16" s="551"/>
      <c r="B16" s="251" t="s">
        <v>226</v>
      </c>
      <c r="C16" s="551"/>
      <c r="D16" s="441" t="s">
        <v>222</v>
      </c>
      <c r="E16" s="440">
        <v>5.52</v>
      </c>
      <c r="F16" s="342">
        <v>3</v>
      </c>
      <c r="G16" s="489" t="s">
        <v>169</v>
      </c>
      <c r="H16" s="489" t="str">
        <f t="shared" si="0"/>
        <v>SRNWCS Sources</v>
      </c>
      <c r="I16" s="570">
        <v>0.26358700000000002</v>
      </c>
      <c r="J16" s="570">
        <v>0.26358700000000002</v>
      </c>
      <c r="K16" s="570">
        <v>0.26358700000000002</v>
      </c>
      <c r="L16" s="570">
        <v>0.26358700000000002</v>
      </c>
      <c r="M16" s="571"/>
      <c r="N16" s="342" t="s">
        <v>222</v>
      </c>
      <c r="O16" s="489" t="s">
        <v>169</v>
      </c>
      <c r="P16" s="489" t="str">
        <f t="shared" si="1"/>
        <v>SRNWCS Sources</v>
      </c>
      <c r="Q16" s="570">
        <v>0.26358700000000002</v>
      </c>
      <c r="R16" s="570">
        <v>0</v>
      </c>
      <c r="S16" s="570">
        <v>0</v>
      </c>
      <c r="T16" s="570">
        <v>0</v>
      </c>
    </row>
    <row r="17" spans="2:20" x14ac:dyDescent="0.45">
      <c r="B17" s="251" t="s">
        <v>227</v>
      </c>
      <c r="C17" s="551"/>
      <c r="D17" s="441" t="s">
        <v>222</v>
      </c>
      <c r="E17" s="440">
        <v>5.52</v>
      </c>
      <c r="F17" s="342">
        <v>3</v>
      </c>
      <c r="G17" s="489" t="s">
        <v>167</v>
      </c>
      <c r="H17" s="489" t="str">
        <f t="shared" si="0"/>
        <v>SWBWCS Sources</v>
      </c>
      <c r="I17" s="570">
        <v>0.47282600000000002</v>
      </c>
      <c r="J17" s="570">
        <v>0.47282600000000002</v>
      </c>
      <c r="K17" s="570">
        <v>0.47282600000000002</v>
      </c>
      <c r="L17" s="570">
        <v>0.47282600000000002</v>
      </c>
      <c r="M17" s="571"/>
      <c r="N17" s="342" t="s">
        <v>222</v>
      </c>
      <c r="O17" s="489" t="s">
        <v>167</v>
      </c>
      <c r="P17" s="489" t="str">
        <f t="shared" si="1"/>
        <v>SWBWCS Sources</v>
      </c>
      <c r="Q17" s="570">
        <v>0.47282600000000002</v>
      </c>
      <c r="R17" s="570">
        <v>0</v>
      </c>
      <c r="S17" s="570">
        <v>0</v>
      </c>
      <c r="T17" s="570">
        <v>0</v>
      </c>
    </row>
    <row r="18" spans="2:20" x14ac:dyDescent="0.45">
      <c r="B18" s="251" t="s">
        <v>228</v>
      </c>
      <c r="C18" s="551"/>
      <c r="D18" s="441" t="s">
        <v>222</v>
      </c>
      <c r="E18" s="440">
        <v>5.52</v>
      </c>
      <c r="F18" s="342">
        <v>3</v>
      </c>
      <c r="G18" s="489" t="s">
        <v>175</v>
      </c>
      <c r="H18" s="489" t="str">
        <f t="shared" si="0"/>
        <v>WSXWCS Sources</v>
      </c>
      <c r="I18" s="570">
        <v>0.26358700000000002</v>
      </c>
      <c r="J18" s="570">
        <v>0.26358700000000002</v>
      </c>
      <c r="K18" s="570">
        <v>0.26358700000000002</v>
      </c>
      <c r="L18" s="570">
        <v>0.26358700000000002</v>
      </c>
      <c r="M18" s="571"/>
      <c r="N18" s="342" t="s">
        <v>222</v>
      </c>
      <c r="O18" s="489" t="s">
        <v>175</v>
      </c>
      <c r="P18" s="489" t="str">
        <f t="shared" si="1"/>
        <v>WSXWCS Sources</v>
      </c>
      <c r="Q18" s="570">
        <v>0.26358700000000002</v>
      </c>
      <c r="R18" s="570">
        <v>0</v>
      </c>
      <c r="S18" s="570">
        <v>0</v>
      </c>
      <c r="T18" s="570">
        <v>0</v>
      </c>
    </row>
    <row r="19" spans="2:20" x14ac:dyDescent="0.45">
      <c r="B19" s="251" t="s">
        <v>229</v>
      </c>
      <c r="C19" s="551"/>
      <c r="D19" s="441" t="s">
        <v>223</v>
      </c>
      <c r="E19" s="440">
        <v>3.96</v>
      </c>
      <c r="F19" s="342">
        <v>3</v>
      </c>
      <c r="G19" s="489" t="s">
        <v>169</v>
      </c>
      <c r="H19" s="489" t="str">
        <f t="shared" si="0"/>
        <v>SRNWCS Transfer</v>
      </c>
      <c r="I19" s="570">
        <v>0.33333299999999999</v>
      </c>
      <c r="J19" s="570">
        <v>0.33333299999999999</v>
      </c>
      <c r="K19" s="570">
        <v>0.33333299999999999</v>
      </c>
      <c r="L19" s="570">
        <v>0.33333299999999999</v>
      </c>
      <c r="M19" s="571"/>
      <c r="N19" s="342" t="s">
        <v>223</v>
      </c>
      <c r="O19" s="489" t="s">
        <v>169</v>
      </c>
      <c r="P19" s="489" t="str">
        <f t="shared" si="1"/>
        <v>SRNWCS Transfer</v>
      </c>
      <c r="Q19" s="570">
        <v>0.33333299999999999</v>
      </c>
      <c r="R19" s="570">
        <v>0</v>
      </c>
      <c r="S19" s="570">
        <v>0</v>
      </c>
      <c r="T19" s="570">
        <v>0</v>
      </c>
    </row>
    <row r="20" spans="2:20" x14ac:dyDescent="0.45">
      <c r="B20" s="251" t="s">
        <v>230</v>
      </c>
      <c r="C20" s="551"/>
      <c r="D20" s="441" t="s">
        <v>223</v>
      </c>
      <c r="E20" s="440">
        <v>3.96</v>
      </c>
      <c r="F20" s="342">
        <v>3</v>
      </c>
      <c r="G20" s="489" t="s">
        <v>167</v>
      </c>
      <c r="H20" s="489" t="str">
        <f t="shared" si="0"/>
        <v>SWBWCS Transfer</v>
      </c>
      <c r="I20" s="570">
        <v>0.33333299999999999</v>
      </c>
      <c r="J20" s="570">
        <v>0.33333299999999999</v>
      </c>
      <c r="K20" s="570">
        <v>0.33333299999999999</v>
      </c>
      <c r="L20" s="570">
        <v>0.33333299999999999</v>
      </c>
      <c r="M20" s="571"/>
      <c r="N20" s="342" t="s">
        <v>223</v>
      </c>
      <c r="O20" s="489" t="s">
        <v>167</v>
      </c>
      <c r="P20" s="489" t="str">
        <f t="shared" si="1"/>
        <v>SWBWCS Transfer</v>
      </c>
      <c r="Q20" s="570">
        <v>0.33333299999999999</v>
      </c>
      <c r="R20" s="570">
        <v>0</v>
      </c>
      <c r="S20" s="570">
        <v>0</v>
      </c>
      <c r="T20" s="570">
        <v>0</v>
      </c>
    </row>
    <row r="21" spans="2:20" x14ac:dyDescent="0.45">
      <c r="B21" s="443" t="s">
        <v>231</v>
      </c>
      <c r="C21" s="551"/>
      <c r="D21" s="441" t="s">
        <v>223</v>
      </c>
      <c r="E21" s="440">
        <v>3.96</v>
      </c>
      <c r="F21" s="342">
        <v>3</v>
      </c>
      <c r="G21" s="489" t="s">
        <v>175</v>
      </c>
      <c r="H21" s="489" t="str">
        <f t="shared" si="0"/>
        <v>WSXWCS Transfer</v>
      </c>
      <c r="I21" s="570">
        <v>0.33333299999999999</v>
      </c>
      <c r="J21" s="570">
        <v>0.33333299999999999</v>
      </c>
      <c r="K21" s="570">
        <v>0.33333299999999999</v>
      </c>
      <c r="L21" s="570">
        <v>0.33333299999999999</v>
      </c>
      <c r="M21" s="571"/>
      <c r="N21" s="342" t="s">
        <v>223</v>
      </c>
      <c r="O21" s="489" t="s">
        <v>175</v>
      </c>
      <c r="P21" s="489" t="str">
        <f t="shared" si="1"/>
        <v>WSXWCS Transfer</v>
      </c>
      <c r="Q21" s="570">
        <v>0.33333299999999999</v>
      </c>
      <c r="R21" s="570">
        <v>0</v>
      </c>
      <c r="S21" s="570">
        <v>0</v>
      </c>
      <c r="T21" s="570">
        <v>0</v>
      </c>
    </row>
    <row r="22" spans="2:20" x14ac:dyDescent="0.45">
      <c r="B22" s="443" t="s">
        <v>232</v>
      </c>
      <c r="C22" s="551"/>
      <c r="D22" s="405" t="s">
        <v>224</v>
      </c>
      <c r="E22" s="440">
        <v>5.3</v>
      </c>
      <c r="F22" s="251">
        <v>1</v>
      </c>
      <c r="G22" s="489" t="s">
        <v>162</v>
      </c>
      <c r="H22" s="489" t="str">
        <f t="shared" si="0"/>
        <v>SVESevern Trent Sources</v>
      </c>
      <c r="I22" s="570">
        <v>1</v>
      </c>
      <c r="J22" s="570">
        <v>1</v>
      </c>
      <c r="K22" s="570">
        <v>1</v>
      </c>
      <c r="L22" s="570">
        <v>1</v>
      </c>
      <c r="M22" s="571"/>
      <c r="N22" s="251" t="s">
        <v>224</v>
      </c>
      <c r="O22" s="489" t="s">
        <v>162</v>
      </c>
      <c r="P22" s="489" t="str">
        <f t="shared" si="1"/>
        <v>SVESevern Trent Sources</v>
      </c>
      <c r="Q22" s="570">
        <v>1</v>
      </c>
      <c r="R22" s="570">
        <v>1</v>
      </c>
      <c r="S22" s="570">
        <v>1</v>
      </c>
      <c r="T22" s="570">
        <v>1</v>
      </c>
    </row>
    <row r="23" spans="2:20" x14ac:dyDescent="0.45">
      <c r="B23" s="342" t="s">
        <v>233</v>
      </c>
      <c r="C23" s="551"/>
      <c r="D23" s="405" t="s">
        <v>225</v>
      </c>
      <c r="E23" s="440">
        <v>4.92</v>
      </c>
      <c r="F23" s="251">
        <v>3</v>
      </c>
      <c r="G23" s="489" t="s">
        <v>150</v>
      </c>
      <c r="H23" s="489" t="str">
        <f t="shared" si="0"/>
        <v>BRLWCN Sources (Cheddar 2)</v>
      </c>
      <c r="I23" s="570">
        <v>0.40853699999999998</v>
      </c>
      <c r="J23" s="570">
        <v>0.40853699999999998</v>
      </c>
      <c r="K23" s="570">
        <v>0.40853699999999998</v>
      </c>
      <c r="L23" s="570">
        <v>0.40853699999999998</v>
      </c>
      <c r="M23" s="571"/>
      <c r="N23" s="251" t="s">
        <v>225</v>
      </c>
      <c r="O23" s="489" t="s">
        <v>150</v>
      </c>
      <c r="P23" s="489" t="str">
        <f t="shared" si="1"/>
        <v>BRLWCN Sources (Cheddar 2)</v>
      </c>
      <c r="Q23" s="570">
        <v>0.40853699999999998</v>
      </c>
      <c r="R23" s="570">
        <v>0.57999999999999996</v>
      </c>
      <c r="S23" s="570">
        <v>0.57999999999999996</v>
      </c>
      <c r="T23" s="570">
        <v>0.57999999999999996</v>
      </c>
    </row>
    <row r="24" spans="2:20" x14ac:dyDescent="0.45">
      <c r="B24" s="443" t="s">
        <v>234</v>
      </c>
      <c r="C24" s="551"/>
      <c r="D24" s="405" t="s">
        <v>225</v>
      </c>
      <c r="E24" s="440">
        <v>4.92</v>
      </c>
      <c r="F24" s="251">
        <v>3</v>
      </c>
      <c r="G24" s="489" t="s">
        <v>169</v>
      </c>
      <c r="H24" s="489" t="str">
        <f t="shared" si="0"/>
        <v>SRNWCN Sources (Cheddar 2)</v>
      </c>
      <c r="I24" s="570">
        <v>0.29573199999999999</v>
      </c>
      <c r="J24" s="570">
        <v>0.29573199999999999</v>
      </c>
      <c r="K24" s="570">
        <v>0.29573199999999999</v>
      </c>
      <c r="L24" s="570">
        <v>0.29573199999999999</v>
      </c>
      <c r="M24" s="571"/>
      <c r="N24" s="251" t="s">
        <v>225</v>
      </c>
      <c r="O24" s="489" t="s">
        <v>169</v>
      </c>
      <c r="P24" s="489" t="str">
        <f t="shared" si="1"/>
        <v>SRNWCN Sources (Cheddar 2)</v>
      </c>
      <c r="Q24" s="570">
        <v>0.29573199999999999</v>
      </c>
      <c r="R24" s="570">
        <v>0</v>
      </c>
      <c r="S24" s="570">
        <v>0</v>
      </c>
      <c r="T24" s="570">
        <v>0</v>
      </c>
    </row>
    <row r="25" spans="2:20" x14ac:dyDescent="0.45">
      <c r="B25" s="443" t="s">
        <v>235</v>
      </c>
      <c r="C25" s="551"/>
      <c r="D25" s="405" t="s">
        <v>225</v>
      </c>
      <c r="E25" s="440">
        <v>4.92</v>
      </c>
      <c r="F25" s="251">
        <v>3</v>
      </c>
      <c r="G25" s="489" t="s">
        <v>175</v>
      </c>
      <c r="H25" s="489" t="str">
        <f t="shared" si="0"/>
        <v>WSXWCN Sources (Cheddar 2)</v>
      </c>
      <c r="I25" s="570">
        <v>0.29573199999999999</v>
      </c>
      <c r="J25" s="570">
        <v>0.29573199999999999</v>
      </c>
      <c r="K25" s="570">
        <v>0.29573199999999999</v>
      </c>
      <c r="L25" s="570">
        <v>0.29573199999999999</v>
      </c>
      <c r="M25" s="571"/>
      <c r="N25" s="251" t="s">
        <v>225</v>
      </c>
      <c r="O25" s="489" t="s">
        <v>175</v>
      </c>
      <c r="P25" s="489" t="str">
        <f t="shared" si="1"/>
        <v>WSXWCN Sources (Cheddar 2)</v>
      </c>
      <c r="Q25" s="570">
        <v>0.29573199999999999</v>
      </c>
      <c r="R25" s="570">
        <v>0.42</v>
      </c>
      <c r="S25" s="570">
        <v>0.42</v>
      </c>
      <c r="T25" s="570">
        <v>0.42</v>
      </c>
    </row>
    <row r="26" spans="2:20" x14ac:dyDescent="0.45">
      <c r="B26" s="251" t="s">
        <v>236</v>
      </c>
      <c r="C26" s="551"/>
      <c r="D26" s="405" t="s">
        <v>226</v>
      </c>
      <c r="E26" s="440">
        <v>66.594999999999999</v>
      </c>
      <c r="F26" s="251">
        <v>3</v>
      </c>
      <c r="G26" s="489" t="s">
        <v>162</v>
      </c>
      <c r="H26" s="489" t="str">
        <f t="shared" si="0"/>
        <v>SVESTT</v>
      </c>
      <c r="I26" s="570">
        <v>0.33333299999999999</v>
      </c>
      <c r="J26" s="570">
        <v>0.33333299999999999</v>
      </c>
      <c r="K26" s="570">
        <v>0.33333299999999999</v>
      </c>
      <c r="L26" s="570">
        <v>0.33333299999999999</v>
      </c>
      <c r="M26" s="571"/>
      <c r="N26" s="251" t="s">
        <v>226</v>
      </c>
      <c r="O26" s="489" t="s">
        <v>162</v>
      </c>
      <c r="P26" s="489" t="str">
        <f t="shared" si="1"/>
        <v>SVESTT</v>
      </c>
      <c r="Q26" s="570">
        <v>0.33333299999999999</v>
      </c>
      <c r="R26" s="570">
        <v>0.33333299999999999</v>
      </c>
      <c r="S26" s="570">
        <v>0.1</v>
      </c>
      <c r="T26" s="570">
        <v>0.1</v>
      </c>
    </row>
    <row r="27" spans="2:20" x14ac:dyDescent="0.45">
      <c r="B27" s="551"/>
      <c r="C27" s="551"/>
      <c r="D27" s="405" t="s">
        <v>226</v>
      </c>
      <c r="E27" s="440">
        <v>66.594999999999999</v>
      </c>
      <c r="F27" s="251">
        <v>3</v>
      </c>
      <c r="G27" s="489" t="s">
        <v>171</v>
      </c>
      <c r="H27" s="489" t="str">
        <f t="shared" si="0"/>
        <v>TMSSTT</v>
      </c>
      <c r="I27" s="570">
        <v>0.33333299999999999</v>
      </c>
      <c r="J27" s="570">
        <v>0.33333299999999999</v>
      </c>
      <c r="K27" s="570">
        <v>0.33333299999999999</v>
      </c>
      <c r="L27" s="570">
        <v>0.33333299999999999</v>
      </c>
      <c r="M27" s="571"/>
      <c r="N27" s="251" t="s">
        <v>226</v>
      </c>
      <c r="O27" s="489" t="s">
        <v>171</v>
      </c>
      <c r="P27" s="489" t="str">
        <f t="shared" si="1"/>
        <v>TMSSTT</v>
      </c>
      <c r="Q27" s="570">
        <v>0.33333299999999999</v>
      </c>
      <c r="R27" s="570">
        <v>0.33333299999999999</v>
      </c>
      <c r="S27" s="570">
        <v>0.8</v>
      </c>
      <c r="T27" s="570">
        <v>0.8</v>
      </c>
    </row>
    <row r="28" spans="2:20" x14ac:dyDescent="0.45">
      <c r="B28" s="551"/>
      <c r="C28" s="551"/>
      <c r="D28" s="405" t="s">
        <v>226</v>
      </c>
      <c r="E28" s="440">
        <v>66.594999999999999</v>
      </c>
      <c r="F28" s="251">
        <v>3</v>
      </c>
      <c r="G28" s="489" t="s">
        <v>173</v>
      </c>
      <c r="H28" s="489" t="str">
        <f t="shared" si="0"/>
        <v>NWTSTT</v>
      </c>
      <c r="I28" s="570">
        <v>0.33333299999999999</v>
      </c>
      <c r="J28" s="570">
        <v>0.33333299999999999</v>
      </c>
      <c r="K28" s="570">
        <v>0.33333299999999999</v>
      </c>
      <c r="L28" s="570">
        <v>0.33333299999999999</v>
      </c>
      <c r="M28" s="571"/>
      <c r="N28" s="251" t="s">
        <v>226</v>
      </c>
      <c r="O28" s="489" t="s">
        <v>173</v>
      </c>
      <c r="P28" s="489" t="str">
        <f t="shared" si="1"/>
        <v>NWTSTT</v>
      </c>
      <c r="Q28" s="570">
        <v>0.33333299999999999</v>
      </c>
      <c r="R28" s="570">
        <v>0.33333299999999999</v>
      </c>
      <c r="S28" s="570">
        <v>0.1</v>
      </c>
      <c r="T28" s="570">
        <v>0.1</v>
      </c>
    </row>
    <row r="29" spans="2:20" x14ac:dyDescent="0.45">
      <c r="B29" s="551"/>
      <c r="C29" s="551"/>
      <c r="D29" s="405" t="s">
        <v>227</v>
      </c>
      <c r="E29" s="440">
        <v>18</v>
      </c>
      <c r="F29" s="251">
        <v>2</v>
      </c>
      <c r="G29" s="489" t="s">
        <v>146</v>
      </c>
      <c r="H29" s="489" t="str">
        <f t="shared" si="0"/>
        <v>AFWGUC</v>
      </c>
      <c r="I29" s="570">
        <v>0.5</v>
      </c>
      <c r="J29" s="570">
        <v>0.5</v>
      </c>
      <c r="K29" s="570">
        <v>0.5</v>
      </c>
      <c r="L29" s="570">
        <v>0.5</v>
      </c>
      <c r="M29" s="571"/>
      <c r="N29" s="251" t="s">
        <v>227</v>
      </c>
      <c r="O29" s="489" t="s">
        <v>146</v>
      </c>
      <c r="P29" s="489" t="str">
        <f t="shared" si="1"/>
        <v>AFWGUC</v>
      </c>
      <c r="Q29" s="570">
        <v>0.5</v>
      </c>
      <c r="R29" s="570">
        <v>0.5</v>
      </c>
      <c r="S29" s="570">
        <v>0.5</v>
      </c>
      <c r="T29" s="570">
        <v>0.5</v>
      </c>
    </row>
    <row r="30" spans="2:20" x14ac:dyDescent="0.45">
      <c r="B30" s="551"/>
      <c r="C30" s="551"/>
      <c r="D30" s="405" t="s">
        <v>227</v>
      </c>
      <c r="E30" s="440">
        <v>18</v>
      </c>
      <c r="F30" s="251">
        <v>2</v>
      </c>
      <c r="G30" s="489" t="s">
        <v>162</v>
      </c>
      <c r="H30" s="489" t="str">
        <f t="shared" si="0"/>
        <v>SVEGUC</v>
      </c>
      <c r="I30" s="570">
        <v>0.5</v>
      </c>
      <c r="J30" s="570">
        <v>0.5</v>
      </c>
      <c r="K30" s="570">
        <v>0.5</v>
      </c>
      <c r="L30" s="570">
        <v>0.5</v>
      </c>
      <c r="M30" s="571"/>
      <c r="N30" s="251" t="s">
        <v>227</v>
      </c>
      <c r="O30" s="489" t="s">
        <v>162</v>
      </c>
      <c r="P30" s="489" t="str">
        <f t="shared" si="1"/>
        <v>SVEGUC</v>
      </c>
      <c r="Q30" s="570">
        <v>0.5</v>
      </c>
      <c r="R30" s="570">
        <v>0.5</v>
      </c>
      <c r="S30" s="570">
        <v>0.5</v>
      </c>
      <c r="T30" s="570">
        <v>0.5</v>
      </c>
    </row>
    <row r="31" spans="2:20" x14ac:dyDescent="0.45">
      <c r="B31" s="551"/>
      <c r="C31" s="551"/>
      <c r="D31" s="405" t="s">
        <v>228</v>
      </c>
      <c r="E31" s="439">
        <v>15</v>
      </c>
      <c r="F31" s="251">
        <v>2</v>
      </c>
      <c r="G31" s="489" t="s">
        <v>169</v>
      </c>
      <c r="H31" s="489" t="str">
        <f t="shared" si="0"/>
        <v>SRNT2ST</v>
      </c>
      <c r="I31" s="570">
        <v>0.5</v>
      </c>
      <c r="J31" s="570">
        <v>0.5</v>
      </c>
      <c r="K31" s="570">
        <v>0.5</v>
      </c>
      <c r="L31" s="570">
        <v>0.5</v>
      </c>
      <c r="M31" s="571"/>
      <c r="N31" s="251" t="s">
        <v>228</v>
      </c>
      <c r="O31" s="489" t="s">
        <v>169</v>
      </c>
      <c r="P31" s="489" t="str">
        <f t="shared" si="1"/>
        <v>SRNT2ST</v>
      </c>
      <c r="Q31" s="570">
        <v>0.5</v>
      </c>
      <c r="R31" s="570">
        <v>0.5</v>
      </c>
      <c r="S31" s="570">
        <v>0.5</v>
      </c>
      <c r="T31" s="570">
        <v>0.9</v>
      </c>
    </row>
    <row r="32" spans="2:20" x14ac:dyDescent="0.45">
      <c r="B32" s="551"/>
      <c r="C32" s="551"/>
      <c r="D32" s="405" t="s">
        <v>228</v>
      </c>
      <c r="E32" s="439">
        <v>15</v>
      </c>
      <c r="F32" s="251">
        <v>2</v>
      </c>
      <c r="G32" s="489" t="s">
        <v>171</v>
      </c>
      <c r="H32" s="489" t="str">
        <f t="shared" si="0"/>
        <v>TMST2ST</v>
      </c>
      <c r="I32" s="570">
        <v>0.5</v>
      </c>
      <c r="J32" s="570">
        <v>0.5</v>
      </c>
      <c r="K32" s="570">
        <v>0.5</v>
      </c>
      <c r="L32" s="570">
        <v>0.5</v>
      </c>
      <c r="M32" s="571"/>
      <c r="N32" s="251" t="s">
        <v>228</v>
      </c>
      <c r="O32" s="489" t="s">
        <v>171</v>
      </c>
      <c r="P32" s="489" t="str">
        <f t="shared" si="1"/>
        <v>TMST2ST</v>
      </c>
      <c r="Q32" s="570">
        <v>0.5</v>
      </c>
      <c r="R32" s="570">
        <v>0.5</v>
      </c>
      <c r="S32" s="570">
        <v>0.5</v>
      </c>
      <c r="T32" s="570">
        <v>0.1</v>
      </c>
    </row>
    <row r="33" spans="4:20" x14ac:dyDescent="0.45">
      <c r="D33" s="405" t="s">
        <v>229</v>
      </c>
      <c r="E33" s="439">
        <v>11.465</v>
      </c>
      <c r="F33" s="251">
        <v>2</v>
      </c>
      <c r="G33" s="489" t="s">
        <v>148</v>
      </c>
      <c r="H33" s="489" t="str">
        <f t="shared" si="0"/>
        <v>ANHA2AT</v>
      </c>
      <c r="I33" s="570">
        <v>0.48</v>
      </c>
      <c r="J33" s="570">
        <v>0.48</v>
      </c>
      <c r="K33" s="570">
        <v>0.48</v>
      </c>
      <c r="L33" s="570">
        <v>0.48</v>
      </c>
      <c r="M33" s="571"/>
      <c r="N33" s="251" t="s">
        <v>229</v>
      </c>
      <c r="O33" s="489" t="s">
        <v>148</v>
      </c>
      <c r="P33" s="489" t="str">
        <f t="shared" si="1"/>
        <v>ANHA2AT</v>
      </c>
      <c r="Q33" s="570">
        <v>0.48</v>
      </c>
      <c r="R33" s="570">
        <v>0.48</v>
      </c>
      <c r="S33" s="570">
        <v>1</v>
      </c>
      <c r="T33" s="570">
        <v>1</v>
      </c>
    </row>
    <row r="34" spans="4:20" x14ac:dyDescent="0.45">
      <c r="D34" s="405" t="s">
        <v>229</v>
      </c>
      <c r="E34" s="439">
        <v>11.465</v>
      </c>
      <c r="F34" s="251">
        <v>2</v>
      </c>
      <c r="G34" s="489" t="s">
        <v>146</v>
      </c>
      <c r="H34" s="489" t="str">
        <f t="shared" si="0"/>
        <v>AFWA2AT</v>
      </c>
      <c r="I34" s="570">
        <v>0.52</v>
      </c>
      <c r="J34" s="570">
        <v>0.52</v>
      </c>
      <c r="K34" s="570">
        <v>0.52</v>
      </c>
      <c r="L34" s="570">
        <v>0.52</v>
      </c>
      <c r="M34" s="571"/>
      <c r="N34" s="251" t="s">
        <v>229</v>
      </c>
      <c r="O34" s="489" t="s">
        <v>146</v>
      </c>
      <c r="P34" s="489" t="str">
        <f t="shared" si="1"/>
        <v>AFWA2AT</v>
      </c>
      <c r="Q34" s="570">
        <v>0.52</v>
      </c>
      <c r="R34" s="570">
        <v>0.52</v>
      </c>
      <c r="S34" s="570">
        <v>0</v>
      </c>
      <c r="T34" s="570">
        <v>0</v>
      </c>
    </row>
    <row r="35" spans="4:20" x14ac:dyDescent="0.45">
      <c r="D35" s="405" t="s">
        <v>230</v>
      </c>
      <c r="E35" s="439">
        <v>10.92</v>
      </c>
      <c r="F35" s="251">
        <v>2</v>
      </c>
      <c r="G35" s="489" t="s">
        <v>171</v>
      </c>
      <c r="H35" s="489" t="str">
        <f t="shared" si="0"/>
        <v>TMST2AT</v>
      </c>
      <c r="I35" s="570">
        <v>0.5</v>
      </c>
      <c r="J35" s="570">
        <v>0.5</v>
      </c>
      <c r="K35" s="570">
        <v>0.5</v>
      </c>
      <c r="L35" s="570">
        <v>0.5</v>
      </c>
      <c r="M35" s="571"/>
      <c r="N35" s="251" t="s">
        <v>230</v>
      </c>
      <c r="O35" s="489" t="s">
        <v>171</v>
      </c>
      <c r="P35" s="489" t="str">
        <f t="shared" si="1"/>
        <v>TMST2AT</v>
      </c>
      <c r="Q35" s="570">
        <v>0.5</v>
      </c>
      <c r="R35" s="570">
        <v>0.5</v>
      </c>
      <c r="S35" s="570">
        <v>0.5</v>
      </c>
      <c r="T35" s="570">
        <v>0.5</v>
      </c>
    </row>
    <row r="36" spans="4:20" x14ac:dyDescent="0.45">
      <c r="D36" s="405" t="s">
        <v>230</v>
      </c>
      <c r="E36" s="439">
        <v>10.92</v>
      </c>
      <c r="F36" s="251">
        <v>2</v>
      </c>
      <c r="G36" s="489" t="s">
        <v>146</v>
      </c>
      <c r="H36" s="489" t="str">
        <f t="shared" si="0"/>
        <v>AFWT2AT</v>
      </c>
      <c r="I36" s="570">
        <v>0.5</v>
      </c>
      <c r="J36" s="570">
        <v>0.5</v>
      </c>
      <c r="K36" s="570">
        <v>0.5</v>
      </c>
      <c r="L36" s="570">
        <v>0.5</v>
      </c>
      <c r="M36" s="571"/>
      <c r="N36" s="251" t="s">
        <v>230</v>
      </c>
      <c r="O36" s="489" t="s">
        <v>146</v>
      </c>
      <c r="P36" s="489" t="str">
        <f t="shared" si="1"/>
        <v>AFWT2AT</v>
      </c>
      <c r="Q36" s="570">
        <v>0.5</v>
      </c>
      <c r="R36" s="570">
        <v>0.5</v>
      </c>
      <c r="S36" s="570">
        <v>0.5</v>
      </c>
      <c r="T36" s="570">
        <v>0.5</v>
      </c>
    </row>
    <row r="37" spans="4:20" x14ac:dyDescent="0.45">
      <c r="D37" s="405" t="s">
        <v>231</v>
      </c>
      <c r="E37" s="439">
        <v>35.86</v>
      </c>
      <c r="F37" s="251">
        <v>2</v>
      </c>
      <c r="G37" s="489" t="s">
        <v>177</v>
      </c>
      <c r="H37" s="489" t="str">
        <f t="shared" si="0"/>
        <v>YKYUDVRE</v>
      </c>
      <c r="I37" s="570">
        <v>0</v>
      </c>
      <c r="J37" s="570">
        <v>0.5</v>
      </c>
      <c r="K37" s="570">
        <v>0.5</v>
      </c>
      <c r="L37" s="570">
        <v>0.5</v>
      </c>
      <c r="M37" s="571"/>
      <c r="N37" s="251" t="s">
        <v>231</v>
      </c>
      <c r="O37" s="489" t="s">
        <v>177</v>
      </c>
      <c r="P37" s="489" t="str">
        <f t="shared" si="1"/>
        <v>YKYUDVRE</v>
      </c>
      <c r="Q37" s="570">
        <v>0</v>
      </c>
      <c r="R37" s="570">
        <v>0.5</v>
      </c>
      <c r="S37" s="570">
        <v>0.5</v>
      </c>
      <c r="T37" s="570">
        <v>0.5</v>
      </c>
    </row>
    <row r="38" spans="4:20" x14ac:dyDescent="0.45">
      <c r="D38" s="405" t="s">
        <v>231</v>
      </c>
      <c r="E38" s="439">
        <v>35.86</v>
      </c>
      <c r="F38" s="251">
        <v>2</v>
      </c>
      <c r="G38" s="489" t="s">
        <v>162</v>
      </c>
      <c r="H38" s="489" t="str">
        <f t="shared" si="0"/>
        <v>SVEUDVRE</v>
      </c>
      <c r="I38" s="570">
        <v>0</v>
      </c>
      <c r="J38" s="570">
        <v>0.5</v>
      </c>
      <c r="K38" s="570">
        <v>0.5</v>
      </c>
      <c r="L38" s="570">
        <v>0.5</v>
      </c>
      <c r="M38" s="571"/>
      <c r="N38" s="251" t="s">
        <v>231</v>
      </c>
      <c r="O38" s="489" t="s">
        <v>162</v>
      </c>
      <c r="P38" s="489" t="str">
        <f t="shared" si="1"/>
        <v>SVEUDVRE</v>
      </c>
      <c r="Q38" s="570">
        <v>0</v>
      </c>
      <c r="R38" s="570">
        <v>0.5</v>
      </c>
      <c r="S38" s="570">
        <v>0.5</v>
      </c>
      <c r="T38" s="570">
        <v>0.5</v>
      </c>
    </row>
    <row r="39" spans="4:20" x14ac:dyDescent="0.45">
      <c r="D39" s="405" t="s">
        <v>232</v>
      </c>
      <c r="E39" s="439">
        <v>24.55</v>
      </c>
      <c r="F39" s="251">
        <v>2</v>
      </c>
      <c r="G39" s="489" t="s">
        <v>148</v>
      </c>
      <c r="H39" s="489" t="str">
        <f t="shared" si="0"/>
        <v>ANHFens Reservoir</v>
      </c>
      <c r="I39" s="570">
        <v>0</v>
      </c>
      <c r="J39" s="570">
        <v>0.5</v>
      </c>
      <c r="K39" s="570">
        <v>0.5</v>
      </c>
      <c r="L39" s="570">
        <v>0.5</v>
      </c>
      <c r="M39" s="571"/>
      <c r="N39" s="251" t="s">
        <v>232</v>
      </c>
      <c r="O39" s="489" t="s">
        <v>148</v>
      </c>
      <c r="P39" s="489" t="str">
        <f t="shared" si="1"/>
        <v>ANHFens Reservoir</v>
      </c>
      <c r="Q39" s="570">
        <v>0</v>
      </c>
      <c r="R39" s="570">
        <v>0.5</v>
      </c>
      <c r="S39" s="570">
        <v>0.5</v>
      </c>
      <c r="T39" s="570">
        <v>0.5</v>
      </c>
    </row>
    <row r="40" spans="4:20" x14ac:dyDescent="0.45">
      <c r="D40" s="405" t="s">
        <v>232</v>
      </c>
      <c r="E40" s="439">
        <v>24.55</v>
      </c>
      <c r="F40" s="251">
        <v>2</v>
      </c>
      <c r="G40" s="489" t="s">
        <v>9</v>
      </c>
      <c r="H40" s="489" t="str">
        <f t="shared" si="0"/>
        <v>SSCFens Reservoir</v>
      </c>
      <c r="I40" s="570">
        <v>0</v>
      </c>
      <c r="J40" s="570">
        <v>0.5</v>
      </c>
      <c r="K40" s="570">
        <v>0.5</v>
      </c>
      <c r="L40" s="570">
        <v>0.5</v>
      </c>
      <c r="M40" s="571"/>
      <c r="N40" s="251" t="s">
        <v>232</v>
      </c>
      <c r="O40" s="489" t="s">
        <v>9</v>
      </c>
      <c r="P40" s="489" t="str">
        <f t="shared" si="1"/>
        <v>SSCFens Reservoir</v>
      </c>
      <c r="Q40" s="570">
        <v>0</v>
      </c>
      <c r="R40" s="570">
        <v>0.5</v>
      </c>
      <c r="S40" s="570">
        <v>0.5</v>
      </c>
      <c r="T40" s="570">
        <v>0.5</v>
      </c>
    </row>
    <row r="41" spans="4:20" x14ac:dyDescent="0.45">
      <c r="D41" s="441" t="s">
        <v>233</v>
      </c>
      <c r="E41" s="440">
        <v>4.74</v>
      </c>
      <c r="F41" s="342">
        <v>2</v>
      </c>
      <c r="G41" s="489" t="s">
        <v>167</v>
      </c>
      <c r="H41" s="489" t="str">
        <f t="shared" si="0"/>
        <v>SWBPoole Effluent Recycling and Transfers</v>
      </c>
      <c r="I41" s="570">
        <v>0</v>
      </c>
      <c r="J41" s="570">
        <v>0.57999999999999996</v>
      </c>
      <c r="K41" s="570">
        <v>0.57999999999999996</v>
      </c>
      <c r="L41" s="570">
        <v>0.57999999999999996</v>
      </c>
      <c r="M41" s="571"/>
      <c r="N41" s="342" t="s">
        <v>233</v>
      </c>
      <c r="O41" s="489" t="s">
        <v>167</v>
      </c>
      <c r="P41" s="489" t="str">
        <f t="shared" si="1"/>
        <v>SWBPoole Effluent Recycling and Transfers</v>
      </c>
      <c r="Q41" s="570">
        <v>0</v>
      </c>
      <c r="R41" s="570">
        <v>0.57999999999999996</v>
      </c>
      <c r="S41" s="570">
        <v>0.57999999999999996</v>
      </c>
      <c r="T41" s="570">
        <v>0.57999999999999996</v>
      </c>
    </row>
    <row r="42" spans="4:20" x14ac:dyDescent="0.45">
      <c r="D42" s="441" t="s">
        <v>233</v>
      </c>
      <c r="E42" s="440">
        <v>4.74</v>
      </c>
      <c r="F42" s="342">
        <v>2</v>
      </c>
      <c r="G42" s="489" t="s">
        <v>175</v>
      </c>
      <c r="H42" s="489" t="str">
        <f t="shared" si="0"/>
        <v>WSXPoole Effluent Recycling and Transfers</v>
      </c>
      <c r="I42" s="570">
        <v>0</v>
      </c>
      <c r="J42" s="570">
        <v>0.42</v>
      </c>
      <c r="K42" s="570">
        <v>0.42</v>
      </c>
      <c r="L42" s="570">
        <v>0.42</v>
      </c>
      <c r="M42" s="571"/>
      <c r="N42" s="342" t="s">
        <v>233</v>
      </c>
      <c r="O42" s="489" t="s">
        <v>175</v>
      </c>
      <c r="P42" s="489" t="str">
        <f t="shared" si="1"/>
        <v>WSXPoole Effluent Recycling and Transfers</v>
      </c>
      <c r="Q42" s="570">
        <v>0</v>
      </c>
      <c r="R42" s="570">
        <v>0.42</v>
      </c>
      <c r="S42" s="570">
        <v>0.42</v>
      </c>
      <c r="T42" s="570">
        <v>0.42</v>
      </c>
    </row>
    <row r="43" spans="4:20" x14ac:dyDescent="0.45">
      <c r="D43" s="405" t="s">
        <v>234</v>
      </c>
      <c r="E43" s="439">
        <v>30.08</v>
      </c>
      <c r="F43" s="251">
        <v>2</v>
      </c>
      <c r="G43" s="489" t="s">
        <v>167</v>
      </c>
      <c r="H43" s="489" t="str">
        <f t="shared" si="0"/>
        <v>SWBMendips</v>
      </c>
      <c r="I43" s="570">
        <v>0</v>
      </c>
      <c r="J43" s="570">
        <v>0.5</v>
      </c>
      <c r="K43" s="570">
        <v>0.5</v>
      </c>
      <c r="L43" s="570">
        <v>0.5</v>
      </c>
      <c r="M43" s="571"/>
      <c r="N43" s="251" t="s">
        <v>234</v>
      </c>
      <c r="O43" s="489" t="s">
        <v>167</v>
      </c>
      <c r="P43" s="489" t="str">
        <f t="shared" si="1"/>
        <v>SWBMendips</v>
      </c>
      <c r="Q43" s="570">
        <v>0</v>
      </c>
      <c r="R43" s="570">
        <v>0.5</v>
      </c>
      <c r="S43" s="570">
        <v>0.5</v>
      </c>
      <c r="T43" s="570">
        <v>0.5</v>
      </c>
    </row>
    <row r="44" spans="4:20" x14ac:dyDescent="0.45">
      <c r="D44" s="405" t="s">
        <v>234</v>
      </c>
      <c r="E44" s="439">
        <v>30.08</v>
      </c>
      <c r="F44" s="251">
        <v>2</v>
      </c>
      <c r="G44" s="489" t="s">
        <v>175</v>
      </c>
      <c r="H44" s="489" t="str">
        <f t="shared" si="0"/>
        <v>WSXMendips</v>
      </c>
      <c r="I44" s="570">
        <v>0</v>
      </c>
      <c r="J44" s="570">
        <v>0.5</v>
      </c>
      <c r="K44" s="570">
        <v>0.5</v>
      </c>
      <c r="L44" s="570">
        <v>0.5</v>
      </c>
      <c r="M44" s="571"/>
      <c r="N44" s="251" t="s">
        <v>234</v>
      </c>
      <c r="O44" s="489" t="s">
        <v>175</v>
      </c>
      <c r="P44" s="489" t="str">
        <f t="shared" si="1"/>
        <v>WSXMendips</v>
      </c>
      <c r="Q44" s="570">
        <v>0</v>
      </c>
      <c r="R44" s="570">
        <v>0.5</v>
      </c>
      <c r="S44" s="570">
        <v>0.5</v>
      </c>
      <c r="T44" s="570">
        <v>0.5</v>
      </c>
    </row>
    <row r="45" spans="4:20" x14ac:dyDescent="0.45">
      <c r="D45" s="405" t="s">
        <v>235</v>
      </c>
      <c r="E45" s="440">
        <v>5.1100000000000003</v>
      </c>
      <c r="F45" s="251">
        <v>1</v>
      </c>
      <c r="G45" s="489" t="s">
        <v>169</v>
      </c>
      <c r="H45" s="489" t="str">
        <f t="shared" si="0"/>
        <v>SRNHavant Thicket Transfer</v>
      </c>
      <c r="I45" s="570">
        <v>0</v>
      </c>
      <c r="J45" s="570">
        <v>1</v>
      </c>
      <c r="K45" s="570">
        <v>1</v>
      </c>
      <c r="L45" s="570">
        <v>1</v>
      </c>
      <c r="M45" s="571"/>
      <c r="N45" s="251" t="s">
        <v>235</v>
      </c>
      <c r="O45" s="489" t="s">
        <v>169</v>
      </c>
      <c r="P45" s="489" t="str">
        <f t="shared" si="1"/>
        <v>SRNHavant Thicket Transfer</v>
      </c>
      <c r="Q45" s="570">
        <v>0</v>
      </c>
      <c r="R45" s="570">
        <v>1</v>
      </c>
      <c r="S45" s="570">
        <v>1</v>
      </c>
      <c r="T45" s="570">
        <v>1</v>
      </c>
    </row>
    <row r="46" spans="4:20" x14ac:dyDescent="0.45">
      <c r="D46" s="405" t="s">
        <v>236</v>
      </c>
      <c r="E46" s="440">
        <v>21.99</v>
      </c>
      <c r="F46" s="251">
        <v>1</v>
      </c>
      <c r="G46" s="489" t="s">
        <v>169</v>
      </c>
      <c r="H46" s="489" t="str">
        <f t="shared" si="0"/>
        <v>SRNHampshire Water Transfer and Recycling</v>
      </c>
      <c r="I46" s="570">
        <v>0</v>
      </c>
      <c r="J46" s="570">
        <v>0</v>
      </c>
      <c r="K46" s="570">
        <v>1</v>
      </c>
      <c r="L46" s="570">
        <v>1</v>
      </c>
      <c r="M46" s="571"/>
      <c r="N46" s="251" t="s">
        <v>236</v>
      </c>
      <c r="O46" s="489" t="s">
        <v>169</v>
      </c>
      <c r="P46" s="489" t="str">
        <f t="shared" si="1"/>
        <v>SRNHampshire Water Transfer and Recycling</v>
      </c>
      <c r="Q46" s="570">
        <v>0</v>
      </c>
      <c r="R46" s="570" t="s">
        <v>237</v>
      </c>
      <c r="S46" s="570">
        <v>1</v>
      </c>
      <c r="T46" s="570">
        <v>1</v>
      </c>
    </row>
  </sheetData>
  <sheetProtection sheet="1" objects="1" scenarios="1"/>
  <mergeCells count="2">
    <mergeCell ref="N3:T3"/>
    <mergeCell ref="D3:L3"/>
  </mergeCells>
  <phoneticPr fontId="67" type="noConversion"/>
  <pageMargins left="0.70866141732283472" right="0.70866141732283472" top="0.74803149606299213" bottom="0.74803149606299213" header="0.31496062992125984" footer="0.31496062992125984"/>
  <pageSetup paperSize="9" scale="23" orientation="portrait" r:id="rId1"/>
  <headerFooter>
    <oddHeader>&amp;L&amp;F
&amp;C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95DD-2C96-4142-AAAD-5D6C90681656}">
  <sheetPr>
    <tabColor rgb="FF7030A0"/>
    <pageSetUpPr fitToPage="1"/>
  </sheetPr>
  <dimension ref="A1"/>
  <sheetViews>
    <sheetView tabSelected="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1550C-4B08-49D7-B762-F6EDC7337C5D}">
  <sheetPr>
    <tabColor rgb="FFFFFF99"/>
    <pageSetUpPr fitToPage="1"/>
  </sheetPr>
  <dimension ref="A1:N51"/>
  <sheetViews>
    <sheetView tabSelected="1"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MATCH(InputB1!$D$7,'Partnership Arrangements'!$H$4:$H$46,0), MATCH(InputB1!D$9, 'Partnership Arrangements'!$H$4:$L$4,0)))</f>
        <v>0</v>
      </c>
      <c r="E10" s="509">
        <f>IF($C$10="",0,INDEX('Partnership Arrangements'!$H$4:$L$46, MATCH(InputB1!$D$7,'Partnership Arrangements'!$H$4:$H$46,0), MATCH(InputB1!E$9, 'Partnership Arrangements'!$H$4:$L$4,0)))</f>
        <v>0</v>
      </c>
      <c r="F10" s="509">
        <f>IF($C$10="",0,INDEX('Partnership Arrangements'!$H$4:$L$46, MATCH(InputB1!$D$7,'Partnership Arrangements'!$H$4:$H$46,0), MATCH(InputB1!F$9, 'Partnership Arrangements'!$H$4:$L$4,0)))</f>
        <v>0</v>
      </c>
      <c r="G10" s="509">
        <f>IF($C$10="",0,INDEX('Partnership Arrangements'!$H$4:$L$46, MATCH(InputB1!$D$7,'Partnership Arrangements'!$H$4:$H$46,0), MATCH(InputB1!G$9,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MATCH(InputB1!$D$7,'Partnership Arrangements'!$P$4:$P$46,0), MATCH(InputB1!D$9, 'Partnership Arrangements'!$P$4:$T$4,0)))</f>
        <v>0</v>
      </c>
      <c r="E11" s="509">
        <f>IF($C$10="",0,INDEX('Partnership Arrangements'!$P$4:$T$46, MATCH(InputB1!$D$7,'Partnership Arrangements'!$P$4:$P$46,0), MATCH(InputB1!E$9, 'Partnership Arrangements'!$P$4:$T$4,0)))</f>
        <v>0</v>
      </c>
      <c r="F11" s="509">
        <f>IF($C$10="",0,INDEX('Partnership Arrangements'!$P$4:$T$46, MATCH(InputB1!$D$7,'Partnership Arrangements'!$P$4:$P$46,0), MATCH(InputB1!F$9, 'Partnership Arrangements'!$P$4:$T$4,0)))</f>
        <v>0</v>
      </c>
      <c r="G11" s="509">
        <f>IF($C$10="",0,INDEX('Partnership Arrangements'!$P$4:$T$46, MATCH(InputB1!$D$7,'Partnership Arrangements'!$P$4:$P$46,0), MATCH(InputB1!G$9,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SSCFens Reservoir</v>
      </c>
      <c r="E24" s="348" t="str">
        <f>$D$4&amp;$C$27</f>
        <v>SSCFens Reservoir</v>
      </c>
      <c r="F24" s="348" t="str">
        <f>$D$4&amp;$C$27</f>
        <v>SSCFens Reservoir</v>
      </c>
      <c r="G24" s="348" t="str">
        <f>$D$4&amp;$C$27</f>
        <v>SSCFens Reservoir</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t="s">
        <v>232</v>
      </c>
      <c r="D27" s="509">
        <f>IF($C$27="", 0,INDEX('Partnership Arrangements'!$H$4:$L$46, MATCH(InputB1!$D$24,'Partnership Arrangements'!$H$4:$H$46,0), MATCH(InputB1!D$26, 'Partnership Arrangements'!$H$4:$L$4,0)))</f>
        <v>0</v>
      </c>
      <c r="E27" s="509">
        <f>IF($C$27="", 0,INDEX('Partnership Arrangements'!$H$4:$L$46, MATCH(InputB1!$D$24,'Partnership Arrangements'!$H$4:$H$46,0), MATCH(InputB1!E$26, 'Partnership Arrangements'!$H$4:$L$4,0)))</f>
        <v>0.5</v>
      </c>
      <c r="F27" s="509">
        <f>IF($C$27="", 0,INDEX('Partnership Arrangements'!$H$4:$L$46, MATCH(InputB1!$D$24,'Partnership Arrangements'!$H$4:$H$46,0), MATCH(InputB1!F$26, 'Partnership Arrangements'!$H$4:$L$4,0)))</f>
        <v>0.5</v>
      </c>
      <c r="G27" s="509">
        <f>IF($C$27="", 0,INDEX('Partnership Arrangements'!$H$4:$L$46, MATCH(InputB1!$D$24,'Partnership Arrangements'!$H$4:$H$46,0), MATCH(InputB1!G$26, 'Partnership Arrangements'!$H$4:$L$4,0)))</f>
        <v>0.5</v>
      </c>
      <c r="H27" s="261"/>
      <c r="I27" s="346"/>
      <c r="J27" s="346"/>
      <c r="K27" s="346"/>
      <c r="L27" s="346"/>
      <c r="M27" s="423"/>
    </row>
    <row r="28" spans="1:13" ht="35.450000000000003" customHeight="1" x14ac:dyDescent="0.45">
      <c r="A28" s="655" t="s">
        <v>200</v>
      </c>
      <c r="B28" s="656"/>
      <c r="C28" s="654"/>
      <c r="D28" s="509">
        <f>IF($C$27="",0,INDEX('Partnership Arrangements'!$P$4:$T$46,MATCH(InputB1!$D$24,'Partnership Arrangements'!$P$4:$P$46,0),MATCH(InputB1!D$26,'Partnership Arrangements'!$P$4:$T$4,0)))</f>
        <v>0</v>
      </c>
      <c r="E28" s="509">
        <f>IF($C$27="",0,INDEX('Partnership Arrangements'!$P$4:$T$46,MATCH(InputB1!$D$24,'Partnership Arrangements'!$P$4:$P$46,0),MATCH(InputB1!E$26,'Partnership Arrangements'!$P$4:$T$4,0)))</f>
        <v>0.5</v>
      </c>
      <c r="F28" s="509">
        <f>IF($C$27="",0,INDEX('Partnership Arrangements'!$P$4:$T$46,MATCH(InputB1!$D$24,'Partnership Arrangements'!$P$4:$P$46,0),MATCH(InputB1!F$26,'Partnership Arrangements'!$P$4:$T$4,0)))</f>
        <v>0.5</v>
      </c>
      <c r="G28" s="509">
        <f>IF($C$27="",0,INDEX('Partnership Arrangements'!$P$4:$T$46,MATCH(InputB1!$D$24,'Partnership Arrangements'!$P$4:$P$46,0),MATCH(InputB1!G$26,'Partnership Arrangements'!$P$4:$T$4,0)))</f>
        <v>0.5</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2</v>
      </c>
    </row>
    <row r="31" spans="1:13" s="79" customFormat="1" x14ac:dyDescent="0.45"/>
    <row r="32" spans="1:13" s="79" customFormat="1" ht="18.75" customHeight="1" x14ac:dyDescent="0.45">
      <c r="C32" s="230" t="s">
        <v>241</v>
      </c>
      <c r="D32" s="602">
        <f>_xlfn.XLOOKUP($C27,'Partnership Arrangements'!$D$5:$D$46,'Partnership Arrangements'!$E$5:$E$46,0,0,1)</f>
        <v>24.55</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SSCFens Reservoir</v>
      </c>
      <c r="D36" s="459">
        <f>_xlfn.XLOOKUP($C$36,'Gate 1 and 2 Outturn'!$C$4:$C$44,'Gate 1 and 2 Outturn'!$I$4:$I$44,0,0,1)</f>
        <v>2.2294057067209776</v>
      </c>
      <c r="E36" s="407"/>
      <c r="F36" s="506">
        <f>_xlfn.XLOOKUP($C$27,'Partnership Arrangements'!$D$4:$D$46,'Partnership Arrangements'!$E$4:$E$46,0,0,1)*$E$27</f>
        <v>12.275</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MATCH(InputB1!$D$43,'Partnership Arrangements'!$H$4:$H$46,0), MATCH(InputB1!D$45, 'Partnership Arrangements'!$H$4:$L$4,0)))</f>
        <v>0</v>
      </c>
      <c r="E46" s="509">
        <f>IF($C$46="",0,INDEX('Partnership Arrangements'!$H$4:$L$46, MATCH(InputB1!$D$43,'Partnership Arrangements'!$H$4:$H$46,0), MATCH(InputB1!E$45, 'Partnership Arrangements'!$H$4:$L$4,0)))</f>
        <v>0</v>
      </c>
      <c r="F46" s="509">
        <f>IF($C$46="",0,INDEX('Partnership Arrangements'!$H$4:$L$46, MATCH(InputB1!$D$43,'Partnership Arrangements'!$H$4:$H$46,0), MATCH(InputB1!F$45, 'Partnership Arrangements'!$H$4:$L$4,0)))</f>
        <v>0</v>
      </c>
      <c r="G46" s="509">
        <f>IF($C$46="",0,INDEX('Partnership Arrangements'!$H$4:$L$46, MATCH(InputB1!$D$43,'Partnership Arrangements'!$H$4:$H$46,0), MATCH(InputB1!G$45,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MATCH(InputB1!$D$43,'Partnership Arrangements'!$P$4:$P$46,0), MATCH(InputB1!D$45, 'Partnership Arrangements'!$P$4:$T$4,0)))</f>
        <v>0</v>
      </c>
      <c r="E47" s="509">
        <f>IF($C$46="",0, INDEX('Partnership Arrangements'!$P$4:$T$46, MATCH(InputB1!$D$43,'Partnership Arrangements'!$P$4:$P$46,0), MATCH(InputB1!E$45, 'Partnership Arrangements'!$P$4:$T$4,0)))</f>
        <v>0</v>
      </c>
      <c r="F47" s="509">
        <f>IF($C$46="",0, INDEX('Partnership Arrangements'!$P$4:$T$46, MATCH(InputB1!$D$43,'Partnership Arrangements'!$P$4:$P$46,0), MATCH(InputB1!F$45, 'Partnership Arrangements'!$P$4:$T$4,0)))</f>
        <v>0</v>
      </c>
      <c r="G47" s="509">
        <f>IF($C$46="",0, INDEX('Partnership Arrangements'!$P$4:$T$46, MATCH(InputB1!$D$43,'Partnership Arrangements'!$P$4:$P$46,0), MATCH(InputB1!G$45,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10:B10"/>
    <mergeCell ref="C10:C11"/>
    <mergeCell ref="A11:B11"/>
    <mergeCell ref="F49:G49"/>
    <mergeCell ref="F18:G18"/>
    <mergeCell ref="A27:B27"/>
    <mergeCell ref="C27:C28"/>
    <mergeCell ref="A28:B28"/>
    <mergeCell ref="F35:G35"/>
    <mergeCell ref="A46:B46"/>
    <mergeCell ref="C46:C47"/>
    <mergeCell ref="A47:B47"/>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F636F57-FEDA-4487-BA86-8DBE7547EC92}">
          <x14:formula1>
            <xm:f>'Partnership Arrangements'!$B$21:$B$25</xm:f>
          </x14:formula1>
          <xm:sqref>C27:C28</xm:sqref>
        </x14:dataValidation>
        <x14:dataValidation type="list" allowBlank="1" showInputMessage="1" showErrorMessage="1" xr:uid="{09BFD0AB-1B3E-45FC-8B4B-68D8190216F3}">
          <x14:formula1>
            <xm:f>'Partnership Arrangements'!$B$5:$B$20</xm:f>
          </x14:formula1>
          <xm:sqref>C10:C11</xm:sqref>
        </x14:dataValidation>
        <x14:dataValidation type="list" allowBlank="1" showInputMessage="1" showErrorMessage="1" xr:uid="{2B9FDBAD-F84E-4A97-B441-1268FCA0AD37}">
          <x14:formula1>
            <xm:f>'Partnership Arrangements'!$B$26</xm:f>
          </x14:formula1>
          <xm:sqref>C46:C47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9B5A-AD71-4407-AD24-27DD162269FF}">
  <sheetPr>
    <tabColor rgb="FFFFFF99"/>
    <pageSetUpPr fitToPage="1"/>
  </sheetPr>
  <dimension ref="A1:J431"/>
  <sheetViews>
    <sheetView showGridLines="0" tabSelected="1" zoomScale="80" zoomScaleNormal="80" workbookViewId="0">
      <pane xSplit="9" ySplit="1" topLeftCell="J83"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InputB1!C2</f>
        <v>(1) Funded (Solutions at PR19)</v>
      </c>
      <c r="B14" s="562"/>
      <c r="C14" s="481"/>
      <c r="D14" s="409"/>
    </row>
    <row r="15" spans="1:10" s="267" customFormat="1" ht="13.15" x14ac:dyDescent="0.45">
      <c r="A15" s="72">
        <f>InputB1!$C$10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InputB1!D4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InputB1!D15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INDEX(InputsG!$B$3:$G$7,MATCH(InputsG!$B$6,InputsG!$B$3:$B$7,0),MATCH(InputsR1!F$20,InputsG!$B$4:$G$4,0))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INDEX(InputsG!$B$3:$G$7,MATCH(InputsG!$B$7,InputsG!$B$3:$B$7,0),MATCH(InputsR1!F$20,InputsG!$B$4:$G$4,0))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INDEX(InputsG!$B$3:$G$7,MATCH(InputsG!$B$7,InputsG!$B$3:$B$7,0),MATCH(InputsR1!F$20+1,InputsG!$B$4:$G$4,0))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(F36+F40)=ROUND(InputB1!F19,3)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ROUND(F56+F62,2)=ROUND(InputB1!D19,2)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InputB1!C21</f>
        <v>(2) Unfunded (Solutions post Gate 1)</v>
      </c>
      <c r="B68" s="562"/>
      <c r="C68" s="486"/>
      <c r="D68" s="410"/>
      <c r="E68" s="562"/>
      <c r="F68" s="408"/>
      <c r="G68" s="408"/>
      <c r="H68" s="562"/>
      <c r="I68" s="562"/>
      <c r="J68" s="562"/>
    </row>
    <row r="69" spans="1:10" s="72" customFormat="1" ht="13.15" x14ac:dyDescent="0.45">
      <c r="A69" s="72" t="str">
        <f>InputB1!C27</f>
        <v>Fens Reservoir</v>
      </c>
      <c r="C69" s="431"/>
      <c r="D69" s="334"/>
    </row>
    <row r="70" spans="1:10" s="108" customFormat="1" ht="12.75" x14ac:dyDescent="0.45">
      <c r="C70" s="340"/>
      <c r="D70" s="333"/>
    </row>
    <row r="71" spans="1:10" s="108" customFormat="1" ht="13.15" x14ac:dyDescent="0.45">
      <c r="C71" s="340"/>
      <c r="D71" s="336"/>
      <c r="E71" s="108" t="s">
        <v>259</v>
      </c>
      <c r="F71" s="479" t="str">
        <f>InputB1!D4</f>
        <v>SSC</v>
      </c>
    </row>
    <row r="72" spans="1:10" s="108" customFormat="1" ht="13.15" x14ac:dyDescent="0.45">
      <c r="C72" s="340"/>
      <c r="D72" s="336"/>
      <c r="F72" s="490"/>
    </row>
    <row r="73" spans="1:10" x14ac:dyDescent="0.45">
      <c r="A73" s="228"/>
      <c r="B73" s="228"/>
      <c r="C73" s="482"/>
      <c r="D73" s="337"/>
      <c r="E73" s="108" t="s">
        <v>291</v>
      </c>
      <c r="F73" s="496">
        <f>InputB1!D32</f>
        <v>24.55</v>
      </c>
      <c r="G73" s="108" t="s">
        <v>261</v>
      </c>
      <c r="H73" s="228"/>
      <c r="I73" s="228"/>
      <c r="J73" s="228"/>
    </row>
    <row r="74" spans="1:10" s="263" customFormat="1" ht="13.5" x14ac:dyDescent="0.45">
      <c r="A74" s="573"/>
      <c r="B74" s="573"/>
      <c r="C74" s="483"/>
      <c r="D74" s="335"/>
      <c r="E74" s="108" t="s">
        <v>262</v>
      </c>
      <c r="F74" s="192">
        <v>3</v>
      </c>
      <c r="G74" s="108" t="s">
        <v>263</v>
      </c>
      <c r="H74" s="612" t="s">
        <v>292</v>
      </c>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INDEX(InputsG!$B$10:$G$14,MATCH(InputsG!$B$13,InputsG!$B$10:$B$14,0),MATCH(InputsR1!F$74,InputsG!$B$11:$G$11,0))</f>
        <v>0.56000000000000005</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INDEX(InputsG!$B$10:$G$14,MATCH(InputsG!$B$14,InputsG!$B$10:$B$14,0),MATCH(InputsR1!F$74,InputsG!$B$11:$G$11,0))</f>
        <v>0.44</v>
      </c>
      <c r="G79" s="261" t="s">
        <v>139</v>
      </c>
      <c r="H79" s="612" t="s">
        <v>293</v>
      </c>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INDEX(InputsG!$B$10:$G$14,MATCH(InputsG!$B$14,InputsG!$B$10:$B$14,0),MATCH(InputsR1!F$74+1,InputsG!$B$11:$G$11,0))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0.56000000000000005</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Fens Reservoir</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v>8.3450000000000006</v>
      </c>
      <c r="G90" s="108" t="s">
        <v>261</v>
      </c>
      <c r="H90" s="612" t="s">
        <v>296</v>
      </c>
    </row>
    <row r="91" spans="1:10" s="108" customFormat="1" ht="12.75" x14ac:dyDescent="0.45">
      <c r="C91" s="340"/>
      <c r="D91" s="333"/>
      <c r="F91" s="545"/>
      <c r="H91" s="471"/>
    </row>
    <row r="92" spans="1:10" s="108" customFormat="1" ht="12.75" x14ac:dyDescent="0.45">
      <c r="C92" s="340"/>
      <c r="D92" s="332" t="s">
        <v>275</v>
      </c>
      <c r="E92" s="108" t="str">
        <f>$F$71&amp;D92</f>
        <v>SSC: additional gated totex allowance - water resources (17-18 FYA CPIH deflated prices)</v>
      </c>
      <c r="F92" s="544">
        <v>7.3019999999999996</v>
      </c>
      <c r="G92" s="108" t="s">
        <v>261</v>
      </c>
      <c r="H92" s="612" t="s">
        <v>297</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v>3.93</v>
      </c>
      <c r="G94" s="108" t="s">
        <v>261</v>
      </c>
      <c r="H94" s="108" t="b">
        <f>(F90+F94)=ROUND(InputB1!F36,3)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v>3.4329999999999998</v>
      </c>
      <c r="G96" s="108" t="s">
        <v>261</v>
      </c>
      <c r="H96" s="612" t="s">
        <v>297</v>
      </c>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c r="H102" s="496"/>
      <c r="I102" s="613"/>
    </row>
    <row r="103" spans="1:10" s="108" customFormat="1" ht="12.75" x14ac:dyDescent="0.45">
      <c r="C103" s="340"/>
      <c r="D103" s="333"/>
      <c r="H103" s="496"/>
      <c r="I103" s="613"/>
    </row>
    <row r="104" spans="1:10" s="108" customFormat="1" ht="13.15" x14ac:dyDescent="0.45">
      <c r="C104" s="340" t="s">
        <v>281</v>
      </c>
      <c r="D104" s="84" t="str">
        <f>C104&amp;A69</f>
        <v>Outturn inputs for: Fens Reservoir</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v>4.6732000000000005</v>
      </c>
      <c r="G106" s="108" t="s">
        <v>261</v>
      </c>
      <c r="H106" s="612" t="s">
        <v>299</v>
      </c>
      <c r="I106" s="573"/>
      <c r="J106" s="108"/>
    </row>
    <row r="107" spans="1:10" s="231" customFormat="1" x14ac:dyDescent="0.45">
      <c r="A107" s="261"/>
      <c r="B107" s="261"/>
      <c r="C107" s="484"/>
      <c r="D107" s="338"/>
      <c r="E107" s="108"/>
      <c r="F107" s="545"/>
      <c r="G107" s="261"/>
      <c r="H107" s="163"/>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v>7.2637999999999989</v>
      </c>
      <c r="G108" s="108" t="s">
        <v>261</v>
      </c>
      <c r="H108" s="612" t="s">
        <v>300</v>
      </c>
      <c r="I108" s="573"/>
      <c r="J108" s="108"/>
    </row>
    <row r="109" spans="1:10" x14ac:dyDescent="0.45">
      <c r="A109" s="108"/>
      <c r="B109" s="108"/>
      <c r="C109" s="340"/>
      <c r="D109" s="335"/>
      <c r="E109" s="108"/>
      <c r="F109" s="496"/>
      <c r="G109" s="108"/>
      <c r="H109" s="163"/>
      <c r="I109" s="573"/>
      <c r="J109" s="108"/>
    </row>
    <row r="110" spans="1:10" x14ac:dyDescent="0.45">
      <c r="A110" s="108"/>
      <c r="B110" s="108"/>
      <c r="C110" s="340"/>
      <c r="D110" s="335" t="s">
        <v>285</v>
      </c>
      <c r="E110" s="108" t="str">
        <f t="shared" si="4"/>
        <v>SSC: outturn totex - water network plus (17-18 FYA CPIH deflated prices)</v>
      </c>
      <c r="F110" s="544">
        <v>2.2008000000000001</v>
      </c>
      <c r="G110" s="108" t="s">
        <v>261</v>
      </c>
      <c r="H110" s="612" t="s">
        <v>299</v>
      </c>
      <c r="I110" s="108"/>
      <c r="J110" s="108"/>
    </row>
    <row r="111" spans="1:10" s="231" customFormat="1" x14ac:dyDescent="0.45">
      <c r="A111" s="261"/>
      <c r="B111" s="261"/>
      <c r="C111" s="484"/>
      <c r="D111" s="338"/>
      <c r="E111" s="108"/>
      <c r="F111" s="545"/>
      <c r="G111" s="261"/>
      <c r="H111" s="163"/>
      <c r="I111" s="261"/>
      <c r="J111" s="261"/>
    </row>
    <row r="112" spans="1:10" x14ac:dyDescent="0.45">
      <c r="A112" s="108"/>
      <c r="B112" s="108"/>
      <c r="C112" s="340"/>
      <c r="D112" s="338" t="s">
        <v>286</v>
      </c>
      <c r="E112" s="108" t="str">
        <f t="shared" si="4"/>
        <v>SSC: outturn additional gated totex - water network plus (17-18 FYA CPIH deflated prices)</v>
      </c>
      <c r="F112" s="544">
        <v>3.4171999999999998</v>
      </c>
      <c r="G112" s="108" t="s">
        <v>261</v>
      </c>
      <c r="H112" s="612" t="s">
        <v>300</v>
      </c>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614"/>
      <c r="I114" s="573"/>
      <c r="J114" s="573"/>
    </row>
    <row r="115" spans="1:10" x14ac:dyDescent="0.45">
      <c r="A115" s="573"/>
      <c r="B115" s="573"/>
      <c r="C115" s="483"/>
      <c r="D115" s="335"/>
      <c r="E115" s="108"/>
      <c r="F115" s="496"/>
      <c r="G115" s="108"/>
      <c r="H115" s="614"/>
      <c r="I115" s="573"/>
      <c r="J115" s="573"/>
    </row>
    <row r="116" spans="1:10" x14ac:dyDescent="0.45">
      <c r="A116" s="573"/>
      <c r="B116" s="573"/>
      <c r="C116" s="483"/>
      <c r="D116" s="335" t="s">
        <v>290</v>
      </c>
      <c r="E116" s="108" t="str">
        <f t="shared" si="4"/>
        <v>SSC: penalty - water network plus (17-18 FYA CPIH deflated prices)</v>
      </c>
      <c r="F116" s="544"/>
      <c r="G116" s="108" t="s">
        <v>261</v>
      </c>
      <c r="H116" s="614"/>
      <c r="I116" s="573"/>
      <c r="J116" s="573"/>
    </row>
    <row r="117" spans="1:10" x14ac:dyDescent="0.45">
      <c r="A117" s="573"/>
      <c r="B117" s="573"/>
      <c r="C117" s="483"/>
      <c r="D117" s="335"/>
      <c r="E117" s="108"/>
      <c r="F117" s="227"/>
      <c r="G117" s="108"/>
      <c r="H117" s="614"/>
      <c r="I117" s="573"/>
      <c r="J117" s="573"/>
    </row>
    <row r="118" spans="1:10" s="411" customFormat="1" ht="15" x14ac:dyDescent="0.45">
      <c r="A118" s="412" t="str">
        <f>InputB1!C38</f>
        <v>(3) Other (Applicable to Southern Water only post Gate 2)</v>
      </c>
      <c r="B118" s="562"/>
      <c r="C118" s="486"/>
      <c r="D118" s="410"/>
      <c r="E118" s="408"/>
      <c r="F118" s="413"/>
      <c r="G118" s="408"/>
      <c r="H118" s="562"/>
      <c r="I118" s="562"/>
      <c r="J118" s="562"/>
    </row>
    <row r="119" spans="1:10" s="267" customFormat="1" ht="13.15" x14ac:dyDescent="0.45">
      <c r="A119" s="72">
        <f>InputB1!C46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InputB1!D4</f>
        <v>SSC</v>
      </c>
    </row>
    <row r="122" spans="1:10" x14ac:dyDescent="0.45">
      <c r="A122" s="228"/>
      <c r="B122" s="228"/>
      <c r="C122" s="482"/>
      <c r="D122" s="337"/>
      <c r="E122" s="228"/>
      <c r="F122" s="108"/>
      <c r="G122" s="108"/>
      <c r="H122" s="615"/>
      <c r="I122" s="228"/>
      <c r="J122" s="228"/>
    </row>
    <row r="123" spans="1:10" x14ac:dyDescent="0.45">
      <c r="A123" s="228"/>
      <c r="B123" s="228"/>
      <c r="C123" s="482"/>
      <c r="D123" s="337"/>
      <c r="E123" s="108" t="s">
        <v>301</v>
      </c>
      <c r="F123" s="496">
        <f>InputB1!D51</f>
        <v>0</v>
      </c>
      <c r="G123" s="108" t="s">
        <v>261</v>
      </c>
      <c r="H123" s="615"/>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INDEX(InputsG!$B$17:$G$21,MATCH(InputsG!$B$20,InputsG!$B$17:$B$21,0),MATCH(InputsR1!F$124,InputsG!$B$18:$G$18,0))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INDEX(InputsG!$B$17:$G$21,MATCH(InputsG!$B$21,InputsG!$B$17:$B$21,0),MATCH(InputsR1!F$124,InputsG!$B$18:$G$18,0))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(F136+F140)=ROUND(InputB1!F50,3)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3" operator="notContains" text="ANH,WSH,HDD,NES,SVE,SWB,SRN,TMS, UUW, WSX,YKY, AFW,BRL,PRT,SEW,SSC,SES,">
      <formula>ISERROR(SEARCH("ANH,WSH,HDD,NES,SVE,SWB,SRN,TMS, UUW, WSX,YKY, AFW,BRL,PRT,SEW,SSC,SES,",F37))</formula>
    </cfRule>
    <cfRule type="containsText" dxfId="84" priority="14" operator="containsText" text="ANH,WSH,HDD,NES,SVE,SWB,SRN,TMS, UUW, WSX,YKY, AFW,BRL,PRT,SEW,SSC,SES,">
      <formula>NOT(ISERROR(SEARCH("ANH,WSH,HDD,NES,SVE,SWB,SRN,TMS, UUW, WSX,YKY, AFW,BRL,PRT,SEW,SSC,SES,",F37)))</formula>
    </cfRule>
  </conditionalFormatting>
  <conditionalFormatting sqref="F42">
    <cfRule type="notContainsText" priority="15" operator="notContains" text="ANH,WSH,HDD,NES,SVE,SWB,SRN,TMS, UUW, WSX,YKY, AFW,BRL,PRT,SEW,SSC,SES,">
      <formula>ISERROR(SEARCH("ANH,WSH,HDD,NES,SVE,SWB,SRN,TMS, UUW, WSX,YKY, AFW,BRL,PRT,SEW,SSC,SES,",F42))</formula>
    </cfRule>
    <cfRule type="containsText" dxfId="83" priority="16"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82" priority="2" operator="containsText" text="ANH,WSH,HDD,NES,SVE,SWB,SRN,TMS, UUW, WSX,YKY, AFW,BRL,PRT,SEW,SSC,SES,">
      <formula>NOT(ISERROR(SEARCH("ANH,WSH,HDD,NES,SVE,SWB,SRN,TMS, UUW, WSX,YKY, AFW,BRL,PRT,SEW,SSC,SES,",F138)))</formula>
    </cfRule>
  </conditionalFormatting>
  <conditionalFormatting sqref="F142">
    <cfRule type="notContainsText" priority="11" operator="notContains" text="ANH,WSH,HDD,NES,SVE,SWB,SRN,TMS, UUW, WSX,YKY, AFW,BRL,PRT,SEW,SSC,SES,">
      <formula>ISERROR(SEARCH("ANH,WSH,HDD,NES,SVE,SWB,SRN,TMS, UUW, WSX,YKY, AFW,BRL,PRT,SEW,SSC,SES,",F142))</formula>
    </cfRule>
    <cfRule type="containsText" dxfId="81" priority="12" operator="containsText" text="ANH,WSH,HDD,NES,SVE,SWB,SRN,TMS, UUW, WSX,YKY, AFW,BRL,PRT,SEW,SSC,SES,">
      <formula>NOT(ISERROR(SEARCH("ANH,WSH,HDD,NES,SVE,SWB,SRN,TMS, UUW, WSX,YKY, AFW,BRL,PRT,SEW,SSC,SES,",F142)))</formula>
    </cfRule>
  </conditionalFormatting>
  <conditionalFormatting sqref="H40 H62">
    <cfRule type="cellIs" dxfId="80" priority="7" operator="equal">
      <formula>FALSE</formula>
    </cfRule>
    <cfRule type="cellIs" dxfId="79" priority="8" operator="equal">
      <formula>TRUE</formula>
    </cfRule>
  </conditionalFormatting>
  <conditionalFormatting sqref="H94">
    <cfRule type="cellIs" dxfId="78" priority="5" operator="equal">
      <formula>FALSE</formula>
    </cfRule>
    <cfRule type="cellIs" dxfId="77" priority="6" operator="equal">
      <formula>TRUE</formula>
    </cfRule>
  </conditionalFormatting>
  <conditionalFormatting sqref="H140">
    <cfRule type="cellIs" dxfId="76" priority="3" operator="equal">
      <formula>FALSE</formula>
    </cfRule>
    <cfRule type="cellIs" dxfId="75" priority="4" operator="equal">
      <formula>TRUE</formula>
    </cfRule>
  </conditionalFormatting>
  <dataValidations disablePrompts="1" count="2">
    <dataValidation type="list" allowBlank="1" showInputMessage="1" showErrorMessage="1" sqref="A15 A119" xr:uid="{81D0C112-0512-4A16-9683-EA043EC04853}">
      <formula1>#REF!</formula1>
    </dataValidation>
    <dataValidation type="list" allowBlank="1" showInputMessage="1" showErrorMessage="1" sqref="F20 F74 F124" xr:uid="{909D03AE-6236-459B-ABD7-834E7A94EB61}">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1F35E1A-3026-41BD-8809-2C3C246C11AC}">
          <x14:formula1>
            <xm:f>'Discount Rate '!$B$10:$B$26</xm:f>
          </x14:formula1>
          <xm:sqref>F121 F71:F72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B7F3-8F46-455F-A369-8C72B8677E97}">
  <sheetPr>
    <tabColor rgb="FF92D050"/>
    <outlinePr summaryBelow="0"/>
    <pageSetUpPr fitToPage="1"/>
  </sheetPr>
  <dimension ref="A1:Y2059"/>
  <sheetViews>
    <sheetView showGridLines="0" tabSelected="1" zoomScale="80" zoomScaleNormal="80" workbookViewId="0">
      <pane xSplit="12" ySplit="3" topLeftCell="M55"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InputsR1!A15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InputsR1!F17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InputsR1!E19</f>
        <v>Original total solution allowance</v>
      </c>
      <c r="G9" s="534">
        <f>InputsR1!F19</f>
        <v>0</v>
      </c>
      <c r="H9" s="109" t="str">
        <f>InputsR1!G19</f>
        <v>£M</v>
      </c>
      <c r="I9" s="534">
        <f>InputsR1!F19</f>
        <v>0</v>
      </c>
      <c r="J9" s="491" t="str">
        <f>InputsR1!G19</f>
        <v>£M</v>
      </c>
      <c r="K9" s="363"/>
      <c r="L9" s="162"/>
      <c r="M9" s="162"/>
      <c r="N9" s="494"/>
      <c r="O9" s="162"/>
      <c r="P9" s="162"/>
      <c r="Q9" s="162"/>
      <c r="R9" s="162"/>
      <c r="S9" s="162"/>
      <c r="T9" s="162"/>
      <c r="U9" s="162"/>
    </row>
    <row r="10" spans="1:21" outlineLevel="1" x14ac:dyDescent="0.45">
      <c r="A10" s="551"/>
      <c r="B10" s="167"/>
      <c r="D10" s="167"/>
      <c r="E10" s="109" t="str">
        <f>InputsR1!E20</f>
        <v>Gate solution has completed</v>
      </c>
      <c r="F10" s="109"/>
      <c r="G10" s="510">
        <f>InputsR1!F20</f>
        <v>0</v>
      </c>
      <c r="H10" s="389" t="str">
        <f>InputsR1!G20</f>
        <v>#</v>
      </c>
      <c r="I10" s="534">
        <f>InputsR1!F20</f>
        <v>0</v>
      </c>
      <c r="J10" s="109" t="str">
        <f>InputsR1!G20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InputsR1!E22&amp;$A$5</f>
        <v>SSC: cumulative percentage of allocated spend given gate reached for0</v>
      </c>
      <c r="F11" s="109"/>
      <c r="G11" s="498">
        <f>InputsR1!F22</f>
        <v>0</v>
      </c>
      <c r="H11" s="368" t="str">
        <f>InputsR1!G22</f>
        <v>%</v>
      </c>
      <c r="I11" s="498">
        <f>InputsR1!F22</f>
        <v>0</v>
      </c>
      <c r="J11" s="368" t="str">
        <f>InputsR1!G22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InputsR1!E86</f>
        <v xml:space="preserve">SSC: Expected cumulative percentage of allocated spend adjusted </v>
      </c>
      <c r="F12" s="109"/>
      <c r="G12" s="498">
        <f>InputsR1!F32</f>
        <v>0</v>
      </c>
      <c r="H12" s="368" t="str">
        <f>InputsR1!G32</f>
        <v>%</v>
      </c>
      <c r="I12" s="498">
        <f>InputsR1!F32</f>
        <v>0</v>
      </c>
      <c r="J12" s="368" t="str">
        <f>InputsR1!G32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InputsR1!F$36</f>
        <v>0</v>
      </c>
      <c r="H16" s="109" t="str">
        <f xml:space="preserve"> InputsR1!G$36</f>
        <v>£M</v>
      </c>
      <c r="I16" s="510">
        <f>InputsR1!$F40</f>
        <v>0</v>
      </c>
      <c r="J16" s="364" t="str">
        <f xml:space="preserve"> InputsR1!G$36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InputsR1!F$52</f>
        <v>0</v>
      </c>
      <c r="H24" s="109" t="str">
        <f xml:space="preserve"> InputsR1!G$52</f>
        <v>£M</v>
      </c>
      <c r="I24" s="510">
        <f xml:space="preserve"> InputsR1!$F58</f>
        <v>0</v>
      </c>
      <c r="J24" s="389" t="str">
        <f xml:space="preserve"> InputsR1!$G58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InputsR1!F54</f>
        <v>0</v>
      </c>
      <c r="H25" s="604" t="str">
        <f>InputsR1!G54</f>
        <v>£M</v>
      </c>
      <c r="I25" s="516">
        <f>InputsR1!$F60</f>
        <v>0</v>
      </c>
      <c r="J25" s="367" t="str">
        <f>InputsR1!$G60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InputsR1!F38</f>
        <v>0</v>
      </c>
      <c r="H27" s="163" t="s">
        <v>261</v>
      </c>
      <c r="I27" s="520">
        <f>InputsR1!F42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InputsR1!F56</f>
        <v>0</v>
      </c>
      <c r="H31" s="419" t="str">
        <f>InputsR1!G56</f>
        <v>£M</v>
      </c>
      <c r="I31" s="524">
        <f>InputsR1!F62</f>
        <v>0</v>
      </c>
      <c r="J31" s="419" t="str">
        <f>InputsR1!G62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IF(SUMPRODUCT(InputB1!$D$8:$E$8*G16)-G31&gt;=0, SUMPRODUCT(InputB1!$D$8:$E$8*G16)-G31, 0)</f>
        <v>0</v>
      </c>
      <c r="H32" s="220" t="s">
        <v>261</v>
      </c>
      <c r="I32" s="524" cm="1">
        <f t="array" ref="I32">IF(SUMPRODUCT(InputB1!$D$8:$E$8*I16)-I31&gt;=0, SUMPRODUCT(InputB1!$D$8:$E$8*I16)-I31,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1!$D$11:$E$11,InputB1!$D$8:$E$8),0)+(IF(G12&gt;0.25,SUMPRODUCT(G9*InputB1!$F$11,InputB1!$F$8),0)+IF(G10=3,(G9*InputB1!$G$11*InputB1!$G$8),0)))*(G16/(G16+I16)))-(IF(G10&lt;=2,SUMPRODUCT(G16*InputB1!$D$8:$E$8),0)+(IF(G12&gt;0.25,SUMPRODUCT(G16*InputB1!$F$8),0)+IF(G10=3,(G16*InputB1!$G$8),0)))),0)</f>
        <v>0</v>
      </c>
      <c r="H34" s="163" t="s">
        <v>261</v>
      </c>
      <c r="I34" s="520" cm="1">
        <f t="array" ref="I34">IF(I16&gt;0,(((IF(I10&lt;=2,SUMPRODUCT(I9*InputB1!$D$11:$E$11,InputB1!$D$8:$E$8),0)+(IF(I12&gt;0.25,SUMPRODUCT(I9*InputB1!$F$11,InputB1!$F$8),0)+IF(I10=3,(I9*InputB1!$G$11*InputB1!$G$8),0)))*(I16/(I16+G16)))-(IF(I10&lt;=2,SUMPRODUCT(I16*InputB1!$D$8:$E$8),0)+(IF(I12&gt;0.25,SUMPRODUCT(I16*InputB1!$F$8),0)+IF(I10=3,(I16*InputB1!$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InputsR1!E48</f>
        <v>Discount Rate</v>
      </c>
      <c r="F38" s="206"/>
      <c r="G38" s="586">
        <f>InputsR1!F48</f>
        <v>2.92E-2</v>
      </c>
      <c r="H38" s="378" t="str">
        <f>InputsR1!G48</f>
        <v>%</v>
      </c>
      <c r="I38" s="586">
        <f>InputsR1!F48</f>
        <v>2.92E-2</v>
      </c>
      <c r="J38" s="378" t="str">
        <f>InputsR1!G48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InputsR1!E20</f>
        <v>Gate solution has completed</v>
      </c>
      <c r="F39" s="109"/>
      <c r="G39" s="510">
        <f>InputsR1!F20</f>
        <v>0</v>
      </c>
      <c r="H39" s="389" t="str">
        <f>InputsR1!G20</f>
        <v>#</v>
      </c>
      <c r="I39" s="320">
        <f>InputsR1!F20</f>
        <v>0</v>
      </c>
      <c r="J39" s="389" t="str">
        <f>InputsR1!G20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InputsR1!E$44</f>
        <v>SSC: PAYG ratio - water resources</v>
      </c>
      <c r="F43" s="109"/>
      <c r="G43" s="498">
        <f xml:space="preserve"> InputsR1!F$44</f>
        <v>0.63800000000000001</v>
      </c>
      <c r="H43" s="109" t="str">
        <f xml:space="preserve"> InputsR1!G$44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InputsR1!E$46</f>
        <v>SSC: PAYG ratio - water network plus</v>
      </c>
      <c r="F44" s="109"/>
      <c r="G44" s="529" t="s">
        <v>320</v>
      </c>
      <c r="H44" s="368" t="s">
        <v>263</v>
      </c>
      <c r="I44" s="498">
        <f>InputsR1!F46</f>
        <v>0.63500000000000001</v>
      </c>
      <c r="J44" s="368" t="str">
        <f>InputsR1!G46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InputsR1!E$64</f>
        <v>SSC: penalty - water resources (17-18 FYA CPIH deflated prices)</v>
      </c>
      <c r="F46" s="185"/>
      <c r="G46" s="530">
        <f xml:space="preserve"> InputsR1!F$64</f>
        <v>0</v>
      </c>
      <c r="H46" s="185" t="str">
        <f xml:space="preserve"> InputsR1!G$64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InputsR1!E$66</f>
        <v>SSC: penalty - water network plus (17-18 FYA CPIH deflated prices)</v>
      </c>
      <c r="F47" s="185"/>
      <c r="G47" s="530" t="s">
        <v>320</v>
      </c>
      <c r="H47" s="185" t="s">
        <v>263</v>
      </c>
      <c r="I47" s="328">
        <f>InputsR1!F66</f>
        <v>0</v>
      </c>
      <c r="J47" s="390" t="str">
        <f>InputsR1!G66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t="str">
        <f>InputsR1!A69</f>
        <v>Fens Reservoir</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InputsR1!F71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InputsR1!E73</f>
        <v>Original total solution shadow allowance</v>
      </c>
      <c r="F64" s="109"/>
      <c r="G64" s="534">
        <f>InputsR1!F73</f>
        <v>24.55</v>
      </c>
      <c r="H64" s="491" t="str">
        <f>InputsR1!G73</f>
        <v>£M</v>
      </c>
      <c r="I64" s="534">
        <f>InputsR1!F73</f>
        <v>24.55</v>
      </c>
      <c r="J64" s="109" t="str">
        <f>InputsR1!G73</f>
        <v>£M</v>
      </c>
      <c r="K64" s="363"/>
      <c r="L64" s="162"/>
      <c r="M64" s="162"/>
      <c r="N64" s="162"/>
      <c r="O64" s="162"/>
      <c r="P64" s="162"/>
      <c r="Q64" s="162"/>
      <c r="R64" s="162"/>
      <c r="S64" s="162"/>
      <c r="T64" s="162"/>
      <c r="U64" s="162"/>
    </row>
    <row r="65" spans="1:21" outlineLevel="1" x14ac:dyDescent="0.45">
      <c r="A65" s="551"/>
      <c r="B65" s="551"/>
      <c r="C65" s="551"/>
      <c r="D65" s="551"/>
      <c r="E65" s="109" t="str">
        <f>InputsR1!E74</f>
        <v>Gate solution has completed</v>
      </c>
      <c r="F65" s="109"/>
      <c r="G65" s="534">
        <f>InputsR1!F74</f>
        <v>3</v>
      </c>
      <c r="H65" s="383" t="str">
        <f>InputsR1!G74</f>
        <v>#</v>
      </c>
      <c r="I65" s="534">
        <f>InputsR1!F74</f>
        <v>3</v>
      </c>
      <c r="J65" s="364" t="str">
        <f>InputsR1!G74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InputsR1!E76</f>
        <v>SSC: cumulative percentage of allocated spend given gate reached for</v>
      </c>
      <c r="F66" s="109"/>
      <c r="G66" s="498">
        <f>InputsR1!F76</f>
        <v>0.56000000000000005</v>
      </c>
      <c r="H66" s="368" t="str">
        <f>InputsR1!G76</f>
        <v>%</v>
      </c>
      <c r="I66" s="498">
        <f>InputsR1!F76</f>
        <v>0.56000000000000005</v>
      </c>
      <c r="J66" s="389" t="str">
        <f>InputsR1!G76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InputsR1!E86</f>
        <v xml:space="preserve">SSC: Expected cumulative percentage of allocated spend adjusted </v>
      </c>
      <c r="F67" s="109"/>
      <c r="G67" s="498">
        <f>InputsR1!F86</f>
        <v>0.56000000000000005</v>
      </c>
      <c r="H67" s="368" t="str">
        <f>InputsR1!G86</f>
        <v>%</v>
      </c>
      <c r="I67" s="498">
        <f>InputsR1!F86</f>
        <v>0.56000000000000005</v>
      </c>
      <c r="J67" s="368" t="str">
        <f>InputsR1!G86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InputsR1!F$90</f>
        <v>8.3450000000000006</v>
      </c>
      <c r="H69" s="109" t="str">
        <f xml:space="preserve"> InputsR1!G$90</f>
        <v>£M</v>
      </c>
      <c r="I69" s="510">
        <f xml:space="preserve"> InputsR1!F$94</f>
        <v>3.93</v>
      </c>
      <c r="J69" s="109" t="str">
        <f xml:space="preserve"> InputsR1!G$94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InputsR1!F92</f>
        <v>7.3019999999999996</v>
      </c>
      <c r="H70" s="585" t="str">
        <f>InputsR1!G92</f>
        <v>£M</v>
      </c>
      <c r="I70" s="510">
        <f>InputsR1!F96</f>
        <v>3.4329999999999998</v>
      </c>
      <c r="J70" s="585" t="str">
        <f>InputsR1!G96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0.56000000000000005</v>
      </c>
      <c r="H71" s="109" t="str">
        <f>H67</f>
        <v>%</v>
      </c>
      <c r="I71" s="498">
        <f>I67</f>
        <v>0.56000000000000005</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4.6732000000000005</v>
      </c>
      <c r="H72" s="179" t="s">
        <v>261</v>
      </c>
      <c r="I72" s="424">
        <f>(I69*I71)</f>
        <v>2.2008000000000001</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8.3450000000000006</v>
      </c>
      <c r="H74" s="163" t="str">
        <f>H69</f>
        <v>£M</v>
      </c>
      <c r="I74" s="424">
        <f>I69</f>
        <v>3.93</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4.6732000000000005</v>
      </c>
      <c r="H75" s="163" t="str">
        <f t="shared" ref="H75" si="6">H$72</f>
        <v>£M</v>
      </c>
      <c r="I75" s="424">
        <f xml:space="preserve"> I$72</f>
        <v>2.2008000000000001</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InputsR1!F$106</f>
        <v>4.6732000000000005</v>
      </c>
      <c r="H77" s="109" t="str">
        <f>InputsR1!G$106</f>
        <v>£M</v>
      </c>
      <c r="I77" s="510">
        <f>InputsR1!F$110</f>
        <v>2.2008000000000001</v>
      </c>
      <c r="J77" s="109" t="str">
        <f>InputsR1!G$110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InputsR1!F108</f>
        <v>7.2637999999999989</v>
      </c>
      <c r="H78" s="109" t="str">
        <f>InputsR1!G$108</f>
        <v>£M</v>
      </c>
      <c r="I78" s="516">
        <f>InputsR1!F112</f>
        <v>3.4171999999999998</v>
      </c>
      <c r="J78" s="109" t="str">
        <f>InputsR1!G$112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4.6732000000000005</v>
      </c>
      <c r="H79" s="179" t="str">
        <f>InputsR1!G$106</f>
        <v>£M</v>
      </c>
      <c r="I79" s="519">
        <f xml:space="preserve"> I$75</f>
        <v>2.2008000000000001</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7.3019999999999996</v>
      </c>
      <c r="H80" s="605" t="str">
        <f>H70</f>
        <v>£M</v>
      </c>
      <c r="I80" s="520">
        <f>I70</f>
        <v>3.4329999999999998</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11.936999999999999</v>
      </c>
      <c r="H81" s="163" t="s">
        <v>261</v>
      </c>
      <c r="I81" s="520">
        <f>IF((I77-I79)&lt;0,I77,I79)+IF((I78-I80)&gt;=0,I80,I78)</f>
        <v>5.6180000000000003</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11.936999999999999</v>
      </c>
      <c r="H83" s="190" t="str">
        <f>H81</f>
        <v>£M</v>
      </c>
      <c r="I83" s="525">
        <f>I81</f>
        <v>5.6180000000000003</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1!$E$28,InputB1!$E$25),0)+(IF(G67&gt;0.17,SUMPRODUCT(G64*InputB1!$F$28,InputB1!$F$25),0)+IF(G65=3,(G64*InputB1!$G$28*InputB1!$G$25),0)))*(G69/(G69+I69)))-(IF(G65=2,SUMPRODUCT(G69*InputB1!$E$25),0)+(IF(G67&gt;0.17,SUMPRODUCT(G69*InputB1!$F$25),0)+IF(G65=3,(G69*InputB1!$G$25),0)))),0)</f>
        <v>-8.8817841970012523E-16</v>
      </c>
      <c r="H84" s="163" t="str">
        <f>InputsR1!G$106</f>
        <v>£M</v>
      </c>
      <c r="I84" s="520">
        <f>IF(I69&gt;0,(((IF(I65=2,SUMPRODUCT(I64*InputB1!$E$28,InputB1!$E$25),0)+(IF(I67&gt;0.17,SUMPRODUCT(I64*InputB1!$F$28,InputB1!$F$25),0)+IF(I65=3,(I64*InputB1!$G$28*InputB1!$G$25),0)))*(I69/(I69+G69)))-(IF(I65=2,SUMPRODUCT(I69*InputB1!$E$25),0)+(IF(I67&gt;0.17,SUMPRODUCT(I69*InputB1!$F$25),0)+IF(I65=3,(I69*InputB1!$G$25),0)))),0)</f>
        <v>0</v>
      </c>
      <c r="J84" s="109" t="str">
        <f>InputsR1!G$110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11.936999999999999</v>
      </c>
      <c r="H85" s="190" t="s">
        <v>261</v>
      </c>
      <c r="I85" s="524">
        <f>I83+IF(I84&gt;0,I84,0)</f>
        <v>5.6180000000000003</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11.936999999999999</v>
      </c>
      <c r="H87" s="183" t="s">
        <v>261</v>
      </c>
      <c r="I87" s="525">
        <f xml:space="preserve"> I$85</f>
        <v>5.6180000000000003</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InputsR1!E102</f>
        <v>Discount Rate</v>
      </c>
      <c r="F88" s="162"/>
      <c r="G88" s="498">
        <f>InputsR1!F102</f>
        <v>2.92E-2</v>
      </c>
      <c r="H88" s="162" t="str">
        <f xml:space="preserve"> InputsR1!G$7</f>
        <v>%</v>
      </c>
      <c r="I88" s="586">
        <f>InputsR1!F102</f>
        <v>2.92E-2</v>
      </c>
      <c r="J88" s="206" t="str">
        <f xml:space="preserve"> InputsR1!G$7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InputsR1!E74</f>
        <v>Gate solution has completed</v>
      </c>
      <c r="F89" s="109"/>
      <c r="G89" s="510">
        <f>InputsR1!F74</f>
        <v>3</v>
      </c>
      <c r="H89" s="389" t="str">
        <f>InputsR1!G74</f>
        <v>#</v>
      </c>
      <c r="I89" s="510">
        <f>InputsR1!F74</f>
        <v>3</v>
      </c>
      <c r="J89" s="389" t="str">
        <f>InputsR1!G74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0.70729876367999722</v>
      </c>
      <c r="H91" s="165" t="s">
        <v>261</v>
      </c>
      <c r="I91" s="536">
        <f xml:space="preserve"> IF( I89 = 4, 0, (I87) * ( 1 + I88 ) ^ (K90 - I89 ) - I87)</f>
        <v>0.33288133151999855</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InputsR1!E$98</f>
        <v>SSC: PAYG ratio - water resources</v>
      </c>
      <c r="F93" s="109"/>
      <c r="G93" s="548">
        <f xml:space="preserve"> InputsR1!F$98</f>
        <v>0.63800000000000001</v>
      </c>
      <c r="H93" s="364" t="str">
        <f xml:space="preserve"> InputsR1!G$98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InputsR1!E100</f>
        <v>SSC: PAYG ratio - water network plus</v>
      </c>
      <c r="F94" s="109"/>
      <c r="G94" s="529" t="s">
        <v>320</v>
      </c>
      <c r="H94" s="364" t="s">
        <v>263</v>
      </c>
      <c r="I94" s="548">
        <f xml:space="preserve"> InputsR1!F$100</f>
        <v>0.63500000000000001</v>
      </c>
      <c r="J94" s="383" t="str">
        <f xml:space="preserve"> InputsR1!G$100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11.936999999999999</v>
      </c>
      <c r="H95" s="221" t="str">
        <f t="shared" ref="H95" si="8">H$85</f>
        <v>£M</v>
      </c>
      <c r="I95" s="525">
        <f xml:space="preserve"> I$85</f>
        <v>5.6180000000000003</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InputsR1!E$114</f>
        <v>SSC: penalty - water resources (17-18 FYA CPIH deflated prices)</v>
      </c>
      <c r="F96" s="109"/>
      <c r="G96" s="530">
        <f xml:space="preserve"> InputsR1!F$114</f>
        <v>0</v>
      </c>
      <c r="H96" s="109" t="str">
        <f xml:space="preserve"> InputsR1!G$114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InputsR1!E116</f>
        <v>SSC: penalty - water network plus (17-18 FYA CPIH deflated prices)</v>
      </c>
      <c r="G97" s="530" t="s">
        <v>320</v>
      </c>
      <c r="H97" s="109" t="s">
        <v>263</v>
      </c>
      <c r="I97" s="534">
        <f>InputsR1!F116</f>
        <v>0</v>
      </c>
      <c r="J97" s="109" t="str">
        <f>InputsR1!G116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0.70729876367999722</v>
      </c>
      <c r="H98" s="181" t="str">
        <f t="shared" ref="H98" si="9">H$91</f>
        <v>£M</v>
      </c>
      <c r="I98" s="519">
        <f xml:space="preserve"> I$91</f>
        <v>0.33288133151999855</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8.0670626112278381</v>
      </c>
      <c r="H99" s="175" t="s">
        <v>261</v>
      </c>
      <c r="I99" s="531">
        <f xml:space="preserve"> I94 * ( I95 + I97 + I98 )</f>
        <v>3.7788096455151994</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InputsR1!G$98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InputsR1!G$100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11.936999999999999</v>
      </c>
      <c r="H103" s="180" t="str">
        <f t="shared" ref="H103" si="10">H$85</f>
        <v>£M</v>
      </c>
      <c r="I103" s="525">
        <f>I95</f>
        <v>5.6180000000000003</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InputsR1!G$114</f>
        <v>£M</v>
      </c>
      <c r="I104" s="519" t="str">
        <f>I96</f>
        <v>N/A</v>
      </c>
      <c r="J104" s="179" t="str">
        <f xml:space="preserve"> InputsR1!G$116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InputsR1!G$114</f>
        <v>£M</v>
      </c>
      <c r="I105" s="519">
        <f>I97</f>
        <v>0</v>
      </c>
      <c r="J105" s="179" t="str">
        <f xml:space="preserve"> InputsR1!G$116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0.70729876367999722</v>
      </c>
      <c r="H106" s="180" t="str">
        <f>H91</f>
        <v>£M</v>
      </c>
      <c r="I106" s="180">
        <f>I91</f>
        <v>0.33288133151999855</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4.5772361524521585</v>
      </c>
      <c r="H107" s="175" t="s">
        <v>261</v>
      </c>
      <c r="I107" s="531">
        <f xml:space="preserve"> ( 1 - I102 ) * ( I103 + I105 +I106 )</f>
        <v>2.1720716860047995</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InputsR1!A119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InputsR1!$F$121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InputsR1!E124</f>
        <v>Gate solution has completed</v>
      </c>
      <c r="F116" s="109"/>
      <c r="G116" s="534">
        <f>InputsR1!F124</f>
        <v>0</v>
      </c>
      <c r="H116" s="109" t="str">
        <f>InputsR1!G124</f>
        <v>#</v>
      </c>
      <c r="I116" s="534">
        <f>InputsR1!F124</f>
        <v>0</v>
      </c>
      <c r="J116" s="109" t="str">
        <f>InputsR1!G124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InputsR1!E126</f>
        <v>SSC: cumulative percentage of allocated spend given gate reached for</v>
      </c>
      <c r="F117" s="109"/>
      <c r="G117" s="528">
        <f>InputsR1!F126</f>
        <v>0</v>
      </c>
      <c r="H117" s="368" t="str">
        <f>InputsR1!G126</f>
        <v>%</v>
      </c>
      <c r="I117" s="498">
        <f>InputsR1!F126</f>
        <v>0</v>
      </c>
      <c r="J117" s="368" t="str">
        <f>InputsR1!G126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InputsR1!E132</f>
        <v xml:space="preserve">SSC: Expected cumulative percentage of allocated spend adjusted </v>
      </c>
      <c r="F118" s="109"/>
      <c r="G118" s="528">
        <f>InputsR1!F132</f>
        <v>0</v>
      </c>
      <c r="H118" s="368" t="str">
        <f>InputsR1!G132</f>
        <v>%</v>
      </c>
      <c r="I118" s="498">
        <f>InputsR1!F132</f>
        <v>0</v>
      </c>
      <c r="J118" s="368" t="str">
        <f>InputsR1!G132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InputsR1!F$136</f>
        <v>0</v>
      </c>
      <c r="H120" s="313" t="str">
        <f>InputsR1!G$136</f>
        <v>£M</v>
      </c>
      <c r="I120" s="510">
        <f>InputsR1!F$140</f>
        <v>0</v>
      </c>
      <c r="J120" s="389" t="str">
        <f>InputsR1!G$140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InputsR1!F138</f>
        <v>0</v>
      </c>
      <c r="H121" s="585" t="str">
        <f>InputsR1!G138</f>
        <v>£M</v>
      </c>
      <c r="I121" s="510">
        <f>InputsR1!F142</f>
        <v>0</v>
      </c>
      <c r="J121" s="389" t="str">
        <f>InputsR1!G142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InputsR1!G$36</f>
        <v>£M</v>
      </c>
      <c r="I125" s="424">
        <f>I120</f>
        <v>0</v>
      </c>
      <c r="J125" s="229" t="str">
        <f xml:space="preserve"> InputsR1!G$40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InputsR1!F$152</f>
        <v>0</v>
      </c>
      <c r="H128" s="313" t="str">
        <f xml:space="preserve"> InputsR1!G$152</f>
        <v>£M</v>
      </c>
      <c r="I128" s="516">
        <f>InputsR1!F156</f>
        <v>0</v>
      </c>
      <c r="J128" s="367" t="str">
        <f>InputsR1!G156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InputsR1!F154</f>
        <v>0</v>
      </c>
      <c r="H129" s="316" t="str">
        <f>InputsR1!G154</f>
        <v>£M</v>
      </c>
      <c r="I129" s="516">
        <f>InputsR1!F158</f>
        <v>0</v>
      </c>
      <c r="J129" s="367" t="str">
        <f>InputsR1!G158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InputsR1!E148</f>
        <v>Discount Rate</v>
      </c>
      <c r="F135" s="206"/>
      <c r="G135" s="586">
        <f>InputsR1!F148</f>
        <v>2.92E-2</v>
      </c>
      <c r="H135" s="206" t="str">
        <f xml:space="preserve"> InputsR1!G$7</f>
        <v>%</v>
      </c>
      <c r="I135" s="586">
        <f>InputsR1!F148</f>
        <v>2.92E-2</v>
      </c>
      <c r="J135" s="206" t="str">
        <f xml:space="preserve"> InputsR1!G$7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InputsR1!E124</f>
        <v>Gate solution has completed</v>
      </c>
      <c r="F136" s="109"/>
      <c r="G136" s="534">
        <f>InputsR1!F124</f>
        <v>0</v>
      </c>
      <c r="H136" s="364" t="str">
        <f>InputsR1!G124</f>
        <v>#</v>
      </c>
      <c r="I136" s="510">
        <f>InputsR1!F124</f>
        <v>0</v>
      </c>
      <c r="J136" s="389" t="str">
        <f>InputsR1!G124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InputsR1!E144</f>
        <v>SSC: PAYG ratio - water resources</v>
      </c>
      <c r="F140" s="109"/>
      <c r="G140" s="498">
        <f xml:space="preserve"> InputsR1!F$144</f>
        <v>0.63800000000000001</v>
      </c>
      <c r="H140" s="109" t="str">
        <f xml:space="preserve"> InputsR1!G$44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InputsR1!E146</f>
        <v>SSC: PAYG ratio - water network plus</v>
      </c>
      <c r="F141" s="109"/>
      <c r="G141" s="538" t="s">
        <v>320</v>
      </c>
      <c r="H141" s="163" t="s">
        <v>263</v>
      </c>
      <c r="I141" s="498">
        <f>InputsR1!F146</f>
        <v>0.63500000000000001</v>
      </c>
      <c r="J141" s="109" t="str">
        <f xml:space="preserve"> InputsR1!G$46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InputsR1!E160</f>
        <v>SSC: penalty - water resources (17-18 FYA CPIH deflated prices)</v>
      </c>
      <c r="F143" s="185"/>
      <c r="G143" s="530">
        <f xml:space="preserve"> InputsR1!F$160</f>
        <v>0</v>
      </c>
      <c r="H143" s="185" t="str">
        <f xml:space="preserve"> InputsR1!G$64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InputsR1!E162</f>
        <v>SSC: penalty - water network plus (17-18 FYA CPIH deflated prices)</v>
      </c>
      <c r="F144" s="185"/>
      <c r="G144" s="538" t="s">
        <v>320</v>
      </c>
      <c r="H144" s="163" t="s">
        <v>263</v>
      </c>
      <c r="I144" s="315">
        <f>InputsR1!F162</f>
        <v>0</v>
      </c>
      <c r="J144" s="109" t="str">
        <f xml:space="preserve"> InputsR1!G$66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ignoredErrors>
    <ignoredError sqref="I21 H31 J31 I16 H11:H12"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6BF40-068D-4E44-9DF7-E146E4C6CDD4}">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6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616"/>
    </row>
    <row r="2" spans="1:18" s="178" customFormat="1" ht="13.5" x14ac:dyDescent="0.45">
      <c r="A2" s="12"/>
      <c r="B2" s="12"/>
      <c r="C2" s="4"/>
      <c r="D2" s="430"/>
      <c r="E2" s="106"/>
      <c r="F2" s="617"/>
      <c r="G2" s="1"/>
      <c r="H2" s="14"/>
      <c r="I2" s="104"/>
      <c r="J2" s="134"/>
      <c r="K2" s="134"/>
      <c r="L2" s="134"/>
      <c r="M2" s="134"/>
      <c r="N2" s="134"/>
      <c r="O2" s="134"/>
      <c r="P2" s="134"/>
      <c r="Q2" s="134"/>
      <c r="R2" s="134"/>
    </row>
    <row r="3" spans="1:18" s="178" customFormat="1" ht="13.5" x14ac:dyDescent="0.45">
      <c r="A3" s="72"/>
      <c r="B3" s="72">
        <f>'CalcTiming Adjusted1'!A5</f>
        <v>0</v>
      </c>
      <c r="C3" s="72"/>
      <c r="D3" s="431"/>
      <c r="E3" s="72"/>
      <c r="F3" s="618"/>
      <c r="G3" s="72"/>
      <c r="H3" s="72"/>
      <c r="I3" s="72"/>
      <c r="J3" s="72"/>
      <c r="K3" s="72"/>
      <c r="L3" s="72"/>
      <c r="M3" s="72"/>
      <c r="N3" s="72"/>
      <c r="O3" s="72"/>
      <c r="P3" s="72"/>
      <c r="Q3" s="72"/>
      <c r="R3" s="72"/>
    </row>
    <row r="4" spans="1:18" s="178" customFormat="1" ht="13.5" x14ac:dyDescent="0.45">
      <c r="A4" s="551"/>
      <c r="B4" s="551"/>
      <c r="C4" s="551"/>
      <c r="D4" s="396"/>
      <c r="E4" s="551"/>
      <c r="F4" s="619"/>
      <c r="G4" s="551"/>
      <c r="H4" s="551"/>
      <c r="I4" s="551"/>
      <c r="J4" s="551"/>
      <c r="K4" s="551"/>
      <c r="L4" s="551"/>
      <c r="M4" s="551"/>
      <c r="N4" s="551"/>
      <c r="O4" s="551"/>
      <c r="P4" s="551"/>
      <c r="Q4" s="551"/>
      <c r="R4" s="551"/>
    </row>
    <row r="5" spans="1:18" s="178" customFormat="1" ht="13.9" x14ac:dyDescent="0.45">
      <c r="A5" s="551"/>
      <c r="B5" s="551"/>
      <c r="C5" s="551"/>
      <c r="D5" s="274" t="str">
        <f>'CalcTiming Adjusted1'!B7&amp;'CalcTiming Adjusted1'!$A$5</f>
        <v>SSC0</v>
      </c>
      <c r="E5" s="551"/>
      <c r="F5" s="619"/>
      <c r="G5" s="551"/>
      <c r="H5" s="551"/>
      <c r="I5" s="551"/>
      <c r="J5" s="551"/>
      <c r="K5" s="551"/>
      <c r="L5" s="551"/>
      <c r="M5" s="551"/>
      <c r="N5" s="551"/>
      <c r="O5" s="551"/>
      <c r="P5" s="551"/>
      <c r="Q5" s="551"/>
      <c r="R5" s="551"/>
    </row>
    <row r="6" spans="1:18" s="106" customFormat="1" ht="13.15" x14ac:dyDescent="0.45">
      <c r="A6" s="8"/>
      <c r="B6" s="1"/>
      <c r="C6" s="2"/>
      <c r="D6" s="398"/>
      <c r="E6" s="10"/>
      <c r="F6" s="620"/>
      <c r="G6" s="10"/>
      <c r="H6" s="10"/>
      <c r="I6" s="10"/>
      <c r="J6" s="10"/>
      <c r="K6" s="10"/>
      <c r="L6" s="10"/>
      <c r="M6" s="10"/>
      <c r="N6" s="10"/>
      <c r="O6" s="10"/>
      <c r="P6" s="10"/>
      <c r="Q6" s="10"/>
      <c r="R6" s="10"/>
    </row>
    <row r="7" spans="1:18" s="104" customFormat="1" ht="12.75" x14ac:dyDescent="0.45">
      <c r="D7" s="432" t="s">
        <v>333</v>
      </c>
      <c r="E7" s="13" t="str">
        <f>'CalcTiming Adjusted1'!E$49&amp;D7</f>
        <v>SSC: revenue adjustment incl. financing adjustment (17-18 FYA CPIH deflated prices): water resources</v>
      </c>
      <c r="F7" s="621">
        <f>'CalcTiming Adjusted1'!G49</f>
        <v>0</v>
      </c>
      <c r="G7" s="13" t="str">
        <f>'CalcTiming Adjusted1'!H$49</f>
        <v>£M</v>
      </c>
      <c r="H7" s="13"/>
      <c r="I7" s="13"/>
      <c r="J7" s="13"/>
      <c r="K7" s="13"/>
      <c r="L7" s="13"/>
      <c r="M7" s="13"/>
      <c r="N7" s="13"/>
      <c r="O7" s="13"/>
      <c r="P7" s="13"/>
      <c r="Q7" s="13"/>
      <c r="R7" s="13"/>
    </row>
    <row r="8" spans="1:18" s="104" customFormat="1" ht="12.75" x14ac:dyDescent="0.45">
      <c r="D8" s="432"/>
      <c r="E8" s="13"/>
      <c r="F8" s="621"/>
      <c r="G8" s="13"/>
      <c r="H8" s="13"/>
      <c r="I8" s="13"/>
      <c r="J8" s="13"/>
      <c r="K8" s="13"/>
      <c r="L8" s="13"/>
      <c r="M8" s="13"/>
      <c r="N8" s="13"/>
      <c r="O8" s="13"/>
      <c r="P8" s="13"/>
      <c r="Q8" s="13"/>
      <c r="R8" s="13"/>
    </row>
    <row r="9" spans="1:18" s="137" customFormat="1" ht="12.75" x14ac:dyDescent="0.45">
      <c r="D9" s="432" t="s">
        <v>333</v>
      </c>
      <c r="E9" s="13" t="str">
        <f>'CalcTiming Adjusted1'!E$56&amp;D9</f>
        <v>SSC: RCV adjustment (17-18 FYA CPIH deflated prices): water resources</v>
      </c>
      <c r="F9" s="621">
        <f>'CalcTiming Adjusted1'!G56</f>
        <v>0</v>
      </c>
      <c r="G9" s="13" t="str">
        <f>'CalcTiming Adjusted1'!H$56</f>
        <v>£M</v>
      </c>
      <c r="H9" s="138"/>
      <c r="I9" s="138"/>
      <c r="J9" s="138"/>
      <c r="K9" s="138"/>
      <c r="L9" s="138"/>
      <c r="M9" s="138"/>
      <c r="N9" s="138"/>
      <c r="O9" s="138"/>
      <c r="P9" s="138"/>
      <c r="Q9" s="138"/>
      <c r="R9" s="138"/>
    </row>
    <row r="10" spans="1:18" s="106" customFormat="1" ht="12.75" x14ac:dyDescent="0.45">
      <c r="D10" s="432"/>
      <c r="E10" s="13"/>
      <c r="F10" s="622"/>
      <c r="H10" s="140"/>
      <c r="I10" s="140"/>
      <c r="J10" s="140"/>
      <c r="K10" s="140"/>
      <c r="L10" s="140"/>
      <c r="M10" s="140"/>
      <c r="N10" s="140"/>
      <c r="O10" s="140"/>
      <c r="P10" s="140"/>
      <c r="Q10" s="140"/>
      <c r="R10" s="140"/>
    </row>
    <row r="11" spans="1:18" s="137" customFormat="1" ht="12.75" x14ac:dyDescent="0.45">
      <c r="D11" s="432" t="s">
        <v>334</v>
      </c>
      <c r="E11" s="13" t="str">
        <f>'CalcTiming Adjusted1'!E$49&amp;D11</f>
        <v>SSC: revenue adjustment incl. financing adjustment (17-18 FYA CPIH deflated prices): water network plus</v>
      </c>
      <c r="F11" s="623">
        <f>'CalcTiming Adjusted1'!I49</f>
        <v>0</v>
      </c>
      <c r="G11" s="138" t="str">
        <f>'CalcTiming Adjusted1'!J$49</f>
        <v>£M</v>
      </c>
      <c r="I11" s="138"/>
      <c r="J11" s="138"/>
      <c r="K11" s="138"/>
      <c r="L11" s="138"/>
      <c r="M11" s="138"/>
      <c r="N11" s="138"/>
      <c r="O11" s="138"/>
      <c r="P11" s="138"/>
      <c r="Q11" s="138"/>
      <c r="R11" s="138"/>
    </row>
    <row r="12" spans="1:18" s="137" customFormat="1" ht="12.75" x14ac:dyDescent="0.45">
      <c r="D12" s="432"/>
      <c r="E12" s="13"/>
      <c r="F12" s="623"/>
      <c r="H12" s="138"/>
      <c r="I12" s="138"/>
      <c r="J12" s="138"/>
      <c r="K12" s="138"/>
      <c r="L12" s="138"/>
      <c r="M12" s="138"/>
      <c r="N12" s="138"/>
      <c r="O12" s="138"/>
      <c r="P12" s="138"/>
      <c r="Q12" s="138"/>
      <c r="R12" s="138"/>
    </row>
    <row r="13" spans="1:18" s="137" customFormat="1" ht="12.75" x14ac:dyDescent="0.45">
      <c r="C13" s="104"/>
      <c r="D13" s="432" t="s">
        <v>334</v>
      </c>
      <c r="E13" s="13" t="str">
        <f>'CalcTiming Adjusted1'!E$56&amp;D13</f>
        <v>SSC: RCV adjustment (17-18 FYA CPIH deflated prices): water network plus</v>
      </c>
      <c r="F13" s="623">
        <f>'CalcTiming Adjusted1'!I$56</f>
        <v>0</v>
      </c>
      <c r="G13" s="138" t="str">
        <f>'CalcTiming Adjusted1'!J$56</f>
        <v>£M</v>
      </c>
    </row>
    <row r="14" spans="1:18" s="137" customFormat="1" x14ac:dyDescent="0.45">
      <c r="D14" s="433"/>
      <c r="F14" s="624"/>
    </row>
    <row r="15" spans="1:18" s="137" customFormat="1" ht="13.15" x14ac:dyDescent="0.45">
      <c r="A15" s="72" t="str">
        <f>'CalcTiming Adjusted1'!A58</f>
        <v>Fens Reservoir</v>
      </c>
      <c r="B15" s="72"/>
      <c r="C15" s="72"/>
      <c r="D15" s="431"/>
      <c r="E15" s="72"/>
      <c r="F15" s="618"/>
      <c r="G15" s="72"/>
      <c r="H15" s="72"/>
      <c r="I15" s="72"/>
      <c r="J15" s="72"/>
      <c r="K15" s="72"/>
      <c r="L15" s="72"/>
      <c r="M15" s="72"/>
      <c r="N15" s="72"/>
      <c r="O15" s="72"/>
      <c r="P15" s="72"/>
      <c r="Q15" s="72"/>
      <c r="R15" s="72"/>
    </row>
    <row r="16" spans="1:18" s="137" customFormat="1" ht="12.75" x14ac:dyDescent="0.45">
      <c r="D16" s="433"/>
      <c r="F16" s="623"/>
    </row>
    <row r="17" spans="1:18" s="178" customFormat="1" ht="13.9" x14ac:dyDescent="0.45">
      <c r="A17" s="551"/>
      <c r="B17" s="551"/>
      <c r="C17" s="551"/>
      <c r="D17" s="274" t="str">
        <f>'CalcTiming Adjusted1'!B60&amp;'CalcTiming Adjusted1'!A58</f>
        <v>SSCFens Reservoir</v>
      </c>
      <c r="E17" s="179"/>
      <c r="F17" s="619"/>
      <c r="G17" s="551"/>
      <c r="H17" s="551"/>
      <c r="I17" s="551"/>
      <c r="J17" s="551"/>
      <c r="K17" s="551"/>
      <c r="L17" s="551"/>
      <c r="M17" s="551"/>
      <c r="N17" s="551"/>
      <c r="O17" s="551"/>
      <c r="P17" s="551"/>
      <c r="Q17" s="551"/>
      <c r="R17" s="551"/>
    </row>
    <row r="18" spans="1:18" s="106" customFormat="1" ht="13.15" x14ac:dyDescent="0.45">
      <c r="A18" s="8"/>
      <c r="B18" s="1"/>
      <c r="C18" s="2"/>
      <c r="D18" s="398"/>
      <c r="E18" s="10"/>
      <c r="F18" s="620"/>
      <c r="G18" s="10"/>
      <c r="H18" s="10"/>
      <c r="I18" s="10"/>
      <c r="J18" s="10"/>
      <c r="K18" s="10"/>
      <c r="L18" s="10"/>
      <c r="M18" s="10"/>
      <c r="N18" s="10"/>
      <c r="O18" s="10"/>
      <c r="P18" s="10"/>
      <c r="Q18" s="10"/>
      <c r="R18" s="10"/>
    </row>
    <row r="19" spans="1:18" s="104" customFormat="1" ht="12.75" x14ac:dyDescent="0.45">
      <c r="D19" s="432" t="s">
        <v>333</v>
      </c>
      <c r="E19" s="191" t="str">
        <f>'CalcTiming Adjusted1'!E99&amp;D19</f>
        <v>SSC: FINAL revenue adjustment incl. financing adjustment (17-18 FYA CPIH deflated prices): water resources</v>
      </c>
      <c r="F19" s="621">
        <f>'CalcTiming Adjusted1'!G99</f>
        <v>8.0670626112278381</v>
      </c>
      <c r="G19" s="224" t="str">
        <f>'CalcTiming Adjusted1'!H99</f>
        <v>£M</v>
      </c>
      <c r="H19" s="138"/>
      <c r="I19" s="13"/>
      <c r="J19" s="13"/>
      <c r="K19" s="13"/>
      <c r="L19" s="13"/>
      <c r="M19" s="13"/>
      <c r="N19" s="13"/>
      <c r="O19" s="13"/>
      <c r="P19" s="13"/>
      <c r="Q19" s="13"/>
      <c r="R19" s="13"/>
    </row>
    <row r="20" spans="1:18" s="104" customFormat="1" ht="12.75" x14ac:dyDescent="0.45">
      <c r="D20" s="432"/>
      <c r="E20" s="13"/>
      <c r="F20" s="621"/>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Adjusted1'!E107&amp;D21</f>
        <v>SSC: FINAL RCV adjustment (17-18 FYA CPIH deflated prices): water resources</v>
      </c>
      <c r="F21" s="621">
        <f>'CalcTiming Adjusted1'!G107</f>
        <v>4.5772361524521585</v>
      </c>
      <c r="G21" s="224" t="str">
        <f>'CalcTiming Adjusted1'!H107</f>
        <v>£M</v>
      </c>
      <c r="H21" s="138"/>
      <c r="I21" s="138"/>
      <c r="J21" s="138"/>
      <c r="K21" s="138"/>
      <c r="L21" s="138"/>
      <c r="M21" s="138"/>
      <c r="N21" s="138"/>
      <c r="O21" s="138"/>
      <c r="P21" s="138"/>
      <c r="Q21" s="138"/>
      <c r="R21" s="138"/>
    </row>
    <row r="22" spans="1:18" s="106" customFormat="1" ht="12.75" x14ac:dyDescent="0.45">
      <c r="B22" s="104"/>
      <c r="C22" s="104"/>
      <c r="D22" s="432"/>
      <c r="F22" s="622"/>
      <c r="G22" s="140"/>
      <c r="H22" s="140"/>
      <c r="I22" s="140"/>
      <c r="J22" s="140"/>
      <c r="K22" s="140"/>
      <c r="L22" s="140"/>
      <c r="M22" s="140"/>
      <c r="N22" s="140"/>
      <c r="O22" s="140"/>
      <c r="P22" s="140"/>
      <c r="Q22" s="140"/>
      <c r="R22" s="140"/>
    </row>
    <row r="23" spans="1:18" s="137" customFormat="1" ht="12.75" x14ac:dyDescent="0.45">
      <c r="D23" s="432" t="s">
        <v>334</v>
      </c>
      <c r="E23" s="191" t="str">
        <f>'CalcTiming Adjusted1'!E99&amp;D23</f>
        <v>SSC: FINAL revenue adjustment incl. financing adjustment (17-18 FYA CPIH deflated prices): water network plus</v>
      </c>
      <c r="F23" s="621">
        <f>'CalcTiming Adjusted1'!I99</f>
        <v>3.7788096455151994</v>
      </c>
      <c r="G23" s="224" t="str">
        <f>'CalcTiming Adjusted1'!J99</f>
        <v>£M</v>
      </c>
      <c r="I23" s="138"/>
      <c r="J23" s="138"/>
      <c r="K23" s="138"/>
      <c r="L23" s="138"/>
      <c r="M23" s="138"/>
      <c r="N23" s="138"/>
      <c r="O23" s="138"/>
      <c r="P23" s="138"/>
      <c r="Q23" s="138"/>
      <c r="R23" s="138"/>
    </row>
    <row r="24" spans="1:18" s="137" customFormat="1" ht="12.75" x14ac:dyDescent="0.45">
      <c r="B24" s="106"/>
      <c r="C24" s="106"/>
      <c r="D24" s="432"/>
      <c r="F24" s="623"/>
      <c r="G24" s="138"/>
      <c r="H24" s="138"/>
      <c r="I24" s="138"/>
      <c r="J24" s="138"/>
      <c r="K24" s="138"/>
      <c r="L24" s="138"/>
      <c r="M24" s="138"/>
      <c r="N24" s="138"/>
      <c r="O24" s="138"/>
      <c r="P24" s="138"/>
      <c r="Q24" s="138"/>
      <c r="R24" s="138"/>
    </row>
    <row r="25" spans="1:18" s="137" customFormat="1" ht="12.75" x14ac:dyDescent="0.45">
      <c r="D25" s="432" t="s">
        <v>334</v>
      </c>
      <c r="E25" s="191" t="str">
        <f>'CalcTiming Adjusted1'!E107&amp;D25</f>
        <v>SSC: FINAL RCV adjustment (17-18 FYA CPIH deflated prices): water network plus</v>
      </c>
      <c r="F25" s="621">
        <f>'CalcTiming Adjusted1'!I107</f>
        <v>2.1720716860047995</v>
      </c>
      <c r="G25" s="224" t="str">
        <f>'CalcTiming Adjusted1'!J107</f>
        <v>£M</v>
      </c>
    </row>
    <row r="26" spans="1:18" s="137" customFormat="1" ht="12.75" x14ac:dyDescent="0.45">
      <c r="D26" s="432"/>
      <c r="F26" s="623"/>
    </row>
    <row r="27" spans="1:18" s="137" customFormat="1" ht="13.15" x14ac:dyDescent="0.45">
      <c r="A27" s="72">
        <f>'CalcTiming Adjusted1'!A110</f>
        <v>0</v>
      </c>
      <c r="B27" s="425"/>
      <c r="C27" s="426"/>
      <c r="D27" s="434"/>
      <c r="E27" s="72"/>
      <c r="F27" s="618"/>
      <c r="G27" s="72"/>
      <c r="H27" s="72"/>
      <c r="I27" s="72"/>
      <c r="J27" s="72"/>
      <c r="K27" s="72"/>
      <c r="L27" s="72"/>
      <c r="M27" s="72"/>
      <c r="N27" s="72"/>
      <c r="O27" s="72"/>
      <c r="P27" s="72"/>
      <c r="Q27" s="72"/>
      <c r="R27" s="72"/>
    </row>
    <row r="28" spans="1:18" s="137" customFormat="1" ht="12.75" x14ac:dyDescent="0.45">
      <c r="D28" s="433"/>
      <c r="F28" s="623"/>
    </row>
    <row r="29" spans="1:18" s="137" customFormat="1" ht="13.9" x14ac:dyDescent="0.45">
      <c r="D29" s="274" t="str">
        <f>'CalcTiming Adjusted1'!B112&amp;'CalcTiming Adjusted1'!A110</f>
        <v>SSC0</v>
      </c>
      <c r="F29" s="623"/>
    </row>
    <row r="30" spans="1:18" s="137" customFormat="1" ht="12.75" x14ac:dyDescent="0.45">
      <c r="D30" s="433"/>
      <c r="F30" s="623"/>
    </row>
    <row r="31" spans="1:18" s="137" customFormat="1" ht="12.75" x14ac:dyDescent="0.45">
      <c r="B31" s="104"/>
      <c r="C31" s="104"/>
      <c r="D31" s="432" t="s">
        <v>333</v>
      </c>
      <c r="E31" s="191" t="str">
        <f>'CalcTiming Adjusted1'!E146&amp;D31</f>
        <v>SSC: FINAL revenue adjustment incl. financing adjustment (17-18 FYA CPIH deflated prices): water resources</v>
      </c>
      <c r="F31" s="623">
        <f>'CalcTiming Adjusted1'!G146</f>
        <v>0</v>
      </c>
      <c r="G31" s="138" t="str">
        <f>'CalcTiming Adjusted1'!H146</f>
        <v>£M</v>
      </c>
    </row>
    <row r="32" spans="1:18" s="137" customFormat="1" ht="12.75" x14ac:dyDescent="0.45">
      <c r="B32" s="104"/>
      <c r="C32" s="104"/>
      <c r="D32" s="432"/>
      <c r="F32" s="623"/>
      <c r="G32" s="191"/>
    </row>
    <row r="33" spans="1:18" s="137" customFormat="1" ht="12.75" x14ac:dyDescent="0.45">
      <c r="C33" s="104"/>
      <c r="D33" s="432" t="s">
        <v>333</v>
      </c>
      <c r="E33" s="191" t="str">
        <f>'CalcTiming Adjusted1'!E154&amp;D33</f>
        <v>SSC: FINAL RCV adjustment (17-18 FYA CPIH deflated prices): water resources</v>
      </c>
      <c r="F33" s="623">
        <f>'CalcTiming Adjusted1'!G154</f>
        <v>0</v>
      </c>
      <c r="G33" s="138" t="str">
        <f>'CalcTiming Adjusted1'!H154</f>
        <v>£M</v>
      </c>
    </row>
    <row r="34" spans="1:18" s="137" customFormat="1" ht="12.75" x14ac:dyDescent="0.45">
      <c r="B34" s="106"/>
      <c r="C34" s="104"/>
      <c r="D34" s="432"/>
      <c r="F34" s="625"/>
      <c r="G34" s="177"/>
    </row>
    <row r="35" spans="1:18" s="137" customFormat="1" ht="12.75" x14ac:dyDescent="0.45">
      <c r="D35" s="432" t="s">
        <v>334</v>
      </c>
      <c r="E35" s="191" t="str">
        <f>'CalcTiming Adjusted1'!E146&amp;D35</f>
        <v>SSC: FINAL revenue adjustment incl. financing adjustment (17-18 FYA CPIH deflated prices): water network plus</v>
      </c>
      <c r="F35" s="623">
        <f>'CalcTiming Adjusted1'!I146</f>
        <v>0</v>
      </c>
      <c r="G35" s="138" t="str">
        <f>'CalcTiming Adjusted1'!J146</f>
        <v>£M</v>
      </c>
    </row>
    <row r="36" spans="1:18" s="137" customFormat="1" ht="12.75" x14ac:dyDescent="0.45">
      <c r="C36" s="106"/>
      <c r="D36" s="432"/>
      <c r="F36" s="625"/>
      <c r="G36" s="177"/>
    </row>
    <row r="37" spans="1:18" s="137" customFormat="1" ht="12.75" x14ac:dyDescent="0.45">
      <c r="D37" s="432" t="s">
        <v>334</v>
      </c>
      <c r="E37" s="191" t="str">
        <f>'CalcTiming Adjusted1'!E154&amp;D37</f>
        <v>SSC: FINAL RCV adjustment (17-18 FYA CPIH deflated prices): water network plus</v>
      </c>
      <c r="F37" s="623">
        <f>'CalcTiming Adjusted1'!I154</f>
        <v>0</v>
      </c>
      <c r="G37" s="138" t="str">
        <f>'CalcTiming Adjusted1'!J154</f>
        <v>£M</v>
      </c>
    </row>
    <row r="38" spans="1:18" s="106" customFormat="1" ht="12.75" x14ac:dyDescent="0.45">
      <c r="D38" s="433"/>
      <c r="E38" s="13"/>
      <c r="F38" s="621"/>
      <c r="G38" s="13"/>
      <c r="H38" s="13"/>
      <c r="I38" s="13"/>
      <c r="J38" s="13"/>
      <c r="K38" s="13"/>
      <c r="L38" s="13"/>
      <c r="M38" s="13"/>
      <c r="N38" s="13"/>
      <c r="O38" s="13"/>
      <c r="P38" s="13"/>
      <c r="Q38" s="13"/>
      <c r="R38" s="13"/>
    </row>
    <row r="39" spans="1:18" s="131" customFormat="1" ht="13.15" x14ac:dyDescent="0.45">
      <c r="A39" s="132" t="s">
        <v>335</v>
      </c>
      <c r="D39" s="435"/>
      <c r="E39" s="136"/>
      <c r="F39" s="626"/>
      <c r="G39" s="136"/>
      <c r="H39" s="136"/>
      <c r="I39" s="136"/>
      <c r="J39" s="136"/>
      <c r="K39" s="136"/>
      <c r="L39" s="136"/>
      <c r="M39" s="136"/>
      <c r="N39" s="136"/>
      <c r="O39" s="136"/>
      <c r="P39" s="136"/>
      <c r="Q39" s="136"/>
      <c r="R39" s="136"/>
    </row>
    <row r="40" spans="1:18" s="106" customFormat="1" ht="12.75" x14ac:dyDescent="0.45">
      <c r="D40" s="433"/>
      <c r="F40" s="622"/>
    </row>
    <row r="41" spans="1:18" s="106" customFormat="1" ht="12.75" hidden="1" x14ac:dyDescent="0.45">
      <c r="D41" s="433"/>
      <c r="F41" s="622"/>
    </row>
    <row r="42" spans="1:18" s="106" customFormat="1" ht="12.75" hidden="1" x14ac:dyDescent="0.45">
      <c r="D42" s="433"/>
      <c r="F42" s="622"/>
    </row>
    <row r="43" spans="1:18" s="106" customFormat="1" ht="12.75" hidden="1" x14ac:dyDescent="0.45">
      <c r="D43" s="433"/>
      <c r="F43" s="622"/>
    </row>
    <row r="44" spans="1:18" s="106" customFormat="1" ht="12.75" hidden="1" x14ac:dyDescent="0.45">
      <c r="D44" s="433"/>
      <c r="F44" s="622"/>
    </row>
    <row r="45" spans="1:18" s="106" customFormat="1" ht="12.75" hidden="1" x14ac:dyDescent="0.45">
      <c r="D45" s="433"/>
      <c r="F45" s="622"/>
    </row>
    <row r="46" spans="1:18" s="106" customFormat="1" ht="12.75" hidden="1" x14ac:dyDescent="0.45">
      <c r="D46" s="433"/>
      <c r="F46" s="622"/>
    </row>
    <row r="47" spans="1:18" s="106" customFormat="1" ht="12.75" hidden="1" x14ac:dyDescent="0.45">
      <c r="D47" s="433"/>
      <c r="F47" s="622"/>
    </row>
    <row r="48" spans="1:18" s="106" customFormat="1" ht="12.75" hidden="1" x14ac:dyDescent="0.45">
      <c r="D48" s="433"/>
      <c r="F48" s="622"/>
    </row>
    <row r="49" spans="4:6" s="106" customFormat="1" ht="12.75" hidden="1" x14ac:dyDescent="0.45">
      <c r="D49" s="433"/>
      <c r="F49" s="622"/>
    </row>
    <row r="50" spans="4:6" s="106" customFormat="1" ht="12.75" hidden="1" x14ac:dyDescent="0.45">
      <c r="D50" s="433"/>
      <c r="F50" s="622"/>
    </row>
    <row r="51" spans="4:6" s="106" customFormat="1" ht="12.75" hidden="1" x14ac:dyDescent="0.45">
      <c r="D51" s="433"/>
      <c r="F51" s="622"/>
    </row>
    <row r="52" spans="4:6" s="106" customFormat="1" ht="12.75" hidden="1" x14ac:dyDescent="0.45">
      <c r="D52" s="433"/>
      <c r="F52" s="622"/>
    </row>
    <row r="53" spans="4:6" s="106" customFormat="1" ht="12.75" hidden="1" x14ac:dyDescent="0.45">
      <c r="D53" s="433"/>
      <c r="F53" s="622"/>
    </row>
    <row r="54" spans="4:6" s="106" customFormat="1" ht="12.75" hidden="1" x14ac:dyDescent="0.45">
      <c r="D54" s="433"/>
      <c r="F54" s="622"/>
    </row>
    <row r="55" spans="4:6" s="106" customFormat="1" ht="12.75" hidden="1" x14ac:dyDescent="0.45">
      <c r="D55" s="433"/>
      <c r="F55" s="622"/>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F2DA-453B-4EC5-9CD5-9D7CF4943EE0}">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65A2-185C-496C-8235-2DE9AFE32666}">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MATCH(InputB2!$D$7,'Partnership Arrangements'!$H$4:$H$46,0), MATCH(InputB2!D$9, 'Partnership Arrangements'!$H$4:$L$4,0)))</f>
        <v>0</v>
      </c>
      <c r="E10" s="509">
        <f>IF($C$10="",0,INDEX('Partnership Arrangements'!$H$4:$L$46, MATCH(InputB2!$D$7,'Partnership Arrangements'!$H$4:$H$46,0), MATCH(InputB2!E$9, 'Partnership Arrangements'!$H$4:$L$4,0)))</f>
        <v>0</v>
      </c>
      <c r="F10" s="509">
        <f>IF($C$10="",0,INDEX('Partnership Arrangements'!$H$4:$L$46, MATCH(InputB2!$D$7,'Partnership Arrangements'!$H$4:$H$46,0), MATCH(InputB2!F$9, 'Partnership Arrangements'!$H$4:$L$4,0)))</f>
        <v>0</v>
      </c>
      <c r="G10" s="509">
        <f>IF($C$10="",0,INDEX('Partnership Arrangements'!$H$4:$L$46, MATCH(InputB2!$D$7,'Partnership Arrangements'!$H$4:$H$46,0), MATCH(InputB2!G$9,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MATCH(InputB2!$D$7,'Partnership Arrangements'!$P$4:$P$46,0), MATCH(InputB2!D$9, 'Partnership Arrangements'!$P$4:$T$4,0)))</f>
        <v>0</v>
      </c>
      <c r="E11" s="509">
        <f>IF($C$10="",0,INDEX('Partnership Arrangements'!$P$4:$T$46, MATCH(InputB2!$D$7,'Partnership Arrangements'!$P$4:$P$46,0), MATCH(InputB2!E$9, 'Partnership Arrangements'!$P$4:$T$4,0)))</f>
        <v>0</v>
      </c>
      <c r="F11" s="509">
        <f>IF($C$10="",0,INDEX('Partnership Arrangements'!$P$4:$T$46, MATCH(InputB2!$D$7,'Partnership Arrangements'!$P$4:$P$46,0), MATCH(InputB2!F$9, 'Partnership Arrangements'!$P$4:$T$4,0)))</f>
        <v>0</v>
      </c>
      <c r="G11" s="509">
        <f>IF($C$10="",0,INDEX('Partnership Arrangements'!$P$4:$T$46, MATCH(InputB2!$D$7,'Partnership Arrangements'!$P$4:$P$46,0), MATCH(InputB2!G$9,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MATCH(InputB2!$D$24,'Partnership Arrangements'!$H$4:$H$46,0), MATCH(InputB2!D$26, 'Partnership Arrangements'!$H$4:$L$4,0)))</f>
        <v>0</v>
      </c>
      <c r="E27" s="509">
        <f>IF($C$27="", 0,INDEX('Partnership Arrangements'!$H$4:$L$46, MATCH(InputB2!$D$24,'Partnership Arrangements'!$H$4:$H$46,0), MATCH(InputB2!E$26, 'Partnership Arrangements'!$H$4:$L$4,0)))</f>
        <v>0</v>
      </c>
      <c r="F27" s="509">
        <f>IF($C$27="", 0,INDEX('Partnership Arrangements'!$H$4:$L$46, MATCH(InputB2!$D$24,'Partnership Arrangements'!$H$4:$H$46,0), MATCH(InputB2!F$26, 'Partnership Arrangements'!$H$4:$L$4,0)))</f>
        <v>0</v>
      </c>
      <c r="G27" s="509">
        <f>IF($C$27="", 0,INDEX('Partnership Arrangements'!$H$4:$L$46, MATCH(InputB2!$D$24,'Partnership Arrangements'!$H$4:$H$46,0), MATCH(InputB2!G$26,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Arrangements'!$P$4:$T$46,MATCH(InputB2!$D$24,'Partnership Arrangements'!$P$4:$P$46,0),MATCH(InputB2!D$26,'Partnership Arrangements'!$P$4:$T$4,0)))</f>
        <v>0</v>
      </c>
      <c r="E28" s="509">
        <f>IF($C$27="",0,INDEX('Partnership Arrangements'!$P$4:$T$46,MATCH(InputB2!$D$24,'Partnership Arrangements'!$P$4:$P$46,0),MATCH(InputB2!E$26,'Partnership Arrangements'!$P$4:$T$4,0)))</f>
        <v>0</v>
      </c>
      <c r="F28" s="509">
        <f>IF($C$27="",0,INDEX('Partnership Arrangements'!$P$4:$T$46,MATCH(InputB2!$D$24,'Partnership Arrangements'!$P$4:$P$46,0),MATCH(InputB2!F$26,'Partnership Arrangements'!$P$4:$T$4,0)))</f>
        <v>0</v>
      </c>
      <c r="G28" s="509">
        <f>IF($C$27="",0,INDEX('Partnership Arrangements'!$P$4:$T$46,MATCH(InputB2!$D$24,'Partnership Arrangements'!$P$4:$P$46,0),MATCH(InputB2!G$26,'Partnership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MATCH(InputB2!$D$43,'Partnership Arrangements'!$H$4:$H$46,0), MATCH(InputB2!D$45, 'Partnership Arrangements'!$H$4:$L$4,0)))</f>
        <v>0</v>
      </c>
      <c r="E46" s="509">
        <f>IF($C$46="",0,INDEX('Partnership Arrangements'!$H$4:$L$46, MATCH(InputB2!$D$43,'Partnership Arrangements'!$H$4:$H$46,0), MATCH(InputB2!E$45, 'Partnership Arrangements'!$H$4:$L$4,0)))</f>
        <v>0</v>
      </c>
      <c r="F46" s="509">
        <f>IF($C$46="",0,INDEX('Partnership Arrangements'!$H$4:$L$46, MATCH(InputB2!$D$43,'Partnership Arrangements'!$H$4:$H$46,0), MATCH(InputB2!F$45, 'Partnership Arrangements'!$H$4:$L$4,0)))</f>
        <v>0</v>
      </c>
      <c r="G46" s="509">
        <f>IF($C$46="",0,INDEX('Partnership Arrangements'!$H$4:$L$46, MATCH(InputB2!$D$43,'Partnership Arrangements'!$H$4:$H$46,0), MATCH(InputB2!G$45,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MATCH(InputB2!$D$43,'Partnership Arrangements'!$P$4:$P$46,0), MATCH(InputB2!D$45, 'Partnership Arrangements'!$P$4:$T$4,0)))</f>
        <v>0</v>
      </c>
      <c r="E47" s="509">
        <f>IF($C$46="",0, INDEX('Partnership Arrangements'!$P$4:$T$46, MATCH(InputB2!$D$43,'Partnership Arrangements'!$P$4:$P$46,0), MATCH(InputB2!E$45, 'Partnership Arrangements'!$P$4:$T$4,0)))</f>
        <v>0</v>
      </c>
      <c r="F47" s="509">
        <f>IF($C$46="",0, INDEX('Partnership Arrangements'!$P$4:$T$46, MATCH(InputB2!$D$43,'Partnership Arrangements'!$P$4:$P$46,0), MATCH(InputB2!F$45, 'Partnership Arrangements'!$P$4:$T$4,0)))</f>
        <v>0</v>
      </c>
      <c r="G47" s="509">
        <f>IF($C$46="",0, INDEX('Partnership Arrangements'!$P$4:$T$46, MATCH(InputB2!$D$43,'Partnership Arrangements'!$P$4:$P$46,0), MATCH(InputB2!G$45,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AE3732D-2403-492F-9651-869057FF77F7}">
          <x14:formula1>
            <xm:f>'Partnership Arrangements'!$B$26</xm:f>
          </x14:formula1>
          <xm:sqref>C46:C47</xm:sqref>
        </x14:dataValidation>
        <x14:dataValidation type="list" allowBlank="1" showInputMessage="1" showErrorMessage="1" xr:uid="{324E5AC2-D046-46CF-A12C-5D38D8DDD457}">
          <x14:formula1>
            <xm:f>'Partnership Arrangements'!$B$5:$B$20</xm:f>
          </x14:formula1>
          <xm:sqref>C10:C11</xm:sqref>
        </x14:dataValidation>
        <x14:dataValidation type="list" allowBlank="1" showInputMessage="1" showErrorMessage="1" xr:uid="{21A8F5C9-4E8A-4A71-8256-A4BA7B5FE996}">
          <x14:formula1>
            <xm:f>'Partnership Arrangements'!$B$21:$B$25</xm:f>
          </x14:formula1>
          <xm:sqref>C27:C28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7FF68-51F2-410B-8EA7-DAD570A56A9F}">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InputB2!C2</f>
        <v>(1) Funded (Solutions at PR19)</v>
      </c>
      <c r="B14" s="562"/>
      <c r="C14" s="481"/>
      <c r="D14" s="409"/>
    </row>
    <row r="15" spans="1:10" s="267" customFormat="1" ht="13.15" x14ac:dyDescent="0.45">
      <c r="A15" s="72">
        <f>InputB2!$C$10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InputB2!D4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InputB2!D15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INDEX(InputsG!$B$3:$G$7,MATCH(InputsG!$B$6,InputsG!$B$3:$B$7,0),MATCH(InputsR2!F$20,InputsG!$B$4:$G$4,0))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INDEX(InputsG!$B$3:$G$7,MATCH(InputsG!$B$7,InputsG!$B$3:$B$7,0),MATCH(InputsR2!F$20,InputsG!$B$4:$G$4,0))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INDEX(InputsG!$B$3:$G$7,MATCH(InputsG!$B$7,InputsG!$B$3:$B$7,0),MATCH(InputsR2!F$20+1,InputsG!$B$4:$G$4,0))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(F36+F40)=ROUND(InputB2!F19,3)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ROUND(F56+F62,2)=ROUND(InputB2!D19,2)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InputB2!C21</f>
        <v>(2) Unfunded (Solutions post Gate 1)</v>
      </c>
      <c r="B68" s="562"/>
      <c r="C68" s="486"/>
      <c r="D68" s="410"/>
      <c r="E68" s="562"/>
      <c r="F68" s="408"/>
      <c r="G68" s="408"/>
      <c r="H68" s="562"/>
      <c r="I68" s="562"/>
      <c r="J68" s="562"/>
    </row>
    <row r="69" spans="1:10" s="72" customFormat="1" ht="13.15" x14ac:dyDescent="0.45">
      <c r="A69" s="72">
        <f>InputB2!C27</f>
        <v>0</v>
      </c>
      <c r="C69" s="431"/>
      <c r="D69" s="334"/>
    </row>
    <row r="70" spans="1:10" s="108" customFormat="1" ht="12.75" x14ac:dyDescent="0.45">
      <c r="C70" s="340"/>
      <c r="D70" s="333"/>
    </row>
    <row r="71" spans="1:10" s="108" customFormat="1" ht="13.15" x14ac:dyDescent="0.45">
      <c r="C71" s="340"/>
      <c r="D71" s="336"/>
      <c r="E71" s="108" t="s">
        <v>259</v>
      </c>
      <c r="F71" s="479" t="str">
        <f>InputB2!D4</f>
        <v>SSC</v>
      </c>
    </row>
    <row r="72" spans="1:10" s="108" customFormat="1" ht="13.15" x14ac:dyDescent="0.45">
      <c r="C72" s="340"/>
      <c r="D72" s="336"/>
      <c r="F72" s="490"/>
    </row>
    <row r="73" spans="1:10" x14ac:dyDescent="0.45">
      <c r="A73" s="228"/>
      <c r="B73" s="228"/>
      <c r="C73" s="482"/>
      <c r="D73" s="337"/>
      <c r="E73" s="108" t="s">
        <v>291</v>
      </c>
      <c r="F73" s="496">
        <f>InputB2!D32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INDEX(InputsG!$B$10:$G$14,MATCH(InputsG!$B$13,InputsG!$B$10:$B$14,0),MATCH(InputsR2!F$74,InputsG!$B$11:$G$11,0))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INDEX(InputsG!$B$10:$G$14,MATCH(InputsG!$B$14,InputsG!$B$10:$B$14,0),MATCH(InputsR2!F$74,InputsG!$B$11:$G$11,0))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INDEX(InputsG!$B$10:$G$14,MATCH(InputsG!$B$14,InputsG!$B$10:$B$14,0),MATCH(InputsR2!F$74+1,InputsG!$B$11:$G$11,0))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(F90+F94)=ROUND(InputB2!F36,3)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InputB2!C38</f>
        <v>(3) Other (Applicable to Southern Water only post Gate 2)</v>
      </c>
      <c r="B118" s="562"/>
      <c r="C118" s="486"/>
      <c r="D118" s="410"/>
      <c r="E118" s="408"/>
      <c r="F118" s="413"/>
      <c r="G118" s="408"/>
      <c r="H118" s="562"/>
      <c r="I118" s="562"/>
      <c r="J118" s="562"/>
    </row>
    <row r="119" spans="1:10" s="267" customFormat="1" ht="13.15" x14ac:dyDescent="0.45">
      <c r="A119" s="72">
        <f>InputB2!C46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InputB2!D4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InputB2!D51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INDEX(InputsG!$B$17:$G$21,MATCH(InputsG!$B$20,InputsG!$B$17:$B$21,0),MATCH(InputsR2!F$124,InputsG!$B$18:$G$18,0))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INDEX(InputsG!$B$17:$G$21,MATCH(InputsG!$B$21,InputsG!$B$17:$B$21,0),MATCH(InputsR2!F$124,InputsG!$B$18:$G$18,0))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(F136+F140)=ROUND(InputB2!F50,3)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7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7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7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71" priority="10" operator="containsText" text="ANH,WSH,HDD,NES,SVE,SWB,SRN,TMS, UUW, WSX,YKY, AFW,BRL,PRT,SEW,SSC,SES,">
      <formula>NOT(ISERROR(SEARCH("ANH,WSH,HDD,NES,SVE,SWB,SRN,TMS, UUW, WSX,YKY, AFW,BRL,PRT,SEW,SSC,SES,",F142)))</formula>
    </cfRule>
  </conditionalFormatting>
  <conditionalFormatting sqref="H40 H62">
    <cfRule type="cellIs" dxfId="70" priority="7" operator="equal">
      <formula>FALSE</formula>
    </cfRule>
    <cfRule type="cellIs" dxfId="69" priority="8" operator="equal">
      <formula>TRUE</formula>
    </cfRule>
  </conditionalFormatting>
  <conditionalFormatting sqref="H94">
    <cfRule type="cellIs" dxfId="68" priority="5" operator="equal">
      <formula>FALSE</formula>
    </cfRule>
    <cfRule type="cellIs" dxfId="67" priority="6" operator="equal">
      <formula>TRUE</formula>
    </cfRule>
  </conditionalFormatting>
  <conditionalFormatting sqref="H140">
    <cfRule type="cellIs" dxfId="66" priority="3" operator="equal">
      <formula>FALSE</formula>
    </cfRule>
    <cfRule type="cellIs" dxfId="65" priority="4" operator="equal">
      <formula>TRUE</formula>
    </cfRule>
  </conditionalFormatting>
  <dataValidations count="2">
    <dataValidation type="list" allowBlank="1" showInputMessage="1" showErrorMessage="1" sqref="F20 F74 F124" xr:uid="{4728117F-E086-430F-8C40-3727E9BFBDD9}">
      <formula1>"1,2,3,4"</formula1>
    </dataValidation>
    <dataValidation type="list" allowBlank="1" showInputMessage="1" showErrorMessage="1" sqref="A15 A119" xr:uid="{9178C62B-F91D-4369-A973-F30CB51A57AC}">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E3C3F60-801A-4E0D-A8FE-DBC2FC369CB5}">
          <x14:formula1>
            <xm:f>'Discount Rate '!$B$10:$B$26</xm:f>
          </x14:formula1>
          <xm:sqref>F121 F71:F72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E6E0-05CE-4D60-B20A-B38250AE565A}">
  <sheetPr>
    <tabColor rgb="FF92D050"/>
    <outlinePr summaryBelow="0"/>
    <pageSetUpPr fitToPage="1"/>
  </sheetPr>
  <dimension ref="A1:Y2059"/>
  <sheetViews>
    <sheetView showGridLines="0" tabSelected="1" zoomScale="80" zoomScaleNormal="80" workbookViewId="0">
      <pane xSplit="12" ySplit="3" topLeftCell="M94"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InputsR2!A15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InputsR2!F17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InputsR2!E19</f>
        <v>Original total solution allowance</v>
      </c>
      <c r="G9" s="534">
        <f>InputsR2!F19</f>
        <v>0</v>
      </c>
      <c r="H9" s="109" t="str">
        <f>InputsR2!G19</f>
        <v>£M</v>
      </c>
      <c r="I9" s="534">
        <f>InputsR2!F19</f>
        <v>0</v>
      </c>
      <c r="J9" s="491" t="str">
        <f>InputsR2!G19</f>
        <v>£M</v>
      </c>
      <c r="K9" s="363"/>
      <c r="L9" s="162"/>
      <c r="M9" s="162"/>
      <c r="N9" s="494"/>
      <c r="O9" s="162"/>
      <c r="P9" s="162"/>
      <c r="Q9" s="162"/>
      <c r="R9" s="162"/>
      <c r="S9" s="162"/>
      <c r="T9" s="162"/>
      <c r="U9" s="162"/>
    </row>
    <row r="10" spans="1:21" outlineLevel="1" x14ac:dyDescent="0.45">
      <c r="A10" s="551"/>
      <c r="B10" s="167"/>
      <c r="D10" s="167"/>
      <c r="E10" s="109" t="str">
        <f>InputsR2!E20</f>
        <v>Gate solution has completed</v>
      </c>
      <c r="F10" s="109"/>
      <c r="G10" s="510">
        <f>InputsR2!F20</f>
        <v>0</v>
      </c>
      <c r="H10" s="389" t="str">
        <f>InputsR2!G20</f>
        <v>#</v>
      </c>
      <c r="I10" s="534">
        <f>InputsR2!F20</f>
        <v>0</v>
      </c>
      <c r="J10" s="109" t="str">
        <f>InputsR2!G20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InputsR2!E22&amp;$A$5</f>
        <v>SSC: cumulative percentage of allocated spend given gate reached for0</v>
      </c>
      <c r="F11" s="109"/>
      <c r="G11" s="498">
        <f>InputsR2!F22</f>
        <v>0</v>
      </c>
      <c r="H11" s="368" t="str">
        <f>InputsR2!G22</f>
        <v>%</v>
      </c>
      <c r="I11" s="498">
        <f>InputsR2!F22</f>
        <v>0</v>
      </c>
      <c r="J11" s="368" t="str">
        <f>InputsR2!G22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InputsR2!E86</f>
        <v xml:space="preserve">SSC: Expected cumulative percentage of allocated spend adjusted </v>
      </c>
      <c r="F12" s="109"/>
      <c r="G12" s="498">
        <f>InputsR2!F32</f>
        <v>0</v>
      </c>
      <c r="H12" s="368" t="str">
        <f>InputsR2!G32</f>
        <v>%</v>
      </c>
      <c r="I12" s="498">
        <f>InputsR2!F32</f>
        <v>0</v>
      </c>
      <c r="J12" s="368" t="str">
        <f>InputsR2!G32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InputsR2!F$36</f>
        <v>0</v>
      </c>
      <c r="H16" s="109" t="str">
        <f xml:space="preserve"> InputsR2!G$36</f>
        <v>£M</v>
      </c>
      <c r="I16" s="510">
        <f>InputsR2!$F40</f>
        <v>0</v>
      </c>
      <c r="J16" s="364" t="str">
        <f xml:space="preserve"> InputsR2!G$36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InputsR2!F$52</f>
        <v>0</v>
      </c>
      <c r="H24" s="109" t="str">
        <f xml:space="preserve"> InputsR2!G$52</f>
        <v>£M</v>
      </c>
      <c r="I24" s="510">
        <f xml:space="preserve"> InputsR2!$F58</f>
        <v>0</v>
      </c>
      <c r="J24" s="389" t="str">
        <f xml:space="preserve"> InputsR2!$G58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InputsR2!F54</f>
        <v>0</v>
      </c>
      <c r="H25" s="604" t="str">
        <f>InputsR2!G54</f>
        <v>£M</v>
      </c>
      <c r="I25" s="516">
        <f>InputsR2!$F60</f>
        <v>0</v>
      </c>
      <c r="J25" s="367" t="str">
        <f>InputsR2!$G60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InputsR2!F38</f>
        <v>0</v>
      </c>
      <c r="H27" s="163" t="s">
        <v>261</v>
      </c>
      <c r="I27" s="520">
        <f>InputsR2!F42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InputsR2!F56</f>
        <v>0</v>
      </c>
      <c r="H31" s="419" t="str">
        <f>InputsR2!G56</f>
        <v>£M</v>
      </c>
      <c r="I31" s="524">
        <f>InputsR2!F62</f>
        <v>0</v>
      </c>
      <c r="J31" s="419" t="str">
        <f>InputsR2!G62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IF(SUMPRODUCT(InputB2!$D$8:$E$8*G16)-G31&gt;=0, SUMPRODUCT(InputB2!$D$8:$E$8*G16)-G31, 0)</f>
        <v>0</v>
      </c>
      <c r="H32" s="220" t="s">
        <v>261</v>
      </c>
      <c r="I32" s="524" cm="1">
        <f t="array" ref="I32">IF(SUMPRODUCT(InputB2!$D$8:$E$8*I16)-I31&gt;=0, SUMPRODUCT(InputB2!$D$8:$E$8*I16)-I31,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2!$D$11:$E$11,InputB2!$D$8:$E$8),0)+(IF(G12&gt;0.25,SUMPRODUCT(G9*InputB2!$F$11,InputB2!$F$8),0)+IF(G10=3,(G9*InputB2!$G$11*InputB2!$G$8),0)))*(G16/(G16+I16)))-(IF(G10&lt;=2,SUMPRODUCT(G16*InputB2!$D$8:$E$8),0)+(IF(G12&gt;0.25,SUMPRODUCT(G16*InputB2!$F$8),0)+IF(G10=3,(G16*InputB2!$G$8),0)))),0)</f>
        <v>0</v>
      </c>
      <c r="H34" s="163" t="s">
        <v>261</v>
      </c>
      <c r="I34" s="520" cm="1">
        <f t="array" ref="I34">IF(I16&gt;0,(((IF(I10&lt;=2,SUMPRODUCT(I9*InputB2!$D$11:$E$11,InputB2!$D$8:$E$8),0)+(IF(I12&gt;0.25,SUMPRODUCT(I9*InputB2!$F$11,InputB2!$F$8),0)+IF(I10=3,(I9*InputB2!$G$11*InputB2!$G$8),0)))*(I16/(I16+G16)))-(IF(I10&lt;=2,SUMPRODUCT(I16*InputB2!$D$8:$E$8),0)+(IF(I12&gt;0.25,SUMPRODUCT(I16*InputB2!$F$8),0)+IF(I10=3,(I16*InputB2!$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InputsR2!E48</f>
        <v>Discount Rate</v>
      </c>
      <c r="F38" s="206"/>
      <c r="G38" s="586">
        <f>InputsR2!F48</f>
        <v>2.92E-2</v>
      </c>
      <c r="H38" s="378" t="str">
        <f>InputsR2!G48</f>
        <v>%</v>
      </c>
      <c r="I38" s="586">
        <f>InputsR2!F48</f>
        <v>2.92E-2</v>
      </c>
      <c r="J38" s="378" t="str">
        <f>InputsR2!G48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InputsR2!E20</f>
        <v>Gate solution has completed</v>
      </c>
      <c r="F39" s="109"/>
      <c r="G39" s="510">
        <f>InputsR2!F20</f>
        <v>0</v>
      </c>
      <c r="H39" s="389" t="str">
        <f>InputsR2!G20</f>
        <v>#</v>
      </c>
      <c r="I39" s="320">
        <f>InputsR2!F20</f>
        <v>0</v>
      </c>
      <c r="J39" s="389" t="str">
        <f>InputsR2!G20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InputsR2!E$44</f>
        <v>SSC: PAYG ratio - water resources</v>
      </c>
      <c r="F43" s="109"/>
      <c r="G43" s="498">
        <f xml:space="preserve"> InputsR2!F$44</f>
        <v>0.63800000000000001</v>
      </c>
      <c r="H43" s="109" t="str">
        <f xml:space="preserve"> InputsR2!G$44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InputsR2!E$46</f>
        <v>SSC: PAYG ratio - water network plus</v>
      </c>
      <c r="F44" s="109"/>
      <c r="G44" s="529" t="s">
        <v>320</v>
      </c>
      <c r="H44" s="368" t="s">
        <v>263</v>
      </c>
      <c r="I44" s="498">
        <f>InputsR2!F46</f>
        <v>0.63500000000000001</v>
      </c>
      <c r="J44" s="368" t="str">
        <f>InputsR2!G46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InputsR2!E$64</f>
        <v>SSC: penalty - water resources (17-18 FYA CPIH deflated prices)</v>
      </c>
      <c r="F46" s="185"/>
      <c r="G46" s="530">
        <f xml:space="preserve"> InputsR2!F$64</f>
        <v>0</v>
      </c>
      <c r="H46" s="185" t="str">
        <f xml:space="preserve"> InputsR2!G$64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InputsR2!E$66</f>
        <v>SSC: penalty - water network plus (17-18 FYA CPIH deflated prices)</v>
      </c>
      <c r="F47" s="185"/>
      <c r="G47" s="530" t="s">
        <v>320</v>
      </c>
      <c r="H47" s="185" t="s">
        <v>263</v>
      </c>
      <c r="I47" s="328">
        <f>InputsR2!F66</f>
        <v>0</v>
      </c>
      <c r="J47" s="390" t="str">
        <f>InputsR2!G66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InputsR2!A69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InputsR2!F71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InputsR2!E73</f>
        <v>Original total solution shadow allowance</v>
      </c>
      <c r="F64" s="109"/>
      <c r="G64" s="534">
        <f>InputsR2!F73</f>
        <v>0</v>
      </c>
      <c r="H64" s="491" t="str">
        <f>InputsR2!G73</f>
        <v>£M</v>
      </c>
      <c r="I64" s="534">
        <f>InputsR2!F73</f>
        <v>0</v>
      </c>
      <c r="J64" s="109" t="str">
        <f>InputsR2!G73</f>
        <v>£M</v>
      </c>
      <c r="K64" s="363"/>
      <c r="L64" s="162"/>
      <c r="M64" s="162"/>
      <c r="N64" s="162"/>
      <c r="O64" s="162"/>
      <c r="P64" s="162"/>
      <c r="Q64" s="162"/>
      <c r="R64" s="162"/>
      <c r="S64" s="162"/>
      <c r="T64" s="162"/>
      <c r="U64" s="162"/>
    </row>
    <row r="65" spans="1:21" outlineLevel="1" x14ac:dyDescent="0.45">
      <c r="A65" s="551"/>
      <c r="B65" s="551"/>
      <c r="C65" s="551"/>
      <c r="D65" s="551"/>
      <c r="E65" s="109" t="str">
        <f>InputsR2!E74</f>
        <v>Gate solution has completed</v>
      </c>
      <c r="F65" s="109"/>
      <c r="G65" s="534">
        <f>InputsR2!F74</f>
        <v>0</v>
      </c>
      <c r="H65" s="383" t="str">
        <f>InputsR2!G74</f>
        <v>#</v>
      </c>
      <c r="I65" s="534">
        <f>InputsR2!F74</f>
        <v>0</v>
      </c>
      <c r="J65" s="364" t="str">
        <f>InputsR2!G74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InputsR2!E76</f>
        <v>SSC: cumulative percentage of allocated spend given gate reached for</v>
      </c>
      <c r="F66" s="109"/>
      <c r="G66" s="498">
        <f>InputsR2!F76</f>
        <v>0</v>
      </c>
      <c r="H66" s="368" t="str">
        <f>InputsR2!G76</f>
        <v>%</v>
      </c>
      <c r="I66" s="498">
        <f>InputsR2!F76</f>
        <v>0</v>
      </c>
      <c r="J66" s="389" t="str">
        <f>InputsR2!G76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InputsR2!E86</f>
        <v xml:space="preserve">SSC: Expected cumulative percentage of allocated spend adjusted </v>
      </c>
      <c r="F67" s="109"/>
      <c r="G67" s="498">
        <f>InputsR2!F86</f>
        <v>0</v>
      </c>
      <c r="H67" s="368" t="str">
        <f>InputsR2!G86</f>
        <v>%</v>
      </c>
      <c r="I67" s="498">
        <f>InputsR2!F86</f>
        <v>0</v>
      </c>
      <c r="J67" s="368" t="str">
        <f>InputsR2!G86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InputsR2!F$90</f>
        <v>0</v>
      </c>
      <c r="H69" s="109" t="str">
        <f xml:space="preserve"> InputsR2!G$90</f>
        <v>£M</v>
      </c>
      <c r="I69" s="510">
        <f xml:space="preserve"> InputsR2!F$94</f>
        <v>0</v>
      </c>
      <c r="J69" s="109" t="str">
        <f xml:space="preserve"> InputsR2!G$94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InputsR2!F92</f>
        <v>0</v>
      </c>
      <c r="H70" s="585" t="str">
        <f>InputsR2!G92</f>
        <v>£M</v>
      </c>
      <c r="I70" s="510">
        <f>InputsR2!F96</f>
        <v>0</v>
      </c>
      <c r="J70" s="585" t="str">
        <f>InputsR2!G96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InputsR2!F$106</f>
        <v>0</v>
      </c>
      <c r="H77" s="109" t="str">
        <f>InputsR2!G$106</f>
        <v>£M</v>
      </c>
      <c r="I77" s="510">
        <f>InputsR2!F$110</f>
        <v>0</v>
      </c>
      <c r="J77" s="109" t="str">
        <f>InputsR2!G$110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InputsR2!F108</f>
        <v>0</v>
      </c>
      <c r="H78" s="109" t="str">
        <f>InputsR2!G$108</f>
        <v>£M</v>
      </c>
      <c r="I78" s="516">
        <f>InputsR2!F112</f>
        <v>0</v>
      </c>
      <c r="J78" s="109" t="str">
        <f>InputsR2!G$112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InputsR2!G$106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2!$E$28,InputB2!$E$25),0)+(IF(G67&gt;0.17,SUMPRODUCT(G64*InputB2!$F$28,InputB2!$F$25),0)+IF(G65=3,(G64*InputB2!$G$28*InputB2!$G$25),0)))*(G69/(G69+I69)))-(IF(G65=2,SUMPRODUCT(G69*InputB2!$E$25),0)+(IF(G67&gt;0.17,SUMPRODUCT(G69*InputB2!$F$25),0)+IF(G65=3,(G69*InputB2!$G$25),0)))),0)</f>
        <v>0</v>
      </c>
      <c r="H84" s="163" t="str">
        <f>InputsR2!G$106</f>
        <v>£M</v>
      </c>
      <c r="I84" s="520">
        <f>IF(I69&gt;0,(((IF(I65=2,SUMPRODUCT(I64*InputB2!$E$28,InputB2!$E$25),0)+(IF(I67&gt;0.17,SUMPRODUCT(I64*InputB2!$F$28,InputB2!$F$25),0)+IF(I65=3,(I64*InputB2!$G$28*InputB2!$G$25),0)))*(I69/(I69+G69)))-(IF(I65=2,SUMPRODUCT(I69*InputB2!$E$25),0)+(IF(I67&gt;0.17,SUMPRODUCT(I69*InputB2!$F$25),0)+IF(I65=3,(I69*InputB2!$G$25),0)))),0)</f>
        <v>0</v>
      </c>
      <c r="J84" s="109" t="str">
        <f>InputsR2!G$110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InputsR2!E102</f>
        <v>Discount Rate</v>
      </c>
      <c r="F88" s="162"/>
      <c r="G88" s="498">
        <f>InputsR2!F102</f>
        <v>2.92E-2</v>
      </c>
      <c r="H88" s="162" t="str">
        <f xml:space="preserve"> InputsR2!G$7</f>
        <v>%</v>
      </c>
      <c r="I88" s="586">
        <f>InputsR2!F102</f>
        <v>2.92E-2</v>
      </c>
      <c r="J88" s="206" t="str">
        <f xml:space="preserve"> InputsR2!G$7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InputsR2!E74</f>
        <v>Gate solution has completed</v>
      </c>
      <c r="F89" s="109"/>
      <c r="G89" s="510">
        <f>InputsR2!F74</f>
        <v>0</v>
      </c>
      <c r="H89" s="389" t="str">
        <f>InputsR2!G74</f>
        <v>#</v>
      </c>
      <c r="I89" s="510">
        <f>InputsR2!F74</f>
        <v>0</v>
      </c>
      <c r="J89" s="389" t="str">
        <f>InputsR2!G74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InputsR2!E$98</f>
        <v>SSC: PAYG ratio - water resources</v>
      </c>
      <c r="F93" s="109"/>
      <c r="G93" s="548">
        <f xml:space="preserve"> InputsR2!F$98</f>
        <v>0.63800000000000001</v>
      </c>
      <c r="H93" s="364" t="str">
        <f xml:space="preserve"> InputsR2!G$98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InputsR2!E100</f>
        <v>SSC: PAYG ratio - water network plus</v>
      </c>
      <c r="F94" s="109"/>
      <c r="G94" s="529" t="s">
        <v>320</v>
      </c>
      <c r="H94" s="364" t="s">
        <v>263</v>
      </c>
      <c r="I94" s="548">
        <f xml:space="preserve"> InputsR2!F$100</f>
        <v>0.63500000000000001</v>
      </c>
      <c r="J94" s="383" t="str">
        <f xml:space="preserve"> InputsR2!G$100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InputsR2!E$114</f>
        <v>SSC: penalty - water resources (17-18 FYA CPIH deflated prices)</v>
      </c>
      <c r="F96" s="109"/>
      <c r="G96" s="530">
        <f xml:space="preserve"> InputsR2!F$114</f>
        <v>0</v>
      </c>
      <c r="H96" s="109" t="str">
        <f xml:space="preserve"> InputsR2!G$114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InputsR2!E116</f>
        <v>SSC: penalty - water network plus (17-18 FYA CPIH deflated prices)</v>
      </c>
      <c r="G97" s="530" t="s">
        <v>320</v>
      </c>
      <c r="H97" s="109" t="s">
        <v>263</v>
      </c>
      <c r="I97" s="534">
        <f>InputsR2!F116</f>
        <v>0</v>
      </c>
      <c r="J97" s="109" t="str">
        <f>InputsR2!G116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InputsR2!G$98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InputsR2!G$100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InputsR2!G$114</f>
        <v>£M</v>
      </c>
      <c r="I104" s="519" t="str">
        <f>I96</f>
        <v>N/A</v>
      </c>
      <c r="J104" s="179" t="str">
        <f xml:space="preserve"> InputsR2!G$116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InputsR2!G$114</f>
        <v>£M</v>
      </c>
      <c r="I105" s="519">
        <f>I97</f>
        <v>0</v>
      </c>
      <c r="J105" s="179" t="str">
        <f xml:space="preserve"> InputsR2!G$116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InputsR2!A119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InputsR2!$F$121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InputsR2!E124</f>
        <v>Gate solution has completed</v>
      </c>
      <c r="F116" s="109"/>
      <c r="G116" s="534">
        <f>InputsR2!F124</f>
        <v>0</v>
      </c>
      <c r="H116" s="109" t="str">
        <f>InputsR2!G124</f>
        <v>#</v>
      </c>
      <c r="I116" s="534">
        <f>InputsR2!F124</f>
        <v>0</v>
      </c>
      <c r="J116" s="109" t="str">
        <f>InputsR2!G124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InputsR2!E126</f>
        <v>SSC: cumulative percentage of allocated spend given gate reached for</v>
      </c>
      <c r="F117" s="109"/>
      <c r="G117" s="528">
        <f>InputsR2!F126</f>
        <v>0</v>
      </c>
      <c r="H117" s="368" t="str">
        <f>InputsR2!G126</f>
        <v>%</v>
      </c>
      <c r="I117" s="498">
        <f>InputsR2!F126</f>
        <v>0</v>
      </c>
      <c r="J117" s="368" t="str">
        <f>InputsR2!G126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InputsR2!E132</f>
        <v xml:space="preserve">SSC: Expected cumulative percentage of allocated spend adjusted </v>
      </c>
      <c r="F118" s="109"/>
      <c r="G118" s="528">
        <f>InputsR2!F132</f>
        <v>0</v>
      </c>
      <c r="H118" s="368" t="str">
        <f>InputsR2!G132</f>
        <v>%</v>
      </c>
      <c r="I118" s="498">
        <f>InputsR2!F132</f>
        <v>0</v>
      </c>
      <c r="J118" s="368" t="str">
        <f>InputsR2!G132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InputsR2!F$136</f>
        <v>0</v>
      </c>
      <c r="H120" s="313" t="str">
        <f>InputsR2!G$136</f>
        <v>£M</v>
      </c>
      <c r="I120" s="510">
        <f>InputsR2!F$140</f>
        <v>0</v>
      </c>
      <c r="J120" s="389" t="str">
        <f>InputsR2!G$140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InputsR2!F138</f>
        <v>0</v>
      </c>
      <c r="H121" s="585" t="str">
        <f>InputsR2!G138</f>
        <v>£M</v>
      </c>
      <c r="I121" s="510">
        <f>InputsR2!F142</f>
        <v>0</v>
      </c>
      <c r="J121" s="389" t="str">
        <f>InputsR2!G142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InputsR2!G$36</f>
        <v>£M</v>
      </c>
      <c r="I125" s="424">
        <f>I120</f>
        <v>0</v>
      </c>
      <c r="J125" s="229" t="str">
        <f xml:space="preserve"> InputsR2!G$40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InputsR2!F$152</f>
        <v>0</v>
      </c>
      <c r="H128" s="313" t="str">
        <f xml:space="preserve"> InputsR2!G$152</f>
        <v>£M</v>
      </c>
      <c r="I128" s="516">
        <f>InputsR2!F156</f>
        <v>0</v>
      </c>
      <c r="J128" s="367" t="str">
        <f>InputsR2!G156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InputsR2!F154</f>
        <v>0</v>
      </c>
      <c r="H129" s="316" t="str">
        <f>InputsR2!G154</f>
        <v>£M</v>
      </c>
      <c r="I129" s="516">
        <f>InputsR2!F158</f>
        <v>0</v>
      </c>
      <c r="J129" s="367" t="str">
        <f>InputsR2!G158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InputsR2!E148</f>
        <v>Discount Rate</v>
      </c>
      <c r="F135" s="206"/>
      <c r="G135" s="586">
        <f>InputsR2!F148</f>
        <v>2.92E-2</v>
      </c>
      <c r="H135" s="206" t="str">
        <f xml:space="preserve"> InputsR2!G$7</f>
        <v>%</v>
      </c>
      <c r="I135" s="586">
        <f>InputsR2!F148</f>
        <v>2.92E-2</v>
      </c>
      <c r="J135" s="206" t="str">
        <f xml:space="preserve"> InputsR2!G$7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InputsR2!E124</f>
        <v>Gate solution has completed</v>
      </c>
      <c r="F136" s="109"/>
      <c r="G136" s="534">
        <f>InputsR2!F124</f>
        <v>0</v>
      </c>
      <c r="H136" s="364" t="str">
        <f>InputsR2!G124</f>
        <v>#</v>
      </c>
      <c r="I136" s="510">
        <f>InputsR2!F124</f>
        <v>0</v>
      </c>
      <c r="J136" s="389" t="str">
        <f>InputsR2!G124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InputsR2!E144</f>
        <v>SSC: PAYG ratio - water resources</v>
      </c>
      <c r="F140" s="109"/>
      <c r="G140" s="498">
        <f xml:space="preserve"> InputsR2!F$144</f>
        <v>0.63800000000000001</v>
      </c>
      <c r="H140" s="109" t="str">
        <f xml:space="preserve"> InputsR2!G$44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InputsR2!E146</f>
        <v>SSC: PAYG ratio - water network plus</v>
      </c>
      <c r="F141" s="109"/>
      <c r="G141" s="538" t="s">
        <v>320</v>
      </c>
      <c r="H141" s="163" t="s">
        <v>263</v>
      </c>
      <c r="I141" s="498">
        <f>InputsR2!F146</f>
        <v>0.63500000000000001</v>
      </c>
      <c r="J141" s="109" t="str">
        <f xml:space="preserve"> InputsR2!G$46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InputsR2!E160</f>
        <v>SSC: penalty - water resources (17-18 FYA CPIH deflated prices)</v>
      </c>
      <c r="F143" s="185"/>
      <c r="G143" s="530">
        <f xml:space="preserve"> InputsR2!F$160</f>
        <v>0</v>
      </c>
      <c r="H143" s="185" t="str">
        <f xml:space="preserve"> InputsR2!G$64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InputsR2!E162</f>
        <v>SSC: penalty - water network plus (17-18 FYA CPIH deflated prices)</v>
      </c>
      <c r="F144" s="185"/>
      <c r="G144" s="538" t="s">
        <v>320</v>
      </c>
      <c r="H144" s="163" t="s">
        <v>263</v>
      </c>
      <c r="I144" s="315">
        <f>InputsR2!F162</f>
        <v>0</v>
      </c>
      <c r="J144" s="109" t="str">
        <f xml:space="preserve"> InputsR2!G$66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71D3-B601-44BA-AC39-FED9AD733F51}">
  <sheetPr>
    <outlinePr summaryBelow="0" summaryRight="0"/>
  </sheetPr>
  <dimension ref="A1:AX28"/>
  <sheetViews>
    <sheetView showGridLines="0" tabSelected="1" zoomScale="80" zoomScaleNormal="80" workbookViewId="0"/>
  </sheetViews>
  <sheetFormatPr defaultColWidth="0" defaultRowHeight="13.15" customHeight="1" zeroHeight="1" x14ac:dyDescent="0.4"/>
  <cols>
    <col min="1" max="4" width="1.46484375" style="685" customWidth="1"/>
    <col min="5" max="5" width="2.46484375" style="685" customWidth="1"/>
    <col min="6" max="6" width="4.265625" style="685" customWidth="1"/>
    <col min="7" max="7" width="2.46484375" style="685" customWidth="1"/>
    <col min="8" max="8" width="29.33203125" style="685" customWidth="1"/>
    <col min="9" max="9" width="2.46484375" style="685" customWidth="1"/>
    <col min="10" max="10" width="4.265625" style="685" customWidth="1"/>
    <col min="11" max="11" width="2.46484375" style="685" customWidth="1"/>
    <col min="12" max="12" width="29.33203125" style="685" customWidth="1"/>
    <col min="13" max="13" width="2.46484375" style="685" customWidth="1"/>
    <col min="14" max="14" width="4.265625" style="685" customWidth="1"/>
    <col min="15" max="16" width="2.46484375" style="685" customWidth="1"/>
    <col min="17" max="17" width="29.33203125" style="685" customWidth="1"/>
    <col min="18" max="20" width="2.46484375" style="685" hidden="1" customWidth="1"/>
    <col min="21" max="21" width="4.265625" style="685" hidden="1" customWidth="1"/>
    <col min="22" max="22" width="2.46484375" style="685" hidden="1" customWidth="1"/>
    <col min="23" max="23" width="29.33203125" style="685" hidden="1" customWidth="1"/>
    <col min="24" max="24" width="2.46484375" style="685" hidden="1" customWidth="1"/>
    <col min="25" max="25" width="4.265625" style="685" hidden="1" customWidth="1"/>
    <col min="26" max="26" width="2.46484375" style="685" hidden="1" customWidth="1"/>
    <col min="27" max="27" width="29.33203125" style="685" hidden="1" customWidth="1"/>
    <col min="28" max="28" width="2.46484375" style="685" hidden="1" customWidth="1"/>
    <col min="29" max="29" width="4.265625" style="685" hidden="1" customWidth="1"/>
    <col min="30" max="30" width="5.3984375" style="685" hidden="1" customWidth="1"/>
    <col min="31" max="32" width="2.46484375" style="685" hidden="1" customWidth="1"/>
    <col min="33" max="33" width="29.33203125" style="685" hidden="1" customWidth="1"/>
    <col min="34" max="34" width="2.46484375" style="685" hidden="1" customWidth="1"/>
    <col min="35" max="35" width="5.3984375" style="685" hidden="1" customWidth="1"/>
    <col min="36" max="36" width="2.46484375" style="685" hidden="1" customWidth="1"/>
    <col min="37" max="37" width="29.33203125" style="685" hidden="1" customWidth="1"/>
    <col min="38" max="39" width="2.46484375" style="685" hidden="1" customWidth="1"/>
    <col min="40" max="40" width="6.59765625" style="668" hidden="1" customWidth="1"/>
    <col min="41" max="50" width="6.73046875" style="668" hidden="1" customWidth="1"/>
    <col min="51" max="51" width="6.59765625" style="668" hidden="1" customWidth="1"/>
    <col min="52" max="16384" width="6.59765625" style="668" hidden="1"/>
  </cols>
  <sheetData>
    <row r="1" spans="1:40" ht="30.75" x14ac:dyDescent="0.4">
      <c r="A1" s="666" t="str">
        <f ca="1" xml:space="preserve"> RIGHT(CELL("filename", A1), LEN(CELL("filename", A1)) - SEARCH("]", CELL("filename", A1)))</f>
        <v>Conceptual Model</v>
      </c>
      <c r="B1" s="667"/>
      <c r="C1" s="667"/>
      <c r="D1" s="667"/>
      <c r="E1" s="667"/>
      <c r="F1" s="667"/>
      <c r="G1" s="667"/>
      <c r="H1" s="667"/>
      <c r="I1" s="667"/>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row>
    <row r="2" spans="1:40" x14ac:dyDescent="0.4">
      <c r="A2" s="669"/>
      <c r="B2" s="670"/>
      <c r="C2" s="670"/>
      <c r="D2" s="670"/>
      <c r="E2" s="670"/>
      <c r="F2" s="670"/>
      <c r="G2" s="670"/>
      <c r="H2" s="671"/>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row>
    <row r="3" spans="1:40" s="672" customFormat="1" x14ac:dyDescent="0.45">
      <c r="A3" s="672" t="s">
        <v>397</v>
      </c>
    </row>
    <row r="4" spans="1:40" x14ac:dyDescent="0.4">
      <c r="A4" s="669"/>
      <c r="B4" s="670"/>
      <c r="C4" s="670"/>
      <c r="D4" s="670"/>
      <c r="E4" s="670"/>
      <c r="F4" s="670"/>
      <c r="G4" s="670"/>
      <c r="H4" s="671"/>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row>
    <row r="5" spans="1:40" x14ac:dyDescent="0.4">
      <c r="A5" s="673"/>
      <c r="B5" s="674"/>
      <c r="C5" s="674"/>
      <c r="D5" s="674"/>
      <c r="E5" s="674"/>
      <c r="F5" s="675"/>
      <c r="G5" s="676"/>
      <c r="H5" s="676"/>
      <c r="I5" s="676"/>
      <c r="J5" s="676"/>
      <c r="K5" s="677"/>
      <c r="L5" s="675"/>
      <c r="M5" s="677"/>
      <c r="N5" s="677"/>
      <c r="O5" s="677"/>
      <c r="P5" s="676"/>
      <c r="Q5" s="676"/>
      <c r="R5" s="676"/>
      <c r="S5" s="676"/>
      <c r="T5" s="676"/>
      <c r="U5" s="674"/>
      <c r="V5" s="674"/>
      <c r="W5" s="674"/>
      <c r="X5" s="674"/>
      <c r="Y5" s="674"/>
      <c r="Z5" s="674"/>
      <c r="AA5" s="674"/>
      <c r="AB5" s="674"/>
      <c r="AC5" s="674"/>
      <c r="AD5" s="674"/>
      <c r="AE5" s="674"/>
      <c r="AF5" s="674"/>
      <c r="AG5" s="674"/>
      <c r="AH5" s="674"/>
      <c r="AI5" s="674"/>
      <c r="AJ5" s="674"/>
      <c r="AK5" s="674"/>
      <c r="AL5" s="674"/>
      <c r="AM5" s="674"/>
    </row>
    <row r="6" spans="1:40" x14ac:dyDescent="0.4">
      <c r="A6" s="669"/>
      <c r="B6" s="670"/>
      <c r="C6" s="670"/>
      <c r="D6" s="670"/>
      <c r="E6" s="670"/>
      <c r="F6" s="670"/>
      <c r="G6" s="670"/>
      <c r="H6" s="670"/>
      <c r="I6" s="670"/>
      <c r="J6" s="670"/>
      <c r="K6" s="670"/>
      <c r="L6" s="671"/>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row>
    <row r="7" spans="1:40" x14ac:dyDescent="0.4">
      <c r="A7" s="669"/>
      <c r="B7" s="670"/>
      <c r="C7" s="670"/>
      <c r="D7" s="670"/>
      <c r="E7" s="670"/>
      <c r="F7" s="670"/>
      <c r="G7" s="670"/>
      <c r="H7" s="670"/>
      <c r="I7" s="670"/>
      <c r="J7" s="670"/>
      <c r="K7" s="670"/>
      <c r="L7" s="671"/>
      <c r="M7" s="670"/>
      <c r="N7" s="670"/>
      <c r="O7" s="670"/>
      <c r="P7" s="670"/>
      <c r="Q7" s="670"/>
      <c r="R7" s="670"/>
      <c r="S7" s="670"/>
      <c r="T7" s="670"/>
      <c r="U7" s="670"/>
      <c r="V7" s="670"/>
      <c r="W7" s="670"/>
      <c r="X7" s="670"/>
      <c r="Y7" s="670"/>
      <c r="Z7" s="670"/>
      <c r="AA7" s="670"/>
      <c r="AB7" s="670"/>
      <c r="AC7" s="670"/>
      <c r="AD7" s="670"/>
      <c r="AE7" s="670"/>
      <c r="AF7" s="670"/>
      <c r="AG7" s="670"/>
      <c r="AH7" s="670"/>
      <c r="AI7" s="670"/>
      <c r="AJ7" s="670"/>
      <c r="AK7" s="670"/>
      <c r="AL7" s="670"/>
      <c r="AM7" s="670"/>
    </row>
    <row r="8" spans="1:40" x14ac:dyDescent="0.4">
      <c r="A8" s="669"/>
      <c r="B8" s="670"/>
      <c r="C8" s="670"/>
      <c r="D8" s="670"/>
      <c r="E8" s="670"/>
      <c r="F8" s="670"/>
      <c r="G8" s="670"/>
      <c r="H8" s="678"/>
      <c r="I8" s="670"/>
      <c r="J8" s="670"/>
      <c r="K8" s="670"/>
      <c r="L8" s="671"/>
      <c r="M8" s="670"/>
      <c r="N8" s="670"/>
      <c r="O8" s="670"/>
      <c r="P8" s="670"/>
      <c r="Q8" s="678"/>
      <c r="R8" s="670"/>
      <c r="S8" s="670"/>
      <c r="T8" s="670"/>
      <c r="U8" s="670"/>
      <c r="V8" s="670"/>
      <c r="W8" s="670"/>
      <c r="X8" s="670"/>
      <c r="Y8" s="670"/>
      <c r="Z8" s="670"/>
      <c r="AA8" s="670"/>
      <c r="AB8" s="670"/>
      <c r="AC8" s="670"/>
      <c r="AD8" s="670"/>
      <c r="AE8" s="670"/>
      <c r="AF8" s="670"/>
      <c r="AG8" s="670"/>
      <c r="AH8" s="670"/>
      <c r="AI8" s="670"/>
      <c r="AJ8" s="670"/>
      <c r="AK8" s="670"/>
      <c r="AL8" s="670"/>
      <c r="AM8" s="670"/>
    </row>
    <row r="9" spans="1:40" x14ac:dyDescent="0.4">
      <c r="A9" s="669"/>
      <c r="B9" s="670"/>
      <c r="C9" s="670"/>
      <c r="D9" s="670"/>
      <c r="E9" s="670"/>
      <c r="F9" s="670"/>
      <c r="G9" s="670"/>
      <c r="H9" s="670"/>
      <c r="I9" s="670"/>
      <c r="J9" s="670"/>
      <c r="K9" s="670"/>
      <c r="L9" s="671"/>
      <c r="M9" s="670"/>
      <c r="N9" s="670"/>
      <c r="O9" s="670"/>
      <c r="P9" s="670"/>
      <c r="Q9" s="670"/>
      <c r="R9" s="670"/>
      <c r="S9" s="670"/>
      <c r="T9" s="670"/>
      <c r="U9" s="670"/>
      <c r="V9" s="670"/>
      <c r="W9" s="670"/>
      <c r="X9" s="670"/>
      <c r="Y9" s="670"/>
      <c r="Z9" s="670"/>
      <c r="AA9" s="670"/>
      <c r="AB9" s="670"/>
      <c r="AC9" s="670"/>
      <c r="AD9" s="670"/>
      <c r="AE9" s="670"/>
      <c r="AF9" s="670"/>
      <c r="AG9" s="670"/>
      <c r="AH9" s="670"/>
      <c r="AI9" s="670"/>
      <c r="AJ9" s="670"/>
      <c r="AK9" s="670"/>
      <c r="AL9" s="670"/>
      <c r="AM9" s="670"/>
    </row>
    <row r="10" spans="1:40" x14ac:dyDescent="0.4">
      <c r="A10" s="669"/>
      <c r="B10" s="670"/>
      <c r="C10" s="670"/>
      <c r="D10" s="670"/>
      <c r="E10" s="670"/>
      <c r="F10" s="670"/>
      <c r="G10" s="670"/>
      <c r="H10" s="670"/>
      <c r="I10" s="670"/>
      <c r="J10" s="670"/>
      <c r="K10" s="670"/>
      <c r="L10" s="671"/>
      <c r="M10" s="670"/>
      <c r="N10" s="670"/>
      <c r="O10" s="670"/>
      <c r="P10" s="670"/>
      <c r="Q10" s="670"/>
      <c r="R10" s="670"/>
      <c r="S10" s="670"/>
      <c r="T10" s="670"/>
      <c r="U10" s="670"/>
      <c r="V10" s="670"/>
      <c r="W10" s="670"/>
      <c r="X10" s="670"/>
      <c r="Y10" s="670"/>
      <c r="Z10" s="670"/>
      <c r="AA10" s="670"/>
      <c r="AB10" s="670"/>
      <c r="AC10" s="670"/>
      <c r="AD10" s="670"/>
      <c r="AE10" s="670"/>
      <c r="AF10" s="670"/>
      <c r="AG10" s="670"/>
      <c r="AH10" s="670"/>
      <c r="AI10" s="670"/>
      <c r="AJ10" s="670"/>
      <c r="AK10" s="670"/>
      <c r="AL10" s="670"/>
      <c r="AM10" s="670"/>
    </row>
    <row r="11" spans="1:40" x14ac:dyDescent="0.4">
      <c r="A11" s="669"/>
      <c r="B11" s="670"/>
      <c r="C11" s="670"/>
      <c r="D11" s="670"/>
      <c r="E11" s="670"/>
      <c r="F11" s="670"/>
      <c r="G11" s="670"/>
      <c r="H11" s="670"/>
      <c r="I11" s="670"/>
      <c r="J11" s="670"/>
      <c r="K11" s="670"/>
      <c r="L11" s="671"/>
      <c r="M11" s="670"/>
      <c r="N11" s="670"/>
      <c r="O11" s="670"/>
      <c r="P11" s="670"/>
      <c r="Q11" s="670"/>
      <c r="R11" s="670"/>
      <c r="S11" s="670"/>
      <c r="T11" s="670"/>
      <c r="U11" s="670"/>
      <c r="V11" s="670"/>
      <c r="W11" s="670"/>
      <c r="X11" s="670"/>
      <c r="Y11" s="670"/>
      <c r="Z11" s="670"/>
      <c r="AA11" s="670"/>
      <c r="AB11" s="670"/>
      <c r="AC11" s="670"/>
      <c r="AD11" s="670"/>
      <c r="AE11" s="670"/>
      <c r="AF11" s="670"/>
      <c r="AG11" s="670"/>
      <c r="AH11" s="670"/>
      <c r="AI11" s="670"/>
      <c r="AJ11" s="670"/>
      <c r="AK11" s="670"/>
      <c r="AL11" s="670"/>
      <c r="AM11" s="670"/>
    </row>
    <row r="12" spans="1:40" x14ac:dyDescent="0.4">
      <c r="A12" s="669"/>
      <c r="B12" s="670"/>
      <c r="C12" s="670"/>
      <c r="D12" s="670"/>
      <c r="E12" s="670"/>
      <c r="F12" s="670"/>
      <c r="G12" s="670"/>
      <c r="H12" s="670"/>
      <c r="I12" s="670"/>
      <c r="J12" s="670"/>
      <c r="K12" s="670"/>
      <c r="L12" s="671"/>
      <c r="M12" s="670"/>
      <c r="N12" s="670"/>
      <c r="O12" s="670"/>
      <c r="P12" s="670"/>
      <c r="Q12" s="670"/>
      <c r="R12" s="670"/>
      <c r="S12" s="670"/>
      <c r="T12" s="670"/>
      <c r="U12" s="670"/>
      <c r="V12" s="670"/>
      <c r="W12" s="670"/>
      <c r="X12" s="670"/>
      <c r="Y12" s="670"/>
      <c r="Z12" s="670"/>
      <c r="AA12" s="670"/>
      <c r="AB12" s="670"/>
      <c r="AC12" s="670"/>
      <c r="AD12" s="670"/>
      <c r="AE12" s="670"/>
      <c r="AF12" s="670"/>
      <c r="AG12" s="670"/>
      <c r="AH12" s="670"/>
      <c r="AI12" s="670"/>
      <c r="AJ12" s="670"/>
      <c r="AK12" s="670"/>
      <c r="AL12" s="670"/>
      <c r="AM12" s="670"/>
    </row>
    <row r="13" spans="1:40" x14ac:dyDescent="0.4">
      <c r="A13" s="673"/>
      <c r="B13" s="674"/>
      <c r="C13" s="674"/>
      <c r="D13" s="674"/>
      <c r="E13" s="674"/>
      <c r="F13" s="679"/>
      <c r="G13" s="680"/>
      <c r="H13" s="680"/>
      <c r="I13" s="680"/>
      <c r="J13" s="680"/>
      <c r="K13" s="680"/>
      <c r="L13" s="679"/>
      <c r="M13" s="680"/>
      <c r="N13" s="680"/>
      <c r="O13" s="680"/>
      <c r="P13" s="680"/>
      <c r="Q13" s="680"/>
      <c r="R13" s="680"/>
      <c r="S13" s="680"/>
      <c r="T13" s="680"/>
      <c r="U13" s="674"/>
      <c r="V13" s="674"/>
      <c r="W13" s="674"/>
      <c r="X13" s="674"/>
      <c r="Y13" s="674"/>
      <c r="Z13" s="674"/>
      <c r="AA13" s="674"/>
      <c r="AB13" s="674"/>
      <c r="AC13" s="674"/>
      <c r="AD13" s="674"/>
      <c r="AE13" s="674"/>
      <c r="AF13" s="674"/>
      <c r="AG13" s="674"/>
      <c r="AH13" s="674"/>
      <c r="AI13" s="674"/>
      <c r="AJ13" s="674"/>
      <c r="AK13" s="674"/>
      <c r="AL13" s="674"/>
      <c r="AM13" s="674"/>
    </row>
    <row r="14" spans="1:40" x14ac:dyDescent="0.4">
      <c r="A14" s="669"/>
      <c r="B14" s="670"/>
      <c r="C14" s="670"/>
      <c r="D14" s="670"/>
      <c r="E14" s="670"/>
      <c r="F14" s="670"/>
      <c r="G14" s="670"/>
      <c r="H14" s="670"/>
      <c r="I14" s="670"/>
      <c r="J14" s="670"/>
      <c r="K14" s="670"/>
      <c r="L14" s="671"/>
      <c r="M14" s="670"/>
      <c r="N14" s="670"/>
      <c r="O14" s="670"/>
      <c r="P14" s="670"/>
      <c r="Q14" s="670"/>
      <c r="R14" s="670"/>
      <c r="S14" s="670"/>
      <c r="T14" s="670"/>
      <c r="U14" s="670"/>
      <c r="V14" s="670"/>
      <c r="W14" s="670"/>
      <c r="X14" s="670"/>
      <c r="Y14" s="670"/>
      <c r="Z14" s="670"/>
      <c r="AA14" s="670"/>
      <c r="AB14" s="670"/>
      <c r="AC14" s="670"/>
      <c r="AD14" s="670"/>
      <c r="AE14" s="670"/>
      <c r="AF14" s="670"/>
      <c r="AG14" s="670"/>
      <c r="AH14" s="670"/>
      <c r="AI14" s="670"/>
      <c r="AJ14" s="670"/>
      <c r="AK14" s="670"/>
      <c r="AL14" s="670"/>
      <c r="AM14" s="670"/>
    </row>
    <row r="15" spans="1:40" x14ac:dyDescent="0.4">
      <c r="A15" s="669"/>
      <c r="B15" s="670"/>
      <c r="C15" s="670"/>
      <c r="D15" s="670"/>
      <c r="E15" s="670"/>
      <c r="F15" s="670"/>
      <c r="G15" s="670"/>
      <c r="H15" s="670"/>
      <c r="I15" s="670"/>
      <c r="J15" s="670"/>
      <c r="K15" s="670"/>
      <c r="L15" s="671"/>
      <c r="M15" s="670"/>
      <c r="N15" s="670"/>
      <c r="O15" s="670"/>
      <c r="P15" s="670"/>
      <c r="Q15" s="670"/>
      <c r="R15" s="670"/>
      <c r="S15" s="670"/>
      <c r="T15" s="670"/>
      <c r="U15" s="670"/>
      <c r="V15" s="670"/>
      <c r="W15" s="670"/>
      <c r="X15" s="670"/>
      <c r="Y15" s="670"/>
      <c r="Z15" s="670"/>
      <c r="AA15" s="670"/>
      <c r="AB15" s="670"/>
      <c r="AC15" s="670"/>
      <c r="AD15" s="670"/>
      <c r="AE15" s="670"/>
      <c r="AF15" s="670"/>
      <c r="AG15" s="670"/>
      <c r="AH15" s="670"/>
      <c r="AI15" s="670"/>
      <c r="AJ15" s="670"/>
      <c r="AK15" s="670"/>
      <c r="AL15" s="670"/>
      <c r="AM15" s="670"/>
    </row>
    <row r="16" spans="1:40" x14ac:dyDescent="0.4">
      <c r="A16" s="669"/>
      <c r="B16" s="670"/>
      <c r="C16" s="670"/>
      <c r="D16" s="670"/>
      <c r="E16" s="670"/>
      <c r="F16" s="670"/>
      <c r="G16" s="670"/>
      <c r="H16" s="670"/>
      <c r="I16" s="670"/>
      <c r="J16" s="670"/>
      <c r="K16" s="670"/>
      <c r="L16" s="671"/>
      <c r="M16" s="670"/>
      <c r="N16" s="670"/>
      <c r="O16" s="670"/>
      <c r="P16" s="670"/>
      <c r="Q16" s="670"/>
      <c r="R16" s="670"/>
      <c r="S16" s="670"/>
      <c r="T16" s="670"/>
      <c r="U16" s="670"/>
      <c r="V16" s="670"/>
      <c r="W16" s="670"/>
      <c r="X16" s="670"/>
      <c r="Y16" s="670"/>
      <c r="Z16" s="670"/>
      <c r="AA16" s="670"/>
      <c r="AB16" s="670"/>
      <c r="AC16" s="670"/>
      <c r="AD16" s="670"/>
      <c r="AE16" s="670"/>
      <c r="AF16" s="670"/>
      <c r="AG16" s="670"/>
      <c r="AH16" s="670"/>
      <c r="AI16" s="670"/>
      <c r="AJ16" s="670"/>
      <c r="AK16" s="670"/>
      <c r="AL16" s="670"/>
      <c r="AM16" s="670"/>
    </row>
    <row r="17" spans="1:39" x14ac:dyDescent="0.4">
      <c r="A17" s="669"/>
      <c r="B17" s="670"/>
      <c r="C17" s="670"/>
      <c r="D17" s="670"/>
      <c r="E17" s="670"/>
      <c r="F17" s="670"/>
      <c r="G17" s="670"/>
      <c r="H17" s="670"/>
      <c r="I17" s="670"/>
      <c r="J17" s="670"/>
      <c r="K17" s="670"/>
      <c r="L17" s="671"/>
      <c r="M17" s="670"/>
      <c r="N17" s="670"/>
      <c r="O17" s="670"/>
      <c r="P17" s="670"/>
      <c r="Q17" s="670"/>
      <c r="R17" s="670"/>
      <c r="S17" s="670"/>
      <c r="T17" s="670"/>
      <c r="U17" s="670"/>
      <c r="V17" s="670"/>
      <c r="W17" s="670"/>
      <c r="X17" s="670"/>
      <c r="Y17" s="670"/>
      <c r="Z17" s="670"/>
      <c r="AA17" s="670"/>
      <c r="AB17" s="670"/>
      <c r="AC17" s="670"/>
      <c r="AD17" s="670"/>
      <c r="AE17" s="670"/>
      <c r="AF17" s="670"/>
      <c r="AG17" s="670"/>
      <c r="AH17" s="670"/>
      <c r="AI17" s="670"/>
      <c r="AJ17" s="670"/>
      <c r="AK17" s="670"/>
      <c r="AL17" s="670"/>
      <c r="AM17" s="670"/>
    </row>
    <row r="18" spans="1:39" x14ac:dyDescent="0.4">
      <c r="A18" s="669"/>
      <c r="B18" s="670"/>
      <c r="C18" s="670"/>
      <c r="D18" s="670"/>
      <c r="E18" s="670"/>
      <c r="F18" s="670"/>
      <c r="G18" s="670"/>
      <c r="H18" s="670"/>
      <c r="I18" s="670"/>
      <c r="J18" s="670"/>
      <c r="K18" s="670"/>
      <c r="L18" s="670"/>
      <c r="M18" s="670"/>
      <c r="N18" s="670"/>
      <c r="O18" s="670"/>
      <c r="P18" s="670"/>
      <c r="Q18" s="670"/>
      <c r="R18" s="670"/>
      <c r="S18" s="670"/>
      <c r="T18" s="670"/>
      <c r="U18" s="670"/>
      <c r="V18" s="670"/>
      <c r="W18" s="670"/>
      <c r="X18" s="670"/>
      <c r="Y18" s="670"/>
      <c r="Z18" s="670"/>
      <c r="AA18" s="670"/>
      <c r="AB18" s="670"/>
      <c r="AC18" s="670"/>
      <c r="AD18" s="670"/>
      <c r="AE18" s="670"/>
      <c r="AF18" s="670"/>
      <c r="AG18" s="670"/>
      <c r="AH18" s="670"/>
      <c r="AI18" s="670"/>
      <c r="AJ18" s="670"/>
      <c r="AK18" s="670"/>
      <c r="AL18" s="670"/>
      <c r="AM18" s="670"/>
    </row>
    <row r="19" spans="1:39" x14ac:dyDescent="0.4">
      <c r="A19" s="669"/>
      <c r="B19" s="670"/>
      <c r="C19" s="670"/>
      <c r="D19" s="670"/>
      <c r="E19" s="670"/>
      <c r="F19" s="670"/>
      <c r="G19" s="670"/>
      <c r="H19" s="678"/>
      <c r="I19" s="670"/>
      <c r="J19" s="670"/>
      <c r="K19" s="670"/>
      <c r="L19" s="678"/>
      <c r="M19" s="670"/>
      <c r="N19" s="670"/>
      <c r="O19" s="670"/>
      <c r="P19" s="670"/>
      <c r="Q19" s="678"/>
      <c r="R19" s="670"/>
      <c r="S19" s="670"/>
      <c r="T19" s="670"/>
      <c r="U19" s="670"/>
      <c r="V19" s="670"/>
      <c r="W19" s="670"/>
      <c r="X19" s="670"/>
      <c r="Y19" s="670"/>
      <c r="Z19" s="670"/>
      <c r="AA19" s="670"/>
      <c r="AB19" s="670"/>
      <c r="AC19" s="670"/>
      <c r="AD19" s="670"/>
      <c r="AE19" s="670"/>
      <c r="AF19" s="670"/>
      <c r="AG19" s="670"/>
      <c r="AH19" s="670"/>
      <c r="AI19" s="670"/>
      <c r="AJ19" s="670"/>
      <c r="AK19" s="670"/>
      <c r="AL19" s="670"/>
      <c r="AM19" s="670"/>
    </row>
    <row r="20" spans="1:39" x14ac:dyDescent="0.4">
      <c r="A20" s="669"/>
      <c r="B20" s="670"/>
      <c r="C20" s="670"/>
      <c r="D20" s="670"/>
      <c r="E20" s="670"/>
      <c r="F20" s="670"/>
      <c r="G20" s="670"/>
      <c r="H20" s="670"/>
      <c r="I20" s="670"/>
      <c r="J20" s="670"/>
      <c r="K20" s="670"/>
      <c r="L20" s="670"/>
      <c r="M20" s="670"/>
      <c r="N20" s="670"/>
      <c r="O20" s="670"/>
      <c r="P20" s="670"/>
      <c r="Q20" s="670"/>
      <c r="R20" s="670"/>
      <c r="S20" s="670"/>
      <c r="T20" s="670"/>
      <c r="U20" s="670"/>
      <c r="V20" s="670"/>
      <c r="W20" s="670"/>
      <c r="X20" s="670"/>
      <c r="Y20" s="670"/>
      <c r="Z20" s="670"/>
      <c r="AA20" s="670"/>
      <c r="AB20" s="670"/>
      <c r="AC20" s="670"/>
      <c r="AD20" s="670"/>
      <c r="AE20" s="670"/>
      <c r="AF20" s="670"/>
      <c r="AG20" s="670"/>
      <c r="AH20" s="670"/>
      <c r="AI20" s="670"/>
      <c r="AJ20" s="670"/>
      <c r="AK20" s="670"/>
      <c r="AL20" s="670"/>
      <c r="AM20" s="670"/>
    </row>
    <row r="21" spans="1:39" x14ac:dyDescent="0.4">
      <c r="A21" s="669"/>
      <c r="B21" s="670"/>
      <c r="C21" s="670"/>
      <c r="D21" s="670"/>
      <c r="E21" s="670"/>
      <c r="F21" s="670"/>
      <c r="G21" s="670"/>
      <c r="H21" s="670"/>
      <c r="I21" s="670"/>
      <c r="J21" s="670"/>
      <c r="K21" s="670"/>
      <c r="L21" s="671"/>
      <c r="M21" s="670"/>
      <c r="N21" s="670"/>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0"/>
      <c r="AM21" s="670"/>
    </row>
    <row r="22" spans="1:39" x14ac:dyDescent="0.4">
      <c r="A22" s="669"/>
      <c r="B22" s="670"/>
      <c r="C22" s="670"/>
      <c r="D22" s="670"/>
      <c r="E22" s="670"/>
      <c r="F22" s="670"/>
      <c r="G22" s="670"/>
      <c r="H22" s="670"/>
      <c r="I22" s="670"/>
      <c r="J22" s="670"/>
      <c r="K22" s="670"/>
      <c r="L22" s="671"/>
      <c r="M22" s="670"/>
      <c r="N22" s="670"/>
      <c r="O22" s="670"/>
      <c r="P22" s="670"/>
      <c r="Q22" s="670"/>
      <c r="R22" s="670"/>
      <c r="S22" s="670"/>
      <c r="T22" s="670"/>
      <c r="U22" s="670"/>
      <c r="V22" s="670"/>
      <c r="W22" s="670"/>
      <c r="X22" s="670"/>
      <c r="Y22" s="670"/>
      <c r="Z22" s="670"/>
      <c r="AA22" s="670"/>
      <c r="AB22" s="670"/>
      <c r="AC22" s="670"/>
      <c r="AD22" s="670"/>
      <c r="AE22" s="670"/>
      <c r="AF22" s="670"/>
      <c r="AG22" s="670"/>
      <c r="AH22" s="670"/>
      <c r="AI22" s="670"/>
      <c r="AJ22" s="670"/>
      <c r="AK22" s="670"/>
      <c r="AL22" s="670"/>
      <c r="AM22" s="670"/>
    </row>
    <row r="23" spans="1:39" x14ac:dyDescent="0.4">
      <c r="A23" s="669"/>
      <c r="B23" s="670"/>
      <c r="C23" s="670"/>
      <c r="D23" s="670"/>
      <c r="E23" s="670"/>
      <c r="F23" s="670"/>
      <c r="G23" s="670"/>
      <c r="H23" s="670"/>
      <c r="I23" s="670"/>
      <c r="J23" s="670"/>
      <c r="K23" s="670"/>
      <c r="L23" s="671"/>
      <c r="M23" s="670"/>
      <c r="N23" s="670"/>
      <c r="O23" s="670"/>
      <c r="P23" s="670"/>
      <c r="Q23" s="670"/>
      <c r="R23" s="670"/>
      <c r="S23" s="670"/>
      <c r="T23" s="670"/>
      <c r="U23" s="670"/>
      <c r="V23" s="670"/>
      <c r="W23" s="670"/>
      <c r="X23" s="670"/>
      <c r="Y23" s="670"/>
      <c r="Z23" s="670"/>
      <c r="AA23" s="670"/>
      <c r="AB23" s="670"/>
      <c r="AC23" s="670"/>
      <c r="AD23" s="670"/>
      <c r="AE23" s="670"/>
      <c r="AF23" s="670"/>
      <c r="AG23" s="670"/>
      <c r="AH23" s="670"/>
      <c r="AI23" s="670"/>
      <c r="AJ23" s="670"/>
      <c r="AK23" s="670"/>
      <c r="AL23" s="670"/>
      <c r="AM23" s="670"/>
    </row>
    <row r="24" spans="1:39" x14ac:dyDescent="0.4">
      <c r="A24" s="669"/>
      <c r="B24" s="670"/>
      <c r="C24" s="670"/>
      <c r="D24" s="670"/>
      <c r="E24" s="670"/>
      <c r="F24" s="670"/>
      <c r="G24" s="670"/>
      <c r="H24" s="670"/>
      <c r="I24" s="670"/>
      <c r="J24" s="670"/>
      <c r="K24" s="670"/>
      <c r="L24" s="671"/>
      <c r="M24" s="670"/>
      <c r="N24" s="670"/>
      <c r="O24" s="670"/>
      <c r="P24" s="670"/>
      <c r="Q24" s="670"/>
      <c r="R24" s="670"/>
      <c r="S24" s="670"/>
      <c r="T24" s="670"/>
      <c r="U24" s="670"/>
      <c r="V24" s="670"/>
      <c r="W24" s="670"/>
      <c r="X24" s="670"/>
      <c r="Y24" s="670"/>
      <c r="Z24" s="670"/>
      <c r="AA24" s="670"/>
      <c r="AB24" s="670"/>
      <c r="AC24" s="670"/>
      <c r="AD24" s="670"/>
      <c r="AE24" s="670"/>
      <c r="AF24" s="670"/>
      <c r="AG24" s="670"/>
      <c r="AH24" s="670"/>
      <c r="AI24" s="670"/>
      <c r="AJ24" s="670"/>
      <c r="AK24" s="670"/>
      <c r="AL24" s="670"/>
      <c r="AM24" s="670"/>
    </row>
    <row r="25" spans="1:39" x14ac:dyDescent="0.4">
      <c r="A25" s="669"/>
      <c r="B25" s="670"/>
      <c r="C25" s="670"/>
      <c r="D25" s="670"/>
      <c r="E25" s="670"/>
      <c r="F25" s="670"/>
      <c r="G25" s="670"/>
      <c r="H25" s="670"/>
      <c r="I25" s="670"/>
      <c r="J25" s="670"/>
      <c r="K25" s="670"/>
      <c r="L25" s="671"/>
      <c r="M25" s="670"/>
      <c r="N25" s="670"/>
      <c r="O25" s="670"/>
      <c r="P25" s="670"/>
      <c r="Q25" s="670"/>
      <c r="R25" s="670"/>
      <c r="S25" s="670"/>
      <c r="T25" s="670"/>
      <c r="U25" s="670"/>
      <c r="V25" s="670"/>
      <c r="W25" s="670"/>
      <c r="X25" s="670"/>
      <c r="Y25" s="670"/>
      <c r="Z25" s="670"/>
      <c r="AA25" s="670"/>
      <c r="AB25" s="670"/>
      <c r="AC25" s="670"/>
      <c r="AD25" s="670"/>
      <c r="AE25" s="670"/>
      <c r="AF25" s="670"/>
      <c r="AG25" s="670"/>
      <c r="AH25" s="670"/>
      <c r="AI25" s="670"/>
      <c r="AJ25" s="670"/>
      <c r="AK25" s="670"/>
      <c r="AL25" s="670"/>
      <c r="AM25" s="670"/>
    </row>
    <row r="26" spans="1:39" x14ac:dyDescent="0.4">
      <c r="A26" s="669"/>
      <c r="B26" s="670"/>
      <c r="C26" s="670"/>
      <c r="D26" s="670"/>
      <c r="E26" s="670"/>
      <c r="F26" s="670"/>
      <c r="G26" s="670"/>
      <c r="H26" s="670"/>
      <c r="I26" s="670"/>
      <c r="J26" s="670"/>
      <c r="K26" s="670"/>
      <c r="L26" s="671"/>
      <c r="M26" s="670"/>
      <c r="N26" s="670"/>
      <c r="O26" s="670"/>
      <c r="P26" s="670"/>
      <c r="Q26" s="670"/>
      <c r="R26" s="670"/>
      <c r="S26" s="670"/>
      <c r="T26" s="670"/>
      <c r="U26" s="670"/>
      <c r="V26" s="670"/>
      <c r="W26" s="670"/>
      <c r="X26" s="670"/>
      <c r="Y26" s="670"/>
      <c r="Z26" s="670"/>
      <c r="AA26" s="670"/>
      <c r="AB26" s="670"/>
      <c r="AC26" s="670"/>
      <c r="AD26" s="670"/>
      <c r="AE26" s="670"/>
      <c r="AF26" s="670"/>
      <c r="AG26" s="670"/>
      <c r="AH26" s="670"/>
      <c r="AI26" s="670"/>
      <c r="AJ26" s="670"/>
      <c r="AK26" s="670"/>
      <c r="AL26" s="670"/>
      <c r="AM26" s="670"/>
    </row>
    <row r="27" spans="1:39" x14ac:dyDescent="0.4">
      <c r="A27" s="669"/>
      <c r="B27" s="670"/>
      <c r="C27" s="670"/>
      <c r="D27" s="670"/>
      <c r="E27" s="670"/>
      <c r="F27" s="670"/>
      <c r="G27" s="670"/>
      <c r="H27" s="670"/>
      <c r="I27" s="670"/>
      <c r="J27" s="670"/>
      <c r="K27" s="670"/>
      <c r="L27" s="671"/>
      <c r="M27" s="670"/>
      <c r="N27" s="670"/>
      <c r="O27" s="670"/>
      <c r="P27" s="670"/>
      <c r="Q27" s="670"/>
      <c r="R27" s="670"/>
      <c r="S27" s="670"/>
      <c r="T27" s="670"/>
      <c r="U27" s="670"/>
      <c r="V27" s="670"/>
      <c r="W27" s="670"/>
      <c r="X27" s="670"/>
      <c r="Y27" s="670"/>
      <c r="Z27" s="670"/>
      <c r="AA27" s="670"/>
      <c r="AB27" s="670"/>
      <c r="AC27" s="670"/>
      <c r="AD27" s="670"/>
      <c r="AE27" s="670"/>
      <c r="AF27" s="670"/>
      <c r="AG27" s="670"/>
      <c r="AH27" s="670"/>
      <c r="AI27" s="670"/>
      <c r="AJ27" s="670"/>
      <c r="AK27" s="670"/>
      <c r="AL27" s="670"/>
      <c r="AM27" s="670"/>
    </row>
    <row r="28" spans="1:39" x14ac:dyDescent="0.4">
      <c r="A28" s="681" t="s">
        <v>398</v>
      </c>
      <c r="B28" s="681"/>
      <c r="C28" s="682"/>
      <c r="D28" s="683"/>
      <c r="E28" s="682"/>
      <c r="F28" s="684"/>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row>
  </sheetData>
  <pageMargins left="0.7" right="0.7" top="0.75" bottom="0.75"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1CAD2-6380-417D-8B1B-01AFB99D6A4B}">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Adjusted2'!A5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Adjusted2'!B7&amp;'CalcTiming Adjusted2'!$A$5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Adjusted2'!E$49&amp;D7</f>
        <v>SSC: revenue adjustment incl. financing adjustment (17-18 FYA CPIH deflated prices): water resources</v>
      </c>
      <c r="F7" s="224">
        <f>'CalcTiming Adjusted2'!G49</f>
        <v>0</v>
      </c>
      <c r="G7" s="13" t="str">
        <f>'CalcTiming Adjusted2'!H$49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Adjusted2'!E$56&amp;D9</f>
        <v>SSC: RCV adjustment (17-18 FYA CPIH deflated prices): water resources</v>
      </c>
      <c r="F9" s="224">
        <f>'CalcTiming Adjusted2'!G56</f>
        <v>0</v>
      </c>
      <c r="G9" s="13" t="str">
        <f>'CalcTiming Adjusted2'!H$56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Adjusted2'!E$49&amp;D11</f>
        <v>SSC: revenue adjustment incl. financing adjustment (17-18 FYA CPIH deflated prices): water network plus</v>
      </c>
      <c r="F11" s="138">
        <f>'CalcTiming Adjusted2'!I49</f>
        <v>0</v>
      </c>
      <c r="G11" s="138" t="str">
        <f>'CalcTiming Adjusted2'!J$49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Adjusted2'!E$56&amp;D13</f>
        <v>SSC: RCV adjustment (17-18 FYA CPIH deflated prices): water network plus</v>
      </c>
      <c r="F13" s="138">
        <f>'CalcTiming Adjusted2'!I$56</f>
        <v>0</v>
      </c>
      <c r="G13" s="138" t="str">
        <f>'CalcTiming Adjusted2'!J$56</f>
        <v>£M</v>
      </c>
    </row>
    <row r="14" spans="1:18" s="137" customFormat="1" x14ac:dyDescent="0.45">
      <c r="D14" s="433"/>
      <c r="F14" s="124"/>
    </row>
    <row r="15" spans="1:18" s="137" customFormat="1" ht="13.15" x14ac:dyDescent="0.45">
      <c r="A15" s="72">
        <f>'CalcTiming Adjusted2'!A58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Adjusted2'!B60&amp;'CalcTiming Adjusted2'!A58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Adjusted2'!E99&amp;D19</f>
        <v>SSC: FINAL revenue adjustment incl. financing adjustment (17-18 FYA CPIH deflated prices): water resources</v>
      </c>
      <c r="F19" s="224">
        <f>'CalcTiming Adjusted2'!G99</f>
        <v>0</v>
      </c>
      <c r="G19" s="224" t="str">
        <f>'CalcTiming Adjusted2'!H99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Adjusted2'!E107&amp;D21</f>
        <v>SSC: FINAL RCV adjustment (17-18 FYA CPIH deflated prices): water resources</v>
      </c>
      <c r="F21" s="224">
        <f>'CalcTiming Adjusted2'!G107</f>
        <v>0</v>
      </c>
      <c r="G21" s="224" t="str">
        <f>'CalcTiming Adjusted2'!H107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Adjusted2'!E99&amp;D23</f>
        <v>SSC: FINAL revenue adjustment incl. financing adjustment (17-18 FYA CPIH deflated prices): water network plus</v>
      </c>
      <c r="F23" s="224">
        <f>'CalcTiming Adjusted2'!I99</f>
        <v>0</v>
      </c>
      <c r="G23" s="224" t="str">
        <f>'CalcTiming Adjusted2'!J99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Adjusted2'!E107&amp;D25</f>
        <v>SSC: FINAL RCV adjustment (17-18 FYA CPIH deflated prices): water network plus</v>
      </c>
      <c r="F25" s="224">
        <f>'CalcTiming Adjusted2'!I107</f>
        <v>0</v>
      </c>
      <c r="G25" s="224" t="str">
        <f>'CalcTiming Adjusted2'!J107</f>
        <v>£M</v>
      </c>
    </row>
    <row r="26" spans="1:18" s="137" customFormat="1" ht="12.75" x14ac:dyDescent="0.45">
      <c r="D26" s="432"/>
      <c r="F26" s="138"/>
    </row>
    <row r="27" spans="1:18" s="137" customFormat="1" ht="13.15" x14ac:dyDescent="0.45">
      <c r="A27" s="72">
        <f>'CalcTiming Adjusted2'!A110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Adjusted2'!B112&amp;'CalcTiming Adjusted2'!A110</f>
        <v>SSC0</v>
      </c>
      <c r="F29" s="138"/>
    </row>
    <row r="30" spans="1:18" s="137" customFormat="1" ht="12.75" x14ac:dyDescent="0.45">
      <c r="D30" s="433"/>
      <c r="F30" s="138"/>
    </row>
    <row r="31" spans="1:18" s="137" customFormat="1" ht="12.75" x14ac:dyDescent="0.45">
      <c r="B31" s="104"/>
      <c r="C31" s="104"/>
      <c r="D31" s="432" t="s">
        <v>333</v>
      </c>
      <c r="E31" s="191" t="str">
        <f>'CalcTiming Adjusted2'!E146&amp;D31</f>
        <v>SSC: FINAL revenue adjustment incl. financing adjustment (17-18 FYA CPIH deflated prices): water resources</v>
      </c>
      <c r="F31" s="138">
        <f>'CalcTiming Adjusted2'!G146</f>
        <v>0</v>
      </c>
      <c r="G31" s="138" t="str">
        <f>'CalcTiming Adjusted2'!H146</f>
        <v>£M</v>
      </c>
    </row>
    <row r="32" spans="1:18" s="137" customFormat="1" ht="12.75" x14ac:dyDescent="0.45">
      <c r="B32" s="104"/>
      <c r="C32" s="104"/>
      <c r="D32" s="432"/>
      <c r="F32" s="138"/>
      <c r="G32" s="191"/>
    </row>
    <row r="33" spans="1:18" s="137" customFormat="1" ht="12.75" x14ac:dyDescent="0.45">
      <c r="C33" s="104"/>
      <c r="D33" s="432" t="s">
        <v>333</v>
      </c>
      <c r="E33" s="191" t="str">
        <f>'CalcTiming Adjusted2'!E154&amp;D33</f>
        <v>SSC: FINAL RCV adjustment (17-18 FYA CPIH deflated prices): water resources</v>
      </c>
      <c r="F33" s="138">
        <f>'CalcTiming Adjusted2'!G154</f>
        <v>0</v>
      </c>
      <c r="G33" s="138" t="str">
        <f>'CalcTiming Adjusted2'!H154</f>
        <v>£M</v>
      </c>
    </row>
    <row r="34" spans="1:18" s="137" customFormat="1" ht="12.75" x14ac:dyDescent="0.45">
      <c r="B34" s="106"/>
      <c r="C34" s="104"/>
      <c r="D34" s="432"/>
      <c r="F34" s="177"/>
      <c r="G34" s="177"/>
    </row>
    <row r="35" spans="1:18" s="137" customFormat="1" ht="12.75" x14ac:dyDescent="0.45">
      <c r="D35" s="432" t="s">
        <v>334</v>
      </c>
      <c r="E35" s="191" t="str">
        <f>'CalcTiming Adjusted2'!E146&amp;D35</f>
        <v>SSC: FINAL revenue adjustment incl. financing adjustment (17-18 FYA CPIH deflated prices): water network plus</v>
      </c>
      <c r="F35" s="138">
        <f>'CalcTiming Adjusted2'!I146</f>
        <v>0</v>
      </c>
      <c r="G35" s="138" t="str">
        <f>'CalcTiming Adjusted2'!J146</f>
        <v>£M</v>
      </c>
    </row>
    <row r="36" spans="1:18" s="137" customFormat="1" ht="12.75" x14ac:dyDescent="0.45">
      <c r="C36" s="106"/>
      <c r="D36" s="432"/>
      <c r="F36" s="177"/>
      <c r="G36" s="177"/>
    </row>
    <row r="37" spans="1:18" s="137" customFormat="1" ht="12.75" x14ac:dyDescent="0.45">
      <c r="D37" s="432" t="s">
        <v>334</v>
      </c>
      <c r="E37" s="191" t="str">
        <f>'CalcTiming Adjusted2'!E154&amp;D37</f>
        <v>SSC: FINAL RCV adjustment (17-18 FYA CPIH deflated prices): water network plus</v>
      </c>
      <c r="F37" s="138">
        <f>'CalcTiming Adjusted2'!I154</f>
        <v>0</v>
      </c>
      <c r="G37" s="138" t="str">
        <f>'CalcTiming Adjusted2'!J154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EF80-E48C-471D-ACF3-9BA02EB5B915}">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E08E2-7A98-4800-AA09-BA62B38AEA4B}">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MATCH(InputB3!$D$7,'Partnership Arrangements'!$H$4:$H$46,0), MATCH(InputB3!D$9, 'Partnership Arrangements'!$H$4:$L$4,0)))</f>
        <v>0</v>
      </c>
      <c r="E10" s="509">
        <f>IF($C$10="",0,INDEX('Partnership Arrangements'!$H$4:$L$46, MATCH(InputB3!$D$7,'Partnership Arrangements'!$H$4:$H$46,0), MATCH(InputB3!E$9, 'Partnership Arrangements'!$H$4:$L$4,0)))</f>
        <v>0</v>
      </c>
      <c r="F10" s="509">
        <f>IF($C$10="",0,INDEX('Partnership Arrangements'!$H$4:$L$46, MATCH(InputB3!$D$7,'Partnership Arrangements'!$H$4:$H$46,0), MATCH(InputB3!F$9, 'Partnership Arrangements'!$H$4:$L$4,0)))</f>
        <v>0</v>
      </c>
      <c r="G10" s="509">
        <f>IF($C$10="",0,INDEX('Partnership Arrangements'!$H$4:$L$46, MATCH(InputB3!$D$7,'Partnership Arrangements'!$H$4:$H$46,0), MATCH(InputB3!G$9,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MATCH(InputB3!$D$7,'Partnership Arrangements'!$P$4:$P$46,0), MATCH(InputB3!D$9, 'Partnership Arrangements'!$P$4:$T$4,0)))</f>
        <v>0</v>
      </c>
      <c r="E11" s="509">
        <f>IF($C$10="",0,INDEX('Partnership Arrangements'!$P$4:$T$46, MATCH(InputB3!$D$7,'Partnership Arrangements'!$P$4:$P$46,0), MATCH(InputB3!E$9, 'Partnership Arrangements'!$P$4:$T$4,0)))</f>
        <v>0</v>
      </c>
      <c r="F11" s="509">
        <f>IF($C$10="",0,INDEX('Partnership Arrangements'!$P$4:$T$46, MATCH(InputB3!$D$7,'Partnership Arrangements'!$P$4:$P$46,0), MATCH(InputB3!F$9, 'Partnership Arrangements'!$P$4:$T$4,0)))</f>
        <v>0</v>
      </c>
      <c r="G11" s="509">
        <f>IF($C$10="",0,INDEX('Partnership Arrangements'!$P$4:$T$46, MATCH(InputB3!$D$7,'Partnership Arrangements'!$P$4:$P$46,0), MATCH(InputB3!G$9,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MATCH(InputB3!$D$24,'Partnership Arrangements'!$H$4:$H$46,0), MATCH(InputB3!D$26, 'Partnership Arrangements'!$H$4:$L$4,0)))</f>
        <v>0</v>
      </c>
      <c r="E27" s="509">
        <f>IF($C$27="", 0,INDEX('Partnership Arrangements'!$H$4:$L$46, MATCH(InputB3!$D$24,'Partnership Arrangements'!$H$4:$H$46,0), MATCH(InputB3!E$26, 'Partnership Arrangements'!$H$4:$L$4,0)))</f>
        <v>0</v>
      </c>
      <c r="F27" s="509">
        <f>IF($C$27="", 0,INDEX('Partnership Arrangements'!$H$4:$L$46, MATCH(InputB3!$D$24,'Partnership Arrangements'!$H$4:$H$46,0), MATCH(InputB3!F$26, 'Partnership Arrangements'!$H$4:$L$4,0)))</f>
        <v>0</v>
      </c>
      <c r="G27" s="509">
        <f>IF($C$27="", 0,INDEX('Partnership Arrangements'!$H$4:$L$46, MATCH(InputB3!$D$24,'Partnership Arrangements'!$H$4:$H$46,0), MATCH(InputB3!G$26,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Arrangements'!$P$4:$T$46,MATCH(InputB3!$D$24,'Partnership Arrangements'!$P$4:$P$46,0),MATCH(InputB3!D$26,'Partnership Arrangements'!$P$4:$T$4,0)))</f>
        <v>0</v>
      </c>
      <c r="E28" s="509">
        <f>IF($C$27="",0,INDEX('Partnership Arrangements'!$P$4:$T$46,MATCH(InputB3!$D$24,'Partnership Arrangements'!$P$4:$P$46,0),MATCH(InputB3!E$26,'Partnership Arrangements'!$P$4:$T$4,0)))</f>
        <v>0</v>
      </c>
      <c r="F28" s="509">
        <f>IF($C$27="",0,INDEX('Partnership Arrangements'!$P$4:$T$46,MATCH(InputB3!$D$24,'Partnership Arrangements'!$P$4:$P$46,0),MATCH(InputB3!F$26,'Partnership Arrangements'!$P$4:$T$4,0)))</f>
        <v>0</v>
      </c>
      <c r="G28" s="509">
        <f>IF($C$27="",0,INDEX('Partnership Arrangements'!$P$4:$T$46,MATCH(InputB3!$D$24,'Partnership Arrangements'!$P$4:$P$46,0),MATCH(InputB3!G$26,'Partnership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MATCH(InputB3!$D$43,'Partnership Arrangements'!$H$4:$H$46,0), MATCH(InputB3!D$45, 'Partnership Arrangements'!$H$4:$L$4,0)))</f>
        <v>0</v>
      </c>
      <c r="E46" s="509">
        <f>IF($C$46="",0,INDEX('Partnership Arrangements'!$H$4:$L$46, MATCH(InputB3!$D$43,'Partnership Arrangements'!$H$4:$H$46,0), MATCH(InputB3!E$45, 'Partnership Arrangements'!$H$4:$L$4,0)))</f>
        <v>0</v>
      </c>
      <c r="F46" s="509">
        <f>IF($C$46="",0,INDEX('Partnership Arrangements'!$H$4:$L$46, MATCH(InputB3!$D$43,'Partnership Arrangements'!$H$4:$H$46,0), MATCH(InputB3!F$45, 'Partnership Arrangements'!$H$4:$L$4,0)))</f>
        <v>0</v>
      </c>
      <c r="G46" s="509">
        <f>IF($C$46="",0,INDEX('Partnership Arrangements'!$H$4:$L$46, MATCH(InputB3!$D$43,'Partnership Arrangements'!$H$4:$H$46,0), MATCH(InputB3!G$45,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MATCH(InputB3!$D$43,'Partnership Arrangements'!$P$4:$P$46,0), MATCH(InputB3!D$45, 'Partnership Arrangements'!$P$4:$T$4,0)))</f>
        <v>0</v>
      </c>
      <c r="E47" s="509">
        <f>IF($C$46="",0, INDEX('Partnership Arrangements'!$P$4:$T$46, MATCH(InputB3!$D$43,'Partnership Arrangements'!$P$4:$P$46,0), MATCH(InputB3!E$45, 'Partnership Arrangements'!$P$4:$T$4,0)))</f>
        <v>0</v>
      </c>
      <c r="F47" s="509">
        <f>IF($C$46="",0, INDEX('Partnership Arrangements'!$P$4:$T$46, MATCH(InputB3!$D$43,'Partnership Arrangements'!$P$4:$P$46,0), MATCH(InputB3!F$45, 'Partnership Arrangements'!$P$4:$T$4,0)))</f>
        <v>0</v>
      </c>
      <c r="G47" s="509">
        <f>IF($C$46="",0, INDEX('Partnership Arrangements'!$P$4:$T$46, MATCH(InputB3!$D$43,'Partnership Arrangements'!$P$4:$P$46,0), MATCH(InputB3!G$45,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D818B41-486D-4C80-9FC3-BF5D1DF82AF1}">
          <x14:formula1>
            <xm:f>'Partnership Arrangements'!$B$26</xm:f>
          </x14:formula1>
          <xm:sqref>C46:C47</xm:sqref>
        </x14:dataValidation>
        <x14:dataValidation type="list" allowBlank="1" showInputMessage="1" showErrorMessage="1" xr:uid="{43B7ACB9-5483-4604-83B9-5EFDFCA18527}">
          <x14:formula1>
            <xm:f>'Partnership Arrangements'!$B$5:$B$20</xm:f>
          </x14:formula1>
          <xm:sqref>C10:C11</xm:sqref>
        </x14:dataValidation>
        <x14:dataValidation type="list" allowBlank="1" showInputMessage="1" showErrorMessage="1" xr:uid="{6481329B-3B14-4700-8360-C278B7F08729}">
          <x14:formula1>
            <xm:f>'Partnership Arrangements'!$B$21:$B$25</xm:f>
          </x14:formula1>
          <xm:sqref>C27:C28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C6AF7-D131-4D2A-A4E3-05B3F19B8BC3}">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InputB3!C2</f>
        <v>(1) Funded (Solutions at PR19)</v>
      </c>
      <c r="B14" s="562"/>
      <c r="C14" s="481"/>
      <c r="D14" s="409"/>
    </row>
    <row r="15" spans="1:10" s="267" customFormat="1" ht="13.15" x14ac:dyDescent="0.45">
      <c r="A15" s="72">
        <f>InputB3!$C$10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InputB3!D4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InputB3!D15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INDEX(InputsG!$B$3:$G$7,MATCH(InputsG!$B$6,InputsG!$B$3:$B$7,0),MATCH(InputsR3!F$20,InputsG!$B$4:$G$4,0))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INDEX(InputsG!$B$3:$G$7,MATCH(InputsG!$B$7,InputsG!$B$3:$B$7,0),MATCH(InputsR3!F$20,InputsG!$B$4:$G$4,0))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INDEX(InputsG!$B$3:$G$7,MATCH(InputsG!$B$7,InputsG!$B$3:$B$7,0),MATCH(InputsR3!F$20+1,InputsG!$B$4:$G$4,0))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(F36+F40)=ROUND(InputB3!F19,3)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ROUND(F56+F62,2)=ROUND(InputB3!D19,2)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InputB3!C21</f>
        <v>(2) Unfunded (Solutions post Gate 1)</v>
      </c>
      <c r="B68" s="562"/>
      <c r="C68" s="486"/>
      <c r="D68" s="410"/>
      <c r="E68" s="562"/>
      <c r="F68" s="408"/>
      <c r="G68" s="408"/>
      <c r="H68" s="562"/>
      <c r="I68" s="562"/>
      <c r="J68" s="562"/>
    </row>
    <row r="69" spans="1:10" s="72" customFormat="1" ht="13.15" x14ac:dyDescent="0.45">
      <c r="A69" s="72">
        <f>InputB3!C27</f>
        <v>0</v>
      </c>
      <c r="C69" s="431"/>
      <c r="D69" s="334"/>
    </row>
    <row r="70" spans="1:10" s="108" customFormat="1" ht="12.75" x14ac:dyDescent="0.45">
      <c r="C70" s="340"/>
      <c r="D70" s="333"/>
    </row>
    <row r="71" spans="1:10" s="108" customFormat="1" ht="13.15" x14ac:dyDescent="0.45">
      <c r="C71" s="340"/>
      <c r="D71" s="336"/>
      <c r="E71" s="108" t="s">
        <v>259</v>
      </c>
      <c r="F71" s="479" t="str">
        <f>InputB3!D4</f>
        <v>SSC</v>
      </c>
    </row>
    <row r="72" spans="1:10" s="108" customFormat="1" ht="13.15" x14ac:dyDescent="0.45">
      <c r="C72" s="340"/>
      <c r="D72" s="336"/>
      <c r="F72" s="490"/>
    </row>
    <row r="73" spans="1:10" x14ac:dyDescent="0.45">
      <c r="A73" s="228"/>
      <c r="B73" s="228"/>
      <c r="C73" s="482"/>
      <c r="D73" s="337"/>
      <c r="E73" s="108" t="s">
        <v>291</v>
      </c>
      <c r="F73" s="496">
        <f>InputB3!D32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INDEX(InputsG!$B$10:$G$14,MATCH(InputsG!$B$13,InputsG!$B$10:$B$14,0),MATCH(InputsR3!F$74,InputsG!$B$11:$G$11,0))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INDEX(InputsG!$B$10:$G$14,MATCH(InputsG!$B$14,InputsG!$B$10:$B$14,0),MATCH(InputsR3!F$74,InputsG!$B$11:$G$11,0))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INDEX(InputsG!$B$10:$G$14,MATCH(InputsG!$B$14,InputsG!$B$10:$B$14,0),MATCH(InputsR3!F$74+1,InputsG!$B$11:$G$11,0))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(F90+F94)=ROUND(InputB3!F36,3)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InputB3!C38</f>
        <v>(3) Other (Applicable to Southern Water only post Gate 2)</v>
      </c>
      <c r="B118" s="562"/>
      <c r="C118" s="486"/>
      <c r="D118" s="410"/>
      <c r="E118" s="408"/>
      <c r="F118" s="413"/>
      <c r="G118" s="408"/>
      <c r="H118" s="562"/>
      <c r="I118" s="562"/>
      <c r="J118" s="562"/>
    </row>
    <row r="119" spans="1:10" s="267" customFormat="1" ht="13.15" x14ac:dyDescent="0.45">
      <c r="A119" s="72">
        <f>InputB3!C46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InputB3!D4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InputB3!D51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INDEX(InputsG!$B$17:$G$21,MATCH(InputsG!$B$20,InputsG!$B$17:$B$21,0),MATCH(InputsR3!F$124,InputsG!$B$18:$G$18,0))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INDEX(InputsG!$B$17:$G$21,MATCH(InputsG!$B$21,InputsG!$B$17:$B$21,0),MATCH(InputsR3!F$124,InputsG!$B$18:$G$18,0))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(F136+F140)=ROUND(InputB3!F50,3)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6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6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6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61" priority="10" operator="containsText" text="ANH,WSH,HDD,NES,SVE,SWB,SRN,TMS, UUW, WSX,YKY, AFW,BRL,PRT,SEW,SSC,SES,">
      <formula>NOT(ISERROR(SEARCH("ANH,WSH,HDD,NES,SVE,SWB,SRN,TMS, UUW, WSX,YKY, AFW,BRL,PRT,SEW,SSC,SES,",F142)))</formula>
    </cfRule>
  </conditionalFormatting>
  <conditionalFormatting sqref="H40 H62">
    <cfRule type="cellIs" dxfId="60" priority="7" operator="equal">
      <formula>FALSE</formula>
    </cfRule>
    <cfRule type="cellIs" dxfId="59" priority="8" operator="equal">
      <formula>TRUE</formula>
    </cfRule>
  </conditionalFormatting>
  <conditionalFormatting sqref="H94">
    <cfRule type="cellIs" dxfId="58" priority="5" operator="equal">
      <formula>FALSE</formula>
    </cfRule>
    <cfRule type="cellIs" dxfId="57" priority="6" operator="equal">
      <formula>TRUE</formula>
    </cfRule>
  </conditionalFormatting>
  <conditionalFormatting sqref="H140">
    <cfRule type="cellIs" dxfId="56" priority="3" operator="equal">
      <formula>FALSE</formula>
    </cfRule>
    <cfRule type="cellIs" dxfId="55" priority="4" operator="equal">
      <formula>TRUE</formula>
    </cfRule>
  </conditionalFormatting>
  <dataValidations count="2">
    <dataValidation type="list" allowBlank="1" showInputMessage="1" showErrorMessage="1" sqref="F20 F74 F124" xr:uid="{FC4F8121-0C5C-4665-B306-B3E0F2BE82E6}">
      <formula1>"1,2,3,4"</formula1>
    </dataValidation>
    <dataValidation type="list" allowBlank="1" showInputMessage="1" showErrorMessage="1" sqref="A15 A119" xr:uid="{662D352E-7710-416D-80B9-5BB784E9FF3B}">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8CB97A9-A814-423E-823F-8911EA3FEBEF}">
          <x14:formula1>
            <xm:f>'Discount Rate '!$B$10:$B$26</xm:f>
          </x14:formula1>
          <xm:sqref>F121 F71:F72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4D433-D373-4FED-BCA7-339A394A1E8F}">
  <sheetPr>
    <tabColor rgb="FF92D050"/>
    <outlinePr summaryBelow="0"/>
    <pageSetUpPr fitToPage="1"/>
  </sheetPr>
  <dimension ref="A1:Y2059"/>
  <sheetViews>
    <sheetView showGridLines="0" tabSelected="1" zoomScale="80" zoomScaleNormal="80" workbookViewId="0">
      <pane xSplit="12" ySplit="3" topLeftCell="M86"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InputsR3!A15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InputsR3!F17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InputsR3!E19</f>
        <v>Original total solution allowance</v>
      </c>
      <c r="G9" s="534">
        <f>InputsR3!F19</f>
        <v>0</v>
      </c>
      <c r="H9" s="109" t="str">
        <f>InputsR3!G19</f>
        <v>£M</v>
      </c>
      <c r="I9" s="534">
        <f>InputsR3!F19</f>
        <v>0</v>
      </c>
      <c r="J9" s="491" t="str">
        <f>InputsR3!G19</f>
        <v>£M</v>
      </c>
      <c r="K9" s="363"/>
      <c r="L9" s="162"/>
      <c r="M9" s="162"/>
      <c r="N9" s="494"/>
      <c r="O9" s="162"/>
      <c r="P9" s="162"/>
      <c r="Q9" s="162"/>
      <c r="R9" s="162"/>
      <c r="S9" s="162"/>
      <c r="T9" s="162"/>
      <c r="U9" s="162"/>
    </row>
    <row r="10" spans="1:21" outlineLevel="1" x14ac:dyDescent="0.45">
      <c r="A10" s="551"/>
      <c r="B10" s="167"/>
      <c r="D10" s="167"/>
      <c r="E10" s="109" t="str">
        <f>InputsR3!E20</f>
        <v>Gate solution has completed</v>
      </c>
      <c r="F10" s="109"/>
      <c r="G10" s="510">
        <f>InputsR3!F20</f>
        <v>0</v>
      </c>
      <c r="H10" s="389" t="str">
        <f>InputsR3!G20</f>
        <v>#</v>
      </c>
      <c r="I10" s="534">
        <f>InputsR3!F20</f>
        <v>0</v>
      </c>
      <c r="J10" s="109" t="str">
        <f>InputsR3!G20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InputsR3!E22&amp;$A$5</f>
        <v>SSC: cumulative percentage of allocated spend given gate reached for0</v>
      </c>
      <c r="F11" s="109"/>
      <c r="G11" s="498">
        <f>InputsR3!F22</f>
        <v>0</v>
      </c>
      <c r="H11" s="368" t="str">
        <f>InputsR3!G22</f>
        <v>%</v>
      </c>
      <c r="I11" s="498">
        <f>InputsR3!F22</f>
        <v>0</v>
      </c>
      <c r="J11" s="368" t="str">
        <f>InputsR3!G22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InputsR3!E86</f>
        <v xml:space="preserve">SSC: Expected cumulative percentage of allocated spend adjusted </v>
      </c>
      <c r="F12" s="109"/>
      <c r="G12" s="498">
        <f>InputsR3!F32</f>
        <v>0</v>
      </c>
      <c r="H12" s="368" t="str">
        <f>InputsR3!G32</f>
        <v>%</v>
      </c>
      <c r="I12" s="498">
        <f>InputsR3!F32</f>
        <v>0</v>
      </c>
      <c r="J12" s="368" t="str">
        <f>InputsR3!G32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InputsR3!F$36</f>
        <v>0</v>
      </c>
      <c r="H16" s="109" t="str">
        <f xml:space="preserve"> InputsR3!G$36</f>
        <v>£M</v>
      </c>
      <c r="I16" s="510">
        <f>InputsR3!$F40</f>
        <v>0</v>
      </c>
      <c r="J16" s="364" t="str">
        <f xml:space="preserve"> InputsR3!G$36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InputsR3!F$52</f>
        <v>0</v>
      </c>
      <c r="H24" s="109" t="str">
        <f xml:space="preserve"> InputsR3!G$52</f>
        <v>£M</v>
      </c>
      <c r="I24" s="510">
        <f xml:space="preserve"> InputsR3!$F58</f>
        <v>0</v>
      </c>
      <c r="J24" s="389" t="str">
        <f xml:space="preserve"> InputsR3!$G58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InputsR3!F54</f>
        <v>0</v>
      </c>
      <c r="H25" s="604" t="str">
        <f>InputsR3!G54</f>
        <v>£M</v>
      </c>
      <c r="I25" s="516">
        <f>InputsR3!$F60</f>
        <v>0</v>
      </c>
      <c r="J25" s="367" t="str">
        <f>InputsR3!$G60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InputsR3!F38</f>
        <v>0</v>
      </c>
      <c r="H27" s="163" t="s">
        <v>261</v>
      </c>
      <c r="I27" s="520">
        <f>InputsR3!F42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InputsR3!F56</f>
        <v>0</v>
      </c>
      <c r="H31" s="419" t="str">
        <f>InputsR3!G56</f>
        <v>£M</v>
      </c>
      <c r="I31" s="524">
        <f>InputsR3!F62</f>
        <v>0</v>
      </c>
      <c r="J31" s="419" t="str">
        <f>InputsR3!G62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IF(SUMPRODUCT(InputB3!$D$8:$E$8*G16)-G31&gt;=0, SUMPRODUCT(InputB3!$D$8:$E$8*G16)-G31, 0)</f>
        <v>0</v>
      </c>
      <c r="H32" s="220" t="s">
        <v>261</v>
      </c>
      <c r="I32" s="524" cm="1">
        <f t="array" ref="I32">IF(SUMPRODUCT(InputB3!$D$8:$E$8*I16)-I31&gt;=0, SUMPRODUCT(InputB3!$D$8:$E$8*I16)-I31,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3!$D$11:$E$11,InputB3!$D$8:$E$8),0)+(IF(G12&gt;0.25,SUMPRODUCT(G9*InputB3!$F$11,InputB3!$F$8),0)+IF(G10=3,(G9*InputB3!$G$11*InputB3!$G$8),0)))*(G16/(G16+I16)))-(IF(G10&lt;=2,SUMPRODUCT(G16*InputB3!$D$8:$E$8),0)+(IF(G12&gt;0.25,SUMPRODUCT(G16*InputB3!$F$8),0)+IF(G10=3,(G16*InputB3!$G$8),0)))),0)</f>
        <v>0</v>
      </c>
      <c r="H34" s="163" t="s">
        <v>261</v>
      </c>
      <c r="I34" s="520" cm="1">
        <f t="array" ref="I34">IF(I16&gt;0,(((IF(I10&lt;=2,SUMPRODUCT(I9*InputB3!$D$11:$E$11,InputB3!$D$8:$E$8),0)+(IF(I12&gt;0.25,SUMPRODUCT(I9*InputB3!$F$11,InputB3!$F$8),0)+IF(I10=3,(I9*InputB3!$G$11*InputB3!$G$8),0)))*(I16/(I16+G16)))-(IF(I10&lt;=2,SUMPRODUCT(I16*InputB3!$D$8:$E$8),0)+(IF(I12&gt;0.25,SUMPRODUCT(I16*InputB3!$F$8),0)+IF(I10=3,(I16*InputB3!$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InputsR3!E48</f>
        <v>Discount Rate</v>
      </c>
      <c r="F38" s="206"/>
      <c r="G38" s="586">
        <f>InputsR3!F48</f>
        <v>2.92E-2</v>
      </c>
      <c r="H38" s="378" t="str">
        <f>InputsR3!G48</f>
        <v>%</v>
      </c>
      <c r="I38" s="586">
        <f>InputsR3!F48</f>
        <v>2.92E-2</v>
      </c>
      <c r="J38" s="378" t="str">
        <f>InputsR3!G48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InputsR3!E20</f>
        <v>Gate solution has completed</v>
      </c>
      <c r="F39" s="109"/>
      <c r="G39" s="510">
        <f>InputsR3!F20</f>
        <v>0</v>
      </c>
      <c r="H39" s="389" t="str">
        <f>InputsR3!G20</f>
        <v>#</v>
      </c>
      <c r="I39" s="320">
        <f>InputsR3!F20</f>
        <v>0</v>
      </c>
      <c r="J39" s="389" t="str">
        <f>InputsR3!G20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InputsR3!E$44</f>
        <v>SSC: PAYG ratio - water resources</v>
      </c>
      <c r="F43" s="109"/>
      <c r="G43" s="498">
        <f xml:space="preserve"> InputsR3!F$44</f>
        <v>0.63800000000000001</v>
      </c>
      <c r="H43" s="109" t="str">
        <f xml:space="preserve"> InputsR3!G$44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InputsR3!E$46</f>
        <v>SSC: PAYG ratio - water network plus</v>
      </c>
      <c r="F44" s="109"/>
      <c r="G44" s="529" t="s">
        <v>320</v>
      </c>
      <c r="H44" s="368" t="s">
        <v>263</v>
      </c>
      <c r="I44" s="498">
        <f>InputsR3!F46</f>
        <v>0.63500000000000001</v>
      </c>
      <c r="J44" s="368" t="str">
        <f>InputsR3!G46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InputsR3!E$64</f>
        <v>SSC: penalty - water resources (17-18 FYA CPIH deflated prices)</v>
      </c>
      <c r="F46" s="185"/>
      <c r="G46" s="530">
        <f xml:space="preserve"> InputsR3!F$64</f>
        <v>0</v>
      </c>
      <c r="H46" s="185" t="str">
        <f xml:space="preserve"> InputsR3!G$64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InputsR3!E$66</f>
        <v>SSC: penalty - water network plus (17-18 FYA CPIH deflated prices)</v>
      </c>
      <c r="F47" s="185"/>
      <c r="G47" s="530" t="s">
        <v>320</v>
      </c>
      <c r="H47" s="185" t="s">
        <v>263</v>
      </c>
      <c r="I47" s="328">
        <f>InputsR3!F66</f>
        <v>0</v>
      </c>
      <c r="J47" s="390" t="str">
        <f>InputsR3!G66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InputsR3!A69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InputsR3!F71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InputsR3!E73</f>
        <v>Original total solution shadow allowance</v>
      </c>
      <c r="F64" s="109"/>
      <c r="G64" s="534">
        <f>InputsR3!F73</f>
        <v>0</v>
      </c>
      <c r="H64" s="491" t="str">
        <f>InputsR3!G73</f>
        <v>£M</v>
      </c>
      <c r="I64" s="534">
        <f>InputsR3!F73</f>
        <v>0</v>
      </c>
      <c r="J64" s="109" t="str">
        <f>InputsR3!G73</f>
        <v>£M</v>
      </c>
      <c r="K64" s="363"/>
      <c r="L64" s="162"/>
      <c r="M64" s="162"/>
      <c r="N64" s="162"/>
      <c r="O64" s="162"/>
      <c r="P64" s="162"/>
      <c r="Q64" s="162"/>
      <c r="R64" s="162"/>
      <c r="S64" s="162"/>
      <c r="T64" s="162"/>
      <c r="U64" s="162"/>
    </row>
    <row r="65" spans="1:21" outlineLevel="1" x14ac:dyDescent="0.45">
      <c r="A65" s="551"/>
      <c r="B65" s="551"/>
      <c r="C65" s="551"/>
      <c r="D65" s="551"/>
      <c r="E65" s="109" t="str">
        <f>InputsR3!E74</f>
        <v>Gate solution has completed</v>
      </c>
      <c r="F65" s="109"/>
      <c r="G65" s="534">
        <f>InputsR3!F74</f>
        <v>0</v>
      </c>
      <c r="H65" s="383" t="str">
        <f>InputsR3!G74</f>
        <v>#</v>
      </c>
      <c r="I65" s="534">
        <f>InputsR3!F74</f>
        <v>0</v>
      </c>
      <c r="J65" s="364" t="str">
        <f>InputsR3!G74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InputsR3!E76</f>
        <v>SSC: cumulative percentage of allocated spend given gate reached for</v>
      </c>
      <c r="F66" s="109"/>
      <c r="G66" s="498">
        <f>InputsR3!F76</f>
        <v>0</v>
      </c>
      <c r="H66" s="368" t="str">
        <f>InputsR3!G76</f>
        <v>%</v>
      </c>
      <c r="I66" s="498">
        <f>InputsR3!F76</f>
        <v>0</v>
      </c>
      <c r="J66" s="389" t="str">
        <f>InputsR3!G76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InputsR3!E86</f>
        <v xml:space="preserve">SSC: Expected cumulative percentage of allocated spend adjusted </v>
      </c>
      <c r="F67" s="109"/>
      <c r="G67" s="498">
        <f>InputsR3!F86</f>
        <v>0</v>
      </c>
      <c r="H67" s="368" t="str">
        <f>InputsR3!G86</f>
        <v>%</v>
      </c>
      <c r="I67" s="498">
        <f>InputsR3!F86</f>
        <v>0</v>
      </c>
      <c r="J67" s="368" t="str">
        <f>InputsR3!G86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InputsR3!F$90</f>
        <v>0</v>
      </c>
      <c r="H69" s="109" t="str">
        <f xml:space="preserve"> InputsR3!G$90</f>
        <v>£M</v>
      </c>
      <c r="I69" s="510">
        <f xml:space="preserve"> InputsR3!F$94</f>
        <v>0</v>
      </c>
      <c r="J69" s="109" t="str">
        <f xml:space="preserve"> InputsR3!G$94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InputsR3!F92</f>
        <v>0</v>
      </c>
      <c r="H70" s="585" t="str">
        <f>InputsR3!G92</f>
        <v>£M</v>
      </c>
      <c r="I70" s="510">
        <f>InputsR3!F96</f>
        <v>0</v>
      </c>
      <c r="J70" s="585" t="str">
        <f>InputsR3!G96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InputsR3!F$106</f>
        <v>0</v>
      </c>
      <c r="H77" s="109" t="str">
        <f>InputsR3!G$106</f>
        <v>£M</v>
      </c>
      <c r="I77" s="510">
        <f>InputsR3!F$110</f>
        <v>0</v>
      </c>
      <c r="J77" s="109" t="str">
        <f>InputsR3!G$110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InputsR3!F108</f>
        <v>0</v>
      </c>
      <c r="H78" s="109" t="str">
        <f>InputsR3!G$108</f>
        <v>£M</v>
      </c>
      <c r="I78" s="516">
        <f>InputsR3!F112</f>
        <v>0</v>
      </c>
      <c r="J78" s="109" t="str">
        <f>InputsR3!G$112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InputsR3!G$106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3!$E$28,InputB3!$E$25),0)+(IF(G67&gt;0.17,SUMPRODUCT(G64*InputB3!$F$28,InputB3!$F$25),0)+IF(G65=3,(G64*InputB3!$G$28*InputB3!$G$25),0)))*(G69/(G69+I69)))-(IF(G65=2,SUMPRODUCT(G69*InputB3!$E$25),0)+(IF(G67&gt;0.17,SUMPRODUCT(G69*InputB3!$F$25),0)+IF(G65=3,(G69*InputB3!$G$25),0)))),0)</f>
        <v>0</v>
      </c>
      <c r="H84" s="163" t="str">
        <f>InputsR3!G$106</f>
        <v>£M</v>
      </c>
      <c r="I84" s="520">
        <f>IF(I69&gt;0,(((IF(I65=2,SUMPRODUCT(I64*InputB3!$E$28,InputB3!$E$25),0)+(IF(I67&gt;0.17,SUMPRODUCT(I64*InputB3!$F$28,InputB3!$F$25),0)+IF(I65=3,(I64*InputB3!$G$28*InputB3!$G$25),0)))*(I69/(I69+G69)))-(IF(I65=2,SUMPRODUCT(I69*InputB3!$E$25),0)+(IF(I67&gt;0.17,SUMPRODUCT(I69*InputB3!$F$25),0)+IF(I65=3,(I69*InputB3!$G$25),0)))),0)</f>
        <v>0</v>
      </c>
      <c r="J84" s="109" t="str">
        <f>InputsR3!G$110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InputsR3!E102</f>
        <v>Discount Rate</v>
      </c>
      <c r="F88" s="162"/>
      <c r="G88" s="498">
        <f>InputsR3!F102</f>
        <v>2.92E-2</v>
      </c>
      <c r="H88" s="162" t="str">
        <f xml:space="preserve"> InputsR3!G$7</f>
        <v>%</v>
      </c>
      <c r="I88" s="586">
        <f>InputsR3!F102</f>
        <v>2.92E-2</v>
      </c>
      <c r="J88" s="206" t="str">
        <f xml:space="preserve"> InputsR3!G$7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InputsR3!E74</f>
        <v>Gate solution has completed</v>
      </c>
      <c r="F89" s="109"/>
      <c r="G89" s="510">
        <f>InputsR3!F74</f>
        <v>0</v>
      </c>
      <c r="H89" s="389" t="str">
        <f>InputsR3!G74</f>
        <v>#</v>
      </c>
      <c r="I89" s="510">
        <f>InputsR3!F74</f>
        <v>0</v>
      </c>
      <c r="J89" s="389" t="str">
        <f>InputsR3!G74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InputsR3!E$98</f>
        <v>SSC: PAYG ratio - water resources</v>
      </c>
      <c r="F93" s="109"/>
      <c r="G93" s="548">
        <f xml:space="preserve"> InputsR3!F$98</f>
        <v>0.63800000000000001</v>
      </c>
      <c r="H93" s="364" t="str">
        <f xml:space="preserve"> InputsR3!G$98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InputsR3!E100</f>
        <v>SSC: PAYG ratio - water network plus</v>
      </c>
      <c r="F94" s="109"/>
      <c r="G94" s="529" t="s">
        <v>320</v>
      </c>
      <c r="H94" s="364" t="s">
        <v>263</v>
      </c>
      <c r="I94" s="548">
        <f xml:space="preserve"> InputsR3!F$100</f>
        <v>0.63500000000000001</v>
      </c>
      <c r="J94" s="383" t="str">
        <f xml:space="preserve"> InputsR3!G$100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InputsR3!E$114</f>
        <v>SSC: penalty - water resources (17-18 FYA CPIH deflated prices)</v>
      </c>
      <c r="F96" s="109"/>
      <c r="G96" s="530">
        <f xml:space="preserve"> InputsR3!F$114</f>
        <v>0</v>
      </c>
      <c r="H96" s="109" t="str">
        <f xml:space="preserve"> InputsR3!G$114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InputsR3!E116</f>
        <v>SSC: penalty - water network plus (17-18 FYA CPIH deflated prices)</v>
      </c>
      <c r="G97" s="530" t="s">
        <v>320</v>
      </c>
      <c r="H97" s="109" t="s">
        <v>263</v>
      </c>
      <c r="I97" s="534">
        <f>InputsR3!F116</f>
        <v>0</v>
      </c>
      <c r="J97" s="109" t="str">
        <f>InputsR3!G116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InputsR3!G$98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InputsR3!G$100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InputsR3!G$114</f>
        <v>£M</v>
      </c>
      <c r="I104" s="519" t="str">
        <f>I96</f>
        <v>N/A</v>
      </c>
      <c r="J104" s="179" t="str">
        <f xml:space="preserve"> InputsR3!G$116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InputsR3!G$114</f>
        <v>£M</v>
      </c>
      <c r="I105" s="519">
        <f>I97</f>
        <v>0</v>
      </c>
      <c r="J105" s="179" t="str">
        <f xml:space="preserve"> InputsR3!G$116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InputsR3!A119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InputsR3!$F$121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InputsR3!E124</f>
        <v>Gate solution has completed</v>
      </c>
      <c r="F116" s="109"/>
      <c r="G116" s="534">
        <f>InputsR3!F124</f>
        <v>0</v>
      </c>
      <c r="H116" s="109" t="str">
        <f>InputsR3!G124</f>
        <v>#</v>
      </c>
      <c r="I116" s="534">
        <f>InputsR3!F124</f>
        <v>0</v>
      </c>
      <c r="J116" s="109" t="str">
        <f>InputsR3!G124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InputsR3!E126</f>
        <v>SSC: cumulative percentage of allocated spend given gate reached for</v>
      </c>
      <c r="F117" s="109"/>
      <c r="G117" s="528">
        <f>InputsR3!F126</f>
        <v>0</v>
      </c>
      <c r="H117" s="368" t="str">
        <f>InputsR3!G126</f>
        <v>%</v>
      </c>
      <c r="I117" s="498">
        <f>InputsR3!F126</f>
        <v>0</v>
      </c>
      <c r="J117" s="368" t="str">
        <f>InputsR3!G126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InputsR3!E132</f>
        <v xml:space="preserve">SSC: Expected cumulative percentage of allocated spend adjusted </v>
      </c>
      <c r="F118" s="109"/>
      <c r="G118" s="528">
        <f>InputsR3!F132</f>
        <v>0</v>
      </c>
      <c r="H118" s="368" t="str">
        <f>InputsR3!G132</f>
        <v>%</v>
      </c>
      <c r="I118" s="498">
        <f>InputsR3!F132</f>
        <v>0</v>
      </c>
      <c r="J118" s="368" t="str">
        <f>InputsR3!G132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InputsR3!F$136</f>
        <v>0</v>
      </c>
      <c r="H120" s="313" t="str">
        <f>InputsR3!G$136</f>
        <v>£M</v>
      </c>
      <c r="I120" s="510">
        <f>InputsR3!F$140</f>
        <v>0</v>
      </c>
      <c r="J120" s="389" t="str">
        <f>InputsR3!G$140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InputsR3!F138</f>
        <v>0</v>
      </c>
      <c r="H121" s="585" t="str">
        <f>InputsR3!G138</f>
        <v>£M</v>
      </c>
      <c r="I121" s="510">
        <f>InputsR3!F142</f>
        <v>0</v>
      </c>
      <c r="J121" s="389" t="str">
        <f>InputsR3!G142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InputsR3!G$36</f>
        <v>£M</v>
      </c>
      <c r="I125" s="424">
        <f>I120</f>
        <v>0</v>
      </c>
      <c r="J125" s="229" t="str">
        <f xml:space="preserve"> InputsR3!G$40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InputsR3!F$152</f>
        <v>0</v>
      </c>
      <c r="H128" s="313" t="str">
        <f xml:space="preserve"> InputsR3!G$152</f>
        <v>£M</v>
      </c>
      <c r="I128" s="516">
        <f>InputsR3!F156</f>
        <v>0</v>
      </c>
      <c r="J128" s="367" t="str">
        <f>InputsR3!G156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InputsR3!F154</f>
        <v>0</v>
      </c>
      <c r="H129" s="316" t="str">
        <f>InputsR3!G154</f>
        <v>£M</v>
      </c>
      <c r="I129" s="516">
        <f>InputsR3!F158</f>
        <v>0</v>
      </c>
      <c r="J129" s="367" t="str">
        <f>InputsR3!G158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InputsR3!E148</f>
        <v>Discount Rate</v>
      </c>
      <c r="F135" s="206"/>
      <c r="G135" s="586">
        <f>InputsR3!F148</f>
        <v>2.92E-2</v>
      </c>
      <c r="H135" s="206" t="str">
        <f xml:space="preserve"> InputsR3!G$7</f>
        <v>%</v>
      </c>
      <c r="I135" s="586">
        <f>InputsR3!F148</f>
        <v>2.92E-2</v>
      </c>
      <c r="J135" s="206" t="str">
        <f xml:space="preserve"> InputsR3!G$7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InputsR3!E124</f>
        <v>Gate solution has completed</v>
      </c>
      <c r="F136" s="109"/>
      <c r="G136" s="534">
        <f>InputsR3!F124</f>
        <v>0</v>
      </c>
      <c r="H136" s="364" t="str">
        <f>InputsR3!G124</f>
        <v>#</v>
      </c>
      <c r="I136" s="510">
        <f>InputsR3!F124</f>
        <v>0</v>
      </c>
      <c r="J136" s="389" t="str">
        <f>InputsR3!G124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InputsR3!E144</f>
        <v>SSC: PAYG ratio - water resources</v>
      </c>
      <c r="F140" s="109"/>
      <c r="G140" s="498">
        <f xml:space="preserve"> InputsR3!F$144</f>
        <v>0.63800000000000001</v>
      </c>
      <c r="H140" s="109" t="str">
        <f xml:space="preserve"> InputsR3!G$44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InputsR3!E146</f>
        <v>SSC: PAYG ratio - water network plus</v>
      </c>
      <c r="F141" s="109"/>
      <c r="G141" s="538" t="s">
        <v>320</v>
      </c>
      <c r="H141" s="163" t="s">
        <v>263</v>
      </c>
      <c r="I141" s="498">
        <f>InputsR3!F146</f>
        <v>0.63500000000000001</v>
      </c>
      <c r="J141" s="109" t="str">
        <f xml:space="preserve"> InputsR3!G$46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InputsR3!E160</f>
        <v>SSC: penalty - water resources (17-18 FYA CPIH deflated prices)</v>
      </c>
      <c r="F143" s="185"/>
      <c r="G143" s="530">
        <f xml:space="preserve"> InputsR3!F$160</f>
        <v>0</v>
      </c>
      <c r="H143" s="185" t="str">
        <f xml:space="preserve"> InputsR3!G$64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InputsR3!E162</f>
        <v>SSC: penalty - water network plus (17-18 FYA CPIH deflated prices)</v>
      </c>
      <c r="F144" s="185"/>
      <c r="G144" s="538" t="s">
        <v>320</v>
      </c>
      <c r="H144" s="163" t="s">
        <v>263</v>
      </c>
      <c r="I144" s="315">
        <f>InputsR3!F162</f>
        <v>0</v>
      </c>
      <c r="J144" s="109" t="str">
        <f xml:space="preserve"> InputsR3!G$66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11C5-AFB8-4358-B3A4-6063C82C978C}">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Adjusted3'!A5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Adjusted3'!B7&amp;'CalcTiming Adjusted3'!$A$5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Adjusted3'!E$49&amp;D7</f>
        <v>SSC: revenue adjustment incl. financing adjustment (17-18 FYA CPIH deflated prices): water resources</v>
      </c>
      <c r="F7" s="224">
        <f>'CalcTiming Adjusted3'!G49</f>
        <v>0</v>
      </c>
      <c r="G7" s="13" t="str">
        <f>'CalcTiming Adjusted3'!H$49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Adjusted3'!E$56&amp;D9</f>
        <v>SSC: RCV adjustment (17-18 FYA CPIH deflated prices): water resources</v>
      </c>
      <c r="F9" s="224">
        <f>'CalcTiming Adjusted3'!G56</f>
        <v>0</v>
      </c>
      <c r="G9" s="13" t="str">
        <f>'CalcTiming Adjusted3'!H$56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Adjusted3'!E$49&amp;D11</f>
        <v>SSC: revenue adjustment incl. financing adjustment (17-18 FYA CPIH deflated prices): water network plus</v>
      </c>
      <c r="F11" s="138">
        <f>'CalcTiming Adjusted3'!I49</f>
        <v>0</v>
      </c>
      <c r="G11" s="138" t="str">
        <f>'CalcTiming Adjusted3'!J$49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Adjusted3'!E$56&amp;D13</f>
        <v>SSC: RCV adjustment (17-18 FYA CPIH deflated prices): water network plus</v>
      </c>
      <c r="F13" s="138">
        <f>'CalcTiming Adjusted3'!I$56</f>
        <v>0</v>
      </c>
      <c r="G13" s="138" t="str">
        <f>'CalcTiming Adjusted3'!J$56</f>
        <v>£M</v>
      </c>
    </row>
    <row r="14" spans="1:18" s="137" customFormat="1" x14ac:dyDescent="0.45">
      <c r="D14" s="433"/>
      <c r="F14" s="124"/>
    </row>
    <row r="15" spans="1:18" s="137" customFormat="1" ht="13.15" x14ac:dyDescent="0.45">
      <c r="A15" s="72">
        <f>'CalcTiming Adjusted3'!A58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Adjusted3'!B60&amp;'CalcTiming Adjusted3'!A58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Adjusted3'!E99&amp;D19</f>
        <v>SSC: FINAL revenue adjustment incl. financing adjustment (17-18 FYA CPIH deflated prices): water resources</v>
      </c>
      <c r="F19" s="224">
        <f>'CalcTiming Adjusted3'!G99</f>
        <v>0</v>
      </c>
      <c r="G19" s="224" t="str">
        <f>'CalcTiming Adjusted3'!H99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Adjusted3'!E107&amp;D21</f>
        <v>SSC: FINAL RCV adjustment (17-18 FYA CPIH deflated prices): water resources</v>
      </c>
      <c r="F21" s="224">
        <f>'CalcTiming Adjusted3'!G107</f>
        <v>0</v>
      </c>
      <c r="G21" s="224" t="str">
        <f>'CalcTiming Adjusted3'!H107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Adjusted3'!E99&amp;D23</f>
        <v>SSC: FINAL revenue adjustment incl. financing adjustment (17-18 FYA CPIH deflated prices): water network plus</v>
      </c>
      <c r="F23" s="224">
        <f>'CalcTiming Adjusted3'!I99</f>
        <v>0</v>
      </c>
      <c r="G23" s="224" t="str">
        <f>'CalcTiming Adjusted3'!J99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Adjusted3'!E107&amp;D25</f>
        <v>SSC: FINAL RCV adjustment (17-18 FYA CPIH deflated prices): water network plus</v>
      </c>
      <c r="F25" s="224">
        <f>'CalcTiming Adjusted3'!I107</f>
        <v>0</v>
      </c>
      <c r="G25" s="224" t="str">
        <f>'CalcTiming Adjusted3'!J107</f>
        <v>£M</v>
      </c>
    </row>
    <row r="26" spans="1:18" s="137" customFormat="1" ht="12.75" x14ac:dyDescent="0.45">
      <c r="D26" s="432"/>
      <c r="F26" s="138"/>
    </row>
    <row r="27" spans="1:18" s="137" customFormat="1" ht="13.15" x14ac:dyDescent="0.45">
      <c r="A27" s="72">
        <f>'CalcTiming Adjusted3'!A110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Adjusted3'!B112&amp;'CalcTiming Adjusted3'!A110</f>
        <v>SSC0</v>
      </c>
      <c r="F29" s="138"/>
    </row>
    <row r="30" spans="1:18" s="137" customFormat="1" ht="12.75" x14ac:dyDescent="0.45">
      <c r="D30" s="433"/>
      <c r="F30" s="138"/>
    </row>
    <row r="31" spans="1:18" s="137" customFormat="1" ht="12.75" x14ac:dyDescent="0.45">
      <c r="B31" s="104"/>
      <c r="C31" s="104"/>
      <c r="D31" s="432" t="s">
        <v>333</v>
      </c>
      <c r="E31" s="191" t="str">
        <f>'CalcTiming Adjusted3'!E146&amp;D31</f>
        <v>SSC: FINAL revenue adjustment incl. financing adjustment (17-18 FYA CPIH deflated prices): water resources</v>
      </c>
      <c r="F31" s="138">
        <f>'CalcTiming Adjusted3'!G146</f>
        <v>0</v>
      </c>
      <c r="G31" s="138" t="str">
        <f>'CalcTiming Adjusted3'!H146</f>
        <v>£M</v>
      </c>
    </row>
    <row r="32" spans="1:18" s="137" customFormat="1" ht="12.75" x14ac:dyDescent="0.45">
      <c r="B32" s="104"/>
      <c r="C32" s="104"/>
      <c r="D32" s="432"/>
      <c r="F32" s="138"/>
      <c r="G32" s="191"/>
    </row>
    <row r="33" spans="1:18" s="137" customFormat="1" ht="12.75" x14ac:dyDescent="0.45">
      <c r="C33" s="104"/>
      <c r="D33" s="432" t="s">
        <v>333</v>
      </c>
      <c r="E33" s="191" t="str">
        <f>'CalcTiming Adjusted3'!E154&amp;D33</f>
        <v>SSC: FINAL RCV adjustment (17-18 FYA CPIH deflated prices): water resources</v>
      </c>
      <c r="F33" s="138">
        <f>'CalcTiming Adjusted3'!G154</f>
        <v>0</v>
      </c>
      <c r="G33" s="138" t="str">
        <f>'CalcTiming Adjusted3'!H154</f>
        <v>£M</v>
      </c>
    </row>
    <row r="34" spans="1:18" s="137" customFormat="1" ht="12.75" x14ac:dyDescent="0.45">
      <c r="B34" s="106"/>
      <c r="C34" s="104"/>
      <c r="D34" s="432"/>
      <c r="F34" s="177"/>
      <c r="G34" s="177"/>
    </row>
    <row r="35" spans="1:18" s="137" customFormat="1" ht="12.75" x14ac:dyDescent="0.45">
      <c r="D35" s="432" t="s">
        <v>334</v>
      </c>
      <c r="E35" s="191" t="str">
        <f>'CalcTiming Adjusted3'!E146&amp;D35</f>
        <v>SSC: FINAL revenue adjustment incl. financing adjustment (17-18 FYA CPIH deflated prices): water network plus</v>
      </c>
      <c r="F35" s="138">
        <f>'CalcTiming Adjusted3'!I146</f>
        <v>0</v>
      </c>
      <c r="G35" s="138" t="str">
        <f>'CalcTiming Adjusted3'!J146</f>
        <v>£M</v>
      </c>
    </row>
    <row r="36" spans="1:18" s="137" customFormat="1" ht="12.75" x14ac:dyDescent="0.45">
      <c r="C36" s="106"/>
      <c r="D36" s="432"/>
      <c r="F36" s="177"/>
      <c r="G36" s="177"/>
    </row>
    <row r="37" spans="1:18" s="137" customFormat="1" ht="12.75" x14ac:dyDescent="0.45">
      <c r="D37" s="432" t="s">
        <v>334</v>
      </c>
      <c r="E37" s="191" t="str">
        <f>'CalcTiming Adjusted3'!E154&amp;D37</f>
        <v>SSC: FINAL RCV adjustment (17-18 FYA CPIH deflated prices): water network plus</v>
      </c>
      <c r="F37" s="138">
        <f>'CalcTiming Adjusted3'!I154</f>
        <v>0</v>
      </c>
      <c r="G37" s="138" t="str">
        <f>'CalcTiming Adjusted3'!J154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F80D-832A-4157-881D-94C2EC959B45}">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CC056-905E-4727-B0AF-02921279FA99}">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MATCH(InputB4!$D$7,'Partnership Arrangements'!$H$4:$H$46,0), MATCH(InputB4!D$9, 'Partnership Arrangements'!$H$4:$L$4,0)))</f>
        <v>0</v>
      </c>
      <c r="E10" s="509">
        <f>IF($C$10="",0,INDEX('Partnership Arrangements'!$H$4:$L$46, MATCH(InputB4!$D$7,'Partnership Arrangements'!$H$4:$H$46,0), MATCH(InputB4!E$9, 'Partnership Arrangements'!$H$4:$L$4,0)))</f>
        <v>0</v>
      </c>
      <c r="F10" s="509">
        <f>IF($C$10="",0,INDEX('Partnership Arrangements'!$H$4:$L$46, MATCH(InputB4!$D$7,'Partnership Arrangements'!$H$4:$H$46,0), MATCH(InputB4!F$9, 'Partnership Arrangements'!$H$4:$L$4,0)))</f>
        <v>0</v>
      </c>
      <c r="G10" s="509">
        <f>IF($C$10="",0,INDEX('Partnership Arrangements'!$H$4:$L$46, MATCH(InputB4!$D$7,'Partnership Arrangements'!$H$4:$H$46,0), MATCH(InputB4!G$9,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MATCH(InputB4!$D$7,'Partnership Arrangements'!$P$4:$P$46,0), MATCH(InputB4!D$9, 'Partnership Arrangements'!$P$4:$T$4,0)))</f>
        <v>0</v>
      </c>
      <c r="E11" s="509">
        <f>IF($C$10="",0,INDEX('Partnership Arrangements'!$P$4:$T$46, MATCH(InputB4!$D$7,'Partnership Arrangements'!$P$4:$P$46,0), MATCH(InputB4!E$9, 'Partnership Arrangements'!$P$4:$T$4,0)))</f>
        <v>0</v>
      </c>
      <c r="F11" s="509">
        <f>IF($C$10="",0,INDEX('Partnership Arrangements'!$P$4:$T$46, MATCH(InputB4!$D$7,'Partnership Arrangements'!$P$4:$P$46,0), MATCH(InputB4!F$9, 'Partnership Arrangements'!$P$4:$T$4,0)))</f>
        <v>0</v>
      </c>
      <c r="G11" s="509">
        <f>IF($C$10="",0,INDEX('Partnership Arrangements'!$P$4:$T$46, MATCH(InputB4!$D$7,'Partnership Arrangements'!$P$4:$P$46,0), MATCH(InputB4!G$9,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MATCH(InputB4!$D$24,'Partnership Arrangements'!$H$4:$H$46,0), MATCH(InputB4!D$26, 'Partnership Arrangements'!$H$4:$L$4,0)))</f>
        <v>0</v>
      </c>
      <c r="E27" s="509">
        <f>IF($C$27="", 0,INDEX('Partnership Arrangements'!$H$4:$L$46, MATCH(InputB4!$D$24,'Partnership Arrangements'!$H$4:$H$46,0), MATCH(InputB4!E$26, 'Partnership Arrangements'!$H$4:$L$4,0)))</f>
        <v>0</v>
      </c>
      <c r="F27" s="509">
        <f>IF($C$27="", 0,INDEX('Partnership Arrangements'!$H$4:$L$46, MATCH(InputB4!$D$24,'Partnership Arrangements'!$H$4:$H$46,0), MATCH(InputB4!F$26, 'Partnership Arrangements'!$H$4:$L$4,0)))</f>
        <v>0</v>
      </c>
      <c r="G27" s="509">
        <f>IF($C$27="", 0,INDEX('Partnership Arrangements'!$H$4:$L$46, MATCH(InputB4!$D$24,'Partnership Arrangements'!$H$4:$H$46,0), MATCH(InputB4!G$26,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Arrangements'!$P$4:$T$46,MATCH(InputB4!$D$24,'Partnership Arrangements'!$P$4:$P$46,0),MATCH(InputB4!D$26,'Partnership Arrangements'!$P$4:$T$4,0)))</f>
        <v>0</v>
      </c>
      <c r="E28" s="509">
        <f>IF($C$27="",0,INDEX('Partnership Arrangements'!$P$4:$T$46,MATCH(InputB4!$D$24,'Partnership Arrangements'!$P$4:$P$46,0),MATCH(InputB4!E$26,'Partnership Arrangements'!$P$4:$T$4,0)))</f>
        <v>0</v>
      </c>
      <c r="F28" s="509">
        <f>IF($C$27="",0,INDEX('Partnership Arrangements'!$P$4:$T$46,MATCH(InputB4!$D$24,'Partnership Arrangements'!$P$4:$P$46,0),MATCH(InputB4!F$26,'Partnership Arrangements'!$P$4:$T$4,0)))</f>
        <v>0</v>
      </c>
      <c r="G28" s="509">
        <f>IF($C$27="",0,INDEX('Partnership Arrangements'!$P$4:$T$46,MATCH(InputB4!$D$24,'Partnership Arrangements'!$P$4:$P$46,0),MATCH(InputB4!G$26,'Partnership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MATCH(InputB4!$D$43,'Partnership Arrangements'!$H$4:$H$46,0), MATCH(InputB4!D$45, 'Partnership Arrangements'!$H$4:$L$4,0)))</f>
        <v>0</v>
      </c>
      <c r="E46" s="509">
        <f>IF($C$46="",0,INDEX('Partnership Arrangements'!$H$4:$L$46, MATCH(InputB4!$D$43,'Partnership Arrangements'!$H$4:$H$46,0), MATCH(InputB4!E$45, 'Partnership Arrangements'!$H$4:$L$4,0)))</f>
        <v>0</v>
      </c>
      <c r="F46" s="509">
        <f>IF($C$46="",0,INDEX('Partnership Arrangements'!$H$4:$L$46, MATCH(InputB4!$D$43,'Partnership Arrangements'!$H$4:$H$46,0), MATCH(InputB4!F$45, 'Partnership Arrangements'!$H$4:$L$4,0)))</f>
        <v>0</v>
      </c>
      <c r="G46" s="509">
        <f>IF($C$46="",0,INDEX('Partnership Arrangements'!$H$4:$L$46, MATCH(InputB4!$D$43,'Partnership Arrangements'!$H$4:$H$46,0), MATCH(InputB4!G$45,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MATCH(InputB4!$D$43,'Partnership Arrangements'!$P$4:$P$46,0), MATCH(InputB4!D$45, 'Partnership Arrangements'!$P$4:$T$4,0)))</f>
        <v>0</v>
      </c>
      <c r="E47" s="509">
        <f>IF($C$46="",0, INDEX('Partnership Arrangements'!$P$4:$T$46, MATCH(InputB4!$D$43,'Partnership Arrangements'!$P$4:$P$46,0), MATCH(InputB4!E$45, 'Partnership Arrangements'!$P$4:$T$4,0)))</f>
        <v>0</v>
      </c>
      <c r="F47" s="509">
        <f>IF($C$46="",0, INDEX('Partnership Arrangements'!$P$4:$T$46, MATCH(InputB4!$D$43,'Partnership Arrangements'!$P$4:$P$46,0), MATCH(InputB4!F$45, 'Partnership Arrangements'!$P$4:$T$4,0)))</f>
        <v>0</v>
      </c>
      <c r="G47" s="509">
        <f>IF($C$46="",0, INDEX('Partnership Arrangements'!$P$4:$T$46, MATCH(InputB4!$D$43,'Partnership Arrangements'!$P$4:$P$46,0), MATCH(InputB4!G$45,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46F8DA-FDA8-4FD7-96A2-93205AD6BBDC}">
          <x14:formula1>
            <xm:f>'Partnership Arrangements'!$B$21:$B$25</xm:f>
          </x14:formula1>
          <xm:sqref>C27:C28</xm:sqref>
        </x14:dataValidation>
        <x14:dataValidation type="list" allowBlank="1" showInputMessage="1" showErrorMessage="1" xr:uid="{876D0C18-5F7F-4264-9EEC-47D4A14F9606}">
          <x14:formula1>
            <xm:f>'Partnership Arrangements'!$B$5:$B$20</xm:f>
          </x14:formula1>
          <xm:sqref>C10:C11</xm:sqref>
        </x14:dataValidation>
        <x14:dataValidation type="list" allowBlank="1" showInputMessage="1" showErrorMessage="1" xr:uid="{1C40CBBD-80AC-4097-88E8-0DCF5668839B}">
          <x14:formula1>
            <xm:f>'Partnership Arrangements'!$B$26</xm:f>
          </x14:formula1>
          <xm:sqref>C46:C47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A909-9A9A-476B-A251-3E274FCA944E}">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InputB4!C2</f>
        <v>(1) Funded (Solutions at PR19)</v>
      </c>
      <c r="B14" s="562"/>
      <c r="C14" s="481"/>
      <c r="D14" s="409"/>
    </row>
    <row r="15" spans="1:10" s="267" customFormat="1" ht="13.15" x14ac:dyDescent="0.45">
      <c r="A15" s="72">
        <f>InputB4!$C$10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InputB4!D4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InputB4!D15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INDEX(InputsG!$B$3:$G$7,MATCH(InputsG!$B$6,InputsG!$B$3:$B$7,0),MATCH(InputsR4!F$20,InputsG!$B$4:$G$4,0))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INDEX(InputsG!$B$3:$G$7,MATCH(InputsG!$B$7,InputsG!$B$3:$B$7,0),MATCH(InputsR4!F$20,InputsG!$B$4:$G$4,0))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INDEX(InputsG!$B$3:$G$7,MATCH(InputsG!$B$7,InputsG!$B$3:$B$7,0),MATCH(InputsR4!F$20+1,InputsG!$B$4:$G$4,0))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(F36+F40)=ROUND(InputB4!F19,3)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ROUND(F56+F62,2)=ROUND(InputB4!D19,2)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InputB4!C21</f>
        <v>(2) Unfunded (Solutions post Gate 1)</v>
      </c>
      <c r="B68" s="562"/>
      <c r="C68" s="486"/>
      <c r="D68" s="410"/>
      <c r="E68" s="562"/>
      <c r="F68" s="408"/>
      <c r="G68" s="408"/>
      <c r="H68" s="562"/>
      <c r="I68" s="562"/>
      <c r="J68" s="562"/>
    </row>
    <row r="69" spans="1:10" s="72" customFormat="1" ht="13.15" x14ac:dyDescent="0.45">
      <c r="A69" s="72">
        <f>InputB4!C27</f>
        <v>0</v>
      </c>
      <c r="C69" s="431"/>
      <c r="D69" s="334"/>
    </row>
    <row r="70" spans="1:10" s="108" customFormat="1" ht="12.75" x14ac:dyDescent="0.45">
      <c r="C70" s="340"/>
      <c r="D70" s="333"/>
    </row>
    <row r="71" spans="1:10" s="108" customFormat="1" ht="13.15" x14ac:dyDescent="0.45">
      <c r="C71" s="340"/>
      <c r="D71" s="336"/>
      <c r="E71" s="108" t="s">
        <v>259</v>
      </c>
      <c r="F71" s="479" t="str">
        <f>InputB4!D4</f>
        <v>SSC</v>
      </c>
    </row>
    <row r="72" spans="1:10" s="108" customFormat="1" ht="13.15" x14ac:dyDescent="0.45">
      <c r="C72" s="340"/>
      <c r="D72" s="336"/>
      <c r="F72" s="490"/>
    </row>
    <row r="73" spans="1:10" x14ac:dyDescent="0.45">
      <c r="A73" s="228"/>
      <c r="B73" s="228"/>
      <c r="C73" s="482"/>
      <c r="D73" s="337"/>
      <c r="E73" s="108" t="s">
        <v>291</v>
      </c>
      <c r="F73" s="496">
        <f>InputB4!D32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INDEX(InputsG!$B$10:$G$14,MATCH(InputsG!$B$13,InputsG!$B$10:$B$14,0),MATCH(InputsR4!F$74,InputsG!$B$11:$G$11,0))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INDEX(InputsG!$B$10:$G$14,MATCH(InputsG!$B$14,InputsG!$B$10:$B$14,0),MATCH(InputsR4!F$74,InputsG!$B$11:$G$11,0))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INDEX(InputsG!$B$10:$G$14,MATCH(InputsG!$B$14,InputsG!$B$10:$B$14,0),MATCH(InputsR4!F$74+1,InputsG!$B$11:$G$11,0))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(F90+F94)=ROUND(InputB4!F36,3)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InputB4!C38</f>
        <v>(3) Other (Applicable to Southern Water only post Gate 2)</v>
      </c>
      <c r="B118" s="562"/>
      <c r="C118" s="486"/>
      <c r="D118" s="410"/>
      <c r="E118" s="408"/>
      <c r="F118" s="413"/>
      <c r="G118" s="408"/>
      <c r="H118" s="562"/>
      <c r="I118" s="562"/>
      <c r="J118" s="562"/>
    </row>
    <row r="119" spans="1:10" s="267" customFormat="1" ht="13.15" x14ac:dyDescent="0.45">
      <c r="A119" s="72">
        <f>InputB4!C46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InputB4!D4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InputB4!D51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INDEX(InputsG!$B$17:$G$21,MATCH(InputsG!$B$20,InputsG!$B$17:$B$21,0),MATCH(InputsR4!F$124,InputsG!$B$18:$G$18,0))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INDEX(InputsG!$B$17:$G$21,MATCH(InputsG!$B$21,InputsG!$B$17:$B$21,0),MATCH(InputsR4!F$124,InputsG!$B$18:$G$18,0))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(F136+F140)=ROUND(InputB4!F50,3)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5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5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5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51" priority="10" operator="containsText" text="ANH,WSH,HDD,NES,SVE,SWB,SRN,TMS, UUW, WSX,YKY, AFW,BRL,PRT,SEW,SSC,SES,">
      <formula>NOT(ISERROR(SEARCH("ANH,WSH,HDD,NES,SVE,SWB,SRN,TMS, UUW, WSX,YKY, AFW,BRL,PRT,SEW,SSC,SES,",F142)))</formula>
    </cfRule>
  </conditionalFormatting>
  <conditionalFormatting sqref="H40 H62">
    <cfRule type="cellIs" dxfId="50" priority="7" operator="equal">
      <formula>FALSE</formula>
    </cfRule>
    <cfRule type="cellIs" dxfId="49" priority="8" operator="equal">
      <formula>TRUE</formula>
    </cfRule>
  </conditionalFormatting>
  <conditionalFormatting sqref="H94">
    <cfRule type="cellIs" dxfId="48" priority="5" operator="equal">
      <formula>FALSE</formula>
    </cfRule>
    <cfRule type="cellIs" dxfId="47" priority="6" operator="equal">
      <formula>TRUE</formula>
    </cfRule>
  </conditionalFormatting>
  <conditionalFormatting sqref="H140">
    <cfRule type="cellIs" dxfId="46" priority="3" operator="equal">
      <formula>FALSE</formula>
    </cfRule>
    <cfRule type="cellIs" dxfId="45" priority="4" operator="equal">
      <formula>TRUE</formula>
    </cfRule>
  </conditionalFormatting>
  <dataValidations count="2">
    <dataValidation type="list" allowBlank="1" showInputMessage="1" showErrorMessage="1" sqref="A15 A119" xr:uid="{54AF9A1A-6FA4-44CF-9226-E285ED424812}">
      <formula1>#REF!</formula1>
    </dataValidation>
    <dataValidation type="list" allowBlank="1" showInputMessage="1" showErrorMessage="1" sqref="F20 F74 F124" xr:uid="{D293C80F-B4FC-4EBB-9F32-5FD796C4C448}">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A1E4595-C382-41AC-9961-B8780694BB94}">
          <x14:formula1>
            <xm:f>'Discount Rate '!$B$10:$B$26</xm:f>
          </x14:formula1>
          <xm:sqref>F121 F71:F72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8E95F-C058-427E-9151-C7175019EC6D}">
  <sheetPr>
    <tabColor rgb="FF92D050"/>
    <outlinePr summaryBelow="0"/>
    <pageSetUpPr fitToPage="1"/>
  </sheetPr>
  <dimension ref="A1:Y2059"/>
  <sheetViews>
    <sheetView showGridLines="0" tabSelected="1" zoomScale="80" zoomScaleNormal="80" workbookViewId="0">
      <pane xSplit="12" ySplit="3" topLeftCell="M85"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InputsR4!A15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InputsR4!F17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InputsR4!E19</f>
        <v>Original total solution allowance</v>
      </c>
      <c r="G9" s="534">
        <f>InputsR4!F19</f>
        <v>0</v>
      </c>
      <c r="H9" s="109" t="str">
        <f>InputsR4!G19</f>
        <v>£M</v>
      </c>
      <c r="I9" s="534">
        <f>InputsR4!F19</f>
        <v>0</v>
      </c>
      <c r="J9" s="491" t="str">
        <f>InputsR4!G19</f>
        <v>£M</v>
      </c>
      <c r="K9" s="363"/>
      <c r="L9" s="162"/>
      <c r="M9" s="162"/>
      <c r="N9" s="494"/>
      <c r="O9" s="162"/>
      <c r="P9" s="162"/>
      <c r="Q9" s="162"/>
      <c r="R9" s="162"/>
      <c r="S9" s="162"/>
      <c r="T9" s="162"/>
      <c r="U9" s="162"/>
    </row>
    <row r="10" spans="1:21" outlineLevel="1" x14ac:dyDescent="0.45">
      <c r="A10" s="551"/>
      <c r="B10" s="167"/>
      <c r="D10" s="167"/>
      <c r="E10" s="109" t="str">
        <f>InputsR4!E20</f>
        <v>Gate solution has completed</v>
      </c>
      <c r="F10" s="109"/>
      <c r="G10" s="510">
        <f>InputsR4!F20</f>
        <v>0</v>
      </c>
      <c r="H10" s="389" t="str">
        <f>InputsR4!G20</f>
        <v>#</v>
      </c>
      <c r="I10" s="534">
        <f>InputsR4!F20</f>
        <v>0</v>
      </c>
      <c r="J10" s="109" t="str">
        <f>InputsR4!G20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InputsR4!E22&amp;$A$5</f>
        <v>SSC: cumulative percentage of allocated spend given gate reached for0</v>
      </c>
      <c r="F11" s="109"/>
      <c r="G11" s="498">
        <f>InputsR4!F22</f>
        <v>0</v>
      </c>
      <c r="H11" s="368" t="str">
        <f>InputsR4!G22</f>
        <v>%</v>
      </c>
      <c r="I11" s="498">
        <f>InputsR4!F22</f>
        <v>0</v>
      </c>
      <c r="J11" s="368" t="str">
        <f>InputsR4!G22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InputsR4!E86</f>
        <v xml:space="preserve">SSC: Expected cumulative percentage of allocated spend adjusted </v>
      </c>
      <c r="F12" s="109"/>
      <c r="G12" s="498">
        <f>InputsR4!F32</f>
        <v>0</v>
      </c>
      <c r="H12" s="368" t="str">
        <f>InputsR4!G32</f>
        <v>%</v>
      </c>
      <c r="I12" s="498">
        <f>InputsR4!F32</f>
        <v>0</v>
      </c>
      <c r="J12" s="368" t="str">
        <f>InputsR4!G32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InputsR4!F$36</f>
        <v>0</v>
      </c>
      <c r="H16" s="109" t="str">
        <f xml:space="preserve"> InputsR4!G$36</f>
        <v>£M</v>
      </c>
      <c r="I16" s="510">
        <f>InputsR4!$F40</f>
        <v>0</v>
      </c>
      <c r="J16" s="364" t="str">
        <f xml:space="preserve"> InputsR4!G$36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InputsR4!F$52</f>
        <v>0</v>
      </c>
      <c r="H24" s="109" t="str">
        <f xml:space="preserve"> InputsR4!G$52</f>
        <v>£M</v>
      </c>
      <c r="I24" s="510">
        <f xml:space="preserve"> InputsR4!$F58</f>
        <v>0</v>
      </c>
      <c r="J24" s="389" t="str">
        <f xml:space="preserve"> InputsR4!$G58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InputsR4!F54</f>
        <v>0</v>
      </c>
      <c r="H25" s="604" t="str">
        <f>InputsR4!G54</f>
        <v>£M</v>
      </c>
      <c r="I25" s="516">
        <f>InputsR4!$F60</f>
        <v>0</v>
      </c>
      <c r="J25" s="367" t="str">
        <f>InputsR4!$G60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InputsR4!F38</f>
        <v>0</v>
      </c>
      <c r="H27" s="163" t="s">
        <v>261</v>
      </c>
      <c r="I27" s="520">
        <f>InputsR4!F42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InputsR4!F56</f>
        <v>0</v>
      </c>
      <c r="H31" s="419" t="str">
        <f>InputsR4!G56</f>
        <v>£M</v>
      </c>
      <c r="I31" s="524">
        <f>InputsR4!F62</f>
        <v>0</v>
      </c>
      <c r="J31" s="419" t="str">
        <f>InputsR4!G62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IF(SUMPRODUCT(InputB4!$D$8:$E$8*G16)-G31&gt;=0, SUMPRODUCT(InputB4!$D$8:$E$8*G16)-G31, 0)</f>
        <v>0</v>
      </c>
      <c r="H32" s="220" t="s">
        <v>261</v>
      </c>
      <c r="I32" s="524" cm="1">
        <f t="array" ref="I32">IF(SUMPRODUCT(InputB4!$D$8:$E$8*I16)-I31&gt;=0, SUMPRODUCT(InputB4!$D$8:$E$8*I16)-I31,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4!$D$11:$E$11,InputB4!$D$8:$E$8),0)+(IF(G12&gt;0.25,SUMPRODUCT(G9*InputB4!$F$11,InputB4!$F$8),0)+IF(G10=3,(G9*InputB4!$G$11*InputB4!$G$8),0)))*(G16/(G16+I16)))-(IF(G10&lt;=2,SUMPRODUCT(G16*InputB4!$D$8:$E$8),0)+(IF(G12&gt;0.25,SUMPRODUCT(G16*InputB4!$F$8),0)+IF(G10=3,(G16*InputB4!$G$8),0)))),0)</f>
        <v>0</v>
      </c>
      <c r="H34" s="163" t="s">
        <v>261</v>
      </c>
      <c r="I34" s="520" cm="1">
        <f t="array" ref="I34">IF(I16&gt;0,(((IF(I10&lt;=2,SUMPRODUCT(I9*InputB4!$D$11:$E$11,InputB4!$D$8:$E$8),0)+(IF(I12&gt;0.25,SUMPRODUCT(I9*InputB4!$F$11,InputB4!$F$8),0)+IF(I10=3,(I9*InputB4!$G$11*InputB4!$G$8),0)))*(I16/(I16+G16)))-(IF(I10&lt;=2,SUMPRODUCT(I16*InputB4!$D$8:$E$8),0)+(IF(I12&gt;0.25,SUMPRODUCT(I16*InputB4!$F$8),0)+IF(I10=3,(I16*InputB4!$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InputsR4!E48</f>
        <v>Discount Rate</v>
      </c>
      <c r="F38" s="206"/>
      <c r="G38" s="586">
        <f>InputsR4!F48</f>
        <v>2.92E-2</v>
      </c>
      <c r="H38" s="378" t="str">
        <f>InputsR4!G48</f>
        <v>%</v>
      </c>
      <c r="I38" s="586">
        <f>InputsR4!F48</f>
        <v>2.92E-2</v>
      </c>
      <c r="J38" s="378" t="str">
        <f>InputsR4!G48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InputsR4!E20</f>
        <v>Gate solution has completed</v>
      </c>
      <c r="F39" s="109"/>
      <c r="G39" s="510">
        <f>InputsR4!F20</f>
        <v>0</v>
      </c>
      <c r="H39" s="389" t="str">
        <f>InputsR4!G20</f>
        <v>#</v>
      </c>
      <c r="I39" s="320">
        <f>InputsR4!F20</f>
        <v>0</v>
      </c>
      <c r="J39" s="389" t="str">
        <f>InputsR4!G20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InputsR4!E$44</f>
        <v>SSC: PAYG ratio - water resources</v>
      </c>
      <c r="F43" s="109"/>
      <c r="G43" s="498">
        <f xml:space="preserve"> InputsR4!F$44</f>
        <v>0.63800000000000001</v>
      </c>
      <c r="H43" s="109" t="str">
        <f xml:space="preserve"> InputsR4!G$44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InputsR4!E$46</f>
        <v>SSC: PAYG ratio - water network plus</v>
      </c>
      <c r="F44" s="109"/>
      <c r="G44" s="529" t="s">
        <v>320</v>
      </c>
      <c r="H44" s="368" t="s">
        <v>263</v>
      </c>
      <c r="I44" s="498">
        <f>InputsR4!F46</f>
        <v>0.63500000000000001</v>
      </c>
      <c r="J44" s="368" t="str">
        <f>InputsR4!G46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InputsR4!E$64</f>
        <v>SSC: penalty - water resources (17-18 FYA CPIH deflated prices)</v>
      </c>
      <c r="F46" s="185"/>
      <c r="G46" s="530">
        <f xml:space="preserve"> InputsR4!F$64</f>
        <v>0</v>
      </c>
      <c r="H46" s="185" t="str">
        <f xml:space="preserve"> InputsR4!G$64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InputsR4!E$66</f>
        <v>SSC: penalty - water network plus (17-18 FYA CPIH deflated prices)</v>
      </c>
      <c r="F47" s="185"/>
      <c r="G47" s="530" t="s">
        <v>320</v>
      </c>
      <c r="H47" s="185" t="s">
        <v>263</v>
      </c>
      <c r="I47" s="328">
        <f>InputsR4!F66</f>
        <v>0</v>
      </c>
      <c r="J47" s="390" t="str">
        <f>InputsR4!G66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InputsR4!A69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InputsR4!F71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InputsR4!E73</f>
        <v>Original total solution shadow allowance</v>
      </c>
      <c r="F64" s="109"/>
      <c r="G64" s="534">
        <f>InputsR4!F73</f>
        <v>0</v>
      </c>
      <c r="H64" s="491" t="str">
        <f>InputsR4!G73</f>
        <v>£M</v>
      </c>
      <c r="I64" s="534">
        <f>InputsR4!F73</f>
        <v>0</v>
      </c>
      <c r="J64" s="109" t="str">
        <f>InputsR4!G73</f>
        <v>£M</v>
      </c>
      <c r="K64" s="363"/>
      <c r="L64" s="162"/>
      <c r="M64" s="162"/>
      <c r="N64" s="162"/>
      <c r="O64" s="162"/>
      <c r="P64" s="162"/>
      <c r="Q64" s="162"/>
      <c r="R64" s="162"/>
      <c r="S64" s="162"/>
      <c r="T64" s="162"/>
      <c r="U64" s="162"/>
    </row>
    <row r="65" spans="1:21" outlineLevel="1" x14ac:dyDescent="0.45">
      <c r="A65" s="551"/>
      <c r="B65" s="551"/>
      <c r="C65" s="551"/>
      <c r="D65" s="551"/>
      <c r="E65" s="109" t="str">
        <f>InputsR4!E74</f>
        <v>Gate solution has completed</v>
      </c>
      <c r="F65" s="109"/>
      <c r="G65" s="534">
        <f>InputsR4!F74</f>
        <v>0</v>
      </c>
      <c r="H65" s="383" t="str">
        <f>InputsR4!G74</f>
        <v>#</v>
      </c>
      <c r="I65" s="534">
        <f>InputsR4!F74</f>
        <v>0</v>
      </c>
      <c r="J65" s="364" t="str">
        <f>InputsR4!G74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InputsR4!E76</f>
        <v>SSC: cumulative percentage of allocated spend given gate reached for</v>
      </c>
      <c r="F66" s="109"/>
      <c r="G66" s="498">
        <f>InputsR4!F76</f>
        <v>0</v>
      </c>
      <c r="H66" s="368" t="str">
        <f>InputsR4!G76</f>
        <v>%</v>
      </c>
      <c r="I66" s="498">
        <f>InputsR4!F76</f>
        <v>0</v>
      </c>
      <c r="J66" s="389" t="str">
        <f>InputsR4!G76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InputsR4!E86</f>
        <v xml:space="preserve">SSC: Expected cumulative percentage of allocated spend adjusted </v>
      </c>
      <c r="F67" s="109"/>
      <c r="G67" s="498">
        <f>InputsR4!F86</f>
        <v>0</v>
      </c>
      <c r="H67" s="368" t="str">
        <f>InputsR4!G86</f>
        <v>%</v>
      </c>
      <c r="I67" s="498">
        <f>InputsR4!F86</f>
        <v>0</v>
      </c>
      <c r="J67" s="368" t="str">
        <f>InputsR4!G86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InputsR4!F$90</f>
        <v>0</v>
      </c>
      <c r="H69" s="109" t="str">
        <f xml:space="preserve"> InputsR4!G$90</f>
        <v>£M</v>
      </c>
      <c r="I69" s="510">
        <f xml:space="preserve"> InputsR4!F$94</f>
        <v>0</v>
      </c>
      <c r="J69" s="109" t="str">
        <f xml:space="preserve"> InputsR4!G$94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InputsR4!F92</f>
        <v>0</v>
      </c>
      <c r="H70" s="585" t="str">
        <f>InputsR4!G92</f>
        <v>£M</v>
      </c>
      <c r="I70" s="510">
        <f>InputsR4!F96</f>
        <v>0</v>
      </c>
      <c r="J70" s="585" t="str">
        <f>InputsR4!G96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InputsR4!F$106</f>
        <v>0</v>
      </c>
      <c r="H77" s="109" t="str">
        <f>InputsR4!G$106</f>
        <v>£M</v>
      </c>
      <c r="I77" s="510">
        <f>InputsR4!F$110</f>
        <v>0</v>
      </c>
      <c r="J77" s="109" t="str">
        <f>InputsR4!G$110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InputsR4!F108</f>
        <v>0</v>
      </c>
      <c r="H78" s="109" t="str">
        <f>InputsR4!G$108</f>
        <v>£M</v>
      </c>
      <c r="I78" s="516">
        <f>InputsR4!F112</f>
        <v>0</v>
      </c>
      <c r="J78" s="109" t="str">
        <f>InputsR4!G$112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InputsR4!G$106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4!$E$28,InputB4!$E$25),0)+(IF(G67&gt;0.17,SUMPRODUCT(G64*InputB4!$F$28,InputB4!$F$25),0)+IF(G65=3,(G64*InputB4!$G$28*InputB4!$G$25),0)))*(G69/(G69+I69)))-(IF(G65=2,SUMPRODUCT(G69*InputB4!$E$25),0)+(IF(G67&gt;0.17,SUMPRODUCT(G69*InputB4!$F$25),0)+IF(G65=3,(G69*InputB4!$G$25),0)))),0)</f>
        <v>0</v>
      </c>
      <c r="H84" s="163" t="str">
        <f>InputsR4!G$106</f>
        <v>£M</v>
      </c>
      <c r="I84" s="520">
        <f>IF(I69&gt;0,(((IF(I65=2,SUMPRODUCT(I64*InputB4!$E$28,InputB4!$E$25),0)+(IF(I67&gt;0.17,SUMPRODUCT(I64*InputB4!$F$28,InputB4!$F$25),0)+IF(I65=3,(I64*InputB4!$G$28*InputB4!$G$25),0)))*(I69/(I69+G69)))-(IF(I65=2,SUMPRODUCT(I69*InputB4!$E$25),0)+(IF(I67&gt;0.17,SUMPRODUCT(I69*InputB4!$F$25),0)+IF(I65=3,(I69*InputB4!$G$25),0)))),0)</f>
        <v>0</v>
      </c>
      <c r="J84" s="109" t="str">
        <f>InputsR4!G$110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InputsR4!E102</f>
        <v>Discount Rate</v>
      </c>
      <c r="F88" s="162"/>
      <c r="G88" s="498">
        <f>InputsR4!F102</f>
        <v>2.92E-2</v>
      </c>
      <c r="H88" s="162" t="str">
        <f xml:space="preserve"> InputsR4!G$7</f>
        <v>%</v>
      </c>
      <c r="I88" s="586">
        <f>InputsR4!F102</f>
        <v>2.92E-2</v>
      </c>
      <c r="J88" s="206" t="str">
        <f xml:space="preserve"> InputsR4!G$7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InputsR4!E74</f>
        <v>Gate solution has completed</v>
      </c>
      <c r="F89" s="109"/>
      <c r="G89" s="510">
        <f>InputsR4!F74</f>
        <v>0</v>
      </c>
      <c r="H89" s="389" t="str">
        <f>InputsR4!G74</f>
        <v>#</v>
      </c>
      <c r="I89" s="510">
        <f>InputsR4!F74</f>
        <v>0</v>
      </c>
      <c r="J89" s="389" t="str">
        <f>InputsR4!G74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InputsR4!E$98</f>
        <v>SSC: PAYG ratio - water resources</v>
      </c>
      <c r="F93" s="109"/>
      <c r="G93" s="548">
        <f xml:space="preserve"> InputsR4!F$98</f>
        <v>0.63800000000000001</v>
      </c>
      <c r="H93" s="364" t="str">
        <f xml:space="preserve"> InputsR4!G$98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InputsR4!E100</f>
        <v>SSC: PAYG ratio - water network plus</v>
      </c>
      <c r="F94" s="109"/>
      <c r="G94" s="529" t="s">
        <v>320</v>
      </c>
      <c r="H94" s="364" t="s">
        <v>263</v>
      </c>
      <c r="I94" s="548">
        <f xml:space="preserve"> InputsR4!F$100</f>
        <v>0.63500000000000001</v>
      </c>
      <c r="J94" s="383" t="str">
        <f xml:space="preserve"> InputsR4!G$100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InputsR4!E$114</f>
        <v>SSC: penalty - water resources (17-18 FYA CPIH deflated prices)</v>
      </c>
      <c r="F96" s="109"/>
      <c r="G96" s="530">
        <f xml:space="preserve"> InputsR4!F$114</f>
        <v>0</v>
      </c>
      <c r="H96" s="109" t="str">
        <f xml:space="preserve"> InputsR4!G$114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InputsR4!E116</f>
        <v>SSC: penalty - water network plus (17-18 FYA CPIH deflated prices)</v>
      </c>
      <c r="G97" s="530" t="s">
        <v>320</v>
      </c>
      <c r="H97" s="109" t="s">
        <v>263</v>
      </c>
      <c r="I97" s="534">
        <f>InputsR4!F116</f>
        <v>0</v>
      </c>
      <c r="J97" s="109" t="str">
        <f>InputsR4!G116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InputsR4!G$98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InputsR4!G$100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InputsR4!G$114</f>
        <v>£M</v>
      </c>
      <c r="I104" s="519" t="str">
        <f>I96</f>
        <v>N/A</v>
      </c>
      <c r="J104" s="179" t="str">
        <f xml:space="preserve"> InputsR4!G$116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InputsR4!G$114</f>
        <v>£M</v>
      </c>
      <c r="I105" s="519">
        <f>I97</f>
        <v>0</v>
      </c>
      <c r="J105" s="179" t="str">
        <f xml:space="preserve"> InputsR4!G$116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InputsR4!A119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InputsR4!$F$121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InputsR4!E124</f>
        <v>Gate solution has completed</v>
      </c>
      <c r="F116" s="109"/>
      <c r="G116" s="534">
        <f>InputsR4!F124</f>
        <v>0</v>
      </c>
      <c r="H116" s="109" t="str">
        <f>InputsR4!G124</f>
        <v>#</v>
      </c>
      <c r="I116" s="534">
        <f>InputsR4!F124</f>
        <v>0</v>
      </c>
      <c r="J116" s="109" t="str">
        <f>InputsR4!G124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InputsR4!E126</f>
        <v>SSC: cumulative percentage of allocated spend given gate reached for</v>
      </c>
      <c r="F117" s="109"/>
      <c r="G117" s="528">
        <f>InputsR4!F126</f>
        <v>0</v>
      </c>
      <c r="H117" s="368" t="str">
        <f>InputsR4!G126</f>
        <v>%</v>
      </c>
      <c r="I117" s="498">
        <f>InputsR4!F126</f>
        <v>0</v>
      </c>
      <c r="J117" s="368" t="str">
        <f>InputsR4!G126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InputsR4!E132</f>
        <v xml:space="preserve">SSC: Expected cumulative percentage of allocated spend adjusted </v>
      </c>
      <c r="F118" s="109"/>
      <c r="G118" s="528">
        <f>InputsR4!F132</f>
        <v>0</v>
      </c>
      <c r="H118" s="368" t="str">
        <f>InputsR4!G132</f>
        <v>%</v>
      </c>
      <c r="I118" s="498">
        <f>InputsR4!F132</f>
        <v>0</v>
      </c>
      <c r="J118" s="368" t="str">
        <f>InputsR4!G132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InputsR4!F$136</f>
        <v>0</v>
      </c>
      <c r="H120" s="313" t="str">
        <f>InputsR4!G$136</f>
        <v>£M</v>
      </c>
      <c r="I120" s="510">
        <f>InputsR4!F$140</f>
        <v>0</v>
      </c>
      <c r="J120" s="389" t="str">
        <f>InputsR4!G$140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InputsR4!F138</f>
        <v>0</v>
      </c>
      <c r="H121" s="585" t="str">
        <f>InputsR4!G138</f>
        <v>£M</v>
      </c>
      <c r="I121" s="510">
        <f>InputsR4!F142</f>
        <v>0</v>
      </c>
      <c r="J121" s="389" t="str">
        <f>InputsR4!G142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InputsR4!G$36</f>
        <v>£M</v>
      </c>
      <c r="I125" s="424">
        <f>I120</f>
        <v>0</v>
      </c>
      <c r="J125" s="229" t="str">
        <f xml:space="preserve"> InputsR4!G$40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InputsR4!F$152</f>
        <v>0</v>
      </c>
      <c r="H128" s="313" t="str">
        <f xml:space="preserve"> InputsR4!G$152</f>
        <v>£M</v>
      </c>
      <c r="I128" s="516">
        <f>InputsR4!F156</f>
        <v>0</v>
      </c>
      <c r="J128" s="367" t="str">
        <f>InputsR4!G156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InputsR4!F154</f>
        <v>0</v>
      </c>
      <c r="H129" s="316" t="str">
        <f>InputsR4!G154</f>
        <v>£M</v>
      </c>
      <c r="I129" s="516">
        <f>InputsR4!F158</f>
        <v>0</v>
      </c>
      <c r="J129" s="367" t="str">
        <f>InputsR4!G158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InputsR4!E148</f>
        <v>Discount Rate</v>
      </c>
      <c r="F135" s="206"/>
      <c r="G135" s="586">
        <f>InputsR4!F148</f>
        <v>2.92E-2</v>
      </c>
      <c r="H135" s="206" t="str">
        <f xml:space="preserve"> InputsR4!G$7</f>
        <v>%</v>
      </c>
      <c r="I135" s="586">
        <f>InputsR4!F148</f>
        <v>2.92E-2</v>
      </c>
      <c r="J135" s="206" t="str">
        <f xml:space="preserve"> InputsR4!G$7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InputsR4!E124</f>
        <v>Gate solution has completed</v>
      </c>
      <c r="F136" s="109"/>
      <c r="G136" s="534">
        <f>InputsR4!F124</f>
        <v>0</v>
      </c>
      <c r="H136" s="364" t="str">
        <f>InputsR4!G124</f>
        <v>#</v>
      </c>
      <c r="I136" s="510">
        <f>InputsR4!F124</f>
        <v>0</v>
      </c>
      <c r="J136" s="389" t="str">
        <f>InputsR4!G124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InputsR4!E144</f>
        <v>SSC: PAYG ratio - water resources</v>
      </c>
      <c r="F140" s="109"/>
      <c r="G140" s="498">
        <f xml:space="preserve"> InputsR4!F$144</f>
        <v>0.63800000000000001</v>
      </c>
      <c r="H140" s="109" t="str">
        <f xml:space="preserve"> InputsR4!G$44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InputsR4!E146</f>
        <v>SSC: PAYG ratio - water network plus</v>
      </c>
      <c r="F141" s="109"/>
      <c r="G141" s="538" t="s">
        <v>320</v>
      </c>
      <c r="H141" s="163" t="s">
        <v>263</v>
      </c>
      <c r="I141" s="498">
        <f>InputsR4!F146</f>
        <v>0.63500000000000001</v>
      </c>
      <c r="J141" s="109" t="str">
        <f xml:space="preserve"> InputsR4!G$46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InputsR4!E160</f>
        <v>SSC: penalty - water resources (17-18 FYA CPIH deflated prices)</v>
      </c>
      <c r="F143" s="185"/>
      <c r="G143" s="530">
        <f xml:space="preserve"> InputsR4!F$160</f>
        <v>0</v>
      </c>
      <c r="H143" s="185" t="str">
        <f xml:space="preserve"> InputsR4!G$64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InputsR4!E162</f>
        <v>SSC: penalty - water network plus (17-18 FYA CPIH deflated prices)</v>
      </c>
      <c r="F144" s="185"/>
      <c r="G144" s="538" t="s">
        <v>320</v>
      </c>
      <c r="H144" s="163" t="s">
        <v>263</v>
      </c>
      <c r="I144" s="315">
        <f>InputsR4!F162</f>
        <v>0</v>
      </c>
      <c r="J144" s="109" t="str">
        <f xml:space="preserve"> InputsR4!G$66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9F6F1-3DFD-4BD9-8726-709FBE314666}">
  <dimension ref="A1:B20"/>
  <sheetViews>
    <sheetView tabSelected="1" zoomScale="80" zoomScaleNormal="80" workbookViewId="0"/>
  </sheetViews>
  <sheetFormatPr defaultColWidth="9" defaultRowHeight="14.25" x14ac:dyDescent="0.45"/>
  <cols>
    <col min="1" max="1" width="247.1328125" style="476" customWidth="1"/>
    <col min="2" max="16384" width="9" style="476"/>
  </cols>
  <sheetData>
    <row r="1" spans="1:2" s="301" customFormat="1" ht="25.15" x14ac:dyDescent="0.45">
      <c r="A1" s="302" t="s">
        <v>16</v>
      </c>
      <c r="B1" s="302"/>
    </row>
    <row r="3" spans="1:2" x14ac:dyDescent="0.45">
      <c r="A3" s="476" t="s">
        <v>17</v>
      </c>
    </row>
    <row r="5" spans="1:2" x14ac:dyDescent="0.45">
      <c r="A5" s="476" t="s">
        <v>18</v>
      </c>
    </row>
    <row r="6" spans="1:2" x14ac:dyDescent="0.45">
      <c r="A6" s="476" t="s">
        <v>394</v>
      </c>
    </row>
    <row r="8" spans="1:2" s="298" customFormat="1" x14ac:dyDescent="0.45">
      <c r="A8" s="298" t="s">
        <v>19</v>
      </c>
    </row>
    <row r="10" spans="1:2" ht="27" customHeight="1" x14ac:dyDescent="0.45">
      <c r="A10" s="477" t="s">
        <v>20</v>
      </c>
    </row>
    <row r="11" spans="1:2" ht="30" customHeight="1" x14ac:dyDescent="0.45">
      <c r="A11" s="476" t="s">
        <v>21</v>
      </c>
    </row>
    <row r="12" spans="1:2" ht="14.25" customHeight="1" x14ac:dyDescent="0.45">
      <c r="A12" s="476" t="s">
        <v>395</v>
      </c>
    </row>
    <row r="13" spans="1:2" ht="30.75" customHeight="1" x14ac:dyDescent="0.45">
      <c r="A13" s="476" t="s">
        <v>22</v>
      </c>
    </row>
    <row r="14" spans="1:2" x14ac:dyDescent="0.45">
      <c r="A14" s="476" t="s">
        <v>23</v>
      </c>
    </row>
    <row r="15" spans="1:2" ht="28.5" customHeight="1" x14ac:dyDescent="0.45">
      <c r="A15" s="476" t="s">
        <v>24</v>
      </c>
    </row>
    <row r="16" spans="1:2" ht="28.5" customHeight="1" x14ac:dyDescent="0.45">
      <c r="A16" s="476" t="s">
        <v>25</v>
      </c>
    </row>
    <row r="17" spans="1:1" x14ac:dyDescent="0.45">
      <c r="A17" s="633" t="s">
        <v>396</v>
      </c>
    </row>
    <row r="18" spans="1:1" x14ac:dyDescent="0.45">
      <c r="A18" s="634" t="s">
        <v>26</v>
      </c>
    </row>
    <row r="20" spans="1:1" x14ac:dyDescent="0.45">
      <c r="A20" s="476" t="s">
        <v>27</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B703-E7F6-4AC2-B34C-E86E9601E6A6}">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Adjusted4'!A5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Adjusted4'!B7&amp;'CalcTiming Adjusted4'!$A$5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Adjusted4'!E$49&amp;D7</f>
        <v>SSC: revenue adjustment incl. financing adjustment (17-18 FYA CPIH deflated prices): water resources</v>
      </c>
      <c r="F7" s="224">
        <f>'CalcTiming Adjusted4'!G49</f>
        <v>0</v>
      </c>
      <c r="G7" s="13" t="str">
        <f>'CalcTiming Adjusted4'!H$49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Adjusted4'!E$56&amp;D9</f>
        <v>SSC: RCV adjustment (17-18 FYA CPIH deflated prices): water resources</v>
      </c>
      <c r="F9" s="224">
        <f>'CalcTiming Adjusted4'!G56</f>
        <v>0</v>
      </c>
      <c r="G9" s="13" t="str">
        <f>'CalcTiming Adjusted4'!H$56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Adjusted4'!E$49&amp;D11</f>
        <v>SSC: revenue adjustment incl. financing adjustment (17-18 FYA CPIH deflated prices): water network plus</v>
      </c>
      <c r="F11" s="138">
        <f>'CalcTiming Adjusted4'!I49</f>
        <v>0</v>
      </c>
      <c r="G11" s="138" t="str">
        <f>'CalcTiming Adjusted4'!J$49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Adjusted4'!E$56&amp;D13</f>
        <v>SSC: RCV adjustment (17-18 FYA CPIH deflated prices): water network plus</v>
      </c>
      <c r="F13" s="138">
        <f>'CalcTiming Adjusted4'!I$56</f>
        <v>0</v>
      </c>
      <c r="G13" s="138" t="str">
        <f>'CalcTiming Adjusted4'!J$56</f>
        <v>£M</v>
      </c>
    </row>
    <row r="14" spans="1:18" s="137" customFormat="1" x14ac:dyDescent="0.45">
      <c r="D14" s="433"/>
      <c r="F14" s="124"/>
    </row>
    <row r="15" spans="1:18" s="137" customFormat="1" ht="13.15" x14ac:dyDescent="0.45">
      <c r="A15" s="72">
        <f>'CalcTiming Adjusted4'!A58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Adjusted4'!B60&amp;'CalcTiming Adjusted4'!A58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Adjusted4'!E99&amp;D19</f>
        <v>SSC: FINAL revenue adjustment incl. financing adjustment (17-18 FYA CPIH deflated prices): water resources</v>
      </c>
      <c r="F19" s="224">
        <f>'CalcTiming Adjusted4'!G99</f>
        <v>0</v>
      </c>
      <c r="G19" s="224" t="str">
        <f>'CalcTiming Adjusted4'!H99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Adjusted4'!E107&amp;D21</f>
        <v>SSC: FINAL RCV adjustment (17-18 FYA CPIH deflated prices): water resources</v>
      </c>
      <c r="F21" s="224">
        <f>'CalcTiming Adjusted4'!G107</f>
        <v>0</v>
      </c>
      <c r="G21" s="224" t="str">
        <f>'CalcTiming Adjusted4'!H107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Adjusted4'!E99&amp;D23</f>
        <v>SSC: FINAL revenue adjustment incl. financing adjustment (17-18 FYA CPIH deflated prices): water network plus</v>
      </c>
      <c r="F23" s="224">
        <f>'CalcTiming Adjusted4'!I99</f>
        <v>0</v>
      </c>
      <c r="G23" s="224" t="str">
        <f>'CalcTiming Adjusted4'!J99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Adjusted4'!E107&amp;D25</f>
        <v>SSC: FINAL RCV adjustment (17-18 FYA CPIH deflated prices): water network plus</v>
      </c>
      <c r="F25" s="224">
        <f>'CalcTiming Adjusted4'!I107</f>
        <v>0</v>
      </c>
      <c r="G25" s="224" t="str">
        <f>'CalcTiming Adjusted4'!J107</f>
        <v>£M</v>
      </c>
    </row>
    <row r="26" spans="1:18" s="137" customFormat="1" ht="12.75" x14ac:dyDescent="0.45">
      <c r="D26" s="432"/>
      <c r="F26" s="138"/>
    </row>
    <row r="27" spans="1:18" s="137" customFormat="1" ht="13.15" x14ac:dyDescent="0.45">
      <c r="A27" s="72">
        <f>'CalcTiming Adjusted4'!A110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Adjusted4'!B112&amp;'CalcTiming Adjusted4'!A110</f>
        <v>SSC0</v>
      </c>
      <c r="F29" s="138"/>
    </row>
    <row r="30" spans="1:18" s="137" customFormat="1" ht="12.75" x14ac:dyDescent="0.45">
      <c r="D30" s="433"/>
      <c r="F30" s="138"/>
    </row>
    <row r="31" spans="1:18" s="137" customFormat="1" ht="12.75" x14ac:dyDescent="0.45">
      <c r="B31" s="104"/>
      <c r="C31" s="104"/>
      <c r="D31" s="432" t="s">
        <v>333</v>
      </c>
      <c r="E31" s="191" t="str">
        <f>'CalcTiming Adjusted4'!E146&amp;D31</f>
        <v>SSC: FINAL revenue adjustment incl. financing adjustment (17-18 FYA CPIH deflated prices): water resources</v>
      </c>
      <c r="F31" s="138">
        <f>'CalcTiming Adjusted4'!G146</f>
        <v>0</v>
      </c>
      <c r="G31" s="138" t="str">
        <f>'CalcTiming Adjusted4'!H146</f>
        <v>£M</v>
      </c>
    </row>
    <row r="32" spans="1:18" s="137" customFormat="1" ht="12.75" x14ac:dyDescent="0.45">
      <c r="B32" s="104"/>
      <c r="C32" s="104"/>
      <c r="D32" s="432"/>
      <c r="F32" s="138"/>
      <c r="G32" s="191"/>
    </row>
    <row r="33" spans="1:18" s="137" customFormat="1" ht="12.75" x14ac:dyDescent="0.45">
      <c r="C33" s="104"/>
      <c r="D33" s="432" t="s">
        <v>333</v>
      </c>
      <c r="E33" s="191" t="str">
        <f>'CalcTiming Adjusted4'!E154&amp;D33</f>
        <v>SSC: FINAL RCV adjustment (17-18 FYA CPIH deflated prices): water resources</v>
      </c>
      <c r="F33" s="138">
        <f>'CalcTiming Adjusted4'!G154</f>
        <v>0</v>
      </c>
      <c r="G33" s="138" t="str">
        <f>'CalcTiming Adjusted4'!H154</f>
        <v>£M</v>
      </c>
    </row>
    <row r="34" spans="1:18" s="137" customFormat="1" ht="12.75" x14ac:dyDescent="0.45">
      <c r="B34" s="106"/>
      <c r="C34" s="104"/>
      <c r="D34" s="432"/>
      <c r="F34" s="177"/>
      <c r="G34" s="177"/>
    </row>
    <row r="35" spans="1:18" s="137" customFormat="1" ht="12.75" x14ac:dyDescent="0.45">
      <c r="D35" s="432" t="s">
        <v>334</v>
      </c>
      <c r="E35" s="191" t="str">
        <f>'CalcTiming Adjusted4'!E146&amp;D35</f>
        <v>SSC: FINAL revenue adjustment incl. financing adjustment (17-18 FYA CPIH deflated prices): water network plus</v>
      </c>
      <c r="F35" s="138">
        <f>'CalcTiming Adjusted4'!I146</f>
        <v>0</v>
      </c>
      <c r="G35" s="138" t="str">
        <f>'CalcTiming Adjusted4'!J146</f>
        <v>£M</v>
      </c>
    </row>
    <row r="36" spans="1:18" s="137" customFormat="1" ht="12.75" x14ac:dyDescent="0.45">
      <c r="C36" s="106"/>
      <c r="D36" s="432"/>
      <c r="F36" s="177"/>
      <c r="G36" s="177"/>
    </row>
    <row r="37" spans="1:18" s="137" customFormat="1" ht="12.75" x14ac:dyDescent="0.45">
      <c r="D37" s="432" t="s">
        <v>334</v>
      </c>
      <c r="E37" s="191" t="str">
        <f>'CalcTiming Adjusted4'!E154&amp;D37</f>
        <v>SSC: FINAL RCV adjustment (17-18 FYA CPIH deflated prices): water network plus</v>
      </c>
      <c r="F37" s="138">
        <f>'CalcTiming Adjusted4'!I154</f>
        <v>0</v>
      </c>
      <c r="G37" s="138" t="str">
        <f>'CalcTiming Adjusted4'!J154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5E64-76B8-4282-BF50-DAB7CB9892B8}">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1F6D-272E-4B5E-8E3F-77FF4A03C6A1}">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MATCH(InputB5!$D$7,'Partnership Arrangements'!$H$4:$H$46,0), MATCH(InputB5!D$9, 'Partnership Arrangements'!$H$4:$L$4,0)))</f>
        <v>0</v>
      </c>
      <c r="E10" s="509">
        <f>IF($C$10="",0,INDEX('Partnership Arrangements'!$H$4:$L$46, MATCH(InputB5!$D$7,'Partnership Arrangements'!$H$4:$H$46,0), MATCH(InputB5!E$9, 'Partnership Arrangements'!$H$4:$L$4,0)))</f>
        <v>0</v>
      </c>
      <c r="F10" s="509">
        <f>IF($C$10="",0,INDEX('Partnership Arrangements'!$H$4:$L$46, MATCH(InputB5!$D$7,'Partnership Arrangements'!$H$4:$H$46,0), MATCH(InputB5!F$9, 'Partnership Arrangements'!$H$4:$L$4,0)))</f>
        <v>0</v>
      </c>
      <c r="G10" s="509">
        <f>IF($C$10="",0,INDEX('Partnership Arrangements'!$H$4:$L$46, MATCH(InputB5!$D$7,'Partnership Arrangements'!$H$4:$H$46,0), MATCH(InputB5!G$9,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MATCH(InputB5!$D$7,'Partnership Arrangements'!$P$4:$P$46,0), MATCH(InputB5!D$9, 'Partnership Arrangements'!$P$4:$T$4,0)))</f>
        <v>0</v>
      </c>
      <c r="E11" s="509">
        <f>IF($C$10="",0,INDEX('Partnership Arrangements'!$P$4:$T$46, MATCH(InputB5!$D$7,'Partnership Arrangements'!$P$4:$P$46,0), MATCH(InputB5!E$9, 'Partnership Arrangements'!$P$4:$T$4,0)))</f>
        <v>0</v>
      </c>
      <c r="F11" s="509">
        <f>IF($C$10="",0,INDEX('Partnership Arrangements'!$P$4:$T$46, MATCH(InputB5!$D$7,'Partnership Arrangements'!$P$4:$P$46,0), MATCH(InputB5!F$9, 'Partnership Arrangements'!$P$4:$T$4,0)))</f>
        <v>0</v>
      </c>
      <c r="G11" s="509">
        <f>IF($C$10="",0,INDEX('Partnership Arrangements'!$P$4:$T$46, MATCH(InputB5!$D$7,'Partnership Arrangements'!$P$4:$P$46,0), MATCH(InputB5!G$9,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MATCH(InputB5!$D$24,'Partnership Arrangements'!$H$4:$H$46,0), MATCH(InputB5!D$26, 'Partnership Arrangements'!$H$4:$L$4,0)))</f>
        <v>0</v>
      </c>
      <c r="E27" s="509">
        <f>IF($C$27="", 0,INDEX('Partnership Arrangements'!$H$4:$L$46, MATCH(InputB5!$D$24,'Partnership Arrangements'!$H$4:$H$46,0), MATCH(InputB5!E$26, 'Partnership Arrangements'!$H$4:$L$4,0)))</f>
        <v>0</v>
      </c>
      <c r="F27" s="509">
        <f>IF($C$27="", 0,INDEX('Partnership Arrangements'!$H$4:$L$46, MATCH(InputB5!$D$24,'Partnership Arrangements'!$H$4:$H$46,0), MATCH(InputB5!F$26, 'Partnership Arrangements'!$H$4:$L$4,0)))</f>
        <v>0</v>
      </c>
      <c r="G27" s="509">
        <f>IF($C$27="", 0,INDEX('Partnership Arrangements'!$H$4:$L$46, MATCH(InputB5!$D$24,'Partnership Arrangements'!$H$4:$H$46,0), MATCH(InputB5!G$26,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Arrangements'!$P$4:$T$46,MATCH(InputB5!$D$24,'Partnership Arrangements'!$P$4:$P$46,0),MATCH(InputB5!D$26,'Partnership Arrangements'!$P$4:$T$4,0)))</f>
        <v>0</v>
      </c>
      <c r="E28" s="509">
        <f>IF($C$27="",0,INDEX('Partnership Arrangements'!$P$4:$T$46,MATCH(InputB5!$D$24,'Partnership Arrangements'!$P$4:$P$46,0),MATCH(InputB5!E$26,'Partnership Arrangements'!$P$4:$T$4,0)))</f>
        <v>0</v>
      </c>
      <c r="F28" s="509">
        <f>IF($C$27="",0,INDEX('Partnership Arrangements'!$P$4:$T$46,MATCH(InputB5!$D$24,'Partnership Arrangements'!$P$4:$P$46,0),MATCH(InputB5!F$26,'Partnership Arrangements'!$P$4:$T$4,0)))</f>
        <v>0</v>
      </c>
      <c r="G28" s="509">
        <f>IF($C$27="",0,INDEX('Partnership Arrangements'!$P$4:$T$46,MATCH(InputB5!$D$24,'Partnership Arrangements'!$P$4:$P$46,0),MATCH(InputB5!G$26,'Partnership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MATCH(InputB5!$D$43,'Partnership Arrangements'!$H$4:$H$46,0), MATCH(InputB5!D$45, 'Partnership Arrangements'!$H$4:$L$4,0)))</f>
        <v>0</v>
      </c>
      <c r="E46" s="509">
        <f>IF($C$46="",0,INDEX('Partnership Arrangements'!$H$4:$L$46, MATCH(InputB5!$D$43,'Partnership Arrangements'!$H$4:$H$46,0), MATCH(InputB5!E$45, 'Partnership Arrangements'!$H$4:$L$4,0)))</f>
        <v>0</v>
      </c>
      <c r="F46" s="509">
        <f>IF($C$46="",0,INDEX('Partnership Arrangements'!$H$4:$L$46, MATCH(InputB5!$D$43,'Partnership Arrangements'!$H$4:$H$46,0), MATCH(InputB5!F$45, 'Partnership Arrangements'!$H$4:$L$4,0)))</f>
        <v>0</v>
      </c>
      <c r="G46" s="509">
        <f>IF($C$46="",0,INDEX('Partnership Arrangements'!$H$4:$L$46, MATCH(InputB5!$D$43,'Partnership Arrangements'!$H$4:$H$46,0), MATCH(InputB5!G$45,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MATCH(InputB5!$D$43,'Partnership Arrangements'!$P$4:$P$46,0), MATCH(InputB5!D$45, 'Partnership Arrangements'!$P$4:$T$4,0)))</f>
        <v>0</v>
      </c>
      <c r="E47" s="509">
        <f>IF($C$46="",0, INDEX('Partnership Arrangements'!$P$4:$T$46, MATCH(InputB5!$D$43,'Partnership Arrangements'!$P$4:$P$46,0), MATCH(InputB5!E$45, 'Partnership Arrangements'!$P$4:$T$4,0)))</f>
        <v>0</v>
      </c>
      <c r="F47" s="509">
        <f>IF($C$46="",0, INDEX('Partnership Arrangements'!$P$4:$T$46, MATCH(InputB5!$D$43,'Partnership Arrangements'!$P$4:$P$46,0), MATCH(InputB5!F$45, 'Partnership Arrangements'!$P$4:$T$4,0)))</f>
        <v>0</v>
      </c>
      <c r="G47" s="509">
        <f>IF($C$46="",0, INDEX('Partnership Arrangements'!$P$4:$T$46, MATCH(InputB5!$D$43,'Partnership Arrangements'!$P$4:$P$46,0), MATCH(InputB5!G$45,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A93DFAD4-91DF-4176-AD2E-261CD6474FE6}">
          <x14:formula1>
            <xm:f>'Partnership Arrangements'!$B$26</xm:f>
          </x14:formula1>
          <xm:sqref>C46:C47</xm:sqref>
        </x14:dataValidation>
        <x14:dataValidation type="list" allowBlank="1" showInputMessage="1" showErrorMessage="1" xr:uid="{798BA2BD-1F17-495C-BC6A-2CD41EB04C1A}">
          <x14:formula1>
            <xm:f>'Partnership Arrangements'!$B$5:$B$20</xm:f>
          </x14:formula1>
          <xm:sqref>C10:C11</xm:sqref>
        </x14:dataValidation>
        <x14:dataValidation type="list" allowBlank="1" showInputMessage="1" showErrorMessage="1" xr:uid="{34370BAF-FDBD-4BE0-AB31-8E92809FE067}">
          <x14:formula1>
            <xm:f>'Partnership Arrangements'!$B$21:$B$25</xm:f>
          </x14:formula1>
          <xm:sqref>C27:C28</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BB68E-2812-4B1B-A894-96189C7FE876}">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InputB5!C2</f>
        <v>(1) Funded (Solutions at PR19)</v>
      </c>
      <c r="B14" s="562"/>
      <c r="C14" s="481"/>
      <c r="D14" s="409"/>
    </row>
    <row r="15" spans="1:10" s="267" customFormat="1" ht="13.15" x14ac:dyDescent="0.45">
      <c r="A15" s="72">
        <f>InputB5!$C$10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InputB5!D4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InputB5!D15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INDEX(InputsG!$B$3:$G$7,MATCH(InputsG!$B$6,InputsG!$B$3:$B$7,0),MATCH(InputsR5!F$20,InputsG!$B$4:$G$4,0))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INDEX(InputsG!$B$3:$G$7,MATCH(InputsG!$B$7,InputsG!$B$3:$B$7,0),MATCH(InputsR5!F$20,InputsG!$B$4:$G$4,0))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INDEX(InputsG!$B$3:$G$7,MATCH(InputsG!$B$7,InputsG!$B$3:$B$7,0),MATCH(InputsR5!F$20+1,InputsG!$B$4:$G$4,0))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(F36+F40)=ROUND(InputB5!F19,3)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ROUND(F56+F62,2)=ROUND(InputB5!D19,2)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InputB5!C21</f>
        <v>(2) Unfunded (Solutions post Gate 1)</v>
      </c>
      <c r="B68" s="562"/>
      <c r="C68" s="486"/>
      <c r="D68" s="410"/>
      <c r="E68" s="562"/>
      <c r="F68" s="408"/>
      <c r="G68" s="408"/>
      <c r="H68" s="562"/>
      <c r="I68" s="562"/>
      <c r="J68" s="562"/>
    </row>
    <row r="69" spans="1:10" s="72" customFormat="1" ht="13.15" x14ac:dyDescent="0.45">
      <c r="A69" s="72">
        <f>InputB5!C27</f>
        <v>0</v>
      </c>
      <c r="C69" s="431"/>
      <c r="D69" s="334"/>
    </row>
    <row r="70" spans="1:10" s="108" customFormat="1" ht="12.75" x14ac:dyDescent="0.45">
      <c r="C70" s="340"/>
      <c r="D70" s="333"/>
    </row>
    <row r="71" spans="1:10" s="108" customFormat="1" ht="13.15" x14ac:dyDescent="0.45">
      <c r="C71" s="340"/>
      <c r="D71" s="336"/>
      <c r="E71" s="108" t="s">
        <v>259</v>
      </c>
      <c r="F71" s="479" t="str">
        <f>InputB5!D4</f>
        <v>SSC</v>
      </c>
    </row>
    <row r="72" spans="1:10" s="108" customFormat="1" ht="13.15" x14ac:dyDescent="0.45">
      <c r="C72" s="340"/>
      <c r="D72" s="336"/>
      <c r="F72" s="490"/>
    </row>
    <row r="73" spans="1:10" x14ac:dyDescent="0.45">
      <c r="A73" s="228"/>
      <c r="B73" s="228"/>
      <c r="C73" s="482"/>
      <c r="D73" s="337"/>
      <c r="E73" s="108" t="s">
        <v>291</v>
      </c>
      <c r="F73" s="496">
        <f>InputB5!D32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INDEX(InputsG!$B$10:$G$14,MATCH(InputsG!$B$13,InputsG!$B$10:$B$14,0),MATCH(InputsR5!F$74,InputsG!$B$11:$G$11,0))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INDEX(InputsG!$B$10:$G$14,MATCH(InputsG!$B$14,InputsG!$B$10:$B$14,0),MATCH(InputsR5!F$74,InputsG!$B$11:$G$11,0))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INDEX(InputsG!$B$10:$G$14,MATCH(InputsG!$B$14,InputsG!$B$10:$B$14,0),MATCH(InputsR5!F$74+1,InputsG!$B$11:$G$11,0))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(F90+F94)=ROUND(InputB5!F36,3)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InputB5!C38</f>
        <v>(3) Other (Applicable to Southern Water only post Gate 2)</v>
      </c>
      <c r="B118" s="562"/>
      <c r="C118" s="486"/>
      <c r="D118" s="410"/>
      <c r="E118" s="408"/>
      <c r="F118" s="413"/>
      <c r="G118" s="408"/>
      <c r="H118" s="562"/>
      <c r="I118" s="562"/>
      <c r="J118" s="562"/>
    </row>
    <row r="119" spans="1:10" s="267" customFormat="1" ht="13.15" x14ac:dyDescent="0.45">
      <c r="A119" s="72">
        <f>InputB5!C46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InputB5!D4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InputB5!D51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INDEX(InputsG!$B$17:$G$21,MATCH(InputsG!$B$20,InputsG!$B$17:$B$21,0),MATCH(InputsR5!F$124,InputsG!$B$18:$G$18,0))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INDEX(InputsG!$B$17:$G$21,MATCH(InputsG!$B$21,InputsG!$B$17:$B$21,0),MATCH(InputsR5!F$124,InputsG!$B$18:$G$18,0))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(F136+F140)=ROUND(InputB5!F50,3)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4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4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4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41" priority="10" operator="containsText" text="ANH,WSH,HDD,NES,SVE,SWB,SRN,TMS, UUW, WSX,YKY, AFW,BRL,PRT,SEW,SSC,SES,">
      <formula>NOT(ISERROR(SEARCH("ANH,WSH,HDD,NES,SVE,SWB,SRN,TMS, UUW, WSX,YKY, AFW,BRL,PRT,SEW,SSC,SES,",F142)))</formula>
    </cfRule>
  </conditionalFormatting>
  <conditionalFormatting sqref="H40 H62">
    <cfRule type="cellIs" dxfId="40" priority="7" operator="equal">
      <formula>FALSE</formula>
    </cfRule>
    <cfRule type="cellIs" dxfId="39" priority="8" operator="equal">
      <formula>TRUE</formula>
    </cfRule>
  </conditionalFormatting>
  <conditionalFormatting sqref="H94">
    <cfRule type="cellIs" dxfId="38" priority="5" operator="equal">
      <formula>FALSE</formula>
    </cfRule>
    <cfRule type="cellIs" dxfId="37" priority="6" operator="equal">
      <formula>TRUE</formula>
    </cfRule>
  </conditionalFormatting>
  <conditionalFormatting sqref="H140">
    <cfRule type="cellIs" dxfId="36" priority="3" operator="equal">
      <formula>FALSE</formula>
    </cfRule>
    <cfRule type="cellIs" dxfId="35" priority="4" operator="equal">
      <formula>TRUE</formula>
    </cfRule>
  </conditionalFormatting>
  <dataValidations count="2">
    <dataValidation type="list" allowBlank="1" showInputMessage="1" showErrorMessage="1" sqref="F20 F74 F124" xr:uid="{258087F0-1B43-4C97-8676-5F95556C9284}">
      <formula1>"1,2,3,4"</formula1>
    </dataValidation>
    <dataValidation type="list" allowBlank="1" showInputMessage="1" showErrorMessage="1" sqref="A15 A119" xr:uid="{3D413397-D0AC-4A76-B74E-EC7CB3130A92}">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ADF9136-0C72-4009-A1D3-B3AA39A5F34A}">
          <x14:formula1>
            <xm:f>'Discount Rate '!$B$10:$B$26</xm:f>
          </x14:formula1>
          <xm:sqref>F121 F71:F72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888A3-5B3B-4F01-BB20-78F8BC2A52CB}">
  <sheetPr>
    <tabColor rgb="FF92D050"/>
    <outlinePr summaryBelow="0"/>
    <pageSetUpPr fitToPage="1"/>
  </sheetPr>
  <dimension ref="A1:Y2059"/>
  <sheetViews>
    <sheetView showGridLines="0" tabSelected="1" zoomScale="80" zoomScaleNormal="80" workbookViewId="0">
      <pane xSplit="12" ySplit="3" topLeftCell="M92"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InputsR5!A15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InputsR5!F17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InputsR5!E19</f>
        <v>Original total solution allowance</v>
      </c>
      <c r="G9" s="534">
        <f>InputsR5!F19</f>
        <v>0</v>
      </c>
      <c r="H9" s="109" t="str">
        <f>InputsR5!G19</f>
        <v>£M</v>
      </c>
      <c r="I9" s="534">
        <f>InputsR5!F19</f>
        <v>0</v>
      </c>
      <c r="J9" s="491" t="str">
        <f>InputsR5!G19</f>
        <v>£M</v>
      </c>
      <c r="K9" s="363"/>
      <c r="L9" s="162"/>
      <c r="M9" s="162"/>
      <c r="N9" s="494"/>
      <c r="O9" s="162"/>
      <c r="P9" s="162"/>
      <c r="Q9" s="162"/>
      <c r="R9" s="162"/>
      <c r="S9" s="162"/>
      <c r="T9" s="162"/>
      <c r="U9" s="162"/>
    </row>
    <row r="10" spans="1:21" outlineLevel="1" x14ac:dyDescent="0.45">
      <c r="A10" s="551"/>
      <c r="B10" s="167"/>
      <c r="D10" s="167"/>
      <c r="E10" s="109" t="str">
        <f>InputsR5!E20</f>
        <v>Gate solution has completed</v>
      </c>
      <c r="F10" s="109"/>
      <c r="G10" s="510">
        <f>InputsR5!F20</f>
        <v>0</v>
      </c>
      <c r="H10" s="389" t="str">
        <f>InputsR5!G20</f>
        <v>#</v>
      </c>
      <c r="I10" s="534">
        <f>InputsR5!F20</f>
        <v>0</v>
      </c>
      <c r="J10" s="109" t="str">
        <f>InputsR5!G20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InputsR5!E22&amp;$A$5</f>
        <v>SSC: cumulative percentage of allocated spend given gate reached for0</v>
      </c>
      <c r="F11" s="109"/>
      <c r="G11" s="498">
        <f>InputsR5!F22</f>
        <v>0</v>
      </c>
      <c r="H11" s="368" t="str">
        <f>InputsR5!G22</f>
        <v>%</v>
      </c>
      <c r="I11" s="498">
        <f>InputsR5!F22</f>
        <v>0</v>
      </c>
      <c r="J11" s="368" t="str">
        <f>InputsR5!G22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InputsR5!E86</f>
        <v xml:space="preserve">SSC: Expected cumulative percentage of allocated spend adjusted </v>
      </c>
      <c r="F12" s="109"/>
      <c r="G12" s="498">
        <f>InputsR5!F32</f>
        <v>0</v>
      </c>
      <c r="H12" s="368" t="str">
        <f>InputsR5!G32</f>
        <v>%</v>
      </c>
      <c r="I12" s="498">
        <f>InputsR5!F32</f>
        <v>0</v>
      </c>
      <c r="J12" s="368" t="str">
        <f>InputsR5!G32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InputsR5!F$36</f>
        <v>0</v>
      </c>
      <c r="H16" s="109" t="str">
        <f xml:space="preserve"> InputsR5!G$36</f>
        <v>£M</v>
      </c>
      <c r="I16" s="510">
        <f>InputsR5!$F40</f>
        <v>0</v>
      </c>
      <c r="J16" s="364" t="str">
        <f xml:space="preserve"> InputsR5!G$36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InputsR5!F$52</f>
        <v>0</v>
      </c>
      <c r="H24" s="109" t="str">
        <f xml:space="preserve"> InputsR5!G$52</f>
        <v>£M</v>
      </c>
      <c r="I24" s="510">
        <f xml:space="preserve"> InputsR5!$F58</f>
        <v>0</v>
      </c>
      <c r="J24" s="389" t="str">
        <f xml:space="preserve"> InputsR5!$G58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InputsR5!F54</f>
        <v>0</v>
      </c>
      <c r="H25" s="604" t="str">
        <f>InputsR5!G54</f>
        <v>£M</v>
      </c>
      <c r="I25" s="516">
        <f>InputsR5!$F60</f>
        <v>0</v>
      </c>
      <c r="J25" s="367" t="str">
        <f>InputsR5!$G60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InputsR5!F38</f>
        <v>0</v>
      </c>
      <c r="H27" s="163" t="s">
        <v>261</v>
      </c>
      <c r="I27" s="520">
        <f>InputsR5!F42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InputsR5!F56</f>
        <v>0</v>
      </c>
      <c r="H31" s="419" t="str">
        <f>InputsR5!G56</f>
        <v>£M</v>
      </c>
      <c r="I31" s="524">
        <f>InputsR5!F62</f>
        <v>0</v>
      </c>
      <c r="J31" s="419" t="str">
        <f>InputsR5!G62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IF(SUMPRODUCT(InputB5!$D$8:$E$8*G16)-G31&gt;=0, SUMPRODUCT(InputB5!$D$8:$E$8*G16)-G31, 0)</f>
        <v>0</v>
      </c>
      <c r="H32" s="220" t="s">
        <v>261</v>
      </c>
      <c r="I32" s="524" cm="1">
        <f t="array" ref="I32">IF(SUMPRODUCT(InputB5!$D$8:$E$8*I16)-I31&gt;=0, SUMPRODUCT(InputB5!$D$8:$E$8*I16)-I31,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5!$D$11:$E$11,InputB5!$D$8:$E$8),0)+(IF(G12&gt;0.25,SUMPRODUCT(G9*InputB5!$F$11,InputB5!$F$8),0)+IF(G10=3,(G9*InputB5!$G$11*InputB5!$G$8),0)))*(G16/(G16+I16)))-(IF(G10&lt;=2,SUMPRODUCT(G16*InputB5!$D$8:$E$8),0)+(IF(G12&gt;0.25,SUMPRODUCT(G16*InputB5!$F$8),0)+IF(G10=3,(G16*InputB5!$G$8),0)))),0)</f>
        <v>0</v>
      </c>
      <c r="H34" s="163" t="s">
        <v>261</v>
      </c>
      <c r="I34" s="520" cm="1">
        <f t="array" ref="I34">IF(I16&gt;0,(((IF(I10&lt;=2,SUMPRODUCT(I9*InputB5!$D$11:$E$11,InputB5!$D$8:$E$8),0)+(IF(I12&gt;0.25,SUMPRODUCT(I9*InputB5!$F$11,InputB5!$F$8),0)+IF(I10=3,(I9*InputB5!$G$11*InputB5!$G$8),0)))*(I16/(I16+G16)))-(IF(I10&lt;=2,SUMPRODUCT(I16*InputB5!$D$8:$E$8),0)+(IF(I12&gt;0.25,SUMPRODUCT(I16*InputB5!$F$8),0)+IF(I10=3,(I16*InputB5!$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InputsR5!E48</f>
        <v>Discount Rate</v>
      </c>
      <c r="F38" s="206"/>
      <c r="G38" s="586">
        <f>InputsR5!F48</f>
        <v>2.92E-2</v>
      </c>
      <c r="H38" s="378" t="str">
        <f>InputsR5!G48</f>
        <v>%</v>
      </c>
      <c r="I38" s="586">
        <f>InputsR5!F48</f>
        <v>2.92E-2</v>
      </c>
      <c r="J38" s="378" t="str">
        <f>InputsR5!G48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InputsR5!E20</f>
        <v>Gate solution has completed</v>
      </c>
      <c r="F39" s="109"/>
      <c r="G39" s="510">
        <f>InputsR5!F20</f>
        <v>0</v>
      </c>
      <c r="H39" s="389" t="str">
        <f>InputsR5!G20</f>
        <v>#</v>
      </c>
      <c r="I39" s="320">
        <f>InputsR5!F20</f>
        <v>0</v>
      </c>
      <c r="J39" s="389" t="str">
        <f>InputsR5!G20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InputsR5!E$44</f>
        <v>SSC: PAYG ratio - water resources</v>
      </c>
      <c r="F43" s="109"/>
      <c r="G43" s="498">
        <f xml:space="preserve"> InputsR5!F$44</f>
        <v>0.63800000000000001</v>
      </c>
      <c r="H43" s="109" t="str">
        <f xml:space="preserve"> InputsR5!G$44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InputsR5!E$46</f>
        <v>SSC: PAYG ratio - water network plus</v>
      </c>
      <c r="F44" s="109"/>
      <c r="G44" s="529" t="s">
        <v>320</v>
      </c>
      <c r="H44" s="368" t="s">
        <v>263</v>
      </c>
      <c r="I44" s="498">
        <f>InputsR5!F46</f>
        <v>0.63500000000000001</v>
      </c>
      <c r="J44" s="368" t="str">
        <f>InputsR5!G46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InputsR5!E$64</f>
        <v>SSC: penalty - water resources (17-18 FYA CPIH deflated prices)</v>
      </c>
      <c r="F46" s="185"/>
      <c r="G46" s="530">
        <f xml:space="preserve"> InputsR5!F$64</f>
        <v>0</v>
      </c>
      <c r="H46" s="185" t="str">
        <f xml:space="preserve"> InputsR5!G$64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InputsR5!E$66</f>
        <v>SSC: penalty - water network plus (17-18 FYA CPIH deflated prices)</v>
      </c>
      <c r="F47" s="185"/>
      <c r="G47" s="530" t="s">
        <v>320</v>
      </c>
      <c r="H47" s="185" t="s">
        <v>263</v>
      </c>
      <c r="I47" s="328">
        <f>InputsR5!F66</f>
        <v>0</v>
      </c>
      <c r="J47" s="390" t="str">
        <f>InputsR5!G66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InputsR5!A69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InputsR5!F71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InputsR5!E73</f>
        <v>Original total solution shadow allowance</v>
      </c>
      <c r="F64" s="109"/>
      <c r="G64" s="534">
        <f>InputsR5!F73</f>
        <v>0</v>
      </c>
      <c r="H64" s="491" t="str">
        <f>InputsR5!G73</f>
        <v>£M</v>
      </c>
      <c r="I64" s="534">
        <f>InputsR5!F73</f>
        <v>0</v>
      </c>
      <c r="J64" s="109" t="str">
        <f>InputsR5!G73</f>
        <v>£M</v>
      </c>
      <c r="K64" s="363"/>
      <c r="L64" s="162"/>
      <c r="M64" s="162"/>
      <c r="N64" s="162"/>
      <c r="O64" s="162"/>
      <c r="P64" s="162"/>
      <c r="Q64" s="162"/>
      <c r="R64" s="162"/>
      <c r="S64" s="162"/>
      <c r="T64" s="162"/>
      <c r="U64" s="162"/>
    </row>
    <row r="65" spans="1:21" outlineLevel="1" x14ac:dyDescent="0.45">
      <c r="A65" s="551"/>
      <c r="B65" s="551"/>
      <c r="C65" s="551"/>
      <c r="D65" s="551"/>
      <c r="E65" s="109" t="str">
        <f>InputsR5!E74</f>
        <v>Gate solution has completed</v>
      </c>
      <c r="F65" s="109"/>
      <c r="G65" s="534">
        <f>InputsR5!F74</f>
        <v>0</v>
      </c>
      <c r="H65" s="383" t="str">
        <f>InputsR5!G74</f>
        <v>#</v>
      </c>
      <c r="I65" s="534">
        <f>InputsR5!F74</f>
        <v>0</v>
      </c>
      <c r="J65" s="364" t="str">
        <f>InputsR5!G74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InputsR5!E76</f>
        <v>SSC: cumulative percentage of allocated spend given gate reached for</v>
      </c>
      <c r="F66" s="109"/>
      <c r="G66" s="498">
        <f>InputsR5!F76</f>
        <v>0</v>
      </c>
      <c r="H66" s="368" t="str">
        <f>InputsR5!G76</f>
        <v>%</v>
      </c>
      <c r="I66" s="498">
        <f>InputsR5!F76</f>
        <v>0</v>
      </c>
      <c r="J66" s="389" t="str">
        <f>InputsR5!G76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InputsR5!E86</f>
        <v xml:space="preserve">SSC: Expected cumulative percentage of allocated spend adjusted </v>
      </c>
      <c r="F67" s="109"/>
      <c r="G67" s="498">
        <f>InputsR5!F86</f>
        <v>0</v>
      </c>
      <c r="H67" s="368" t="str">
        <f>InputsR5!G86</f>
        <v>%</v>
      </c>
      <c r="I67" s="498">
        <f>InputsR5!F86</f>
        <v>0</v>
      </c>
      <c r="J67" s="368" t="str">
        <f>InputsR5!G86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InputsR5!F$90</f>
        <v>0</v>
      </c>
      <c r="H69" s="109" t="str">
        <f xml:space="preserve"> InputsR5!G$90</f>
        <v>£M</v>
      </c>
      <c r="I69" s="510">
        <f xml:space="preserve"> InputsR5!F$94</f>
        <v>0</v>
      </c>
      <c r="J69" s="109" t="str">
        <f xml:space="preserve"> InputsR5!G$94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InputsR5!F92</f>
        <v>0</v>
      </c>
      <c r="H70" s="585" t="str">
        <f>InputsR5!G92</f>
        <v>£M</v>
      </c>
      <c r="I70" s="510">
        <f>InputsR5!F96</f>
        <v>0</v>
      </c>
      <c r="J70" s="585" t="str">
        <f>InputsR5!G96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InputsR5!F$106</f>
        <v>0</v>
      </c>
      <c r="H77" s="109" t="str">
        <f>InputsR5!G$106</f>
        <v>£M</v>
      </c>
      <c r="I77" s="510">
        <f>InputsR5!F$110</f>
        <v>0</v>
      </c>
      <c r="J77" s="109" t="str">
        <f>InputsR5!G$110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InputsR5!F108</f>
        <v>0</v>
      </c>
      <c r="H78" s="109" t="str">
        <f>InputsR5!G$108</f>
        <v>£M</v>
      </c>
      <c r="I78" s="516">
        <f>InputsR5!F112</f>
        <v>0</v>
      </c>
      <c r="J78" s="109" t="str">
        <f>InputsR5!G$112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InputsR5!G$106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5!$E$28,InputB5!$E$25),0)+(IF(G67&gt;0.17,SUMPRODUCT(G64*InputB5!$F$28,InputB5!$F$25),0)+IF(G65=3,(G64*InputB5!$G$28*InputB5!$G$25),0)))*(G69/(G69+I69)))-(IF(G65=2,SUMPRODUCT(G69*InputB5!$E$25),0)+(IF(G67&gt;0.17,SUMPRODUCT(G69*InputB5!$F$25),0)+IF(G65=3,(G69*InputB5!$G$25),0)))),0)</f>
        <v>0</v>
      </c>
      <c r="H84" s="163" t="str">
        <f>InputsR5!G$106</f>
        <v>£M</v>
      </c>
      <c r="I84" s="520">
        <f>IF(I69&gt;0,(((IF(I65=2,SUMPRODUCT(I64*InputB5!$E$28,InputB5!$E$25),0)+(IF(I67&gt;0.17,SUMPRODUCT(I64*InputB5!$F$28,InputB5!$F$25),0)+IF(I65=3,(I64*InputB5!$G$28*InputB5!$G$25),0)))*(I69/(I69+G69)))-(IF(I65=2,SUMPRODUCT(I69*InputB5!$E$25),0)+(IF(I67&gt;0.17,SUMPRODUCT(I69*InputB5!$F$25),0)+IF(I65=3,(I69*InputB5!$G$25),0)))),0)</f>
        <v>0</v>
      </c>
      <c r="J84" s="109" t="str">
        <f>InputsR5!G$110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InputsR5!E102</f>
        <v>Discount Rate</v>
      </c>
      <c r="F88" s="162"/>
      <c r="G88" s="498">
        <f>InputsR5!F102</f>
        <v>2.92E-2</v>
      </c>
      <c r="H88" s="162" t="str">
        <f xml:space="preserve"> InputsR5!G$7</f>
        <v>%</v>
      </c>
      <c r="I88" s="586">
        <f>InputsR5!F102</f>
        <v>2.92E-2</v>
      </c>
      <c r="J88" s="206" t="str">
        <f xml:space="preserve"> InputsR5!G$7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InputsR5!E74</f>
        <v>Gate solution has completed</v>
      </c>
      <c r="F89" s="109"/>
      <c r="G89" s="510">
        <f>InputsR5!F74</f>
        <v>0</v>
      </c>
      <c r="H89" s="389" t="str">
        <f>InputsR5!G74</f>
        <v>#</v>
      </c>
      <c r="I89" s="510">
        <f>InputsR5!F74</f>
        <v>0</v>
      </c>
      <c r="J89" s="389" t="str">
        <f>InputsR5!G74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InputsR5!E$98</f>
        <v>SSC: PAYG ratio - water resources</v>
      </c>
      <c r="F93" s="109"/>
      <c r="G93" s="548">
        <f xml:space="preserve"> InputsR5!F$98</f>
        <v>0.63800000000000001</v>
      </c>
      <c r="H93" s="364" t="str">
        <f xml:space="preserve"> InputsR5!G$98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InputsR5!E100</f>
        <v>SSC: PAYG ratio - water network plus</v>
      </c>
      <c r="F94" s="109"/>
      <c r="G94" s="529" t="s">
        <v>320</v>
      </c>
      <c r="H94" s="364" t="s">
        <v>263</v>
      </c>
      <c r="I94" s="548">
        <f xml:space="preserve"> InputsR5!F$100</f>
        <v>0.63500000000000001</v>
      </c>
      <c r="J94" s="383" t="str">
        <f xml:space="preserve"> InputsR5!G$100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InputsR5!E$114</f>
        <v>SSC: penalty - water resources (17-18 FYA CPIH deflated prices)</v>
      </c>
      <c r="F96" s="109"/>
      <c r="G96" s="530">
        <f xml:space="preserve"> InputsR5!F$114</f>
        <v>0</v>
      </c>
      <c r="H96" s="109" t="str">
        <f xml:space="preserve"> InputsR5!G$114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InputsR5!E116</f>
        <v>SSC: penalty - water network plus (17-18 FYA CPIH deflated prices)</v>
      </c>
      <c r="G97" s="530" t="s">
        <v>320</v>
      </c>
      <c r="H97" s="109" t="s">
        <v>263</v>
      </c>
      <c r="I97" s="534">
        <f>InputsR5!F116</f>
        <v>0</v>
      </c>
      <c r="J97" s="109" t="str">
        <f>InputsR5!G116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InputsR5!G$98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InputsR5!G$100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InputsR5!G$114</f>
        <v>£M</v>
      </c>
      <c r="I104" s="519" t="str">
        <f>I96</f>
        <v>N/A</v>
      </c>
      <c r="J104" s="179" t="str">
        <f xml:space="preserve"> InputsR5!G$116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InputsR5!G$114</f>
        <v>£M</v>
      </c>
      <c r="I105" s="519">
        <f>I97</f>
        <v>0</v>
      </c>
      <c r="J105" s="179" t="str">
        <f xml:space="preserve"> InputsR5!G$116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InputsR5!A119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InputsR5!$F$121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InputsR5!E124</f>
        <v>Gate solution has completed</v>
      </c>
      <c r="F116" s="109"/>
      <c r="G116" s="534">
        <f>InputsR5!F124</f>
        <v>0</v>
      </c>
      <c r="H116" s="109" t="str">
        <f>InputsR5!G124</f>
        <v>#</v>
      </c>
      <c r="I116" s="534">
        <f>InputsR5!F124</f>
        <v>0</v>
      </c>
      <c r="J116" s="109" t="str">
        <f>InputsR5!G124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InputsR5!E126</f>
        <v>SSC: cumulative percentage of allocated spend given gate reached for</v>
      </c>
      <c r="F117" s="109"/>
      <c r="G117" s="528">
        <f>InputsR5!F126</f>
        <v>0</v>
      </c>
      <c r="H117" s="368" t="str">
        <f>InputsR5!G126</f>
        <v>%</v>
      </c>
      <c r="I117" s="498">
        <f>InputsR5!F126</f>
        <v>0</v>
      </c>
      <c r="J117" s="368" t="str">
        <f>InputsR5!G126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InputsR5!E132</f>
        <v xml:space="preserve">SSC: Expected cumulative percentage of allocated spend adjusted </v>
      </c>
      <c r="F118" s="109"/>
      <c r="G118" s="528">
        <f>InputsR5!F132</f>
        <v>0</v>
      </c>
      <c r="H118" s="368" t="str">
        <f>InputsR5!G132</f>
        <v>%</v>
      </c>
      <c r="I118" s="498">
        <f>InputsR5!F132</f>
        <v>0</v>
      </c>
      <c r="J118" s="368" t="str">
        <f>InputsR5!G132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InputsR5!F$136</f>
        <v>0</v>
      </c>
      <c r="H120" s="313" t="str">
        <f>InputsR5!G$136</f>
        <v>£M</v>
      </c>
      <c r="I120" s="510">
        <f>InputsR5!F$140</f>
        <v>0</v>
      </c>
      <c r="J120" s="389" t="str">
        <f>InputsR5!G$140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InputsR5!F138</f>
        <v>0</v>
      </c>
      <c r="H121" s="585" t="str">
        <f>InputsR5!G138</f>
        <v>£M</v>
      </c>
      <c r="I121" s="510">
        <f>InputsR5!F142</f>
        <v>0</v>
      </c>
      <c r="J121" s="389" t="str">
        <f>InputsR5!G142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InputsR5!G$36</f>
        <v>£M</v>
      </c>
      <c r="I125" s="424">
        <f>I120</f>
        <v>0</v>
      </c>
      <c r="J125" s="229" t="str">
        <f xml:space="preserve"> InputsR5!G$40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InputsR5!F$152</f>
        <v>0</v>
      </c>
      <c r="H128" s="313" t="str">
        <f xml:space="preserve"> InputsR5!G$152</f>
        <v>£M</v>
      </c>
      <c r="I128" s="516">
        <f>InputsR5!F156</f>
        <v>0</v>
      </c>
      <c r="J128" s="367" t="str">
        <f>InputsR5!G156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InputsR5!F154</f>
        <v>0</v>
      </c>
      <c r="H129" s="316" t="str">
        <f>InputsR5!G154</f>
        <v>£M</v>
      </c>
      <c r="I129" s="516">
        <f>InputsR5!F158</f>
        <v>0</v>
      </c>
      <c r="J129" s="367" t="str">
        <f>InputsR5!G158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InputsR5!E148</f>
        <v>Discount Rate</v>
      </c>
      <c r="F135" s="206"/>
      <c r="G135" s="586">
        <f>InputsR5!F148</f>
        <v>2.92E-2</v>
      </c>
      <c r="H135" s="206" t="str">
        <f xml:space="preserve"> InputsR5!G$7</f>
        <v>%</v>
      </c>
      <c r="I135" s="586">
        <f>InputsR5!F148</f>
        <v>2.92E-2</v>
      </c>
      <c r="J135" s="206" t="str">
        <f xml:space="preserve"> InputsR5!G$7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InputsR5!E124</f>
        <v>Gate solution has completed</v>
      </c>
      <c r="F136" s="109"/>
      <c r="G136" s="534">
        <f>InputsR5!F124</f>
        <v>0</v>
      </c>
      <c r="H136" s="364" t="str">
        <f>InputsR5!G124</f>
        <v>#</v>
      </c>
      <c r="I136" s="510">
        <f>InputsR5!F124</f>
        <v>0</v>
      </c>
      <c r="J136" s="389" t="str">
        <f>InputsR5!G124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InputsR5!E144</f>
        <v>SSC: PAYG ratio - water resources</v>
      </c>
      <c r="F140" s="109"/>
      <c r="G140" s="498">
        <f xml:space="preserve"> InputsR5!F$144</f>
        <v>0.63800000000000001</v>
      </c>
      <c r="H140" s="109" t="str">
        <f xml:space="preserve"> InputsR5!G$44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InputsR5!E146</f>
        <v>SSC: PAYG ratio - water network plus</v>
      </c>
      <c r="F141" s="109"/>
      <c r="G141" s="538" t="s">
        <v>320</v>
      </c>
      <c r="H141" s="163" t="s">
        <v>263</v>
      </c>
      <c r="I141" s="498">
        <f>InputsR5!F146</f>
        <v>0.63500000000000001</v>
      </c>
      <c r="J141" s="109" t="str">
        <f xml:space="preserve"> InputsR5!G$46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InputsR5!E160</f>
        <v>SSC: penalty - water resources (17-18 FYA CPIH deflated prices)</v>
      </c>
      <c r="F143" s="185"/>
      <c r="G143" s="530">
        <f xml:space="preserve"> InputsR5!F$160</f>
        <v>0</v>
      </c>
      <c r="H143" s="185" t="str">
        <f xml:space="preserve"> InputsR5!G$64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InputsR5!E162</f>
        <v>SSC: penalty - water network plus (17-18 FYA CPIH deflated prices)</v>
      </c>
      <c r="F144" s="185"/>
      <c r="G144" s="538" t="s">
        <v>320</v>
      </c>
      <c r="H144" s="163" t="s">
        <v>263</v>
      </c>
      <c r="I144" s="315">
        <f>InputsR5!F162</f>
        <v>0</v>
      </c>
      <c r="J144" s="109" t="str">
        <f xml:space="preserve"> InputsR5!G$66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B5AB-393D-4BC9-9733-A752580F4713}">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Adjusted5'!A5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Adjusted5'!B7&amp;'CalcTiming Adjusted5'!$A$5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Adjusted5'!E$49&amp;D7</f>
        <v>SSC: revenue adjustment incl. financing adjustment (17-18 FYA CPIH deflated prices): water resources</v>
      </c>
      <c r="F7" s="224">
        <f>'CalcTiming Adjusted5'!G49</f>
        <v>0</v>
      </c>
      <c r="G7" s="13" t="str">
        <f>'CalcTiming Adjusted5'!H$49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Adjusted5'!E$56&amp;D9</f>
        <v>SSC: RCV adjustment (17-18 FYA CPIH deflated prices): water resources</v>
      </c>
      <c r="F9" s="224">
        <f>'CalcTiming Adjusted5'!G56</f>
        <v>0</v>
      </c>
      <c r="G9" s="13" t="str">
        <f>'CalcTiming Adjusted5'!H$56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Adjusted5'!E$49&amp;D11</f>
        <v>SSC: revenue adjustment incl. financing adjustment (17-18 FYA CPIH deflated prices): water network plus</v>
      </c>
      <c r="F11" s="138">
        <f>'CalcTiming Adjusted5'!I49</f>
        <v>0</v>
      </c>
      <c r="G11" s="138" t="str">
        <f>'CalcTiming Adjusted5'!J$49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Adjusted5'!E$56&amp;D13</f>
        <v>SSC: RCV adjustment (17-18 FYA CPIH deflated prices): water network plus</v>
      </c>
      <c r="F13" s="138">
        <f>'CalcTiming Adjusted5'!I$56</f>
        <v>0</v>
      </c>
      <c r="G13" s="138" t="str">
        <f>'CalcTiming Adjusted5'!J$56</f>
        <v>£M</v>
      </c>
    </row>
    <row r="14" spans="1:18" s="137" customFormat="1" x14ac:dyDescent="0.45">
      <c r="D14" s="433"/>
      <c r="F14" s="124"/>
    </row>
    <row r="15" spans="1:18" s="137" customFormat="1" ht="13.15" x14ac:dyDescent="0.45">
      <c r="A15" s="72">
        <f>'CalcTiming Adjusted5'!A58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Adjusted5'!B60&amp;'CalcTiming Adjusted5'!A58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Adjusted5'!E99&amp;D19</f>
        <v>SSC: FINAL revenue adjustment incl. financing adjustment (17-18 FYA CPIH deflated prices): water resources</v>
      </c>
      <c r="F19" s="224">
        <f>'CalcTiming Adjusted5'!G99</f>
        <v>0</v>
      </c>
      <c r="G19" s="224" t="str">
        <f>'CalcTiming Adjusted5'!H99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Adjusted5'!E107&amp;D21</f>
        <v>SSC: FINAL RCV adjustment (17-18 FYA CPIH deflated prices): water resources</v>
      </c>
      <c r="F21" s="224">
        <f>'CalcTiming Adjusted5'!G107</f>
        <v>0</v>
      </c>
      <c r="G21" s="224" t="str">
        <f>'CalcTiming Adjusted5'!H107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Adjusted5'!E99&amp;D23</f>
        <v>SSC: FINAL revenue adjustment incl. financing adjustment (17-18 FYA CPIH deflated prices): water network plus</v>
      </c>
      <c r="F23" s="224">
        <f>'CalcTiming Adjusted5'!I99</f>
        <v>0</v>
      </c>
      <c r="G23" s="224" t="str">
        <f>'CalcTiming Adjusted5'!J99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Adjusted5'!E107&amp;D25</f>
        <v>SSC: FINAL RCV adjustment (17-18 FYA CPIH deflated prices): water network plus</v>
      </c>
      <c r="F25" s="224">
        <f>'CalcTiming Adjusted5'!I107</f>
        <v>0</v>
      </c>
      <c r="G25" s="224" t="str">
        <f>'CalcTiming Adjusted5'!J107</f>
        <v>£M</v>
      </c>
    </row>
    <row r="26" spans="1:18" s="137" customFormat="1" ht="12.75" x14ac:dyDescent="0.45">
      <c r="D26" s="432"/>
      <c r="F26" s="138"/>
    </row>
    <row r="27" spans="1:18" s="137" customFormat="1" ht="13.15" x14ac:dyDescent="0.45">
      <c r="A27" s="72">
        <f>'CalcTiming Adjusted5'!A110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Adjusted5'!B112&amp;'CalcTiming Adjusted5'!A110</f>
        <v>SSC0</v>
      </c>
      <c r="F29" s="138"/>
    </row>
    <row r="30" spans="1:18" s="137" customFormat="1" ht="12.75" x14ac:dyDescent="0.45">
      <c r="D30" s="433"/>
      <c r="F30" s="138"/>
    </row>
    <row r="31" spans="1:18" s="137" customFormat="1" ht="12.75" x14ac:dyDescent="0.45">
      <c r="B31" s="104"/>
      <c r="C31" s="104"/>
      <c r="D31" s="432" t="s">
        <v>333</v>
      </c>
      <c r="E31" s="191" t="str">
        <f>'CalcTiming Adjusted5'!E146&amp;D31</f>
        <v>SSC: FINAL revenue adjustment incl. financing adjustment (17-18 FYA CPIH deflated prices): water resources</v>
      </c>
      <c r="F31" s="138">
        <f>'CalcTiming Adjusted5'!G146</f>
        <v>0</v>
      </c>
      <c r="G31" s="138" t="str">
        <f>'CalcTiming Adjusted5'!H146</f>
        <v>£M</v>
      </c>
    </row>
    <row r="32" spans="1:18" s="137" customFormat="1" ht="12.75" x14ac:dyDescent="0.45">
      <c r="B32" s="104"/>
      <c r="C32" s="104"/>
      <c r="D32" s="432"/>
      <c r="F32" s="138"/>
      <c r="G32" s="191"/>
    </row>
    <row r="33" spans="1:18" s="137" customFormat="1" ht="12.75" x14ac:dyDescent="0.45">
      <c r="C33" s="104"/>
      <c r="D33" s="432" t="s">
        <v>333</v>
      </c>
      <c r="E33" s="191" t="str">
        <f>'CalcTiming Adjusted5'!E154&amp;D33</f>
        <v>SSC: FINAL RCV adjustment (17-18 FYA CPIH deflated prices): water resources</v>
      </c>
      <c r="F33" s="138">
        <f>'CalcTiming Adjusted5'!G154</f>
        <v>0</v>
      </c>
      <c r="G33" s="138" t="str">
        <f>'CalcTiming Adjusted5'!H154</f>
        <v>£M</v>
      </c>
    </row>
    <row r="34" spans="1:18" s="137" customFormat="1" ht="12.75" x14ac:dyDescent="0.45">
      <c r="B34" s="106"/>
      <c r="C34" s="104"/>
      <c r="D34" s="432"/>
      <c r="F34" s="177"/>
      <c r="G34" s="177"/>
    </row>
    <row r="35" spans="1:18" s="137" customFormat="1" ht="12.75" x14ac:dyDescent="0.45">
      <c r="D35" s="432" t="s">
        <v>334</v>
      </c>
      <c r="E35" s="191" t="str">
        <f>'CalcTiming Adjusted5'!E146&amp;D35</f>
        <v>SSC: FINAL revenue adjustment incl. financing adjustment (17-18 FYA CPIH deflated prices): water network plus</v>
      </c>
      <c r="F35" s="138">
        <f>'CalcTiming Adjusted5'!I146</f>
        <v>0</v>
      </c>
      <c r="G35" s="138" t="str">
        <f>'CalcTiming Adjusted5'!J146</f>
        <v>£M</v>
      </c>
    </row>
    <row r="36" spans="1:18" s="137" customFormat="1" ht="12.75" x14ac:dyDescent="0.45">
      <c r="C36" s="106"/>
      <c r="D36" s="432"/>
      <c r="F36" s="177"/>
      <c r="G36" s="177"/>
    </row>
    <row r="37" spans="1:18" s="137" customFormat="1" ht="12.75" x14ac:dyDescent="0.45">
      <c r="D37" s="432" t="s">
        <v>334</v>
      </c>
      <c r="E37" s="191" t="str">
        <f>'CalcTiming Adjusted5'!E154&amp;D37</f>
        <v>SSC: FINAL RCV adjustment (17-18 FYA CPIH deflated prices): water network plus</v>
      </c>
      <c r="F37" s="138">
        <f>'CalcTiming Adjusted5'!I154</f>
        <v>0</v>
      </c>
      <c r="G37" s="138" t="str">
        <f>'CalcTiming Adjusted5'!J154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F7929-33BB-42B0-B0C6-5228791B61EB}">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20CE8-F2D2-4381-94D9-64592B09F29C}">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MATCH(InputB6!$D$7,'Partnership Arrangements'!$H$4:$H$46,0), MATCH(InputB6!D$9, 'Partnership Arrangements'!$H$4:$L$4,0)))</f>
        <v>0</v>
      </c>
      <c r="E10" s="509">
        <f>IF($C$10="",0,INDEX('Partnership Arrangements'!$H$4:$L$46, MATCH(InputB6!$D$7,'Partnership Arrangements'!$H$4:$H$46,0), MATCH(InputB6!E$9, 'Partnership Arrangements'!$H$4:$L$4,0)))</f>
        <v>0</v>
      </c>
      <c r="F10" s="509">
        <f>IF($C$10="",0,INDEX('Partnership Arrangements'!$H$4:$L$46, MATCH(InputB6!$D$7,'Partnership Arrangements'!$H$4:$H$46,0), MATCH(InputB6!F$9, 'Partnership Arrangements'!$H$4:$L$4,0)))</f>
        <v>0</v>
      </c>
      <c r="G10" s="509">
        <f>IF($C$10="",0,INDEX('Partnership Arrangements'!$H$4:$L$46, MATCH(InputB6!$D$7,'Partnership Arrangements'!$H$4:$H$46,0), MATCH(InputB6!G$9,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MATCH(InputB6!$D$7,'Partnership Arrangements'!$P$4:$P$46,0), MATCH(InputB6!D$9, 'Partnership Arrangements'!$P$4:$T$4,0)))</f>
        <v>0</v>
      </c>
      <c r="E11" s="509">
        <f>IF($C$10="",0,INDEX('Partnership Arrangements'!$P$4:$T$46, MATCH(InputB6!$D$7,'Partnership Arrangements'!$P$4:$P$46,0), MATCH(InputB6!E$9, 'Partnership Arrangements'!$P$4:$T$4,0)))</f>
        <v>0</v>
      </c>
      <c r="F11" s="509">
        <f>IF($C$10="",0,INDEX('Partnership Arrangements'!$P$4:$T$46, MATCH(InputB6!$D$7,'Partnership Arrangements'!$P$4:$P$46,0), MATCH(InputB6!F$9, 'Partnership Arrangements'!$P$4:$T$4,0)))</f>
        <v>0</v>
      </c>
      <c r="G11" s="509">
        <f>IF($C$10="",0,INDEX('Partnership Arrangements'!$P$4:$T$46, MATCH(InputB6!$D$7,'Partnership Arrangements'!$P$4:$P$46,0), MATCH(InputB6!G$9,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MATCH(InputB6!$D$24,'Partnership Arrangements'!$H$4:$H$46,0), MATCH(InputB6!D$26, 'Partnership Arrangements'!$H$4:$L$4,0)))</f>
        <v>0</v>
      </c>
      <c r="E27" s="509">
        <f>IF($C$27="", 0,INDEX('Partnership Arrangements'!$H$4:$L$46, MATCH(InputB6!$D$24,'Partnership Arrangements'!$H$4:$H$46,0), MATCH(InputB6!E$26, 'Partnership Arrangements'!$H$4:$L$4,0)))</f>
        <v>0</v>
      </c>
      <c r="F27" s="509">
        <f>IF($C$27="", 0,INDEX('Partnership Arrangements'!$H$4:$L$46, MATCH(InputB6!$D$24,'Partnership Arrangements'!$H$4:$H$46,0), MATCH(InputB6!F$26, 'Partnership Arrangements'!$H$4:$L$4,0)))</f>
        <v>0</v>
      </c>
      <c r="G27" s="509">
        <f>IF($C$27="", 0,INDEX('Partnership Arrangements'!$H$4:$L$46, MATCH(InputB6!$D$24,'Partnership Arrangements'!$H$4:$H$46,0), MATCH(InputB6!G$26,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Arrangements'!$P$4:$T$46,MATCH(InputB6!$D$24,'Partnership Arrangements'!$P$4:$P$46,0),MATCH(InputB6!D$26,'Partnership Arrangements'!$P$4:$T$4,0)))</f>
        <v>0</v>
      </c>
      <c r="E28" s="509">
        <f>IF($C$27="",0,INDEX('Partnership Arrangements'!$P$4:$T$46,MATCH(InputB6!$D$24,'Partnership Arrangements'!$P$4:$P$46,0),MATCH(InputB6!E$26,'Partnership Arrangements'!$P$4:$T$4,0)))</f>
        <v>0</v>
      </c>
      <c r="F28" s="509">
        <f>IF($C$27="",0,INDEX('Partnership Arrangements'!$P$4:$T$46,MATCH(InputB6!$D$24,'Partnership Arrangements'!$P$4:$P$46,0),MATCH(InputB6!F$26,'Partnership Arrangements'!$P$4:$T$4,0)))</f>
        <v>0</v>
      </c>
      <c r="G28" s="509">
        <f>IF($C$27="",0,INDEX('Partnership Arrangements'!$P$4:$T$46,MATCH(InputB6!$D$24,'Partnership Arrangements'!$P$4:$P$46,0),MATCH(InputB6!G$26,'Partnership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MATCH(InputB6!$D$43,'Partnership Arrangements'!$H$4:$H$46,0), MATCH(InputB6!D$45, 'Partnership Arrangements'!$H$4:$L$4,0)))</f>
        <v>0</v>
      </c>
      <c r="E46" s="509">
        <f>IF($C$46="",0,INDEX('Partnership Arrangements'!$H$4:$L$46, MATCH(InputB6!$D$43,'Partnership Arrangements'!$H$4:$H$46,0), MATCH(InputB6!E$45, 'Partnership Arrangements'!$H$4:$L$4,0)))</f>
        <v>0</v>
      </c>
      <c r="F46" s="509">
        <f>IF($C$46="",0,INDEX('Partnership Arrangements'!$H$4:$L$46, MATCH(InputB6!$D$43,'Partnership Arrangements'!$H$4:$H$46,0), MATCH(InputB6!F$45, 'Partnership Arrangements'!$H$4:$L$4,0)))</f>
        <v>0</v>
      </c>
      <c r="G46" s="509">
        <f>IF($C$46="",0,INDEX('Partnership Arrangements'!$H$4:$L$46, MATCH(InputB6!$D$43,'Partnership Arrangements'!$H$4:$H$46,0), MATCH(InputB6!G$45,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MATCH(InputB6!$D$43,'Partnership Arrangements'!$P$4:$P$46,0), MATCH(InputB6!D$45, 'Partnership Arrangements'!$P$4:$T$4,0)))</f>
        <v>0</v>
      </c>
      <c r="E47" s="509">
        <f>IF($C$46="",0, INDEX('Partnership Arrangements'!$P$4:$T$46, MATCH(InputB6!$D$43,'Partnership Arrangements'!$P$4:$P$46,0), MATCH(InputB6!E$45, 'Partnership Arrangements'!$P$4:$T$4,0)))</f>
        <v>0</v>
      </c>
      <c r="F47" s="509">
        <f>IF($C$46="",0, INDEX('Partnership Arrangements'!$P$4:$T$46, MATCH(InputB6!$D$43,'Partnership Arrangements'!$P$4:$P$46,0), MATCH(InputB6!F$45, 'Partnership Arrangements'!$P$4:$T$4,0)))</f>
        <v>0</v>
      </c>
      <c r="G47" s="509">
        <f>IF($C$46="",0, INDEX('Partnership Arrangements'!$P$4:$T$46, MATCH(InputB6!$D$43,'Partnership Arrangements'!$P$4:$P$46,0), MATCH(InputB6!G$45,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9503A77-D77B-4FAE-A549-87AD54C385B6}">
          <x14:formula1>
            <xm:f>'Partnership Arrangements'!$B$21:$B$25</xm:f>
          </x14:formula1>
          <xm:sqref>C27:C28</xm:sqref>
        </x14:dataValidation>
        <x14:dataValidation type="list" allowBlank="1" showInputMessage="1" showErrorMessage="1" xr:uid="{A4E4766C-2208-4209-AC78-77A5CF84B41D}">
          <x14:formula1>
            <xm:f>'Partnership Arrangements'!$B$5:$B$20</xm:f>
          </x14:formula1>
          <xm:sqref>C10:C11</xm:sqref>
        </x14:dataValidation>
        <x14:dataValidation type="list" allowBlank="1" showInputMessage="1" showErrorMessage="1" xr:uid="{F7010E4F-F33F-4F17-A794-9EAB6962D985}">
          <x14:formula1>
            <xm:f>'Partnership Arrangements'!$B$26</xm:f>
          </x14:formula1>
          <xm:sqref>C46:C47</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30DF-53C3-4211-B255-AAB776C0CCFF}">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InputB6!C2</f>
        <v>(1) Funded (Solutions at PR19)</v>
      </c>
      <c r="B14" s="562"/>
      <c r="C14" s="481"/>
      <c r="D14" s="409"/>
    </row>
    <row r="15" spans="1:10" s="267" customFormat="1" ht="13.15" x14ac:dyDescent="0.45">
      <c r="A15" s="72">
        <f>InputB6!$C$10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InputB6!D4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InputB6!D15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INDEX(InputsG!$B$3:$G$7,MATCH(InputsG!$B$6,InputsG!$B$3:$B$7,0),MATCH(InputsR6!F$20,InputsG!$B$4:$G$4,0))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INDEX(InputsG!$B$3:$G$7,MATCH(InputsG!$B$7,InputsG!$B$3:$B$7,0),MATCH(InputsR6!F$20,InputsG!$B$4:$G$4,0))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INDEX(InputsG!$B$3:$G$7,MATCH(InputsG!$B$7,InputsG!$B$3:$B$7,0),MATCH(InputsR6!F$20+1,InputsG!$B$4:$G$4,0))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(F36+F40)=ROUND(InputB6!F19,3)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ROUND(F56+F62,2)=ROUND(InputB6!D19,2)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InputB6!C21</f>
        <v>(2) Unfunded (Solutions post Gate 1)</v>
      </c>
      <c r="B68" s="562"/>
      <c r="C68" s="486"/>
      <c r="D68" s="410"/>
      <c r="E68" s="562"/>
      <c r="F68" s="408"/>
      <c r="G68" s="408"/>
      <c r="H68" s="562"/>
      <c r="I68" s="562"/>
      <c r="J68" s="562"/>
    </row>
    <row r="69" spans="1:10" s="72" customFormat="1" ht="13.15" x14ac:dyDescent="0.45">
      <c r="A69" s="72">
        <f>InputB6!C27</f>
        <v>0</v>
      </c>
      <c r="C69" s="431"/>
      <c r="D69" s="334"/>
    </row>
    <row r="70" spans="1:10" s="108" customFormat="1" ht="12.75" x14ac:dyDescent="0.45">
      <c r="C70" s="340"/>
      <c r="D70" s="333"/>
    </row>
    <row r="71" spans="1:10" s="108" customFormat="1" ht="13.15" x14ac:dyDescent="0.45">
      <c r="C71" s="340"/>
      <c r="D71" s="336"/>
      <c r="E71" s="108" t="s">
        <v>259</v>
      </c>
      <c r="F71" s="479" t="str">
        <f>InputB6!D4</f>
        <v>SSC</v>
      </c>
    </row>
    <row r="72" spans="1:10" s="108" customFormat="1" ht="13.15" x14ac:dyDescent="0.45">
      <c r="C72" s="340"/>
      <c r="D72" s="336"/>
      <c r="F72" s="490"/>
    </row>
    <row r="73" spans="1:10" x14ac:dyDescent="0.45">
      <c r="A73" s="228"/>
      <c r="B73" s="228"/>
      <c r="C73" s="482"/>
      <c r="D73" s="337"/>
      <c r="E73" s="108" t="s">
        <v>291</v>
      </c>
      <c r="F73" s="496">
        <f>InputB6!D32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INDEX(InputsG!$B$10:$G$14,MATCH(InputsG!$B$13,InputsG!$B$10:$B$14,0),MATCH(InputsR6!F$74,InputsG!$B$11:$G$11,0))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INDEX(InputsG!$B$10:$G$14,MATCH(InputsG!$B$14,InputsG!$B$10:$B$14,0),MATCH(InputsR6!F$74,InputsG!$B$11:$G$11,0))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INDEX(InputsG!$B$10:$G$14,MATCH(InputsG!$B$14,InputsG!$B$10:$B$14,0),MATCH(InputsR6!F$74+1,InputsG!$B$11:$G$11,0))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(F90+F94)=ROUND(InputB6!F36,3)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InputB6!C38</f>
        <v>(3) Other (Applicable to Southern Water only post Gate 2)</v>
      </c>
      <c r="B118" s="562"/>
      <c r="C118" s="486"/>
      <c r="D118" s="410"/>
      <c r="E118" s="408"/>
      <c r="F118" s="413"/>
      <c r="G118" s="408"/>
      <c r="H118" s="562"/>
      <c r="I118" s="562"/>
      <c r="J118" s="562"/>
    </row>
    <row r="119" spans="1:10" s="267" customFormat="1" ht="13.15" x14ac:dyDescent="0.45">
      <c r="A119" s="72">
        <f>InputB6!C46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InputB6!D4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InputB6!D51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INDEX(InputsG!$B$17:$G$21,MATCH(InputsG!$B$20,InputsG!$B$17:$B$21,0),MATCH(InputsR6!F$124,InputsG!$B$18:$G$18,0))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INDEX(InputsG!$B$17:$G$21,MATCH(InputsG!$B$21,InputsG!$B$17:$B$21,0),MATCH(InputsR6!F$124,InputsG!$B$18:$G$18,0))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(F136+F140)=ROUND(InputB6!F50,3)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3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3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3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31" priority="10" operator="containsText" text="ANH,WSH,HDD,NES,SVE,SWB,SRN,TMS, UUW, WSX,YKY, AFW,BRL,PRT,SEW,SSC,SES,">
      <formula>NOT(ISERROR(SEARCH("ANH,WSH,HDD,NES,SVE,SWB,SRN,TMS, UUW, WSX,YKY, AFW,BRL,PRT,SEW,SSC,SES,",F142)))</formula>
    </cfRule>
  </conditionalFormatting>
  <conditionalFormatting sqref="H40 H62">
    <cfRule type="cellIs" dxfId="30" priority="7" operator="equal">
      <formula>FALSE</formula>
    </cfRule>
    <cfRule type="cellIs" dxfId="29" priority="8" operator="equal">
      <formula>TRUE</formula>
    </cfRule>
  </conditionalFormatting>
  <conditionalFormatting sqref="H94">
    <cfRule type="cellIs" dxfId="28" priority="5" operator="equal">
      <formula>FALSE</formula>
    </cfRule>
    <cfRule type="cellIs" dxfId="27" priority="6" operator="equal">
      <formula>TRUE</formula>
    </cfRule>
  </conditionalFormatting>
  <conditionalFormatting sqref="H140">
    <cfRule type="cellIs" dxfId="26" priority="3" operator="equal">
      <formula>FALSE</formula>
    </cfRule>
    <cfRule type="cellIs" dxfId="25" priority="4" operator="equal">
      <formula>TRUE</formula>
    </cfRule>
  </conditionalFormatting>
  <dataValidations count="2">
    <dataValidation type="list" allowBlank="1" showInputMessage="1" showErrorMessage="1" sqref="A15 A119" xr:uid="{B3ED6A2F-0818-41C8-BD14-1D0A0031F804}">
      <formula1>#REF!</formula1>
    </dataValidation>
    <dataValidation type="list" allowBlank="1" showInputMessage="1" showErrorMessage="1" sqref="F20 F74 F124" xr:uid="{E9F09029-3E59-425F-9749-AE62AACF8E14}">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C85534D-4402-4765-BDD2-78DE985FA807}">
          <x14:formula1>
            <xm:f>'Discount Rate '!$B$10:$B$26</xm:f>
          </x14:formula1>
          <xm:sqref>F121 F71:F72</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AC37-F2B5-406A-BD35-9787912D5FCF}">
  <sheetPr>
    <tabColor rgb="FF92D050"/>
    <outlinePr summaryBelow="0"/>
    <pageSetUpPr fitToPage="1"/>
  </sheetPr>
  <dimension ref="A1:Y2059"/>
  <sheetViews>
    <sheetView showGridLines="0" tabSelected="1" zoomScale="80" zoomScaleNormal="80" workbookViewId="0">
      <pane xSplit="12" ySplit="3" topLeftCell="M96"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InputsR6!A15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InputsR6!F17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InputsR6!E19</f>
        <v>Original total solution allowance</v>
      </c>
      <c r="G9" s="534">
        <f>InputsR6!F19</f>
        <v>0</v>
      </c>
      <c r="H9" s="109" t="str">
        <f>InputsR6!G19</f>
        <v>£M</v>
      </c>
      <c r="I9" s="534">
        <f>InputsR6!F19</f>
        <v>0</v>
      </c>
      <c r="J9" s="491" t="str">
        <f>InputsR6!G19</f>
        <v>£M</v>
      </c>
      <c r="K9" s="363"/>
      <c r="L9" s="162"/>
      <c r="M9" s="162"/>
      <c r="N9" s="494"/>
      <c r="O9" s="162"/>
      <c r="P9" s="162"/>
      <c r="Q9" s="162"/>
      <c r="R9" s="162"/>
      <c r="S9" s="162"/>
      <c r="T9" s="162"/>
      <c r="U9" s="162"/>
    </row>
    <row r="10" spans="1:21" outlineLevel="1" x14ac:dyDescent="0.45">
      <c r="A10" s="551"/>
      <c r="B10" s="167"/>
      <c r="D10" s="167"/>
      <c r="E10" s="109" t="str">
        <f>InputsR6!E20</f>
        <v>Gate solution has completed</v>
      </c>
      <c r="F10" s="109"/>
      <c r="G10" s="510">
        <f>InputsR6!F20</f>
        <v>0</v>
      </c>
      <c r="H10" s="389" t="str">
        <f>InputsR6!G20</f>
        <v>#</v>
      </c>
      <c r="I10" s="534">
        <f>InputsR6!F20</f>
        <v>0</v>
      </c>
      <c r="J10" s="109" t="str">
        <f>InputsR6!G20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InputsR6!E22&amp;$A$5</f>
        <v>SSC: cumulative percentage of allocated spend given gate reached for0</v>
      </c>
      <c r="F11" s="109"/>
      <c r="G11" s="498">
        <f>InputsR6!F22</f>
        <v>0</v>
      </c>
      <c r="H11" s="368" t="str">
        <f>InputsR6!G22</f>
        <v>%</v>
      </c>
      <c r="I11" s="498">
        <f>InputsR6!F22</f>
        <v>0</v>
      </c>
      <c r="J11" s="368" t="str">
        <f>InputsR6!G22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InputsR6!E86</f>
        <v xml:space="preserve">SSC: Expected cumulative percentage of allocated spend adjusted </v>
      </c>
      <c r="F12" s="109"/>
      <c r="G12" s="498">
        <f>InputsR6!F32</f>
        <v>0</v>
      </c>
      <c r="H12" s="368" t="str">
        <f>InputsR6!G32</f>
        <v>%</v>
      </c>
      <c r="I12" s="498">
        <f>InputsR6!F32</f>
        <v>0</v>
      </c>
      <c r="J12" s="368" t="str">
        <f>InputsR6!G32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InputsR6!F$36</f>
        <v>0</v>
      </c>
      <c r="H16" s="109" t="str">
        <f xml:space="preserve"> InputsR6!G$36</f>
        <v>£M</v>
      </c>
      <c r="I16" s="510">
        <f>InputsR6!$F40</f>
        <v>0</v>
      </c>
      <c r="J16" s="364" t="str">
        <f xml:space="preserve"> InputsR6!G$36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InputsR6!F$52</f>
        <v>0</v>
      </c>
      <c r="H24" s="109" t="str">
        <f xml:space="preserve"> InputsR6!G$52</f>
        <v>£M</v>
      </c>
      <c r="I24" s="510">
        <f xml:space="preserve"> InputsR6!$F58</f>
        <v>0</v>
      </c>
      <c r="J24" s="389" t="str">
        <f xml:space="preserve"> InputsR6!$G58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InputsR6!F54</f>
        <v>0</v>
      </c>
      <c r="H25" s="604" t="str">
        <f>InputsR6!G54</f>
        <v>£M</v>
      </c>
      <c r="I25" s="516">
        <f>InputsR6!$F60</f>
        <v>0</v>
      </c>
      <c r="J25" s="367" t="str">
        <f>InputsR6!$G60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InputsR6!F38</f>
        <v>0</v>
      </c>
      <c r="H27" s="163" t="s">
        <v>261</v>
      </c>
      <c r="I27" s="520">
        <f>InputsR6!F42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InputsR6!F56</f>
        <v>0</v>
      </c>
      <c r="H31" s="419" t="str">
        <f>InputsR6!G56</f>
        <v>£M</v>
      </c>
      <c r="I31" s="524">
        <f>InputsR6!F62</f>
        <v>0</v>
      </c>
      <c r="J31" s="419" t="str">
        <f>InputsR6!G62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IF(SUMPRODUCT(InputB6!$D$8:$E$8*G16)-G31&gt;=0, SUMPRODUCT(InputB6!$D$8:$E$8*G16)-G31, 0)</f>
        <v>0</v>
      </c>
      <c r="H32" s="220" t="s">
        <v>261</v>
      </c>
      <c r="I32" s="524" cm="1">
        <f t="array" ref="I32">IF(SUMPRODUCT(InputB6!$D$8:$E$8*I16)-I31&gt;=0, SUMPRODUCT(InputB6!$D$8:$E$8*I16)-I31,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6!$D$11:$E$11,InputB6!$D$8:$E$8),0)+(IF(G12&gt;0.25,SUMPRODUCT(G9*InputB6!$F$11,InputB6!$F$8),0)+IF(G10=3,(G9*InputB6!$G$11*InputB6!$G$8),0)))*(G16/(G16+I16)))-(IF(G10&lt;=2,SUMPRODUCT(G16*InputB6!$D$8:$E$8),0)+(IF(G12&gt;0.25,SUMPRODUCT(G16*InputB6!$F$8),0)+IF(G10=3,(G16*InputB6!$G$8),0)))),0)</f>
        <v>0</v>
      </c>
      <c r="H34" s="163" t="s">
        <v>261</v>
      </c>
      <c r="I34" s="520" cm="1">
        <f t="array" ref="I34">IF(I16&gt;0,(((IF(I10&lt;=2,SUMPRODUCT(I9*InputB6!$D$11:$E$11,InputB6!$D$8:$E$8),0)+(IF(I12&gt;0.25,SUMPRODUCT(I9*InputB6!$F$11,InputB6!$F$8),0)+IF(I10=3,(I9*InputB6!$G$11*InputB6!$G$8),0)))*(I16/(I16+G16)))-(IF(I10&lt;=2,SUMPRODUCT(I16*InputB6!$D$8:$E$8),0)+(IF(I12&gt;0.25,SUMPRODUCT(I16*InputB6!$F$8),0)+IF(I10=3,(I16*InputB6!$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InputsR6!E48</f>
        <v>Discount Rate</v>
      </c>
      <c r="F38" s="206"/>
      <c r="G38" s="586">
        <f>InputsR6!F48</f>
        <v>2.92E-2</v>
      </c>
      <c r="H38" s="378" t="str">
        <f>InputsR6!G48</f>
        <v>%</v>
      </c>
      <c r="I38" s="586">
        <f>InputsR6!F48</f>
        <v>2.92E-2</v>
      </c>
      <c r="J38" s="378" t="str">
        <f>InputsR6!G48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InputsR6!E20</f>
        <v>Gate solution has completed</v>
      </c>
      <c r="F39" s="109"/>
      <c r="G39" s="510">
        <f>InputsR6!F20</f>
        <v>0</v>
      </c>
      <c r="H39" s="389" t="str">
        <f>InputsR6!G20</f>
        <v>#</v>
      </c>
      <c r="I39" s="320">
        <f>InputsR6!F20</f>
        <v>0</v>
      </c>
      <c r="J39" s="389" t="str">
        <f>InputsR6!G20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InputsR6!E$44</f>
        <v>SSC: PAYG ratio - water resources</v>
      </c>
      <c r="F43" s="109"/>
      <c r="G43" s="498">
        <f xml:space="preserve"> InputsR6!F$44</f>
        <v>0.63800000000000001</v>
      </c>
      <c r="H43" s="109" t="str">
        <f xml:space="preserve"> InputsR6!G$44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InputsR6!E$46</f>
        <v>SSC: PAYG ratio - water network plus</v>
      </c>
      <c r="F44" s="109"/>
      <c r="G44" s="529" t="s">
        <v>320</v>
      </c>
      <c r="H44" s="368" t="s">
        <v>263</v>
      </c>
      <c r="I44" s="498">
        <f>InputsR6!F46</f>
        <v>0.63500000000000001</v>
      </c>
      <c r="J44" s="368" t="str">
        <f>InputsR6!G46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InputsR6!E$64</f>
        <v>SSC: penalty - water resources (17-18 FYA CPIH deflated prices)</v>
      </c>
      <c r="F46" s="185"/>
      <c r="G46" s="530">
        <f xml:space="preserve"> InputsR6!F$64</f>
        <v>0</v>
      </c>
      <c r="H46" s="185" t="str">
        <f xml:space="preserve"> InputsR6!G$64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InputsR6!E$66</f>
        <v>SSC: penalty - water network plus (17-18 FYA CPIH deflated prices)</v>
      </c>
      <c r="F47" s="185"/>
      <c r="G47" s="530" t="s">
        <v>320</v>
      </c>
      <c r="H47" s="185" t="s">
        <v>263</v>
      </c>
      <c r="I47" s="328">
        <f>InputsR6!F66</f>
        <v>0</v>
      </c>
      <c r="J47" s="390" t="str">
        <f>InputsR6!G66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InputsR6!A69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InputsR6!F71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InputsR6!E73</f>
        <v>Original total solution shadow allowance</v>
      </c>
      <c r="F64" s="109"/>
      <c r="G64" s="534">
        <f>InputsR6!F73</f>
        <v>0</v>
      </c>
      <c r="H64" s="491" t="str">
        <f>InputsR6!G73</f>
        <v>£M</v>
      </c>
      <c r="I64" s="534">
        <f>InputsR6!F73</f>
        <v>0</v>
      </c>
      <c r="J64" s="109" t="str">
        <f>InputsR6!G73</f>
        <v>£M</v>
      </c>
      <c r="K64" s="363"/>
      <c r="L64" s="162"/>
      <c r="M64" s="162"/>
      <c r="N64" s="162"/>
      <c r="O64" s="162"/>
      <c r="P64" s="162"/>
      <c r="Q64" s="162"/>
      <c r="R64" s="162"/>
      <c r="S64" s="162"/>
      <c r="T64" s="162"/>
      <c r="U64" s="162"/>
    </row>
    <row r="65" spans="1:21" outlineLevel="1" x14ac:dyDescent="0.45">
      <c r="A65" s="551"/>
      <c r="B65" s="551"/>
      <c r="C65" s="551"/>
      <c r="D65" s="551"/>
      <c r="E65" s="109" t="str">
        <f>InputsR6!E74</f>
        <v>Gate solution has completed</v>
      </c>
      <c r="F65" s="109"/>
      <c r="G65" s="534">
        <f>InputsR6!F74</f>
        <v>0</v>
      </c>
      <c r="H65" s="383" t="str">
        <f>InputsR6!G74</f>
        <v>#</v>
      </c>
      <c r="I65" s="534">
        <f>InputsR6!F74</f>
        <v>0</v>
      </c>
      <c r="J65" s="364" t="str">
        <f>InputsR6!G74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InputsR6!E76</f>
        <v>SSC: cumulative percentage of allocated spend given gate reached for</v>
      </c>
      <c r="F66" s="109"/>
      <c r="G66" s="498">
        <f>InputsR6!F76</f>
        <v>0</v>
      </c>
      <c r="H66" s="368" t="str">
        <f>InputsR6!G76</f>
        <v>%</v>
      </c>
      <c r="I66" s="498">
        <f>InputsR6!F76</f>
        <v>0</v>
      </c>
      <c r="J66" s="389" t="str">
        <f>InputsR6!G76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InputsR6!E86</f>
        <v xml:space="preserve">SSC: Expected cumulative percentage of allocated spend adjusted </v>
      </c>
      <c r="F67" s="109"/>
      <c r="G67" s="498">
        <f>InputsR6!F86</f>
        <v>0</v>
      </c>
      <c r="H67" s="368" t="str">
        <f>InputsR6!G86</f>
        <v>%</v>
      </c>
      <c r="I67" s="498">
        <f>InputsR6!F86</f>
        <v>0</v>
      </c>
      <c r="J67" s="368" t="str">
        <f>InputsR6!G86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InputsR6!F$90</f>
        <v>0</v>
      </c>
      <c r="H69" s="109" t="str">
        <f xml:space="preserve"> InputsR6!G$90</f>
        <v>£M</v>
      </c>
      <c r="I69" s="510">
        <f xml:space="preserve"> InputsR6!F$94</f>
        <v>0</v>
      </c>
      <c r="J69" s="109" t="str">
        <f xml:space="preserve"> InputsR6!G$94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InputsR6!F92</f>
        <v>0</v>
      </c>
      <c r="H70" s="585" t="str">
        <f>InputsR6!G92</f>
        <v>£M</v>
      </c>
      <c r="I70" s="510">
        <f>InputsR6!F96</f>
        <v>0</v>
      </c>
      <c r="J70" s="585" t="str">
        <f>InputsR6!G96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InputsR6!F$106</f>
        <v>0</v>
      </c>
      <c r="H77" s="109" t="str">
        <f>InputsR6!G$106</f>
        <v>£M</v>
      </c>
      <c r="I77" s="510">
        <f>InputsR6!F$110</f>
        <v>0</v>
      </c>
      <c r="J77" s="109" t="str">
        <f>InputsR6!G$110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InputsR6!F108</f>
        <v>0</v>
      </c>
      <c r="H78" s="109" t="str">
        <f>InputsR6!G$108</f>
        <v>£M</v>
      </c>
      <c r="I78" s="516">
        <f>InputsR6!F112</f>
        <v>0</v>
      </c>
      <c r="J78" s="109" t="str">
        <f>InputsR6!G$112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InputsR6!G$106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6!$E$28,InputB6!$E$25),0)+(IF(G67&gt;0.17,SUMPRODUCT(G64*InputB6!$F$28,InputB6!$F$25),0)+IF(G65=3,(G64*InputB6!$G$28*InputB6!$G$25),0)))*(G69/(G69+I69)))-(IF(G65=2,SUMPRODUCT(G69*InputB6!$E$25),0)+(IF(G67&gt;0.17,SUMPRODUCT(G69*InputB6!$F$25),0)+IF(G65=3,(G69*InputB6!$G$25),0)))),0)</f>
        <v>0</v>
      </c>
      <c r="H84" s="163" t="str">
        <f>InputsR6!G$106</f>
        <v>£M</v>
      </c>
      <c r="I84" s="520">
        <f>IF(I69&gt;0,(((IF(I65=2,SUMPRODUCT(I64*InputB6!$E$28,InputB6!$E$25),0)+(IF(I67&gt;0.17,SUMPRODUCT(I64*InputB6!$F$28,InputB6!$F$25),0)+IF(I65=3,(I64*InputB6!$G$28*InputB6!$G$25),0)))*(I69/(I69+G69)))-(IF(I65=2,SUMPRODUCT(I69*InputB6!$E$25),0)+(IF(I67&gt;0.17,SUMPRODUCT(I69*InputB6!$F$25),0)+IF(I65=3,(I69*InputB6!$G$25),0)))),0)</f>
        <v>0</v>
      </c>
      <c r="J84" s="109" t="str">
        <f>InputsR6!G$110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InputsR6!E102</f>
        <v>Discount Rate</v>
      </c>
      <c r="F88" s="162"/>
      <c r="G88" s="498">
        <f>InputsR6!F102</f>
        <v>2.92E-2</v>
      </c>
      <c r="H88" s="162" t="str">
        <f xml:space="preserve"> InputsR6!G$7</f>
        <v>%</v>
      </c>
      <c r="I88" s="586">
        <f>InputsR6!F102</f>
        <v>2.92E-2</v>
      </c>
      <c r="J88" s="206" t="str">
        <f xml:space="preserve"> InputsR6!G$7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InputsR6!E74</f>
        <v>Gate solution has completed</v>
      </c>
      <c r="F89" s="109"/>
      <c r="G89" s="510">
        <f>InputsR6!F74</f>
        <v>0</v>
      </c>
      <c r="H89" s="389" t="str">
        <f>InputsR6!G74</f>
        <v>#</v>
      </c>
      <c r="I89" s="510">
        <f>InputsR6!F74</f>
        <v>0</v>
      </c>
      <c r="J89" s="389" t="str">
        <f>InputsR6!G74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InputsR6!E$98</f>
        <v>SSC: PAYG ratio - water resources</v>
      </c>
      <c r="F93" s="109"/>
      <c r="G93" s="548">
        <f xml:space="preserve"> InputsR6!F$98</f>
        <v>0.63800000000000001</v>
      </c>
      <c r="H93" s="364" t="str">
        <f xml:space="preserve"> InputsR6!G$98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InputsR6!E100</f>
        <v>SSC: PAYG ratio - water network plus</v>
      </c>
      <c r="F94" s="109"/>
      <c r="G94" s="529" t="s">
        <v>320</v>
      </c>
      <c r="H94" s="364" t="s">
        <v>263</v>
      </c>
      <c r="I94" s="548">
        <f xml:space="preserve"> InputsR6!F$100</f>
        <v>0.63500000000000001</v>
      </c>
      <c r="J94" s="383" t="str">
        <f xml:space="preserve"> InputsR6!G$100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InputsR6!E$114</f>
        <v>SSC: penalty - water resources (17-18 FYA CPIH deflated prices)</v>
      </c>
      <c r="F96" s="109"/>
      <c r="G96" s="530">
        <f xml:space="preserve"> InputsR6!F$114</f>
        <v>0</v>
      </c>
      <c r="H96" s="109" t="str">
        <f xml:space="preserve"> InputsR6!G$114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InputsR6!E116</f>
        <v>SSC: penalty - water network plus (17-18 FYA CPIH deflated prices)</v>
      </c>
      <c r="G97" s="530" t="s">
        <v>320</v>
      </c>
      <c r="H97" s="109" t="s">
        <v>263</v>
      </c>
      <c r="I97" s="534">
        <f>InputsR6!F116</f>
        <v>0</v>
      </c>
      <c r="J97" s="109" t="str">
        <f>InputsR6!G116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InputsR6!G$98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InputsR6!G$100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InputsR6!G$114</f>
        <v>£M</v>
      </c>
      <c r="I104" s="519" t="str">
        <f>I96</f>
        <v>N/A</v>
      </c>
      <c r="J104" s="179" t="str">
        <f xml:space="preserve"> InputsR6!G$116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InputsR6!G$114</f>
        <v>£M</v>
      </c>
      <c r="I105" s="519">
        <f>I97</f>
        <v>0</v>
      </c>
      <c r="J105" s="179" t="str">
        <f xml:space="preserve"> InputsR6!G$116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InputsR6!A119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InputsR6!$F$121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InputsR6!E124</f>
        <v>Gate solution has completed</v>
      </c>
      <c r="F116" s="109"/>
      <c r="G116" s="534">
        <f>InputsR6!F124</f>
        <v>0</v>
      </c>
      <c r="H116" s="109" t="str">
        <f>InputsR6!G124</f>
        <v>#</v>
      </c>
      <c r="I116" s="534">
        <f>InputsR6!F124</f>
        <v>0</v>
      </c>
      <c r="J116" s="109" t="str">
        <f>InputsR6!G124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InputsR6!E126</f>
        <v>SSC: cumulative percentage of allocated spend given gate reached for</v>
      </c>
      <c r="F117" s="109"/>
      <c r="G117" s="528">
        <f>InputsR6!F126</f>
        <v>0</v>
      </c>
      <c r="H117" s="368" t="str">
        <f>InputsR6!G126</f>
        <v>%</v>
      </c>
      <c r="I117" s="498">
        <f>InputsR6!F126</f>
        <v>0</v>
      </c>
      <c r="J117" s="368" t="str">
        <f>InputsR6!G126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InputsR6!E132</f>
        <v xml:space="preserve">SSC: Expected cumulative percentage of allocated spend adjusted </v>
      </c>
      <c r="F118" s="109"/>
      <c r="G118" s="528">
        <f>InputsR6!F132</f>
        <v>0</v>
      </c>
      <c r="H118" s="368" t="str">
        <f>InputsR6!G132</f>
        <v>%</v>
      </c>
      <c r="I118" s="498">
        <f>InputsR6!F132</f>
        <v>0</v>
      </c>
      <c r="J118" s="368" t="str">
        <f>InputsR6!G132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InputsR6!F$136</f>
        <v>0</v>
      </c>
      <c r="H120" s="313" t="str">
        <f>InputsR6!G$136</f>
        <v>£M</v>
      </c>
      <c r="I120" s="510">
        <f>InputsR6!F$140</f>
        <v>0</v>
      </c>
      <c r="J120" s="389" t="str">
        <f>InputsR6!G$140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InputsR6!F138</f>
        <v>0</v>
      </c>
      <c r="H121" s="585" t="str">
        <f>InputsR6!G138</f>
        <v>£M</v>
      </c>
      <c r="I121" s="510">
        <f>InputsR6!F142</f>
        <v>0</v>
      </c>
      <c r="J121" s="389" t="str">
        <f>InputsR6!G142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InputsR6!G$36</f>
        <v>£M</v>
      </c>
      <c r="I125" s="424">
        <f>I120</f>
        <v>0</v>
      </c>
      <c r="J125" s="229" t="str">
        <f xml:space="preserve"> InputsR6!G$40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InputsR6!F$152</f>
        <v>0</v>
      </c>
      <c r="H128" s="313" t="str">
        <f xml:space="preserve"> InputsR6!G$152</f>
        <v>£M</v>
      </c>
      <c r="I128" s="516">
        <f>InputsR6!F156</f>
        <v>0</v>
      </c>
      <c r="J128" s="367" t="str">
        <f>InputsR6!G156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InputsR6!F154</f>
        <v>0</v>
      </c>
      <c r="H129" s="316" t="str">
        <f>InputsR6!G154</f>
        <v>£M</v>
      </c>
      <c r="I129" s="516">
        <f>InputsR6!F158</f>
        <v>0</v>
      </c>
      <c r="J129" s="367" t="str">
        <f>InputsR6!G158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InputsR6!E148</f>
        <v>Discount Rate</v>
      </c>
      <c r="F135" s="206"/>
      <c r="G135" s="586">
        <f>InputsR6!F148</f>
        <v>2.92E-2</v>
      </c>
      <c r="H135" s="206" t="str">
        <f xml:space="preserve"> InputsR6!G$7</f>
        <v>%</v>
      </c>
      <c r="I135" s="586">
        <f>InputsR6!F148</f>
        <v>2.92E-2</v>
      </c>
      <c r="J135" s="206" t="str">
        <f xml:space="preserve"> InputsR6!G$7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InputsR6!E124</f>
        <v>Gate solution has completed</v>
      </c>
      <c r="F136" s="109"/>
      <c r="G136" s="534">
        <f>InputsR6!F124</f>
        <v>0</v>
      </c>
      <c r="H136" s="364" t="str">
        <f>InputsR6!G124</f>
        <v>#</v>
      </c>
      <c r="I136" s="510">
        <f>InputsR6!F124</f>
        <v>0</v>
      </c>
      <c r="J136" s="389" t="str">
        <f>InputsR6!G124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InputsR6!E144</f>
        <v>SSC: PAYG ratio - water resources</v>
      </c>
      <c r="F140" s="109"/>
      <c r="G140" s="498">
        <f xml:space="preserve"> InputsR6!F$144</f>
        <v>0.63800000000000001</v>
      </c>
      <c r="H140" s="109" t="str">
        <f xml:space="preserve"> InputsR6!G$44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InputsR6!E146</f>
        <v>SSC: PAYG ratio - water network plus</v>
      </c>
      <c r="F141" s="109"/>
      <c r="G141" s="538" t="s">
        <v>320</v>
      </c>
      <c r="H141" s="163" t="s">
        <v>263</v>
      </c>
      <c r="I141" s="498">
        <f>InputsR6!F146</f>
        <v>0.63500000000000001</v>
      </c>
      <c r="J141" s="109" t="str">
        <f xml:space="preserve"> InputsR6!G$46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InputsR6!E160</f>
        <v>SSC: penalty - water resources (17-18 FYA CPIH deflated prices)</v>
      </c>
      <c r="F143" s="185"/>
      <c r="G143" s="530">
        <f xml:space="preserve"> InputsR6!F$160</f>
        <v>0</v>
      </c>
      <c r="H143" s="185" t="str">
        <f xml:space="preserve"> InputsR6!G$64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InputsR6!E162</f>
        <v>SSC: penalty - water network plus (17-18 FYA CPIH deflated prices)</v>
      </c>
      <c r="F144" s="185"/>
      <c r="G144" s="538" t="s">
        <v>320</v>
      </c>
      <c r="H144" s="163" t="s">
        <v>263</v>
      </c>
      <c r="I144" s="315">
        <f>InputsR6!F162</f>
        <v>0</v>
      </c>
      <c r="J144" s="109" t="str">
        <f xml:space="preserve"> InputsR6!G$66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954A0-B91B-44D5-A7DB-DCA630BF4EF3}">
  <sheetPr codeName="Sheet5">
    <pageSetUpPr fitToPage="1"/>
  </sheetPr>
  <dimension ref="A1:I23"/>
  <sheetViews>
    <sheetView showGridLines="0" tabSelected="1" view="pageLayout" zoomScale="80" zoomScaleNormal="80" zoomScalePageLayoutView="80" workbookViewId="0"/>
  </sheetViews>
  <sheetFormatPr defaultColWidth="0" defaultRowHeight="14.25" zeroHeight="1" x14ac:dyDescent="0.45"/>
  <cols>
    <col min="1" max="1" width="8.86328125" customWidth="1"/>
    <col min="2" max="2" width="30.1328125" customWidth="1"/>
    <col min="3" max="3" width="8.73046875" customWidth="1"/>
    <col min="4" max="4" width="30.1328125" customWidth="1"/>
    <col min="5" max="5" width="8.86328125" customWidth="1"/>
    <col min="6" max="6" width="30.1328125" customWidth="1"/>
    <col min="7" max="7" width="8.86328125" customWidth="1"/>
    <col min="8" max="8" width="30.1328125" customWidth="1"/>
    <col min="9" max="9" width="8.86328125" customWidth="1"/>
    <col min="10" max="16384" width="8.86328125" hidden="1"/>
  </cols>
  <sheetData>
    <row r="1" spans="1:9" s="157" customFormat="1" ht="25.15" x14ac:dyDescent="0.45">
      <c r="A1" s="62" t="s">
        <v>28</v>
      </c>
      <c r="B1" s="71"/>
      <c r="C1" s="71"/>
      <c r="D1" s="71"/>
      <c r="E1" s="71"/>
      <c r="F1" s="71"/>
      <c r="G1" s="71"/>
      <c r="H1" s="71"/>
      <c r="I1" s="71"/>
    </row>
    <row r="2" spans="1:9" s="157" customFormat="1" x14ac:dyDescent="0.45">
      <c r="A2" s="551"/>
      <c r="B2" s="551"/>
      <c r="C2"/>
      <c r="D2" s="551"/>
      <c r="E2" s="551"/>
      <c r="F2" s="551"/>
      <c r="G2" s="551"/>
      <c r="H2" s="551"/>
      <c r="I2" s="551"/>
    </row>
    <row r="3" spans="1:9" s="157" customFormat="1" x14ac:dyDescent="0.45">
      <c r="A3" s="551"/>
      <c r="B3" s="551" t="s">
        <v>29</v>
      </c>
      <c r="C3"/>
      <c r="D3" s="551" t="s">
        <v>30</v>
      </c>
      <c r="E3" s="551"/>
      <c r="F3" s="551" t="s">
        <v>31</v>
      </c>
      <c r="G3" s="551"/>
      <c r="H3" s="551" t="s">
        <v>32</v>
      </c>
      <c r="I3" s="551"/>
    </row>
    <row r="4" spans="1:9" s="157" customFormat="1" x14ac:dyDescent="0.45">
      <c r="A4" s="551"/>
      <c r="B4" s="551"/>
      <c r="C4"/>
      <c r="D4" s="551"/>
      <c r="E4" s="551"/>
      <c r="F4" s="551"/>
      <c r="G4" s="551"/>
      <c r="H4" s="551"/>
      <c r="I4" s="551"/>
    </row>
    <row r="5" spans="1:9" s="157" customFormat="1" x14ac:dyDescent="0.45">
      <c r="A5" s="551"/>
      <c r="B5" s="552" t="str">
        <f xml:space="preserve"> 'Model formatting'!A1</f>
        <v>Model formatting</v>
      </c>
      <c r="C5"/>
      <c r="D5" s="553" t="str">
        <f>InputsC!A1</f>
        <v>InputsC</v>
      </c>
      <c r="E5" s="551"/>
      <c r="F5" s="552" t="str">
        <f xml:space="preserve"> Time!A1</f>
        <v>Time</v>
      </c>
      <c r="G5" s="551"/>
      <c r="H5" s="554" t="str">
        <f>Outputs1!A1</f>
        <v>Outputs</v>
      </c>
      <c r="I5" s="551"/>
    </row>
    <row r="6" spans="1:9" s="157" customFormat="1" ht="27" x14ac:dyDescent="0.35">
      <c r="A6" s="551"/>
      <c r="B6" s="555" t="s">
        <v>33</v>
      </c>
      <c r="C6"/>
      <c r="D6" s="555" t="s">
        <v>34</v>
      </c>
      <c r="E6" s="551"/>
      <c r="F6" s="556" t="s">
        <v>35</v>
      </c>
      <c r="G6" s="551"/>
      <c r="H6" s="555" t="s">
        <v>36</v>
      </c>
      <c r="I6" s="551"/>
    </row>
    <row r="7" spans="1:9" s="157" customFormat="1" x14ac:dyDescent="0.35">
      <c r="A7" s="551"/>
      <c r="B7" s="551"/>
      <c r="C7"/>
      <c r="D7" s="551"/>
      <c r="E7" s="551"/>
      <c r="F7" s="557"/>
      <c r="G7" s="551"/>
      <c r="H7" s="551"/>
      <c r="I7" s="551"/>
    </row>
    <row r="8" spans="1:9" s="157" customFormat="1" x14ac:dyDescent="0.45">
      <c r="A8" s="551"/>
      <c r="B8" s="552" t="str">
        <f xml:space="preserve"> A1</f>
        <v>ToC</v>
      </c>
      <c r="C8"/>
      <c r="D8" s="553" t="str">
        <f>InputB1!A1</f>
        <v>InputsB</v>
      </c>
      <c r="E8" s="551"/>
      <c r="F8" s="552" t="str">
        <f>'CalcTiming Adjusted1'!A1</f>
        <v>CalcTiming</v>
      </c>
      <c r="G8" s="551"/>
      <c r="H8" s="558" t="str">
        <f xml:space="preserve"> Checks!A1</f>
        <v>Checks</v>
      </c>
      <c r="I8" s="551"/>
    </row>
    <row r="9" spans="1:9" s="157" customFormat="1" ht="40.5" x14ac:dyDescent="0.35">
      <c r="A9" s="551"/>
      <c r="B9" s="555" t="s">
        <v>37</v>
      </c>
      <c r="C9"/>
      <c r="D9" s="555" t="s">
        <v>38</v>
      </c>
      <c r="E9" s="551"/>
      <c r="F9" s="556" t="s">
        <v>39</v>
      </c>
      <c r="G9" s="551"/>
      <c r="H9" s="555" t="s">
        <v>40</v>
      </c>
      <c r="I9" s="551"/>
    </row>
    <row r="10" spans="1:9" s="157" customFormat="1" x14ac:dyDescent="0.45">
      <c r="A10" s="551"/>
      <c r="B10" s="551"/>
      <c r="C10"/>
      <c r="D10" s="553" t="str">
        <f>InputsR1!A1</f>
        <v>InputsR</v>
      </c>
      <c r="E10" s="551"/>
      <c r="F10" s="551"/>
      <c r="G10" s="551"/>
      <c r="H10" s="551"/>
      <c r="I10" s="551"/>
    </row>
    <row r="11" spans="1:9" s="157" customFormat="1" x14ac:dyDescent="0.45">
      <c r="A11" s="551"/>
      <c r="B11"/>
      <c r="C11"/>
      <c r="D11" s="641" t="s">
        <v>38</v>
      </c>
      <c r="E11" s="551"/>
      <c r="F11" s="551"/>
      <c r="G11" s="551"/>
      <c r="H11" s="551"/>
      <c r="I11" s="551"/>
    </row>
    <row r="12" spans="1:9" s="157" customFormat="1" x14ac:dyDescent="0.45">
      <c r="A12" s="551"/>
      <c r="B12"/>
      <c r="C12"/>
      <c r="D12" s="642"/>
      <c r="E12" s="551"/>
      <c r="F12" s="551"/>
      <c r="G12" s="551"/>
      <c r="H12" s="551"/>
      <c r="I12" s="551"/>
    </row>
    <row r="13" spans="1:9" s="157" customFormat="1" x14ac:dyDescent="0.45">
      <c r="A13" s="551"/>
      <c r="B13"/>
      <c r="C13"/>
      <c r="D13" s="553" t="str">
        <f>InputsG!A1</f>
        <v>InputsG</v>
      </c>
      <c r="E13" s="551"/>
      <c r="F13" s="551"/>
      <c r="G13" s="551"/>
      <c r="H13" s="551"/>
      <c r="I13" s="551"/>
    </row>
    <row r="14" spans="1:9" s="157" customFormat="1" x14ac:dyDescent="0.45">
      <c r="A14" s="551"/>
      <c r="B14"/>
      <c r="C14"/>
      <c r="D14" s="555" t="s">
        <v>38</v>
      </c>
      <c r="E14" s="551"/>
      <c r="F14" s="551"/>
      <c r="G14" s="551"/>
      <c r="H14" s="551"/>
      <c r="I14" s="551"/>
    </row>
    <row r="15" spans="1:9" s="157" customFormat="1" x14ac:dyDescent="0.45">
      <c r="A15" s="551"/>
      <c r="B15"/>
      <c r="C15"/>
      <c r="D15" s="551"/>
      <c r="E15" s="551"/>
      <c r="F15" s="551"/>
      <c r="G15" s="551"/>
      <c r="H15" s="551"/>
      <c r="I15" s="551"/>
    </row>
    <row r="16" spans="1:9" s="157" customFormat="1" x14ac:dyDescent="0.45">
      <c r="A16" s="551"/>
      <c r="B16"/>
      <c r="C16"/>
      <c r="D16" s="553" t="str">
        <f>'Discount Rate '!A1</f>
        <v>Discount Rate</v>
      </c>
      <c r="E16" s="551"/>
      <c r="F16" s="551"/>
      <c r="G16" s="551"/>
      <c r="H16" s="551"/>
      <c r="I16" s="551"/>
    </row>
    <row r="17" spans="1:9" s="157" customFormat="1" x14ac:dyDescent="0.45">
      <c r="A17" s="551"/>
      <c r="B17"/>
      <c r="C17"/>
      <c r="D17" s="555" t="s">
        <v>38</v>
      </c>
      <c r="E17" s="551"/>
      <c r="F17" s="551"/>
      <c r="G17" s="551"/>
      <c r="H17" s="551"/>
      <c r="I17" s="551"/>
    </row>
    <row r="18" spans="1:9" s="157" customFormat="1" x14ac:dyDescent="0.45">
      <c r="A18" s="551"/>
      <c r="B18"/>
      <c r="C18"/>
      <c r="D18" s="551"/>
      <c r="E18" s="551"/>
      <c r="F18" s="551"/>
      <c r="G18" s="551"/>
      <c r="H18" s="551"/>
      <c r="I18" s="551"/>
    </row>
    <row r="19" spans="1:9" s="157" customFormat="1" x14ac:dyDescent="0.45">
      <c r="A19" s="551"/>
      <c r="B19" s="551"/>
      <c r="C19"/>
      <c r="D19" s="553" t="str">
        <f>'Partnership Arrangements'!A1</f>
        <v>Partnership Arrangements</v>
      </c>
      <c r="E19" s="551"/>
      <c r="F19" s="551"/>
      <c r="G19" s="551"/>
      <c r="H19" s="551"/>
      <c r="I19" s="551"/>
    </row>
    <row r="20" spans="1:9" s="157" customFormat="1" x14ac:dyDescent="0.45">
      <c r="A20" s="551"/>
      <c r="B20" s="551"/>
      <c r="C20"/>
      <c r="D20" s="555" t="s">
        <v>38</v>
      </c>
      <c r="E20" s="551"/>
      <c r="F20" s="551"/>
      <c r="G20" s="551"/>
      <c r="H20" s="551"/>
      <c r="I20" s="551"/>
    </row>
    <row r="21" spans="1:9" s="157" customFormat="1" x14ac:dyDescent="0.45">
      <c r="A21" s="551"/>
      <c r="B21" s="551"/>
      <c r="C21"/>
      <c r="D21" s="551"/>
      <c r="E21" s="551"/>
      <c r="F21" s="551"/>
      <c r="G21" s="551"/>
      <c r="H21" s="551"/>
      <c r="I21" s="551"/>
    </row>
    <row r="22" spans="1:9" s="157" customFormat="1" ht="13.5" x14ac:dyDescent="0.45">
      <c r="A22" s="102" t="s">
        <v>41</v>
      </c>
      <c r="B22" s="559"/>
      <c r="C22" s="559"/>
      <c r="D22" s="559"/>
      <c r="E22" s="559"/>
      <c r="F22" s="559"/>
      <c r="G22" s="559"/>
      <c r="H22" s="559"/>
      <c r="I22" s="559"/>
    </row>
    <row r="23" spans="1:9" s="158" customFormat="1" ht="13.5" x14ac:dyDescent="0.45">
      <c r="A23" s="560"/>
      <c r="B23" s="560"/>
      <c r="C23" s="560"/>
      <c r="D23" s="560"/>
      <c r="E23" s="560"/>
      <c r="F23" s="560"/>
      <c r="G23" s="560"/>
      <c r="H23" s="560"/>
      <c r="I23" s="560"/>
    </row>
  </sheetData>
  <mergeCells count="1">
    <mergeCell ref="D11:D12"/>
  </mergeCells>
  <pageMargins left="0.70866141732283472" right="0.70866141732283472" top="0.74803149606299213" bottom="0.74803149606299213" header="0.31496062992125984" footer="0.31496062992125984"/>
  <pageSetup paperSize="9" scale="52" orientation="portrait" r:id="rId1"/>
  <headerFooter>
    <oddHeader>&amp;L&amp;F
&amp;C                                                                     &amp;A&amp;ROFFICIAL</oddHeader>
    <oddFooter>&amp;LPrinted on &amp;D at &amp;T&amp;CPage &amp;P of &amp;N&amp;ROfwat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73EA9-197C-4C05-ADC8-DC3DC9292A35}">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Adjusted6'!A5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Adjusted6'!B7&amp;'CalcTiming Adjusted6'!$A$5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Adjusted6'!E$49&amp;D7</f>
        <v>SSC: revenue adjustment incl. financing adjustment (17-18 FYA CPIH deflated prices): water resources</v>
      </c>
      <c r="F7" s="224">
        <f>'CalcTiming Adjusted6'!G49</f>
        <v>0</v>
      </c>
      <c r="G7" s="13" t="str">
        <f>'CalcTiming Adjusted6'!H$49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Adjusted6'!E$56&amp;D9</f>
        <v>SSC: RCV adjustment (17-18 FYA CPIH deflated prices): water resources</v>
      </c>
      <c r="F9" s="224">
        <f>'CalcTiming Adjusted6'!G56</f>
        <v>0</v>
      </c>
      <c r="G9" s="13" t="str">
        <f>'CalcTiming Adjusted6'!H$56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Adjusted6'!E$49&amp;D11</f>
        <v>SSC: revenue adjustment incl. financing adjustment (17-18 FYA CPIH deflated prices): water network plus</v>
      </c>
      <c r="F11" s="138">
        <f>'CalcTiming Adjusted6'!I49</f>
        <v>0</v>
      </c>
      <c r="G11" s="138" t="str">
        <f>'CalcTiming Adjusted6'!J$49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Adjusted6'!E$56&amp;D13</f>
        <v>SSC: RCV adjustment (17-18 FYA CPIH deflated prices): water network plus</v>
      </c>
      <c r="F13" s="138">
        <f>'CalcTiming Adjusted6'!I$56</f>
        <v>0</v>
      </c>
      <c r="G13" s="138" t="str">
        <f>'CalcTiming Adjusted6'!J$56</f>
        <v>£M</v>
      </c>
    </row>
    <row r="14" spans="1:18" s="137" customFormat="1" x14ac:dyDescent="0.45">
      <c r="D14" s="433"/>
      <c r="F14" s="124"/>
    </row>
    <row r="15" spans="1:18" s="137" customFormat="1" ht="13.15" x14ac:dyDescent="0.45">
      <c r="A15" s="72">
        <f>'CalcTiming Adjusted6'!A58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Adjusted6'!B60&amp;'CalcTiming Adjusted6'!A58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Adjusted6'!E99&amp;D19</f>
        <v>SSC: FINAL revenue adjustment incl. financing adjustment (17-18 FYA CPIH deflated prices): water resources</v>
      </c>
      <c r="F19" s="224">
        <f>'CalcTiming Adjusted6'!G99</f>
        <v>0</v>
      </c>
      <c r="G19" s="224" t="str">
        <f>'CalcTiming Adjusted6'!H99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Adjusted6'!E107&amp;D21</f>
        <v>SSC: FINAL RCV adjustment (17-18 FYA CPIH deflated prices): water resources</v>
      </c>
      <c r="F21" s="224">
        <f>'CalcTiming Adjusted6'!G107</f>
        <v>0</v>
      </c>
      <c r="G21" s="224" t="str">
        <f>'CalcTiming Adjusted6'!H107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Adjusted6'!E99&amp;D23</f>
        <v>SSC: FINAL revenue adjustment incl. financing adjustment (17-18 FYA CPIH deflated prices): water network plus</v>
      </c>
      <c r="F23" s="224">
        <f>'CalcTiming Adjusted6'!I99</f>
        <v>0</v>
      </c>
      <c r="G23" s="224" t="str">
        <f>'CalcTiming Adjusted6'!J99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Adjusted6'!E107&amp;D25</f>
        <v>SSC: FINAL RCV adjustment (17-18 FYA CPIH deflated prices): water network plus</v>
      </c>
      <c r="F25" s="224">
        <f>'CalcTiming Adjusted6'!I107</f>
        <v>0</v>
      </c>
      <c r="G25" s="224" t="str">
        <f>'CalcTiming Adjusted6'!J107</f>
        <v>£M</v>
      </c>
    </row>
    <row r="26" spans="1:18" s="137" customFormat="1" ht="12.75" x14ac:dyDescent="0.45">
      <c r="D26" s="432"/>
      <c r="F26" s="138"/>
    </row>
    <row r="27" spans="1:18" s="137" customFormat="1" ht="13.15" x14ac:dyDescent="0.45">
      <c r="A27" s="72">
        <f>'CalcTiming Adjusted6'!A110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Adjusted6'!B112&amp;'CalcTiming Adjusted6'!A110</f>
        <v>SSC0</v>
      </c>
      <c r="F29" s="138"/>
    </row>
    <row r="30" spans="1:18" s="137" customFormat="1" ht="12.75" x14ac:dyDescent="0.45">
      <c r="D30" s="433"/>
      <c r="F30" s="138"/>
    </row>
    <row r="31" spans="1:18" s="137" customFormat="1" ht="12.75" x14ac:dyDescent="0.45">
      <c r="B31" s="104"/>
      <c r="C31" s="104"/>
      <c r="D31" s="432" t="s">
        <v>333</v>
      </c>
      <c r="E31" s="191" t="str">
        <f>'CalcTiming Adjusted6'!E146&amp;D31</f>
        <v>SSC: FINAL revenue adjustment incl. financing adjustment (17-18 FYA CPIH deflated prices): water resources</v>
      </c>
      <c r="F31" s="138">
        <f>'CalcTiming Adjusted6'!G146</f>
        <v>0</v>
      </c>
      <c r="G31" s="138" t="str">
        <f>'CalcTiming Adjusted6'!H146</f>
        <v>£M</v>
      </c>
    </row>
    <row r="32" spans="1:18" s="137" customFormat="1" ht="12.75" x14ac:dyDescent="0.45">
      <c r="B32" s="104"/>
      <c r="C32" s="104"/>
      <c r="D32" s="432"/>
      <c r="F32" s="138"/>
      <c r="G32" s="191"/>
    </row>
    <row r="33" spans="1:18" s="137" customFormat="1" ht="12.75" x14ac:dyDescent="0.45">
      <c r="C33" s="104"/>
      <c r="D33" s="432" t="s">
        <v>333</v>
      </c>
      <c r="E33" s="191" t="str">
        <f>'CalcTiming Adjusted6'!E154&amp;D33</f>
        <v>SSC: FINAL RCV adjustment (17-18 FYA CPIH deflated prices): water resources</v>
      </c>
      <c r="F33" s="138">
        <f>'CalcTiming Adjusted6'!G154</f>
        <v>0</v>
      </c>
      <c r="G33" s="138" t="str">
        <f>'CalcTiming Adjusted6'!H154</f>
        <v>£M</v>
      </c>
    </row>
    <row r="34" spans="1:18" s="137" customFormat="1" ht="12.75" x14ac:dyDescent="0.45">
      <c r="B34" s="106"/>
      <c r="C34" s="104"/>
      <c r="D34" s="432"/>
      <c r="F34" s="177"/>
      <c r="G34" s="177"/>
    </row>
    <row r="35" spans="1:18" s="137" customFormat="1" ht="12.75" x14ac:dyDescent="0.45">
      <c r="D35" s="432" t="s">
        <v>334</v>
      </c>
      <c r="E35" s="191" t="str">
        <f>'CalcTiming Adjusted6'!E146&amp;D35</f>
        <v>SSC: FINAL revenue adjustment incl. financing adjustment (17-18 FYA CPIH deflated prices): water network plus</v>
      </c>
      <c r="F35" s="138">
        <f>'CalcTiming Adjusted6'!I146</f>
        <v>0</v>
      </c>
      <c r="G35" s="138" t="str">
        <f>'CalcTiming Adjusted6'!J146</f>
        <v>£M</v>
      </c>
    </row>
    <row r="36" spans="1:18" s="137" customFormat="1" ht="12.75" x14ac:dyDescent="0.45">
      <c r="C36" s="106"/>
      <c r="D36" s="432"/>
      <c r="F36" s="177"/>
      <c r="G36" s="177"/>
    </row>
    <row r="37" spans="1:18" s="137" customFormat="1" ht="12.75" x14ac:dyDescent="0.45">
      <c r="D37" s="432" t="s">
        <v>334</v>
      </c>
      <c r="E37" s="191" t="str">
        <f>'CalcTiming Adjusted6'!E154&amp;D37</f>
        <v>SSC: FINAL RCV adjustment (17-18 FYA CPIH deflated prices): water network plus</v>
      </c>
      <c r="F37" s="138">
        <f>'CalcTiming Adjusted6'!I154</f>
        <v>0</v>
      </c>
      <c r="G37" s="138" t="str">
        <f>'CalcTiming Adjusted6'!J154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8D62D-90DB-4551-AC32-2BC77E6D2261}">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64749-F3B4-44B6-8E57-C6BDB60ED3E9}">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MATCH(InputB7!$D$7,'Partnership Arrangements'!$H$4:$H$46,0), MATCH(InputB7!D$9, 'Partnership Arrangements'!$H$4:$L$4,0)))</f>
        <v>0</v>
      </c>
      <c r="E10" s="509">
        <f>IF($C$10="",0,INDEX('Partnership Arrangements'!$H$4:$L$46, MATCH(InputB7!$D$7,'Partnership Arrangements'!$H$4:$H$46,0), MATCH(InputB7!E$9, 'Partnership Arrangements'!$H$4:$L$4,0)))</f>
        <v>0</v>
      </c>
      <c r="F10" s="509">
        <f>IF($C$10="",0,INDEX('Partnership Arrangements'!$H$4:$L$46, MATCH(InputB7!$D$7,'Partnership Arrangements'!$H$4:$H$46,0), MATCH(InputB7!F$9, 'Partnership Arrangements'!$H$4:$L$4,0)))</f>
        <v>0</v>
      </c>
      <c r="G10" s="509">
        <f>IF($C$10="",0,INDEX('Partnership Arrangements'!$H$4:$L$46, MATCH(InputB7!$D$7,'Partnership Arrangements'!$H$4:$H$46,0), MATCH(InputB7!G$9,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MATCH(InputB7!$D$7,'Partnership Arrangements'!$P$4:$P$46,0), MATCH(InputB7!D$9, 'Partnership Arrangements'!$P$4:$T$4,0)))</f>
        <v>0</v>
      </c>
      <c r="E11" s="509">
        <f>IF($C$10="",0,INDEX('Partnership Arrangements'!$P$4:$T$46, MATCH(InputB7!$D$7,'Partnership Arrangements'!$P$4:$P$46,0), MATCH(InputB7!E$9, 'Partnership Arrangements'!$P$4:$T$4,0)))</f>
        <v>0</v>
      </c>
      <c r="F11" s="509">
        <f>IF($C$10="",0,INDEX('Partnership Arrangements'!$P$4:$T$46, MATCH(InputB7!$D$7,'Partnership Arrangements'!$P$4:$P$46,0), MATCH(InputB7!F$9, 'Partnership Arrangements'!$P$4:$T$4,0)))</f>
        <v>0</v>
      </c>
      <c r="G11" s="509">
        <f>IF($C$10="",0,INDEX('Partnership Arrangements'!$P$4:$T$46, MATCH(InputB7!$D$7,'Partnership Arrangements'!$P$4:$P$46,0), MATCH(InputB7!G$9,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MATCH(InputB7!$D$24,'Partnership Arrangements'!$H$4:$H$46,0), MATCH(InputB7!D$26, 'Partnership Arrangements'!$H$4:$L$4,0)))</f>
        <v>0</v>
      </c>
      <c r="E27" s="509">
        <f>IF($C$27="", 0,INDEX('Partnership Arrangements'!$H$4:$L$46, MATCH(InputB7!$D$24,'Partnership Arrangements'!$H$4:$H$46,0), MATCH(InputB7!E$26, 'Partnership Arrangements'!$H$4:$L$4,0)))</f>
        <v>0</v>
      </c>
      <c r="F27" s="509">
        <f>IF($C$27="", 0,INDEX('Partnership Arrangements'!$H$4:$L$46, MATCH(InputB7!$D$24,'Partnership Arrangements'!$H$4:$H$46,0), MATCH(InputB7!F$26, 'Partnership Arrangements'!$H$4:$L$4,0)))</f>
        <v>0</v>
      </c>
      <c r="G27" s="509">
        <f>IF($C$27="", 0,INDEX('Partnership Arrangements'!$H$4:$L$46, MATCH(InputB7!$D$24,'Partnership Arrangements'!$H$4:$H$46,0), MATCH(InputB7!G$26,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Arrangements'!$P$4:$T$46,MATCH(InputB7!$D$24,'Partnership Arrangements'!$P$4:$P$46,0),MATCH(InputB7!D$26,'Partnership Arrangements'!$P$4:$T$4,0)))</f>
        <v>0</v>
      </c>
      <c r="E28" s="509">
        <f>IF($C$27="",0,INDEX('Partnership Arrangements'!$P$4:$T$46,MATCH(InputB7!$D$24,'Partnership Arrangements'!$P$4:$P$46,0),MATCH(InputB7!E$26,'Partnership Arrangements'!$P$4:$T$4,0)))</f>
        <v>0</v>
      </c>
      <c r="F28" s="509">
        <f>IF($C$27="",0,INDEX('Partnership Arrangements'!$P$4:$T$46,MATCH(InputB7!$D$24,'Partnership Arrangements'!$P$4:$P$46,0),MATCH(InputB7!F$26,'Partnership Arrangements'!$P$4:$T$4,0)))</f>
        <v>0</v>
      </c>
      <c r="G28" s="509">
        <f>IF($C$27="",0,INDEX('Partnership Arrangements'!$P$4:$T$46,MATCH(InputB7!$D$24,'Partnership Arrangements'!$P$4:$P$46,0),MATCH(InputB7!G$26,'Partnership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MATCH(InputB7!$D$43,'Partnership Arrangements'!$H$4:$H$46,0), MATCH(InputB7!D$45, 'Partnership Arrangements'!$H$4:$L$4,0)))</f>
        <v>0</v>
      </c>
      <c r="E46" s="509">
        <f>IF($C$46="",0,INDEX('Partnership Arrangements'!$H$4:$L$46, MATCH(InputB7!$D$43,'Partnership Arrangements'!$H$4:$H$46,0), MATCH(InputB7!E$45, 'Partnership Arrangements'!$H$4:$L$4,0)))</f>
        <v>0</v>
      </c>
      <c r="F46" s="509">
        <f>IF($C$46="",0,INDEX('Partnership Arrangements'!$H$4:$L$46, MATCH(InputB7!$D$43,'Partnership Arrangements'!$H$4:$H$46,0), MATCH(InputB7!F$45, 'Partnership Arrangements'!$H$4:$L$4,0)))</f>
        <v>0</v>
      </c>
      <c r="G46" s="509">
        <f>IF($C$46="",0,INDEX('Partnership Arrangements'!$H$4:$L$46, MATCH(InputB7!$D$43,'Partnership Arrangements'!$H$4:$H$46,0), MATCH(InputB7!G$45,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MATCH(InputB7!$D$43,'Partnership Arrangements'!$P$4:$P$46,0), MATCH(InputB7!D$45, 'Partnership Arrangements'!$P$4:$T$4,0)))</f>
        <v>0</v>
      </c>
      <c r="E47" s="509">
        <f>IF($C$46="",0, INDEX('Partnership Arrangements'!$P$4:$T$46, MATCH(InputB7!$D$43,'Partnership Arrangements'!$P$4:$P$46,0), MATCH(InputB7!E$45, 'Partnership Arrangements'!$P$4:$T$4,0)))</f>
        <v>0</v>
      </c>
      <c r="F47" s="509">
        <f>IF($C$46="",0, INDEX('Partnership Arrangements'!$P$4:$T$46, MATCH(InputB7!$D$43,'Partnership Arrangements'!$P$4:$P$46,0), MATCH(InputB7!F$45, 'Partnership Arrangements'!$P$4:$T$4,0)))</f>
        <v>0</v>
      </c>
      <c r="G47" s="509">
        <f>IF($C$46="",0, INDEX('Partnership Arrangements'!$P$4:$T$46, MATCH(InputB7!$D$43,'Partnership Arrangements'!$P$4:$P$46,0), MATCH(InputB7!G$45,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AAA38364-4F24-486C-819F-EA6ED27FF3CC}">
          <x14:formula1>
            <xm:f>'Partnership Arrangements'!$B$21:$B$25</xm:f>
          </x14:formula1>
          <xm:sqref>C27:C28</xm:sqref>
        </x14:dataValidation>
        <x14:dataValidation type="list" allowBlank="1" showInputMessage="1" showErrorMessage="1" xr:uid="{7D3236AB-C4E2-48FC-9007-1232DAEEA620}">
          <x14:formula1>
            <xm:f>'Partnership Arrangements'!$B$5:$B$20</xm:f>
          </x14:formula1>
          <xm:sqref>C10:C11</xm:sqref>
        </x14:dataValidation>
        <x14:dataValidation type="list" allowBlank="1" showInputMessage="1" showErrorMessage="1" xr:uid="{80E8F4A1-3ACF-452B-BC1A-3AB842E5AAF0}">
          <x14:formula1>
            <xm:f>'Partnership Arrangements'!$B$26</xm:f>
          </x14:formula1>
          <xm:sqref>C46:C47</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10B26-4F36-4DEC-832D-5401C021E83E}">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InputB7!C2</f>
        <v>(1) Funded (Solutions at PR19)</v>
      </c>
      <c r="B14" s="562"/>
      <c r="C14" s="481"/>
      <c r="D14" s="409"/>
    </row>
    <row r="15" spans="1:10" s="267" customFormat="1" ht="13.15" x14ac:dyDescent="0.45">
      <c r="A15" s="72">
        <f>InputB7!$C$10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InputB7!D4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InputB7!D15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INDEX(InputsG!$B$3:$G$7,MATCH(InputsG!$B$6,InputsG!$B$3:$B$7,0),MATCH(InputsR7!F$20,InputsG!$B$4:$G$4,0))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INDEX(InputsG!$B$3:$G$7,MATCH(InputsG!$B$7,InputsG!$B$3:$B$7,0),MATCH(InputsR7!F$20,InputsG!$B$4:$G$4,0))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INDEX(InputsG!$B$3:$G$7,MATCH(InputsG!$B$7,InputsG!$B$3:$B$7,0),MATCH(InputsR7!F$20+1,InputsG!$B$4:$G$4,0))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(F36+F40)=ROUND(InputB7!F19,3)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ROUND(F56+F62,2)=ROUND(InputB7!D19,2)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InputB7!C21</f>
        <v>(2) Unfunded (Solutions post Gate 1)</v>
      </c>
      <c r="B68" s="562"/>
      <c r="C68" s="486"/>
      <c r="D68" s="410"/>
      <c r="E68" s="562"/>
      <c r="F68" s="408"/>
      <c r="G68" s="408"/>
      <c r="H68" s="562"/>
      <c r="I68" s="562"/>
      <c r="J68" s="562"/>
    </row>
    <row r="69" spans="1:10" s="72" customFormat="1" ht="13.15" x14ac:dyDescent="0.45">
      <c r="A69" s="72">
        <f>InputB7!C27</f>
        <v>0</v>
      </c>
      <c r="C69" s="431"/>
      <c r="D69" s="334"/>
    </row>
    <row r="70" spans="1:10" s="108" customFormat="1" ht="12.75" x14ac:dyDescent="0.45">
      <c r="C70" s="340"/>
      <c r="D70" s="333"/>
    </row>
    <row r="71" spans="1:10" s="108" customFormat="1" ht="13.15" x14ac:dyDescent="0.45">
      <c r="C71" s="340"/>
      <c r="D71" s="336"/>
      <c r="E71" s="108" t="s">
        <v>259</v>
      </c>
      <c r="F71" s="479" t="str">
        <f>InputB7!D4</f>
        <v>SSC</v>
      </c>
    </row>
    <row r="72" spans="1:10" s="108" customFormat="1" ht="13.15" x14ac:dyDescent="0.45">
      <c r="C72" s="340"/>
      <c r="D72" s="336"/>
      <c r="F72" s="490"/>
    </row>
    <row r="73" spans="1:10" x14ac:dyDescent="0.45">
      <c r="A73" s="228"/>
      <c r="B73" s="228"/>
      <c r="C73" s="482"/>
      <c r="D73" s="337"/>
      <c r="E73" s="108" t="s">
        <v>291</v>
      </c>
      <c r="F73" s="496">
        <f>InputB7!D32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INDEX(InputsG!$B$10:$G$14,MATCH(InputsG!$B$13,InputsG!$B$10:$B$14,0),MATCH(InputsR7!F$74,InputsG!$B$11:$G$11,0))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INDEX(InputsG!$B$10:$G$14,MATCH(InputsG!$B$14,InputsG!$B$10:$B$14,0),MATCH(InputsR7!F$74,InputsG!$B$11:$G$11,0))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INDEX(InputsG!$B$10:$G$14,MATCH(InputsG!$B$14,InputsG!$B$10:$B$14,0),MATCH(InputsR7!F$74+1,InputsG!$B$11:$G$11,0))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(F90+F94)=ROUND(InputB7!F36,3)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InputB7!C38</f>
        <v>(3) Other (Applicable to Southern Water only post Gate 2)</v>
      </c>
      <c r="B118" s="562"/>
      <c r="C118" s="486"/>
      <c r="D118" s="410"/>
      <c r="E118" s="408"/>
      <c r="F118" s="413"/>
      <c r="G118" s="408"/>
      <c r="H118" s="562"/>
      <c r="I118" s="562"/>
      <c r="J118" s="562"/>
    </row>
    <row r="119" spans="1:10" s="267" customFormat="1" ht="13.15" x14ac:dyDescent="0.45">
      <c r="A119" s="72">
        <f>InputB7!C46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InputB7!D4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InputB7!D51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INDEX(InputsG!$B$17:$G$21,MATCH(InputsG!$B$20,InputsG!$B$17:$B$21,0),MATCH(InputsR7!F$124,InputsG!$B$18:$G$18,0))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INDEX(InputsG!$B$17:$G$21,MATCH(InputsG!$B$21,InputsG!$B$17:$B$21,0),MATCH(InputsR7!F$124,InputsG!$B$18:$G$18,0))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(F136+F140)=ROUND(InputB7!F50,3)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2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2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2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21" priority="10" operator="containsText" text="ANH,WSH,HDD,NES,SVE,SWB,SRN,TMS, UUW, WSX,YKY, AFW,BRL,PRT,SEW,SSC,SES,">
      <formula>NOT(ISERROR(SEARCH("ANH,WSH,HDD,NES,SVE,SWB,SRN,TMS, UUW, WSX,YKY, AFW,BRL,PRT,SEW,SSC,SES,",F142)))</formula>
    </cfRule>
  </conditionalFormatting>
  <conditionalFormatting sqref="H40 H62">
    <cfRule type="cellIs" dxfId="20" priority="7" operator="equal">
      <formula>FALSE</formula>
    </cfRule>
    <cfRule type="cellIs" dxfId="19" priority="8" operator="equal">
      <formula>TRUE</formula>
    </cfRule>
  </conditionalFormatting>
  <conditionalFormatting sqref="H94">
    <cfRule type="cellIs" dxfId="18" priority="5" operator="equal">
      <formula>FALSE</formula>
    </cfRule>
    <cfRule type="cellIs" dxfId="17" priority="6" operator="equal">
      <formula>TRUE</formula>
    </cfRule>
  </conditionalFormatting>
  <conditionalFormatting sqref="H140">
    <cfRule type="cellIs" dxfId="16" priority="3" operator="equal">
      <formula>FALSE</formula>
    </cfRule>
    <cfRule type="cellIs" dxfId="15" priority="4" operator="equal">
      <formula>TRUE</formula>
    </cfRule>
  </conditionalFormatting>
  <dataValidations count="2">
    <dataValidation type="list" allowBlank="1" showInputMessage="1" showErrorMessage="1" sqref="A15 A119" xr:uid="{C5649690-B513-4FD9-8E0F-C6A17C923F41}">
      <formula1>#REF!</formula1>
    </dataValidation>
    <dataValidation type="list" allowBlank="1" showInputMessage="1" showErrorMessage="1" sqref="F20 F74 F124" xr:uid="{23E5D0A0-DE6F-4B5A-86C1-753A17BED795}">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6342E46-BF8C-46FF-92FA-0CC60415F621}">
          <x14:formula1>
            <xm:f>'Discount Rate '!$B$10:$B$26</xm:f>
          </x14:formula1>
          <xm:sqref>F121 F71:F72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391E-7306-4DCD-9F38-E8EDDA5449AA}">
  <sheetPr>
    <tabColor rgb="FF92D050"/>
    <outlinePr summaryBelow="0"/>
    <pageSetUpPr fitToPage="1"/>
  </sheetPr>
  <dimension ref="A1:Y2059"/>
  <sheetViews>
    <sheetView showGridLines="0" tabSelected="1" zoomScale="80" zoomScaleNormal="80" workbookViewId="0">
      <pane xSplit="12" ySplit="3" topLeftCell="M91"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InputsR7!A15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InputsR7!F17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InputsR7!E19</f>
        <v>Original total solution allowance</v>
      </c>
      <c r="G9" s="534">
        <f>InputsR7!F19</f>
        <v>0</v>
      </c>
      <c r="H9" s="109" t="str">
        <f>InputsR7!G19</f>
        <v>£M</v>
      </c>
      <c r="I9" s="534">
        <f>InputsR7!F19</f>
        <v>0</v>
      </c>
      <c r="J9" s="491" t="str">
        <f>InputsR7!G19</f>
        <v>£M</v>
      </c>
      <c r="K9" s="363"/>
      <c r="L9" s="162"/>
      <c r="M9" s="162"/>
      <c r="N9" s="494"/>
      <c r="O9" s="162"/>
      <c r="P9" s="162"/>
      <c r="Q9" s="162"/>
      <c r="R9" s="162"/>
      <c r="S9" s="162"/>
      <c r="T9" s="162"/>
      <c r="U9" s="162"/>
    </row>
    <row r="10" spans="1:21" outlineLevel="1" x14ac:dyDescent="0.45">
      <c r="A10" s="551"/>
      <c r="B10" s="167"/>
      <c r="D10" s="167"/>
      <c r="E10" s="109" t="str">
        <f>InputsR7!E20</f>
        <v>Gate solution has completed</v>
      </c>
      <c r="F10" s="109"/>
      <c r="G10" s="510">
        <f>InputsR7!F20</f>
        <v>0</v>
      </c>
      <c r="H10" s="389" t="str">
        <f>InputsR7!G20</f>
        <v>#</v>
      </c>
      <c r="I10" s="534">
        <f>InputsR7!F20</f>
        <v>0</v>
      </c>
      <c r="J10" s="109" t="str">
        <f>InputsR7!G20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InputsR7!E22&amp;$A$5</f>
        <v>SSC: cumulative percentage of allocated spend given gate reached for0</v>
      </c>
      <c r="F11" s="109"/>
      <c r="G11" s="498">
        <f>InputsR7!F22</f>
        <v>0</v>
      </c>
      <c r="H11" s="368" t="str">
        <f>InputsR7!G22</f>
        <v>%</v>
      </c>
      <c r="I11" s="498">
        <f>InputsR7!F22</f>
        <v>0</v>
      </c>
      <c r="J11" s="368" t="str">
        <f>InputsR7!G22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InputsR7!E86</f>
        <v xml:space="preserve">SSC: Expected cumulative percentage of allocated spend adjusted </v>
      </c>
      <c r="F12" s="109"/>
      <c r="G12" s="498">
        <f>InputsR7!F32</f>
        <v>0</v>
      </c>
      <c r="H12" s="368" t="str">
        <f>InputsR7!G32</f>
        <v>%</v>
      </c>
      <c r="I12" s="498">
        <f>InputsR7!F32</f>
        <v>0</v>
      </c>
      <c r="J12" s="368" t="str">
        <f>InputsR7!G32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InputsR7!F$36</f>
        <v>0</v>
      </c>
      <c r="H16" s="109" t="str">
        <f xml:space="preserve"> InputsR7!G$36</f>
        <v>£M</v>
      </c>
      <c r="I16" s="510">
        <f>InputsR7!$F40</f>
        <v>0</v>
      </c>
      <c r="J16" s="364" t="str">
        <f xml:space="preserve"> InputsR7!G$36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InputsR7!F$52</f>
        <v>0</v>
      </c>
      <c r="H24" s="109" t="str">
        <f xml:space="preserve"> InputsR7!G$52</f>
        <v>£M</v>
      </c>
      <c r="I24" s="510">
        <f xml:space="preserve"> InputsR7!$F58</f>
        <v>0</v>
      </c>
      <c r="J24" s="389" t="str">
        <f xml:space="preserve"> InputsR7!$G58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InputsR7!F54</f>
        <v>0</v>
      </c>
      <c r="H25" s="604" t="str">
        <f>InputsR7!G54</f>
        <v>£M</v>
      </c>
      <c r="I25" s="516">
        <f>InputsR7!$F60</f>
        <v>0</v>
      </c>
      <c r="J25" s="367" t="str">
        <f>InputsR7!$G60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InputsR7!F38</f>
        <v>0</v>
      </c>
      <c r="H27" s="163" t="s">
        <v>261</v>
      </c>
      <c r="I27" s="520">
        <f>InputsR7!F42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InputsR7!F56</f>
        <v>0</v>
      </c>
      <c r="H31" s="419" t="str">
        <f>InputsR7!G56</f>
        <v>£M</v>
      </c>
      <c r="I31" s="524">
        <f>InputsR7!F62</f>
        <v>0</v>
      </c>
      <c r="J31" s="419" t="str">
        <f>InputsR7!G62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IF(SUMPRODUCT(InputB7!$D$8:$E$8*G16)-G31&gt;=0, SUMPRODUCT(InputB7!$D$8:$E$8*G16)-G31, 0)</f>
        <v>0</v>
      </c>
      <c r="H32" s="220" t="s">
        <v>261</v>
      </c>
      <c r="I32" s="524" cm="1">
        <f t="array" ref="I32">IF(SUMPRODUCT(InputB7!$D$8:$E$8*I16)-I31&gt;=0, SUMPRODUCT(InputB7!$D$8:$E$8*I16)-I31,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7!$D$11:$E$11,InputB7!$D$8:$E$8),0)+(IF(G12&gt;0.25,SUMPRODUCT(G9*InputB7!$F$11,InputB7!$F$8),0)+IF(G10=3,(G9*InputB7!$G$11*InputB7!$G$8),0)))*(G16/(G16+I16)))-(IF(G10&lt;=2,SUMPRODUCT(G16*InputB7!$D$8:$E$8),0)+(IF(G12&gt;0.25,SUMPRODUCT(G16*InputB7!$F$8),0)+IF(G10=3,(G16*InputB7!$G$8),0)))),0)</f>
        <v>0</v>
      </c>
      <c r="H34" s="163" t="s">
        <v>261</v>
      </c>
      <c r="I34" s="520" cm="1">
        <f t="array" ref="I34">IF(I16&gt;0,(((IF(I10&lt;=2,SUMPRODUCT(I9*InputB7!$D$11:$E$11,InputB7!$D$8:$E$8),0)+(IF(I12&gt;0.25,SUMPRODUCT(I9*InputB7!$F$11,InputB7!$F$8),0)+IF(I10=3,(I9*InputB7!$G$11*InputB7!$G$8),0)))*(I16/(I16+G16)))-(IF(I10&lt;=2,SUMPRODUCT(I16*InputB7!$D$8:$E$8),0)+(IF(I12&gt;0.25,SUMPRODUCT(I16*InputB7!$F$8),0)+IF(I10=3,(I16*InputB7!$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InputsR7!E48</f>
        <v>Discount Rate</v>
      </c>
      <c r="F38" s="206"/>
      <c r="G38" s="586">
        <f>InputsR7!F48</f>
        <v>2.92E-2</v>
      </c>
      <c r="H38" s="378" t="str">
        <f>InputsR7!G48</f>
        <v>%</v>
      </c>
      <c r="I38" s="586">
        <f>InputsR7!F48</f>
        <v>2.92E-2</v>
      </c>
      <c r="J38" s="378" t="str">
        <f>InputsR7!G48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InputsR7!E20</f>
        <v>Gate solution has completed</v>
      </c>
      <c r="F39" s="109"/>
      <c r="G39" s="510">
        <f>InputsR7!F20</f>
        <v>0</v>
      </c>
      <c r="H39" s="389" t="str">
        <f>InputsR7!G20</f>
        <v>#</v>
      </c>
      <c r="I39" s="320">
        <f>InputsR7!F20</f>
        <v>0</v>
      </c>
      <c r="J39" s="389" t="str">
        <f>InputsR7!G20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InputsR7!E$44</f>
        <v>SSC: PAYG ratio - water resources</v>
      </c>
      <c r="F43" s="109"/>
      <c r="G43" s="498">
        <f xml:space="preserve"> InputsR7!F$44</f>
        <v>0.63800000000000001</v>
      </c>
      <c r="H43" s="109" t="str">
        <f xml:space="preserve"> InputsR7!G$44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InputsR7!E$46</f>
        <v>SSC: PAYG ratio - water network plus</v>
      </c>
      <c r="F44" s="109"/>
      <c r="G44" s="529" t="s">
        <v>320</v>
      </c>
      <c r="H44" s="368" t="s">
        <v>263</v>
      </c>
      <c r="I44" s="498">
        <f>InputsR7!F46</f>
        <v>0.63500000000000001</v>
      </c>
      <c r="J44" s="368" t="str">
        <f>InputsR7!G46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InputsR7!E$64</f>
        <v>SSC: penalty - water resources (17-18 FYA CPIH deflated prices)</v>
      </c>
      <c r="F46" s="185"/>
      <c r="G46" s="530">
        <f xml:space="preserve"> InputsR7!F$64</f>
        <v>0</v>
      </c>
      <c r="H46" s="185" t="str">
        <f xml:space="preserve"> InputsR7!G$64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InputsR7!E$66</f>
        <v>SSC: penalty - water network plus (17-18 FYA CPIH deflated prices)</v>
      </c>
      <c r="F47" s="185"/>
      <c r="G47" s="530" t="s">
        <v>320</v>
      </c>
      <c r="H47" s="185" t="s">
        <v>263</v>
      </c>
      <c r="I47" s="328">
        <f>InputsR7!F66</f>
        <v>0</v>
      </c>
      <c r="J47" s="390" t="str">
        <f>InputsR7!G66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InputsR7!A69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InputsR7!F71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InputsR7!E73</f>
        <v>Original total solution shadow allowance</v>
      </c>
      <c r="F64" s="109"/>
      <c r="G64" s="534">
        <f>InputsR7!F73</f>
        <v>0</v>
      </c>
      <c r="H64" s="491" t="str">
        <f>InputsR7!G73</f>
        <v>£M</v>
      </c>
      <c r="I64" s="534">
        <f>InputsR7!F73</f>
        <v>0</v>
      </c>
      <c r="J64" s="109" t="str">
        <f>InputsR7!G73</f>
        <v>£M</v>
      </c>
      <c r="K64" s="363"/>
      <c r="L64" s="162"/>
      <c r="M64" s="162"/>
      <c r="N64" s="162"/>
      <c r="O64" s="162"/>
      <c r="P64" s="162"/>
      <c r="Q64" s="162"/>
      <c r="R64" s="162"/>
      <c r="S64" s="162"/>
      <c r="T64" s="162"/>
      <c r="U64" s="162"/>
    </row>
    <row r="65" spans="1:21" outlineLevel="1" x14ac:dyDescent="0.45">
      <c r="A65" s="551"/>
      <c r="B65" s="551"/>
      <c r="C65" s="551"/>
      <c r="D65" s="551"/>
      <c r="E65" s="109" t="str">
        <f>InputsR7!E74</f>
        <v>Gate solution has completed</v>
      </c>
      <c r="F65" s="109"/>
      <c r="G65" s="534">
        <f>InputsR7!F74</f>
        <v>0</v>
      </c>
      <c r="H65" s="383" t="str">
        <f>InputsR7!G74</f>
        <v>#</v>
      </c>
      <c r="I65" s="534">
        <f>InputsR7!F74</f>
        <v>0</v>
      </c>
      <c r="J65" s="364" t="str">
        <f>InputsR7!G74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InputsR7!E76</f>
        <v>SSC: cumulative percentage of allocated spend given gate reached for</v>
      </c>
      <c r="F66" s="109"/>
      <c r="G66" s="498">
        <f>InputsR7!F76</f>
        <v>0</v>
      </c>
      <c r="H66" s="368" t="str">
        <f>InputsR7!G76</f>
        <v>%</v>
      </c>
      <c r="I66" s="498">
        <f>InputsR7!F76</f>
        <v>0</v>
      </c>
      <c r="J66" s="389" t="str">
        <f>InputsR7!G76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InputsR7!E86</f>
        <v xml:space="preserve">SSC: Expected cumulative percentage of allocated spend adjusted </v>
      </c>
      <c r="F67" s="109"/>
      <c r="G67" s="498">
        <f>InputsR7!F86</f>
        <v>0</v>
      </c>
      <c r="H67" s="368" t="str">
        <f>InputsR7!G86</f>
        <v>%</v>
      </c>
      <c r="I67" s="498">
        <f>InputsR7!F86</f>
        <v>0</v>
      </c>
      <c r="J67" s="368" t="str">
        <f>InputsR7!G86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InputsR7!F$90</f>
        <v>0</v>
      </c>
      <c r="H69" s="109" t="str">
        <f xml:space="preserve"> InputsR7!G$90</f>
        <v>£M</v>
      </c>
      <c r="I69" s="510">
        <f xml:space="preserve"> InputsR7!F$94</f>
        <v>0</v>
      </c>
      <c r="J69" s="109" t="str">
        <f xml:space="preserve"> InputsR7!G$94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InputsR7!F92</f>
        <v>0</v>
      </c>
      <c r="H70" s="585" t="str">
        <f>InputsR7!G92</f>
        <v>£M</v>
      </c>
      <c r="I70" s="510">
        <f>InputsR7!F96</f>
        <v>0</v>
      </c>
      <c r="J70" s="585" t="str">
        <f>InputsR7!G96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InputsR7!F$106</f>
        <v>0</v>
      </c>
      <c r="H77" s="109" t="str">
        <f>InputsR7!G$106</f>
        <v>£M</v>
      </c>
      <c r="I77" s="510">
        <f>InputsR7!F$110</f>
        <v>0</v>
      </c>
      <c r="J77" s="109" t="str">
        <f>InputsR7!G$110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InputsR7!F108</f>
        <v>0</v>
      </c>
      <c r="H78" s="109" t="str">
        <f>InputsR7!G$108</f>
        <v>£M</v>
      </c>
      <c r="I78" s="516">
        <f>InputsR7!F112</f>
        <v>0</v>
      </c>
      <c r="J78" s="109" t="str">
        <f>InputsR7!G$112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InputsR7!G$106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7!$E$28,InputB7!$E$25),0)+(IF(G67&gt;0.17,SUMPRODUCT(G64*InputB7!$F$28,InputB7!$F$25),0)+IF(G65=3,(G64*InputB7!$G$28*InputB7!$G$25),0)))*(G69/(G69+I69)))-(IF(G65=2,SUMPRODUCT(G69*InputB7!$E$25),0)+(IF(G67&gt;0.17,SUMPRODUCT(G69*InputB7!$F$25),0)+IF(G65=3,(G69*InputB7!$G$25),0)))),0)</f>
        <v>0</v>
      </c>
      <c r="H84" s="163" t="str">
        <f>InputsR7!G$106</f>
        <v>£M</v>
      </c>
      <c r="I84" s="520">
        <f>IF(I69&gt;0,(((IF(I65=2,SUMPRODUCT(I64*InputB7!$E$28,InputB7!$E$25),0)+(IF(I67&gt;0.17,SUMPRODUCT(I64*InputB7!$F$28,InputB7!$F$25),0)+IF(I65=3,(I64*InputB7!$G$28*InputB7!$G$25),0)))*(I69/(I69+G69)))-(IF(I65=2,SUMPRODUCT(I69*InputB7!$E$25),0)+(IF(I67&gt;0.17,SUMPRODUCT(I69*InputB7!$F$25),0)+IF(I65=3,(I69*InputB7!$G$25),0)))),0)</f>
        <v>0</v>
      </c>
      <c r="J84" s="109" t="str">
        <f>InputsR7!G$110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InputsR7!E102</f>
        <v>Discount Rate</v>
      </c>
      <c r="F88" s="162"/>
      <c r="G88" s="498">
        <f>InputsR7!F102</f>
        <v>2.92E-2</v>
      </c>
      <c r="H88" s="162" t="str">
        <f xml:space="preserve"> InputsR7!G$7</f>
        <v>%</v>
      </c>
      <c r="I88" s="586">
        <f>InputsR7!F102</f>
        <v>2.92E-2</v>
      </c>
      <c r="J88" s="206" t="str">
        <f xml:space="preserve"> InputsR7!G$7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InputsR7!E74</f>
        <v>Gate solution has completed</v>
      </c>
      <c r="F89" s="109"/>
      <c r="G89" s="510">
        <f>InputsR7!F74</f>
        <v>0</v>
      </c>
      <c r="H89" s="389" t="str">
        <f>InputsR7!G74</f>
        <v>#</v>
      </c>
      <c r="I89" s="510">
        <f>InputsR7!F74</f>
        <v>0</v>
      </c>
      <c r="J89" s="389" t="str">
        <f>InputsR7!G74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InputsR7!E$98</f>
        <v>SSC: PAYG ratio - water resources</v>
      </c>
      <c r="F93" s="109"/>
      <c r="G93" s="548">
        <f xml:space="preserve"> InputsR7!F$98</f>
        <v>0.63800000000000001</v>
      </c>
      <c r="H93" s="364" t="str">
        <f xml:space="preserve"> InputsR7!G$98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InputsR7!E100</f>
        <v>SSC: PAYG ratio - water network plus</v>
      </c>
      <c r="F94" s="109"/>
      <c r="G94" s="529" t="s">
        <v>320</v>
      </c>
      <c r="H94" s="364" t="s">
        <v>263</v>
      </c>
      <c r="I94" s="548">
        <f xml:space="preserve"> InputsR7!F$100</f>
        <v>0.63500000000000001</v>
      </c>
      <c r="J94" s="383" t="str">
        <f xml:space="preserve"> InputsR7!G$100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InputsR7!E$114</f>
        <v>SSC: penalty - water resources (17-18 FYA CPIH deflated prices)</v>
      </c>
      <c r="F96" s="109"/>
      <c r="G96" s="530">
        <f xml:space="preserve"> InputsR7!F$114</f>
        <v>0</v>
      </c>
      <c r="H96" s="109" t="str">
        <f xml:space="preserve"> InputsR7!G$114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InputsR7!E116</f>
        <v>SSC: penalty - water network plus (17-18 FYA CPIH deflated prices)</v>
      </c>
      <c r="G97" s="530" t="s">
        <v>320</v>
      </c>
      <c r="H97" s="109" t="s">
        <v>263</v>
      </c>
      <c r="I97" s="534">
        <f>InputsR7!F116</f>
        <v>0</v>
      </c>
      <c r="J97" s="109" t="str">
        <f>InputsR7!G116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InputsR7!G$98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InputsR7!G$100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InputsR7!G$114</f>
        <v>£M</v>
      </c>
      <c r="I104" s="519" t="str">
        <f>I96</f>
        <v>N/A</v>
      </c>
      <c r="J104" s="179" t="str">
        <f xml:space="preserve"> InputsR7!G$116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InputsR7!G$114</f>
        <v>£M</v>
      </c>
      <c r="I105" s="519">
        <f>I97</f>
        <v>0</v>
      </c>
      <c r="J105" s="179" t="str">
        <f xml:space="preserve"> InputsR7!G$116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InputsR7!A119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InputsR7!$F$121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InputsR7!E124</f>
        <v>Gate solution has completed</v>
      </c>
      <c r="F116" s="109"/>
      <c r="G116" s="534">
        <f>InputsR7!F124</f>
        <v>0</v>
      </c>
      <c r="H116" s="109" t="str">
        <f>InputsR7!G124</f>
        <v>#</v>
      </c>
      <c r="I116" s="534">
        <f>InputsR7!F124</f>
        <v>0</v>
      </c>
      <c r="J116" s="109" t="str">
        <f>InputsR7!G124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InputsR7!E126</f>
        <v>SSC: cumulative percentage of allocated spend given gate reached for</v>
      </c>
      <c r="F117" s="109"/>
      <c r="G117" s="528">
        <f>InputsR7!F126</f>
        <v>0</v>
      </c>
      <c r="H117" s="368" t="str">
        <f>InputsR7!G126</f>
        <v>%</v>
      </c>
      <c r="I117" s="498">
        <f>InputsR7!F126</f>
        <v>0</v>
      </c>
      <c r="J117" s="368" t="str">
        <f>InputsR7!G126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InputsR7!E132</f>
        <v xml:space="preserve">SSC: Expected cumulative percentage of allocated spend adjusted </v>
      </c>
      <c r="F118" s="109"/>
      <c r="G118" s="528">
        <f>InputsR7!F132</f>
        <v>0</v>
      </c>
      <c r="H118" s="368" t="str">
        <f>InputsR7!G132</f>
        <v>%</v>
      </c>
      <c r="I118" s="498">
        <f>InputsR7!F132</f>
        <v>0</v>
      </c>
      <c r="J118" s="368" t="str">
        <f>InputsR7!G132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InputsR7!F$136</f>
        <v>0</v>
      </c>
      <c r="H120" s="313" t="str">
        <f>InputsR7!G$136</f>
        <v>£M</v>
      </c>
      <c r="I120" s="510">
        <f>InputsR7!F$140</f>
        <v>0</v>
      </c>
      <c r="J120" s="389" t="str">
        <f>InputsR7!G$140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InputsR7!F138</f>
        <v>0</v>
      </c>
      <c r="H121" s="585" t="str">
        <f>InputsR7!G138</f>
        <v>£M</v>
      </c>
      <c r="I121" s="510">
        <f>InputsR7!F142</f>
        <v>0</v>
      </c>
      <c r="J121" s="389" t="str">
        <f>InputsR7!G142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InputsR7!G$36</f>
        <v>£M</v>
      </c>
      <c r="I125" s="424">
        <f>I120</f>
        <v>0</v>
      </c>
      <c r="J125" s="229" t="str">
        <f xml:space="preserve"> InputsR7!G$40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InputsR7!F$152</f>
        <v>0</v>
      </c>
      <c r="H128" s="313" t="str">
        <f xml:space="preserve"> InputsR7!G$152</f>
        <v>£M</v>
      </c>
      <c r="I128" s="516">
        <f>InputsR7!F156</f>
        <v>0</v>
      </c>
      <c r="J128" s="367" t="str">
        <f>InputsR7!G156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InputsR7!F154</f>
        <v>0</v>
      </c>
      <c r="H129" s="316" t="str">
        <f>InputsR7!G154</f>
        <v>£M</v>
      </c>
      <c r="I129" s="516">
        <f>InputsR7!F158</f>
        <v>0</v>
      </c>
      <c r="J129" s="367" t="str">
        <f>InputsR7!G158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InputsR7!E148</f>
        <v>Discount Rate</v>
      </c>
      <c r="F135" s="206"/>
      <c r="G135" s="586">
        <f>InputsR7!F148</f>
        <v>2.92E-2</v>
      </c>
      <c r="H135" s="206" t="str">
        <f xml:space="preserve"> InputsR7!G$7</f>
        <v>%</v>
      </c>
      <c r="I135" s="586">
        <f>InputsR7!F148</f>
        <v>2.92E-2</v>
      </c>
      <c r="J135" s="206" t="str">
        <f xml:space="preserve"> InputsR7!G$7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InputsR7!E124</f>
        <v>Gate solution has completed</v>
      </c>
      <c r="F136" s="109"/>
      <c r="G136" s="534">
        <f>InputsR7!F124</f>
        <v>0</v>
      </c>
      <c r="H136" s="364" t="str">
        <f>InputsR7!G124</f>
        <v>#</v>
      </c>
      <c r="I136" s="510">
        <f>InputsR7!F124</f>
        <v>0</v>
      </c>
      <c r="J136" s="389" t="str">
        <f>InputsR7!G124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InputsR7!E144</f>
        <v>SSC: PAYG ratio - water resources</v>
      </c>
      <c r="F140" s="109"/>
      <c r="G140" s="498">
        <f xml:space="preserve"> InputsR7!F$144</f>
        <v>0.63800000000000001</v>
      </c>
      <c r="H140" s="109" t="str">
        <f xml:space="preserve"> InputsR7!G$44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InputsR7!E146</f>
        <v>SSC: PAYG ratio - water network plus</v>
      </c>
      <c r="F141" s="109"/>
      <c r="G141" s="538" t="s">
        <v>320</v>
      </c>
      <c r="H141" s="163" t="s">
        <v>263</v>
      </c>
      <c r="I141" s="498">
        <f>InputsR7!F146</f>
        <v>0.63500000000000001</v>
      </c>
      <c r="J141" s="109" t="str">
        <f xml:space="preserve"> InputsR7!G$46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InputsR7!E160</f>
        <v>SSC: penalty - water resources (17-18 FYA CPIH deflated prices)</v>
      </c>
      <c r="F143" s="185"/>
      <c r="G143" s="530">
        <f xml:space="preserve"> InputsR7!F$160</f>
        <v>0</v>
      </c>
      <c r="H143" s="185" t="str">
        <f xml:space="preserve"> InputsR7!G$64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InputsR7!E162</f>
        <v>SSC: penalty - water network plus (17-18 FYA CPIH deflated prices)</v>
      </c>
      <c r="F144" s="185"/>
      <c r="G144" s="538" t="s">
        <v>320</v>
      </c>
      <c r="H144" s="163" t="s">
        <v>263</v>
      </c>
      <c r="I144" s="315">
        <f>InputsR7!F162</f>
        <v>0</v>
      </c>
      <c r="J144" s="109" t="str">
        <f xml:space="preserve"> InputsR7!G$66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55F90-0498-433F-BD4B-76EF1A09187F}">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Adjusted7'!A5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Adjusted7'!B7&amp;'CalcTiming Adjusted7'!$A$5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Adjusted7'!E$49&amp;D7</f>
        <v>SSC: revenue adjustment incl. financing adjustment (17-18 FYA CPIH deflated prices): water resources</v>
      </c>
      <c r="F7" s="224">
        <f>'CalcTiming Adjusted7'!G49</f>
        <v>0</v>
      </c>
      <c r="G7" s="13" t="str">
        <f>'CalcTiming Adjusted7'!H$49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Adjusted7'!E$56&amp;D9</f>
        <v>SSC: RCV adjustment (17-18 FYA CPIH deflated prices): water resources</v>
      </c>
      <c r="F9" s="224">
        <f>'CalcTiming Adjusted7'!G56</f>
        <v>0</v>
      </c>
      <c r="G9" s="13" t="str">
        <f>'CalcTiming Adjusted7'!H$56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Adjusted7'!E$49&amp;D11</f>
        <v>SSC: revenue adjustment incl. financing adjustment (17-18 FYA CPIH deflated prices): water network plus</v>
      </c>
      <c r="F11" s="138">
        <f>'CalcTiming Adjusted7'!I49</f>
        <v>0</v>
      </c>
      <c r="G11" s="138" t="str">
        <f>'CalcTiming Adjusted7'!J$49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Adjusted7'!E$56&amp;D13</f>
        <v>SSC: RCV adjustment (17-18 FYA CPIH deflated prices): water network plus</v>
      </c>
      <c r="F13" s="138">
        <f>'CalcTiming Adjusted7'!I$56</f>
        <v>0</v>
      </c>
      <c r="G13" s="138" t="str">
        <f>'CalcTiming Adjusted7'!J$56</f>
        <v>£M</v>
      </c>
    </row>
    <row r="14" spans="1:18" s="137" customFormat="1" x14ac:dyDescent="0.45">
      <c r="D14" s="433"/>
      <c r="F14" s="124"/>
    </row>
    <row r="15" spans="1:18" s="137" customFormat="1" ht="13.15" x14ac:dyDescent="0.45">
      <c r="A15" s="72">
        <f>'CalcTiming Adjusted7'!A58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Adjusted7'!B60&amp;'CalcTiming Adjusted7'!A58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Adjusted7'!E99&amp;D19</f>
        <v>SSC: FINAL revenue adjustment incl. financing adjustment (17-18 FYA CPIH deflated prices): water resources</v>
      </c>
      <c r="F19" s="224">
        <f>'CalcTiming Adjusted7'!G99</f>
        <v>0</v>
      </c>
      <c r="G19" s="224" t="str">
        <f>'CalcTiming Adjusted7'!H99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Adjusted7'!E107&amp;D21</f>
        <v>SSC: FINAL RCV adjustment (17-18 FYA CPIH deflated prices): water resources</v>
      </c>
      <c r="F21" s="224">
        <f>'CalcTiming Adjusted7'!G107</f>
        <v>0</v>
      </c>
      <c r="G21" s="224" t="str">
        <f>'CalcTiming Adjusted7'!H107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Adjusted7'!E99&amp;D23</f>
        <v>SSC: FINAL revenue adjustment incl. financing adjustment (17-18 FYA CPIH deflated prices): water network plus</v>
      </c>
      <c r="F23" s="224">
        <f>'CalcTiming Adjusted7'!I99</f>
        <v>0</v>
      </c>
      <c r="G23" s="224" t="str">
        <f>'CalcTiming Adjusted7'!J99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Adjusted7'!E107&amp;D25</f>
        <v>SSC: FINAL RCV adjustment (17-18 FYA CPIH deflated prices): water network plus</v>
      </c>
      <c r="F25" s="224">
        <f>'CalcTiming Adjusted7'!I107</f>
        <v>0</v>
      </c>
      <c r="G25" s="224" t="str">
        <f>'CalcTiming Adjusted7'!J107</f>
        <v>£M</v>
      </c>
    </row>
    <row r="26" spans="1:18" s="137" customFormat="1" ht="12.75" x14ac:dyDescent="0.45">
      <c r="D26" s="432"/>
      <c r="F26" s="138"/>
    </row>
    <row r="27" spans="1:18" s="137" customFormat="1" ht="13.15" x14ac:dyDescent="0.45">
      <c r="A27" s="72">
        <f>'CalcTiming Adjusted7'!A110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Adjusted7'!B112&amp;'CalcTiming Adjusted7'!A110</f>
        <v>SSC0</v>
      </c>
      <c r="F29" s="138"/>
    </row>
    <row r="30" spans="1:18" s="137" customFormat="1" ht="12.75" x14ac:dyDescent="0.45">
      <c r="D30" s="433"/>
      <c r="F30" s="138"/>
    </row>
    <row r="31" spans="1:18" s="137" customFormat="1" ht="12.75" x14ac:dyDescent="0.45">
      <c r="B31" s="104"/>
      <c r="C31" s="104"/>
      <c r="D31" s="432" t="s">
        <v>333</v>
      </c>
      <c r="E31" s="191" t="str">
        <f>'CalcTiming Adjusted7'!E146&amp;D31</f>
        <v>SSC: FINAL revenue adjustment incl. financing adjustment (17-18 FYA CPIH deflated prices): water resources</v>
      </c>
      <c r="F31" s="138">
        <f>'CalcTiming Adjusted7'!G146</f>
        <v>0</v>
      </c>
      <c r="G31" s="138" t="str">
        <f>'CalcTiming Adjusted7'!H146</f>
        <v>£M</v>
      </c>
    </row>
    <row r="32" spans="1:18" s="137" customFormat="1" ht="12.75" x14ac:dyDescent="0.45">
      <c r="B32" s="104"/>
      <c r="C32" s="104"/>
      <c r="D32" s="432"/>
      <c r="F32" s="138"/>
      <c r="G32" s="191"/>
    </row>
    <row r="33" spans="1:18" s="137" customFormat="1" ht="12.75" x14ac:dyDescent="0.45">
      <c r="C33" s="104"/>
      <c r="D33" s="432" t="s">
        <v>333</v>
      </c>
      <c r="E33" s="191" t="str">
        <f>'CalcTiming Adjusted7'!E154&amp;D33</f>
        <v>SSC: FINAL RCV adjustment (17-18 FYA CPIH deflated prices): water resources</v>
      </c>
      <c r="F33" s="138">
        <f>'CalcTiming Adjusted7'!G154</f>
        <v>0</v>
      </c>
      <c r="G33" s="138" t="str">
        <f>'CalcTiming Adjusted7'!H154</f>
        <v>£M</v>
      </c>
    </row>
    <row r="34" spans="1:18" s="137" customFormat="1" ht="12.75" x14ac:dyDescent="0.45">
      <c r="B34" s="106"/>
      <c r="C34" s="104"/>
      <c r="D34" s="432"/>
      <c r="F34" s="177"/>
      <c r="G34" s="177"/>
    </row>
    <row r="35" spans="1:18" s="137" customFormat="1" ht="12.75" x14ac:dyDescent="0.45">
      <c r="D35" s="432" t="s">
        <v>334</v>
      </c>
      <c r="E35" s="191" t="str">
        <f>'CalcTiming Adjusted7'!E146&amp;D35</f>
        <v>SSC: FINAL revenue adjustment incl. financing adjustment (17-18 FYA CPIH deflated prices): water network plus</v>
      </c>
      <c r="F35" s="138">
        <f>'CalcTiming Adjusted7'!I146</f>
        <v>0</v>
      </c>
      <c r="G35" s="138" t="str">
        <f>'CalcTiming Adjusted7'!J146</f>
        <v>£M</v>
      </c>
    </row>
    <row r="36" spans="1:18" s="137" customFormat="1" ht="12.75" x14ac:dyDescent="0.45">
      <c r="C36" s="106"/>
      <c r="D36" s="432"/>
      <c r="F36" s="177"/>
      <c r="G36" s="177"/>
    </row>
    <row r="37" spans="1:18" s="137" customFormat="1" ht="12.75" x14ac:dyDescent="0.45">
      <c r="D37" s="432" t="s">
        <v>334</v>
      </c>
      <c r="E37" s="191" t="str">
        <f>'CalcTiming Adjusted7'!E154&amp;D37</f>
        <v>SSC: FINAL RCV adjustment (17-18 FYA CPIH deflated prices): water network plus</v>
      </c>
      <c r="F37" s="138">
        <f>'CalcTiming Adjusted7'!I154</f>
        <v>0</v>
      </c>
      <c r="G37" s="138" t="str">
        <f>'CalcTiming Adjusted7'!J154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3BCB-A0A9-44FC-A6E9-794333DD4FC3}">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F9845-1F79-41CA-9D20-0E8B2BFCD728}">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Cover!$C$9</f>
        <v>SSC</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SSC</v>
      </c>
      <c r="E7" s="348" t="str">
        <f t="shared" ref="E7:G7" si="0">$D$4&amp;$C$10</f>
        <v>SSC</v>
      </c>
      <c r="F7" s="348" t="str">
        <f t="shared" si="0"/>
        <v>SSC</v>
      </c>
      <c r="G7" s="348" t="str">
        <f t="shared" si="0"/>
        <v>SSC</v>
      </c>
      <c r="H7" s="345"/>
      <c r="I7" s="345"/>
      <c r="J7" s="345"/>
      <c r="K7" s="345"/>
      <c r="L7" s="261"/>
    </row>
    <row r="8" spans="1:14" x14ac:dyDescent="0.45">
      <c r="C8" s="353" t="str">
        <f>D4</f>
        <v>SSC</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51" t="s">
        <v>199</v>
      </c>
      <c r="B10" s="652"/>
      <c r="C10" s="653"/>
      <c r="D10" s="509">
        <f>IF($C$10="",0,INDEX('Partnership Arrangements'!$H$4:$L$46, MATCH(InputB8!$D$7,'Partnership Arrangements'!$H$4:$H$46,0), MATCH(InputB8!D$9, 'Partnership Arrangements'!$H$4:$L$4,0)))</f>
        <v>0</v>
      </c>
      <c r="E10" s="509">
        <f>IF($C$10="",0,INDEX('Partnership Arrangements'!$H$4:$L$46, MATCH(InputB8!$D$7,'Partnership Arrangements'!$H$4:$H$46,0), MATCH(InputB8!E$9, 'Partnership Arrangements'!$H$4:$L$4,0)))</f>
        <v>0</v>
      </c>
      <c r="F10" s="509">
        <f>IF($C$10="",0,INDEX('Partnership Arrangements'!$H$4:$L$46, MATCH(InputB8!$D$7,'Partnership Arrangements'!$H$4:$H$46,0), MATCH(InputB8!F$9, 'Partnership Arrangements'!$H$4:$L$4,0)))</f>
        <v>0</v>
      </c>
      <c r="G10" s="509">
        <f>IF($C$10="",0,INDEX('Partnership Arrangements'!$H$4:$L$46, MATCH(InputB8!$D$7,'Partnership Arrangements'!$H$4:$H$46,0), MATCH(InputB8!G$9, 'Partnership Arrangements'!$H$4:$L$4,0)))</f>
        <v>0</v>
      </c>
      <c r="H10" s="261"/>
      <c r="I10" s="261"/>
      <c r="J10" s="346"/>
      <c r="K10" s="346"/>
      <c r="L10" s="346"/>
      <c r="M10" s="346"/>
      <c r="N10" s="140"/>
    </row>
    <row r="11" spans="1:14" ht="35.450000000000003" customHeight="1" x14ac:dyDescent="0.45">
      <c r="A11" s="655" t="s">
        <v>200</v>
      </c>
      <c r="B11" s="656"/>
      <c r="C11" s="654"/>
      <c r="D11" s="509">
        <f>IF($C$10="",0,INDEX('Partnership Arrangements'!$P$4:$T$46, MATCH(InputB8!$D$7,'Partnership Arrangements'!$P$4:$P$46,0), MATCH(InputB8!D$9, 'Partnership Arrangements'!$P$4:$T$4,0)))</f>
        <v>0</v>
      </c>
      <c r="E11" s="509">
        <f>IF($C$10="",0,INDEX('Partnership Arrangements'!$P$4:$T$46, MATCH(InputB8!$D$7,'Partnership Arrangements'!$P$4:$P$46,0), MATCH(InputB8!E$9, 'Partnership Arrangements'!$P$4:$T$4,0)))</f>
        <v>0</v>
      </c>
      <c r="F11" s="509">
        <f>IF($C$10="",0,INDEX('Partnership Arrangements'!$P$4:$T$46, MATCH(InputB8!$D$7,'Partnership Arrangements'!$P$4:$P$46,0), MATCH(InputB8!F$9, 'Partnership Arrangements'!$P$4:$T$4,0)))</f>
        <v>0</v>
      </c>
      <c r="G11" s="509">
        <f>IF($C$10="",0,INDEX('Partnership Arrangements'!$P$4:$T$46, MATCH(InputB8!$D$7,'Partnership Arrangements'!$P$4:$P$46,0), MATCH(InputB8!G$9,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8" t="s">
        <v>244</v>
      </c>
      <c r="G18" s="658"/>
    </row>
    <row r="19" spans="1:13" ht="42" customHeight="1" x14ac:dyDescent="0.45">
      <c r="C19" s="233" t="str">
        <f>D7</f>
        <v>SSC</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SSC</v>
      </c>
      <c r="E24" s="348" t="str">
        <f>$D$4&amp;$C$27</f>
        <v>SSC</v>
      </c>
      <c r="F24" s="348" t="str">
        <f>$D$4&amp;$C$27</f>
        <v>SSC</v>
      </c>
      <c r="G24" s="348" t="str">
        <f>$D$4&amp;$C$27</f>
        <v>SSC</v>
      </c>
      <c r="H24" s="345"/>
      <c r="I24" s="345"/>
      <c r="J24" s="345"/>
      <c r="K24" s="345"/>
      <c r="L24" s="261"/>
    </row>
    <row r="25" spans="1:13" x14ac:dyDescent="0.45">
      <c r="C25" s="351" t="str">
        <f>D4</f>
        <v>SSC</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51" t="s">
        <v>199</v>
      </c>
      <c r="B27" s="652"/>
      <c r="C27" s="653"/>
      <c r="D27" s="509">
        <f>IF($C$27="", 0,INDEX('Partnership Arrangements'!$H$4:$L$46, MATCH(InputB8!$D$24,'Partnership Arrangements'!$H$4:$H$46,0), MATCH(InputB8!D$26, 'Partnership Arrangements'!$H$4:$L$4,0)))</f>
        <v>0</v>
      </c>
      <c r="E27" s="509">
        <f>IF($C$27="", 0,INDEX('Partnership Arrangements'!$H$4:$L$46, MATCH(InputB8!$D$24,'Partnership Arrangements'!$H$4:$H$46,0), MATCH(InputB8!E$26, 'Partnership Arrangements'!$H$4:$L$4,0)))</f>
        <v>0</v>
      </c>
      <c r="F27" s="509">
        <f>IF($C$27="", 0,INDEX('Partnership Arrangements'!$H$4:$L$46, MATCH(InputB8!$D$24,'Partnership Arrangements'!$H$4:$H$46,0), MATCH(InputB8!F$26, 'Partnership Arrangements'!$H$4:$L$4,0)))</f>
        <v>0</v>
      </c>
      <c r="G27" s="509">
        <f>IF($C$27="", 0,INDEX('Partnership Arrangements'!$H$4:$L$46, MATCH(InputB8!$D$24,'Partnership Arrangements'!$H$4:$H$46,0), MATCH(InputB8!G$26, 'Partnership Arrangements'!$H$4:$L$4,0)))</f>
        <v>0</v>
      </c>
      <c r="H27" s="261"/>
      <c r="I27" s="346"/>
      <c r="J27" s="346"/>
      <c r="K27" s="346"/>
      <c r="L27" s="346"/>
      <c r="M27" s="423"/>
    </row>
    <row r="28" spans="1:13" ht="35.450000000000003" customHeight="1" x14ac:dyDescent="0.45">
      <c r="A28" s="655" t="s">
        <v>200</v>
      </c>
      <c r="B28" s="656"/>
      <c r="C28" s="654"/>
      <c r="D28" s="509">
        <f>IF($C$27="",0,INDEX('Partnership Arrangements'!$P$4:$T$46,MATCH(InputB8!$D$24,'Partnership Arrangements'!$P$4:$P$46,0),MATCH(InputB8!D$26,'Partnership Arrangements'!$P$4:$T$4,0)))</f>
        <v>0</v>
      </c>
      <c r="E28" s="509">
        <f>IF($C$27="",0,INDEX('Partnership Arrangements'!$P$4:$T$46,MATCH(InputB8!$D$24,'Partnership Arrangements'!$P$4:$P$46,0),MATCH(InputB8!E$26,'Partnership Arrangements'!$P$4:$T$4,0)))</f>
        <v>0</v>
      </c>
      <c r="F28" s="509">
        <f>IF($C$27="",0,INDEX('Partnership Arrangements'!$P$4:$T$46,MATCH(InputB8!$D$24,'Partnership Arrangements'!$P$4:$P$46,0),MATCH(InputB8!F$26,'Partnership Arrangements'!$P$4:$T$4,0)))</f>
        <v>0</v>
      </c>
      <c r="G28" s="509">
        <f>IF($C$27="",0,INDEX('Partnership Arrangements'!$P$4:$T$46,MATCH(InputB8!$D$24,'Partnership Arrangements'!$P$4:$P$46,0),MATCH(InputB8!G$26,'Partnership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8" t="s">
        <v>249</v>
      </c>
      <c r="G35" s="658"/>
    </row>
    <row r="36" spans="1:12" s="79" customFormat="1" ht="35.450000000000003" customHeight="1" x14ac:dyDescent="0.45">
      <c r="C36" s="252" t="str">
        <f>D24</f>
        <v>SSC</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SSC</v>
      </c>
      <c r="E43" s="348" t="str">
        <f>$D$4&amp;$C$46</f>
        <v>SSC</v>
      </c>
      <c r="F43" s="348" t="str">
        <f>$D$4&amp;$C$46</f>
        <v>SSC</v>
      </c>
      <c r="G43" s="348" t="str">
        <f>$D$4&amp;$C$46</f>
        <v>SSC</v>
      </c>
      <c r="H43" s="345"/>
      <c r="I43" s="345"/>
      <c r="J43" s="345"/>
      <c r="K43" s="345"/>
      <c r="L43" s="261"/>
    </row>
    <row r="44" spans="1:12" x14ac:dyDescent="0.45">
      <c r="C44" s="351" t="str">
        <f>D4</f>
        <v>SSC</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51" t="s">
        <v>199</v>
      </c>
      <c r="B46" s="652"/>
      <c r="C46" s="653"/>
      <c r="D46" s="509">
        <f>IF($C$46="",0,INDEX('Partnership Arrangements'!$H$4:$L$46, MATCH(InputB8!$D$43,'Partnership Arrangements'!$H$4:$H$46,0), MATCH(InputB8!D$45, 'Partnership Arrangements'!$H$4:$L$4,0)))</f>
        <v>0</v>
      </c>
      <c r="E46" s="509">
        <f>IF($C$46="",0,INDEX('Partnership Arrangements'!$H$4:$L$46, MATCH(InputB8!$D$43,'Partnership Arrangements'!$H$4:$H$46,0), MATCH(InputB8!E$45, 'Partnership Arrangements'!$H$4:$L$4,0)))</f>
        <v>0</v>
      </c>
      <c r="F46" s="509">
        <f>IF($C$46="",0,INDEX('Partnership Arrangements'!$H$4:$L$46, MATCH(InputB8!$D$43,'Partnership Arrangements'!$H$4:$H$46,0), MATCH(InputB8!F$45, 'Partnership Arrangements'!$H$4:$L$4,0)))</f>
        <v>0</v>
      </c>
      <c r="G46" s="509">
        <f>IF($C$46="",0,INDEX('Partnership Arrangements'!$H$4:$L$46, MATCH(InputB8!$D$43,'Partnership Arrangements'!$H$4:$H$46,0), MATCH(InputB8!G$45, 'Partnership Arrangements'!$H$4:$L$4,0)))</f>
        <v>0</v>
      </c>
      <c r="H46" s="261"/>
      <c r="I46" s="261"/>
      <c r="J46" s="261"/>
      <c r="K46" s="261"/>
      <c r="L46" s="261"/>
    </row>
    <row r="47" spans="1:12" ht="35.450000000000003" customHeight="1" x14ac:dyDescent="0.45">
      <c r="A47" s="655" t="s">
        <v>200</v>
      </c>
      <c r="B47" s="656"/>
      <c r="C47" s="654"/>
      <c r="D47" s="509">
        <f>IF($C$46="",0, INDEX('Partnership Arrangements'!$P$4:$T$46, MATCH(InputB8!$D$43,'Partnership Arrangements'!$P$4:$P$46,0), MATCH(InputB8!D$45, 'Partnership Arrangements'!$P$4:$T$4,0)))</f>
        <v>0</v>
      </c>
      <c r="E47" s="509">
        <f>IF($C$46="",0, INDEX('Partnership Arrangements'!$P$4:$T$46, MATCH(InputB8!$D$43,'Partnership Arrangements'!$P$4:$P$46,0), MATCH(InputB8!E$45, 'Partnership Arrangements'!$P$4:$T$4,0)))</f>
        <v>0</v>
      </c>
      <c r="F47" s="509">
        <f>IF($C$46="",0, INDEX('Partnership Arrangements'!$P$4:$T$46, MATCH(InputB8!$D$43,'Partnership Arrangements'!$P$4:$P$46,0), MATCH(InputB8!F$45, 'Partnership Arrangements'!$P$4:$T$4,0)))</f>
        <v>0</v>
      </c>
      <c r="G47" s="509">
        <f>IF($C$46="",0, INDEX('Partnership Arrangements'!$P$4:$T$46, MATCH(InputB8!$D$43,'Partnership Arrangements'!$P$4:$P$46,0), MATCH(InputB8!G$45,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7" t="s">
        <v>249</v>
      </c>
      <c r="G49" s="657"/>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F35:G35"/>
    <mergeCell ref="A46:B46"/>
    <mergeCell ref="C46:C47"/>
    <mergeCell ref="A47:B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974B4FE-6DCF-4E09-8C4B-173FA9CD035D}">
          <x14:formula1>
            <xm:f>'Partnership Arrangements'!$B$26</xm:f>
          </x14:formula1>
          <xm:sqref>C46:C47</xm:sqref>
        </x14:dataValidation>
        <x14:dataValidation type="list" allowBlank="1" showInputMessage="1" showErrorMessage="1" xr:uid="{B2FF0512-8D3F-49B8-96C7-43FE665E2C93}">
          <x14:formula1>
            <xm:f>'Partnership Arrangements'!$B$5:$B$20</xm:f>
          </x14:formula1>
          <xm:sqref>C10:C11</xm:sqref>
        </x14:dataValidation>
        <x14:dataValidation type="list" allowBlank="1" showInputMessage="1" showErrorMessage="1" xr:uid="{C1A5CE86-F138-41CD-83E8-9999DBD4656F}">
          <x14:formula1>
            <xm:f>'Partnership Arrangements'!$B$21:$B$25</xm:f>
          </x14:formula1>
          <xm:sqref>C27:C28</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6D53-D9BC-4D46-91AF-D62CAE1A23B5}">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InputB8!C2</f>
        <v>(1) Funded (Solutions at PR19)</v>
      </c>
      <c r="B14" s="562"/>
      <c r="C14" s="481"/>
      <c r="D14" s="409"/>
    </row>
    <row r="15" spans="1:10" s="267" customFormat="1" ht="13.15" x14ac:dyDescent="0.45">
      <c r="A15" s="72">
        <f>InputB8!$C$10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InputB8!D4</f>
        <v>SSC</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InputB8!D15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264</v>
      </c>
      <c r="E22" s="108" t="str">
        <f>F17&amp;D22</f>
        <v>SSC: cumulative percentage of allocated spend given gate reached for</v>
      </c>
      <c r="F22" s="216">
        <f>INDEX(InputsG!$B$3:$G$7,MATCH(InputsG!$B$6,InputsG!$B$3:$B$7,0),MATCH(InputsR8!F$20,InputsG!$B$4:$G$4,0))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265</v>
      </c>
      <c r="E24" s="261" t="str">
        <f>$F$17&amp;D24</f>
        <v>SSC: Expected proportion of next gate spent</v>
      </c>
      <c r="F24" s="450">
        <v>0</v>
      </c>
      <c r="G24" s="261" t="s">
        <v>139</v>
      </c>
      <c r="H24" s="574" t="s">
        <v>266</v>
      </c>
      <c r="I24" s="574"/>
      <c r="J24" s="574"/>
    </row>
    <row r="25" spans="1:10" s="265" customFormat="1" ht="13.5" x14ac:dyDescent="0.45">
      <c r="A25" s="574"/>
      <c r="B25" s="574"/>
      <c r="C25" s="485"/>
      <c r="D25" s="484" t="s">
        <v>267</v>
      </c>
      <c r="E25" s="261" t="str">
        <f t="shared" ref="E25:E32" si="0">$F$17&amp;D25</f>
        <v>SSC: Next gate allowance</v>
      </c>
      <c r="F25" s="216">
        <f>INDEX(InputsG!$B$3:$G$7,MATCH(InputsG!$B$7,InputsG!$B$3:$B$7,0),MATCH(InputsR8!F$20,InputsG!$B$4:$G$4,0))</f>
        <v>0</v>
      </c>
      <c r="G25" s="261" t="s">
        <v>139</v>
      </c>
      <c r="H25" s="574"/>
      <c r="I25" s="574"/>
      <c r="J25" s="574"/>
    </row>
    <row r="26" spans="1:10" s="265" customFormat="1" ht="13.5" x14ac:dyDescent="0.45">
      <c r="A26" s="574"/>
      <c r="B26" s="574"/>
      <c r="C26" s="485"/>
      <c r="D26" s="484" t="s">
        <v>268</v>
      </c>
      <c r="E26" s="261" t="str">
        <f t="shared" si="0"/>
        <v>SSC: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269</v>
      </c>
      <c r="E28" s="261" t="str">
        <f t="shared" si="0"/>
        <v>SSC: Expected proportion of next gate after spent</v>
      </c>
      <c r="F28" s="478"/>
      <c r="G28" s="261" t="s">
        <v>139</v>
      </c>
      <c r="H28" s="574" t="s">
        <v>270</v>
      </c>
      <c r="I28" s="574"/>
      <c r="J28" s="574"/>
    </row>
    <row r="29" spans="1:10" s="265" customFormat="1" ht="13.5" x14ac:dyDescent="0.45">
      <c r="A29" s="574"/>
      <c r="B29" s="574"/>
      <c r="C29" s="485"/>
      <c r="D29" s="484" t="s">
        <v>267</v>
      </c>
      <c r="E29" s="261" t="str">
        <f t="shared" si="0"/>
        <v>SSC: Next gate allowance</v>
      </c>
      <c r="F29" s="216">
        <f>INDEX(InputsG!$B$3:$G$7,MATCH(InputsG!$B$7,InputsG!$B$3:$B$7,0),MATCH(InputsR8!F$20+1,InputsG!$B$4:$G$4,0))</f>
        <v>0.15</v>
      </c>
      <c r="G29" s="261" t="s">
        <v>139</v>
      </c>
      <c r="H29" s="574"/>
      <c r="I29" s="574"/>
      <c r="J29" s="574"/>
    </row>
    <row r="30" spans="1:10" s="265" customFormat="1" ht="13.5" x14ac:dyDescent="0.45">
      <c r="A30" s="574"/>
      <c r="B30" s="574"/>
      <c r="C30" s="485"/>
      <c r="D30" s="484" t="s">
        <v>271</v>
      </c>
      <c r="E30" s="261" t="str">
        <f t="shared" si="0"/>
        <v>SSC: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272</v>
      </c>
      <c r="E32" s="261" t="str">
        <f t="shared" si="0"/>
        <v xml:space="preserve">SSC: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273</v>
      </c>
      <c r="D34" s="84" t="str">
        <f>C34&amp;A15</f>
        <v>Final determination inputs for: 0</v>
      </c>
    </row>
    <row r="35" spans="1:10" s="108" customFormat="1" ht="12.75" x14ac:dyDescent="0.45">
      <c r="C35" s="340"/>
      <c r="D35" s="333"/>
    </row>
    <row r="36" spans="1:10" s="108" customFormat="1" ht="12.75" x14ac:dyDescent="0.45">
      <c r="C36" s="340"/>
      <c r="D36" s="333" t="s">
        <v>274</v>
      </c>
      <c r="E36" s="108" t="str">
        <f>$F$17&amp;D36</f>
        <v>SSC: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275</v>
      </c>
      <c r="E38" s="108" t="str">
        <f t="shared" ref="E38:E46" si="1">$F$17&amp;D38</f>
        <v>SSC: additional gated totex allowance - water resources (17-18 FYA CPIH deflated prices)</v>
      </c>
      <c r="F38" s="544"/>
      <c r="G38" s="261" t="s">
        <v>261</v>
      </c>
    </row>
    <row r="39" spans="1:10" s="108" customFormat="1" ht="12.75" x14ac:dyDescent="0.45">
      <c r="C39" s="340"/>
      <c r="D39" s="333"/>
      <c r="H39" s="437" t="s">
        <v>276</v>
      </c>
    </row>
    <row r="40" spans="1:10" s="263" customFormat="1" ht="13.5" x14ac:dyDescent="0.45">
      <c r="A40" s="573"/>
      <c r="B40" s="573"/>
      <c r="C40" s="483"/>
      <c r="D40" s="335" t="s">
        <v>277</v>
      </c>
      <c r="E40" s="108" t="str">
        <f t="shared" si="1"/>
        <v>SSC: totex allowance - water network plus (17-18 FYA CPIH deflated prices</v>
      </c>
      <c r="F40" s="544"/>
      <c r="G40" s="108" t="s">
        <v>261</v>
      </c>
      <c r="H40" s="108" t="b">
        <f>(F36+F40)=ROUND(InputB8!F19,3)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278</v>
      </c>
      <c r="E42" s="108" t="str">
        <f t="shared" si="1"/>
        <v>SSC: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279</v>
      </c>
      <c r="E44" s="108" t="str">
        <f t="shared" si="1"/>
        <v>SSC: PAYG ratio - water resources</v>
      </c>
      <c r="F44" s="257">
        <f>_xlfn.XLOOKUP($F17,'Discount Rate '!$B$9:$B$26,'Discount Rate '!$C$9:$C$26,"0",0,1)</f>
        <v>0.63800000000000001</v>
      </c>
      <c r="G44" s="108" t="s">
        <v>139</v>
      </c>
      <c r="H44" s="108"/>
      <c r="I44" s="108"/>
      <c r="J44" s="573"/>
    </row>
    <row r="45" spans="1:10" s="108" customFormat="1" ht="12.75" x14ac:dyDescent="0.45">
      <c r="C45" s="340"/>
      <c r="D45" s="333"/>
      <c r="F45" s="294"/>
    </row>
    <row r="46" spans="1:10" s="108" customFormat="1" ht="12.75" x14ac:dyDescent="0.45">
      <c r="C46" s="340"/>
      <c r="D46" s="333" t="s">
        <v>280</v>
      </c>
      <c r="E46" s="108" t="str">
        <f t="shared" si="1"/>
        <v>SSC: PAYG ratio - water network plus</v>
      </c>
      <c r="F46" s="257">
        <f>_xlfn.XLOOKUP($F17,'Discount Rate '!$B$9:$B$26,'Discount Rate '!$D$9:$D$26,"0",0,1)</f>
        <v>0.63500000000000001</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281</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282</v>
      </c>
      <c r="E52" s="108" t="str">
        <f>$F$17&amp;D52</f>
        <v>SSC: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283</v>
      </c>
      <c r="E54" s="108" t="str">
        <f t="shared" ref="E54:E66" si="2">$F$17&amp;D54</f>
        <v>SSC: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284</v>
      </c>
      <c r="E56" s="108" t="str">
        <f t="shared" si="2"/>
        <v>SSC:outturn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285</v>
      </c>
      <c r="E58" s="108" t="str">
        <f t="shared" si="2"/>
        <v>SSC: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286</v>
      </c>
      <c r="E60" s="108" t="str">
        <f t="shared" si="2"/>
        <v>SSC: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287</v>
      </c>
      <c r="I61" s="261"/>
      <c r="J61" s="261"/>
    </row>
    <row r="62" spans="1:10" s="231" customFormat="1" x14ac:dyDescent="0.45">
      <c r="A62" s="261"/>
      <c r="B62" s="261"/>
      <c r="C62" s="484"/>
      <c r="D62" s="332" t="s">
        <v>288</v>
      </c>
      <c r="E62" s="108" t="str">
        <f t="shared" si="2"/>
        <v>SSC: outturn totex for Gates 1 and 2 - water network plus (17-18 FYA CPIH deflated prices)</v>
      </c>
      <c r="F62" s="544"/>
      <c r="G62" s="261" t="s">
        <v>261</v>
      </c>
      <c r="H62" s="261" t="b">
        <f>ROUND(F56+F62,2)=ROUND(InputB8!D19,2)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289</v>
      </c>
      <c r="E64" s="108" t="str">
        <f t="shared" si="2"/>
        <v>SSC: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290</v>
      </c>
      <c r="E66" s="108" t="str">
        <f t="shared" si="2"/>
        <v>SSC: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InputB8!C21</f>
        <v>(2) Unfunded (Solutions post Gate 1)</v>
      </c>
      <c r="B68" s="562"/>
      <c r="C68" s="486"/>
      <c r="D68" s="410"/>
      <c r="E68" s="562"/>
      <c r="F68" s="408"/>
      <c r="G68" s="408"/>
      <c r="H68" s="562"/>
      <c r="I68" s="562"/>
      <c r="J68" s="562"/>
    </row>
    <row r="69" spans="1:10" s="72" customFormat="1" ht="13.15" x14ac:dyDescent="0.45">
      <c r="A69" s="72">
        <f>InputB8!C27</f>
        <v>0</v>
      </c>
      <c r="C69" s="431"/>
      <c r="D69" s="334"/>
    </row>
    <row r="70" spans="1:10" s="108" customFormat="1" ht="12.75" x14ac:dyDescent="0.45">
      <c r="C70" s="340"/>
      <c r="D70" s="333"/>
    </row>
    <row r="71" spans="1:10" s="108" customFormat="1" ht="13.15" x14ac:dyDescent="0.45">
      <c r="C71" s="340"/>
      <c r="D71" s="336"/>
      <c r="E71" s="108" t="s">
        <v>259</v>
      </c>
      <c r="F71" s="479" t="str">
        <f>InputB8!D4</f>
        <v>SSC</v>
      </c>
    </row>
    <row r="72" spans="1:10" s="108" customFormat="1" ht="13.15" x14ac:dyDescent="0.45">
      <c r="C72" s="340"/>
      <c r="D72" s="336"/>
      <c r="F72" s="490"/>
    </row>
    <row r="73" spans="1:10" x14ac:dyDescent="0.45">
      <c r="A73" s="228"/>
      <c r="B73" s="228"/>
      <c r="C73" s="482"/>
      <c r="D73" s="337"/>
      <c r="E73" s="108" t="s">
        <v>291</v>
      </c>
      <c r="F73" s="496">
        <f>InputB8!D32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264</v>
      </c>
      <c r="E76" s="108" t="str">
        <f>F71&amp;D76</f>
        <v>SSC: cumulative percentage of allocated spend given gate reached for</v>
      </c>
      <c r="F76" s="216">
        <f>INDEX(InputsG!$B$10:$G$14,MATCH(InputsG!$B$13,InputsG!$B$10:$B$14,0),MATCH(InputsR8!F$74,InputsG!$B$11:$G$11,0))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265</v>
      </c>
      <c r="E78" s="261" t="str">
        <f>$F$71&amp;D78</f>
        <v>SSC: Expected proportion of next gate spent</v>
      </c>
      <c r="F78" s="450">
        <v>0</v>
      </c>
      <c r="G78" s="261" t="s">
        <v>139</v>
      </c>
      <c r="H78" s="574" t="s">
        <v>266</v>
      </c>
      <c r="I78" s="574"/>
      <c r="J78" s="574"/>
    </row>
    <row r="79" spans="1:10" s="265" customFormat="1" ht="13.5" x14ac:dyDescent="0.45">
      <c r="A79" s="574"/>
      <c r="B79" s="574"/>
      <c r="C79" s="485"/>
      <c r="D79" s="484" t="s">
        <v>267</v>
      </c>
      <c r="E79" s="261" t="str">
        <f t="shared" ref="E79:E86" si="3">$F$71&amp;D79</f>
        <v>SSC: Next gate allowance</v>
      </c>
      <c r="F79" s="216">
        <f>INDEX(InputsG!$B$10:$G$14,MATCH(InputsG!$B$14,InputsG!$B$10:$B$14,0),MATCH(InputsR8!F$74,InputsG!$B$11:$G$11,0))</f>
        <v>0</v>
      </c>
      <c r="G79" s="261" t="s">
        <v>139</v>
      </c>
      <c r="H79" s="574"/>
      <c r="I79" s="574"/>
      <c r="J79" s="574"/>
    </row>
    <row r="80" spans="1:10" s="265" customFormat="1" ht="13.5" x14ac:dyDescent="0.45">
      <c r="A80" s="574"/>
      <c r="B80" s="574"/>
      <c r="C80" s="485"/>
      <c r="D80" s="484" t="s">
        <v>268</v>
      </c>
      <c r="E80" s="261" t="str">
        <f t="shared" si="3"/>
        <v>SSC: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269</v>
      </c>
      <c r="E82" s="261" t="str">
        <f t="shared" si="3"/>
        <v>SSC: Expected proportion of next gate after spent</v>
      </c>
      <c r="F82" s="478"/>
      <c r="G82" s="261" t="s">
        <v>139</v>
      </c>
      <c r="H82" s="574" t="s">
        <v>270</v>
      </c>
      <c r="I82" s="574"/>
      <c r="J82" s="574"/>
    </row>
    <row r="83" spans="1:10" s="265" customFormat="1" ht="13.5" x14ac:dyDescent="0.45">
      <c r="A83" s="574"/>
      <c r="B83" s="574"/>
      <c r="C83" s="485"/>
      <c r="D83" s="484" t="s">
        <v>267</v>
      </c>
      <c r="E83" s="261" t="str">
        <f t="shared" si="3"/>
        <v>SSC: Next gate allowance</v>
      </c>
      <c r="F83" s="216">
        <f>INDEX(InputsG!$B$10:$G$14,MATCH(InputsG!$B$14,InputsG!$B$10:$B$14,0),MATCH(InputsR8!F$74+1,InputsG!$B$11:$G$11,0))</f>
        <v>0</v>
      </c>
      <c r="G83" s="261" t="s">
        <v>139</v>
      </c>
      <c r="H83" s="574"/>
      <c r="I83" s="574"/>
      <c r="J83" s="574"/>
    </row>
    <row r="84" spans="1:10" s="265" customFormat="1" ht="13.5" x14ac:dyDescent="0.45">
      <c r="A84" s="574"/>
      <c r="B84" s="574"/>
      <c r="C84" s="485"/>
      <c r="D84" s="484" t="s">
        <v>271</v>
      </c>
      <c r="E84" s="261" t="str">
        <f t="shared" si="3"/>
        <v>SSC: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272</v>
      </c>
      <c r="E86" s="261" t="str">
        <f t="shared" si="3"/>
        <v xml:space="preserve">SSC: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294</v>
      </c>
      <c r="D88" s="341" t="str">
        <f>C88&amp;A69</f>
        <v>Shadow' Interim determination inputs for: 0</v>
      </c>
    </row>
    <row r="89" spans="1:10" s="108" customFormat="1" ht="12.75" x14ac:dyDescent="0.45">
      <c r="C89" s="340"/>
      <c r="D89" s="333"/>
    </row>
    <row r="90" spans="1:10" s="108" customFormat="1" ht="12.75" x14ac:dyDescent="0.45">
      <c r="C90" s="340"/>
      <c r="D90" s="333" t="s">
        <v>295</v>
      </c>
      <c r="E90" s="108" t="str">
        <f>$F$71&amp;D90</f>
        <v>SSC: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275</v>
      </c>
      <c r="E92" s="108" t="str">
        <f>$F$71&amp;D92</f>
        <v>SSC: additional gated totex allowance - water resources (17-18 FYA CPIH deflated prices)</v>
      </c>
      <c r="F92" s="544"/>
      <c r="G92" s="108" t="s">
        <v>261</v>
      </c>
    </row>
    <row r="93" spans="1:10" s="108" customFormat="1" ht="12.75" x14ac:dyDescent="0.45">
      <c r="C93" s="340"/>
      <c r="D93" s="333"/>
      <c r="F93" s="496"/>
      <c r="H93" s="437" t="s">
        <v>276</v>
      </c>
    </row>
    <row r="94" spans="1:10" s="263" customFormat="1" ht="13.5" x14ac:dyDescent="0.45">
      <c r="A94" s="573"/>
      <c r="B94" s="573"/>
      <c r="C94" s="483"/>
      <c r="D94" s="335" t="s">
        <v>298</v>
      </c>
      <c r="E94" s="108" t="str">
        <f>$F$71&amp;D94</f>
        <v>SSC: shadow totex allowance - water network plus (17-18 FYA CPIH deflated prices</v>
      </c>
      <c r="F94" s="544"/>
      <c r="G94" s="108" t="s">
        <v>261</v>
      </c>
      <c r="H94" s="108" t="b">
        <f>(F90+F94)=ROUND(InputB8!F36,3)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278</v>
      </c>
      <c r="E96" s="108" t="str">
        <f>$F$71&amp;D96</f>
        <v>SSC: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279</v>
      </c>
      <c r="E98" s="108" t="str">
        <f>$F$71&amp;D98</f>
        <v>SSC: PAYG ratio - water resources</v>
      </c>
      <c r="F98" s="257">
        <f>_xlfn.XLOOKUP($F71,'Discount Rate '!$B$9:$B$26,'Discount Rate '!$C$9:$C$26,"0",0,1)</f>
        <v>0.63800000000000001</v>
      </c>
      <c r="G98" s="108" t="s">
        <v>139</v>
      </c>
      <c r="H98" s="108"/>
      <c r="I98" s="108"/>
      <c r="J98" s="573"/>
    </row>
    <row r="99" spans="1:10" s="108" customFormat="1" ht="12.75" x14ac:dyDescent="0.45">
      <c r="C99" s="340"/>
      <c r="D99" s="333"/>
      <c r="F99" s="261"/>
    </row>
    <row r="100" spans="1:10" s="108" customFormat="1" ht="12.75" x14ac:dyDescent="0.45">
      <c r="C100" s="340"/>
      <c r="D100" s="333" t="s">
        <v>280</v>
      </c>
      <c r="E100" s="108" t="str">
        <f>$F$71&amp;D100</f>
        <v>SSC: PAYG ratio - water network plus</v>
      </c>
      <c r="F100" s="257">
        <f>_xlfn.XLOOKUP($F71,'Discount Rate '!$B$9:$B$26,'Discount Rate '!$D$9:$D$26,"0",0,1)</f>
        <v>0.63500000000000001</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281</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282</v>
      </c>
      <c r="E106" s="108" t="str">
        <f>$F$71&amp;D106</f>
        <v>SSC: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283</v>
      </c>
      <c r="E108" s="108" t="str">
        <f t="shared" ref="E108:E116" si="4">$F$71&amp;D108</f>
        <v>SSC: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285</v>
      </c>
      <c r="E110" s="108" t="str">
        <f t="shared" si="4"/>
        <v>SSC: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286</v>
      </c>
      <c r="E112" s="108" t="str">
        <f t="shared" si="4"/>
        <v>SSC: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289</v>
      </c>
      <c r="E114" s="108" t="str">
        <f t="shared" si="4"/>
        <v>SSC: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290</v>
      </c>
      <c r="E116" s="108" t="str">
        <f t="shared" si="4"/>
        <v>SSC: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InputB8!C38</f>
        <v>(3) Other (Applicable to Southern Water only post Gate 2)</v>
      </c>
      <c r="B118" s="562"/>
      <c r="C118" s="486"/>
      <c r="D118" s="410"/>
      <c r="E118" s="408"/>
      <c r="F118" s="413"/>
      <c r="G118" s="408"/>
      <c r="H118" s="562"/>
      <c r="I118" s="562"/>
      <c r="J118" s="562"/>
    </row>
    <row r="119" spans="1:10" s="267" customFormat="1" ht="13.15" x14ac:dyDescent="0.45">
      <c r="A119" s="72">
        <f>InputB8!C46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InputB8!D4</f>
        <v>SSC</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301</v>
      </c>
      <c r="F123" s="496">
        <f>InputB8!D51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264</v>
      </c>
      <c r="E126" s="108" t="str">
        <f>F121&amp;D126</f>
        <v>SSC: cumulative percentage of allocated spend given gate reached for</v>
      </c>
      <c r="F126" s="216">
        <f>INDEX(InputsG!$B$17:$G$21,MATCH(InputsG!$B$20,InputsG!$B$17:$B$21,0),MATCH(InputsR8!F$124,InputsG!$B$18:$G$18,0))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265</v>
      </c>
      <c r="D128" s="338"/>
      <c r="E128" s="261" t="str">
        <f>$F$121&amp;C128</f>
        <v>SSC: Expected proportion of next gate spent</v>
      </c>
      <c r="F128" s="450"/>
      <c r="G128" s="261" t="s">
        <v>139</v>
      </c>
      <c r="H128" s="574" t="s">
        <v>266</v>
      </c>
      <c r="I128" s="574"/>
      <c r="J128" s="574"/>
    </row>
    <row r="129" spans="1:10" s="265" customFormat="1" ht="13.5" x14ac:dyDescent="0.45">
      <c r="A129" s="574"/>
      <c r="B129" s="574"/>
      <c r="C129" s="484" t="s">
        <v>267</v>
      </c>
      <c r="D129" s="338"/>
      <c r="E129" s="261" t="str">
        <f t="shared" ref="E129:E132" si="5">$F$121&amp;C129</f>
        <v>SSC: Next gate allowance</v>
      </c>
      <c r="F129" s="216">
        <f>INDEX(InputsG!$B$17:$G$21,MATCH(InputsG!$B$21,InputsG!$B$17:$B$21,0),MATCH(InputsR8!F$124,InputsG!$B$18:$G$18,0))</f>
        <v>0</v>
      </c>
      <c r="G129" s="261" t="s">
        <v>139</v>
      </c>
      <c r="H129" s="574"/>
      <c r="I129" s="574"/>
      <c r="J129" s="574"/>
    </row>
    <row r="130" spans="1:10" s="265" customFormat="1" ht="13.5" x14ac:dyDescent="0.45">
      <c r="A130" s="574"/>
      <c r="B130" s="574"/>
      <c r="C130" s="484" t="s">
        <v>268</v>
      </c>
      <c r="D130" s="338"/>
      <c r="E130" s="261" t="str">
        <f t="shared" si="5"/>
        <v>SSC: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272</v>
      </c>
      <c r="D132" s="338"/>
      <c r="E132" s="261" t="str">
        <f t="shared" si="5"/>
        <v xml:space="preserve">SSC: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273</v>
      </c>
      <c r="D134" s="84" t="str">
        <f>C134&amp;A119</f>
        <v>Final determination inputs for: 0</v>
      </c>
    </row>
    <row r="135" spans="1:10" s="108" customFormat="1" ht="12.75" x14ac:dyDescent="0.45">
      <c r="C135" s="340"/>
      <c r="D135" s="333"/>
    </row>
    <row r="136" spans="1:10" s="108" customFormat="1" ht="12.75" x14ac:dyDescent="0.45">
      <c r="C136" s="340"/>
      <c r="D136" s="333" t="s">
        <v>295</v>
      </c>
      <c r="E136" s="108" t="str">
        <f>$F$121&amp;D136</f>
        <v>SSC: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275</v>
      </c>
      <c r="E138" s="108" t="str">
        <f t="shared" ref="E138:E146" si="6">$F$121&amp;D138</f>
        <v>SSC: additional gated totex allowance - water resources (17-18 FYA CPIH deflated prices)</v>
      </c>
      <c r="F138" s="544"/>
      <c r="G138" s="108" t="s">
        <v>261</v>
      </c>
    </row>
    <row r="139" spans="1:10" s="108" customFormat="1" ht="12.75" x14ac:dyDescent="0.45">
      <c r="C139" s="340"/>
      <c r="D139" s="333"/>
      <c r="F139" s="496"/>
      <c r="H139" s="437" t="s">
        <v>276</v>
      </c>
    </row>
    <row r="140" spans="1:10" s="263" customFormat="1" ht="13.5" x14ac:dyDescent="0.45">
      <c r="A140" s="573"/>
      <c r="B140" s="573"/>
      <c r="C140" s="483"/>
      <c r="D140" s="335" t="s">
        <v>298</v>
      </c>
      <c r="E140" s="108" t="str">
        <f t="shared" si="6"/>
        <v>SSC: shadow totex allowance - water network plus (17-18 FYA CPIH deflated prices</v>
      </c>
      <c r="F140" s="544"/>
      <c r="G140" s="108" t="s">
        <v>261</v>
      </c>
      <c r="H140" s="573" t="b">
        <f>(F136+F140)=ROUND(InputB8!F50,3)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278</v>
      </c>
      <c r="E142" s="108" t="str">
        <f t="shared" si="6"/>
        <v>SSC: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279</v>
      </c>
      <c r="E144" s="108" t="str">
        <f t="shared" si="6"/>
        <v>SSC: PAYG ratio - water resources</v>
      </c>
      <c r="F144" s="257">
        <f>_xlfn.XLOOKUP($F121,'Discount Rate '!$B$9:$B$26,'Discount Rate '!$C$9:$C$26,"0",0,1)</f>
        <v>0.63800000000000001</v>
      </c>
      <c r="G144" s="108" t="s">
        <v>139</v>
      </c>
      <c r="H144" s="108"/>
      <c r="I144" s="108"/>
      <c r="J144" s="573"/>
    </row>
    <row r="145" spans="1:10" s="108" customFormat="1" ht="12.75" x14ac:dyDescent="0.45">
      <c r="C145" s="340"/>
      <c r="D145" s="333"/>
    </row>
    <row r="146" spans="1:10" s="108" customFormat="1" ht="12.75" x14ac:dyDescent="0.45">
      <c r="C146" s="340"/>
      <c r="D146" s="333" t="s">
        <v>280</v>
      </c>
      <c r="E146" s="108" t="str">
        <f t="shared" si="6"/>
        <v>SSC: PAYG ratio - water network plus</v>
      </c>
      <c r="F146" s="257">
        <f>_xlfn.XLOOKUP($F121,'Discount Rate '!$B$9:$B$26,'Discount Rate '!$D$9:$D$26,"0",0,1)</f>
        <v>0.63500000000000001</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281</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282</v>
      </c>
      <c r="E152" s="108" t="str">
        <f>$F$121&amp;D152</f>
        <v>SSC: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283</v>
      </c>
      <c r="E154" s="108" t="str">
        <f t="shared" ref="E154:E162" si="7">$F$121&amp;D154</f>
        <v>SSC: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285</v>
      </c>
      <c r="E156" s="108" t="str">
        <f t="shared" si="7"/>
        <v>SSC: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286</v>
      </c>
      <c r="E158" s="108" t="str">
        <f t="shared" si="7"/>
        <v>SSC: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289</v>
      </c>
      <c r="E160" s="108" t="str">
        <f t="shared" si="7"/>
        <v>SSC: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290</v>
      </c>
      <c r="E162" s="108" t="str">
        <f t="shared" si="7"/>
        <v>SSC: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1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1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1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11" priority="10" operator="containsText" text="ANH,WSH,HDD,NES,SVE,SWB,SRN,TMS, UUW, WSX,YKY, AFW,BRL,PRT,SEW,SSC,SES,">
      <formula>NOT(ISERROR(SEARCH("ANH,WSH,HDD,NES,SVE,SWB,SRN,TMS, UUW, WSX,YKY, AFW,BRL,PRT,SEW,SSC,SES,",F142)))</formula>
    </cfRule>
  </conditionalFormatting>
  <conditionalFormatting sqref="H40 H62">
    <cfRule type="cellIs" dxfId="10" priority="7" operator="equal">
      <formula>FALSE</formula>
    </cfRule>
    <cfRule type="cellIs" dxfId="9" priority="8" operator="equal">
      <formula>TRUE</formula>
    </cfRule>
  </conditionalFormatting>
  <conditionalFormatting sqref="H94">
    <cfRule type="cellIs" dxfId="8" priority="5" operator="equal">
      <formula>FALSE</formula>
    </cfRule>
    <cfRule type="cellIs" dxfId="7" priority="6" operator="equal">
      <formula>TRUE</formula>
    </cfRule>
  </conditionalFormatting>
  <conditionalFormatting sqref="H140">
    <cfRule type="cellIs" dxfId="6" priority="3" operator="equal">
      <formula>FALSE</formula>
    </cfRule>
    <cfRule type="cellIs" dxfId="5" priority="4" operator="equal">
      <formula>TRUE</formula>
    </cfRule>
  </conditionalFormatting>
  <dataValidations count="2">
    <dataValidation type="list" allowBlank="1" showInputMessage="1" showErrorMessage="1" sqref="F20 F74 F124" xr:uid="{54E23B41-62FB-4F3A-9CD1-02CF3817DF0C}">
      <formula1>"1,2,3,4"</formula1>
    </dataValidation>
    <dataValidation type="list" allowBlank="1" showInputMessage="1" showErrorMessage="1" sqref="A15 A119" xr:uid="{C8810E6D-0AB0-4838-979A-8D11EF82AD2D}">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156B900-7571-4C33-BC0C-C8BB3159227F}">
          <x14:formula1>
            <xm:f>'Discount Rate '!$B$10:$B$26</xm:f>
          </x14:formula1>
          <xm:sqref>F121 F71:F72</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30608-06C2-45F8-AC9D-EB1F9DC28FEC}">
  <sheetPr>
    <tabColor rgb="FF92D050"/>
    <outlinePr summaryBelow="0"/>
    <pageSetUpPr fitToPage="1"/>
  </sheetPr>
  <dimension ref="A1:Y2059"/>
  <sheetViews>
    <sheetView showGridLines="0" tabSelected="1" zoomScale="80" zoomScaleNormal="80" workbookViewId="0">
      <pane xSplit="12" ySplit="3" topLeftCell="M79"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302</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InputsR8!A15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InputsR8!F17</f>
        <v>SSC</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InputsR8!E19</f>
        <v>Original total solution allowance</v>
      </c>
      <c r="G9" s="534">
        <f>InputsR8!F19</f>
        <v>0</v>
      </c>
      <c r="H9" s="109" t="str">
        <f>InputsR8!G19</f>
        <v>£M</v>
      </c>
      <c r="I9" s="534">
        <f>InputsR8!F19</f>
        <v>0</v>
      </c>
      <c r="J9" s="491" t="str">
        <f>InputsR8!G19</f>
        <v>£M</v>
      </c>
      <c r="K9" s="363"/>
      <c r="L9" s="162"/>
      <c r="M9" s="162"/>
      <c r="N9" s="494"/>
      <c r="O9" s="162"/>
      <c r="P9" s="162"/>
      <c r="Q9" s="162"/>
      <c r="R9" s="162"/>
      <c r="S9" s="162"/>
      <c r="T9" s="162"/>
      <c r="U9" s="162"/>
    </row>
    <row r="10" spans="1:21" outlineLevel="1" x14ac:dyDescent="0.45">
      <c r="A10" s="551"/>
      <c r="B10" s="167"/>
      <c r="D10" s="167"/>
      <c r="E10" s="109" t="str">
        <f>InputsR8!E20</f>
        <v>Gate solution has completed</v>
      </c>
      <c r="F10" s="109"/>
      <c r="G10" s="510">
        <f>InputsR8!F20</f>
        <v>0</v>
      </c>
      <c r="H10" s="389" t="str">
        <f>InputsR8!G20</f>
        <v>#</v>
      </c>
      <c r="I10" s="534">
        <f>InputsR8!F20</f>
        <v>0</v>
      </c>
      <c r="J10" s="109" t="str">
        <f>InputsR8!G20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InputsR8!E22&amp;$A$5</f>
        <v>SSC: cumulative percentage of allocated spend given gate reached for0</v>
      </c>
      <c r="F11" s="109"/>
      <c r="G11" s="498">
        <f>InputsR8!F22</f>
        <v>0</v>
      </c>
      <c r="H11" s="368" t="str">
        <f>InputsR8!G22</f>
        <v>%</v>
      </c>
      <c r="I11" s="498">
        <f>InputsR8!F22</f>
        <v>0</v>
      </c>
      <c r="J11" s="368" t="str">
        <f>InputsR8!G22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InputsR8!E86</f>
        <v xml:space="preserve">SSC: Expected cumulative percentage of allocated spend adjusted </v>
      </c>
      <c r="F12" s="109"/>
      <c r="G12" s="498">
        <f>InputsR8!F32</f>
        <v>0</v>
      </c>
      <c r="H12" s="368" t="str">
        <f>InputsR8!G32</f>
        <v>%</v>
      </c>
      <c r="I12" s="498">
        <f>InputsR8!F32</f>
        <v>0</v>
      </c>
      <c r="J12" s="368" t="str">
        <f>InputsR8!G32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303</v>
      </c>
      <c r="F14" s="392"/>
      <c r="G14" s="659" t="s">
        <v>304</v>
      </c>
      <c r="H14" s="659"/>
      <c r="I14" s="591" t="s">
        <v>305</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306</v>
      </c>
      <c r="E16" s="109" t="str">
        <f>$B$7&amp;D16</f>
        <v>SSC: totex allowance (17-18 FYA CPIH deflated prices)</v>
      </c>
      <c r="F16" s="109"/>
      <c r="G16" s="510">
        <f>InputsR8!F$36</f>
        <v>0</v>
      </c>
      <c r="H16" s="109" t="str">
        <f xml:space="preserve"> InputsR8!G$36</f>
        <v>£M</v>
      </c>
      <c r="I16" s="510">
        <f>InputsR8!$F40</f>
        <v>0</v>
      </c>
      <c r="J16" s="364" t="str">
        <f xml:space="preserve"> InputsR8!G$36</f>
        <v>£M</v>
      </c>
      <c r="K16" s="364"/>
      <c r="L16" s="164"/>
      <c r="M16" s="164"/>
      <c r="N16" s="164"/>
      <c r="O16" s="214"/>
      <c r="P16" s="164"/>
      <c r="Q16" s="164"/>
      <c r="R16" s="164"/>
      <c r="S16" s="164"/>
      <c r="T16" s="164"/>
      <c r="U16" s="164"/>
    </row>
    <row r="17" spans="1:21" s="161" customFormat="1" outlineLevel="1" x14ac:dyDescent="0.45">
      <c r="A17" s="163"/>
      <c r="B17" s="163"/>
      <c r="C17" s="396"/>
      <c r="D17" s="396" t="s">
        <v>307</v>
      </c>
      <c r="E17" s="109" t="str">
        <f>E12</f>
        <v xml:space="preserve">SSC: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308</v>
      </c>
      <c r="E18" s="179" t="str">
        <f t="shared" ref="E18" si="0">$B$7&amp;D18</f>
        <v>SSC: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SSC: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SSC: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309</v>
      </c>
      <c r="E22" s="163" t="str">
        <f>$B$7&amp;D22</f>
        <v>SSC: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310</v>
      </c>
      <c r="E24" s="109" t="str">
        <f t="shared" ref="E24:E27" si="1">$B$7&amp;D24</f>
        <v>SSC: outturn totex (17-18 CPIH deflated prices)</v>
      </c>
      <c r="F24" s="109"/>
      <c r="G24" s="510">
        <f xml:space="preserve"> InputsR8!F$52</f>
        <v>0</v>
      </c>
      <c r="H24" s="109" t="str">
        <f xml:space="preserve"> InputsR8!G$52</f>
        <v>£M</v>
      </c>
      <c r="I24" s="510">
        <f xml:space="preserve"> InputsR8!$F58</f>
        <v>0</v>
      </c>
      <c r="J24" s="389" t="str">
        <f xml:space="preserve"> InputsR8!$G58</f>
        <v>£M</v>
      </c>
      <c r="K24" s="389"/>
      <c r="L24" s="164"/>
      <c r="N24" s="164"/>
      <c r="O24" s="164"/>
      <c r="P24" s="164"/>
      <c r="Q24" s="164"/>
      <c r="R24" s="164"/>
      <c r="S24" s="164"/>
      <c r="T24" s="164"/>
      <c r="U24" s="164"/>
    </row>
    <row r="25" spans="1:21" s="223" customFormat="1" outlineLevel="1" x14ac:dyDescent="0.45">
      <c r="A25" s="208"/>
      <c r="B25" s="208"/>
      <c r="C25" s="400"/>
      <c r="D25" s="400" t="s">
        <v>311</v>
      </c>
      <c r="E25" s="109" t="str">
        <f t="shared" si="1"/>
        <v>SSC: outturn additional gated totex (17-18 FYA CPIH deflated prices)</v>
      </c>
      <c r="F25" s="208"/>
      <c r="G25" s="516">
        <f>InputsR8!F54</f>
        <v>0</v>
      </c>
      <c r="H25" s="604" t="str">
        <f>InputsR8!G54</f>
        <v>£M</v>
      </c>
      <c r="I25" s="516">
        <f>InputsR8!$F60</f>
        <v>0</v>
      </c>
      <c r="J25" s="367" t="str">
        <f>InputsR8!$G60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SSC: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312</v>
      </c>
      <c r="E27" s="109" t="str">
        <f t="shared" si="1"/>
        <v>SSC: additional totex allowance (17-18 FYA CPIH deflated prices)</v>
      </c>
      <c r="F27" s="163"/>
      <c r="G27" s="520">
        <f>InputsR8!F38</f>
        <v>0</v>
      </c>
      <c r="H27" s="163" t="s">
        <v>261</v>
      </c>
      <c r="I27" s="520">
        <f>InputsR8!F42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313</v>
      </c>
      <c r="E28" s="179" t="str">
        <f>$B$7&amp;D28</f>
        <v>SSC: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314</v>
      </c>
      <c r="E30" s="179" t="str">
        <f>$B$7&amp;D30</f>
        <v>SSC: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315</v>
      </c>
      <c r="E31" s="179" t="str">
        <f>$B$7&amp;D31</f>
        <v>SSC: outturn totex for Gates 1 and 2 (17-18 FYA CPIH deflated prices)</v>
      </c>
      <c r="F31" s="220"/>
      <c r="G31" s="524">
        <f>InputsR8!F56</f>
        <v>0</v>
      </c>
      <c r="H31" s="419" t="str">
        <f>InputsR8!G56</f>
        <v>£M</v>
      </c>
      <c r="I31" s="524">
        <f>InputsR8!F62</f>
        <v>0</v>
      </c>
      <c r="J31" s="419" t="str">
        <f>InputsR8!G62</f>
        <v>£M</v>
      </c>
      <c r="K31" s="326"/>
      <c r="L31" s="203"/>
      <c r="M31" s="203"/>
      <c r="N31" s="203"/>
      <c r="O31" s="203"/>
      <c r="P31" s="203"/>
      <c r="Q31" s="203"/>
      <c r="R31" s="203"/>
      <c r="S31" s="203"/>
      <c r="T31" s="203"/>
      <c r="U31" s="203"/>
    </row>
    <row r="32" spans="1:21" s="207" customFormat="1" outlineLevel="1" x14ac:dyDescent="0.45">
      <c r="A32" s="205"/>
      <c r="B32" s="205"/>
      <c r="C32" s="400"/>
      <c r="D32" s="400" t="s">
        <v>316</v>
      </c>
      <c r="E32" s="179" t="str">
        <f>$B$7&amp;D32</f>
        <v>SSC .unspent allowance Gate 1 and 2 (17-18 FYA CPIH deflated prices)</v>
      </c>
      <c r="F32" s="218"/>
      <c r="G32" s="524" cm="1">
        <f t="array" ref="G32">IF(SUMPRODUCT(InputB8!$D$8:$E$8*G16)-G31&gt;=0, SUMPRODUCT(InputB8!$D$8:$E$8*G16)-G31, 0)</f>
        <v>0</v>
      </c>
      <c r="H32" s="220" t="s">
        <v>261</v>
      </c>
      <c r="I32" s="524" cm="1">
        <f t="array" ref="I32">IF(SUMPRODUCT(InputB8!$D$8:$E$8*I16)-I31&gt;=0, SUMPRODUCT(InputB8!$D$8:$E$8*I16)-I31,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SSC: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317</v>
      </c>
      <c r="E34" s="229" t="str">
        <f>B7&amp;D34</f>
        <v>SSC: changes in partnership arrangements given cumulative percentage of allocated spend reached</v>
      </c>
      <c r="F34" s="495"/>
      <c r="G34" s="520" cm="1">
        <f t="array" ref="G34">IF(G16&gt;0,(((IF(G10&lt;=2,SUMPRODUCT(G9*InputB8!$D$11:$E$11,InputB8!$D$8:$E$8),0)+(IF(G12&gt;0.25,SUMPRODUCT(G9*InputB8!$F$11,InputB8!$F$8),0)+IF(G10=3,(G9*InputB8!$G$11*InputB8!$G$8),0)))*(G16/(G16+I16)))-(IF(G10&lt;=2,SUMPRODUCT(G16*InputB8!$D$8:$E$8),0)+(IF(G12&gt;0.25,SUMPRODUCT(G16*InputB8!$F$8),0)+IF(G10=3,(G16*InputB8!$G$8),0)))),0)</f>
        <v>0</v>
      </c>
      <c r="H34" s="163" t="s">
        <v>261</v>
      </c>
      <c r="I34" s="520" cm="1">
        <f t="array" ref="I34">IF(I16&gt;0,(((IF(I10&lt;=2,SUMPRODUCT(I9*InputB8!$D$11:$E$11,InputB8!$D$8:$E$8),0)+(IF(I12&gt;0.25,SUMPRODUCT(I9*InputB8!$F$11,InputB8!$F$8),0)+IF(I10=3,(I9*InputB8!$G$11*InputB8!$G$8),0)))*(I16/(I16+G16)))-(IF(I10&lt;=2,SUMPRODUCT(I16*InputB8!$D$8:$E$8),0)+(IF(I12&gt;0.25,SUMPRODUCT(I16*InputB8!$F$8),0)+IF(I10=3,(I16*InputB8!$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318</v>
      </c>
      <c r="E35" s="179" t="str">
        <f>$B$7&amp;D35</f>
        <v>SSC: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SSC: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InputsR8!E48</f>
        <v>Discount Rate</v>
      </c>
      <c r="F38" s="206"/>
      <c r="G38" s="586">
        <f>InputsR8!F48</f>
        <v>2.92E-2</v>
      </c>
      <c r="H38" s="378" t="str">
        <f>InputsR8!G48</f>
        <v>%</v>
      </c>
      <c r="I38" s="586">
        <f>InputsR8!F48</f>
        <v>2.92E-2</v>
      </c>
      <c r="J38" s="378" t="str">
        <f>InputsR8!G48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InputsR8!E20</f>
        <v>Gate solution has completed</v>
      </c>
      <c r="F39" s="109"/>
      <c r="G39" s="510">
        <f>InputsR8!F20</f>
        <v>0</v>
      </c>
      <c r="H39" s="389" t="str">
        <f>InputsR8!G20</f>
        <v>#</v>
      </c>
      <c r="I39" s="320">
        <f>InputsR8!F20</f>
        <v>0</v>
      </c>
      <c r="J39" s="389" t="str">
        <f>InputsR8!G20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319</v>
      </c>
      <c r="E41" s="179" t="str">
        <f>$B$7&amp;D41</f>
        <v>SSC: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InputsR8!E$44</f>
        <v>SSC: PAYG ratio - water resources</v>
      </c>
      <c r="F43" s="109"/>
      <c r="G43" s="498">
        <f xml:space="preserve"> InputsR8!F$44</f>
        <v>0.63800000000000001</v>
      </c>
      <c r="H43" s="109" t="str">
        <f xml:space="preserve"> InputsR8!G$44</f>
        <v>%</v>
      </c>
      <c r="I43" s="319" t="s">
        <v>320</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InputsR8!E$46</f>
        <v>SSC: PAYG ratio - water network plus</v>
      </c>
      <c r="F44" s="109"/>
      <c r="G44" s="529" t="s">
        <v>320</v>
      </c>
      <c r="H44" s="368" t="s">
        <v>263</v>
      </c>
      <c r="I44" s="498">
        <f>InputsR8!F46</f>
        <v>0.63500000000000001</v>
      </c>
      <c r="J44" s="368" t="str">
        <f>InputsR8!G46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2" xml:space="preserve"> E$37</f>
        <v>SSC: total totex adjustment (17-18 FYA CPIH deflated prices)</v>
      </c>
      <c r="F45" s="181"/>
      <c r="G45" s="519">
        <f xml:space="preserve"> G$37</f>
        <v>0</v>
      </c>
      <c r="H45" s="181" t="str">
        <f t="shared" si="2"/>
        <v>£M</v>
      </c>
      <c r="I45" s="322">
        <f xml:space="preserve"> I$37</f>
        <v>0</v>
      </c>
      <c r="J45" s="380" t="str">
        <f t="shared" si="2"/>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InputsR8!E$64</f>
        <v>SSC: penalty - water resources (17-18 FYA CPIH deflated prices)</v>
      </c>
      <c r="F46" s="185"/>
      <c r="G46" s="530">
        <f xml:space="preserve"> InputsR8!F$64</f>
        <v>0</v>
      </c>
      <c r="H46" s="185" t="str">
        <f xml:space="preserve"> InputsR8!G$64</f>
        <v>£M</v>
      </c>
      <c r="I46" s="328" t="s">
        <v>320</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InputsR8!E$66</f>
        <v>SSC: penalty - water network plus (17-18 FYA CPIH deflated prices)</v>
      </c>
      <c r="F47" s="185"/>
      <c r="G47" s="530" t="s">
        <v>320</v>
      </c>
      <c r="H47" s="185" t="s">
        <v>263</v>
      </c>
      <c r="I47" s="328">
        <f>InputsR8!F66</f>
        <v>0</v>
      </c>
      <c r="J47" s="390" t="str">
        <f>InputsR8!G66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SSC: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321</v>
      </c>
      <c r="E49" s="175" t="str">
        <f>$B$7&amp;D49</f>
        <v>SSC: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322</v>
      </c>
      <c r="E51" s="179" t="str">
        <f>E43</f>
        <v>SSC: PAYG ratio - water resources</v>
      </c>
      <c r="F51" s="179"/>
      <c r="G51" s="499">
        <f t="shared" ref="G51:J52" si="3">G43</f>
        <v>0.63800000000000001</v>
      </c>
      <c r="H51" s="391" t="str">
        <f t="shared" si="3"/>
        <v>%</v>
      </c>
      <c r="I51" s="268" t="str">
        <f t="shared" si="3"/>
        <v>N/A</v>
      </c>
      <c r="J51" s="391" t="str">
        <f t="shared" si="3"/>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SSC: PAYG ratio - water network plus</v>
      </c>
      <c r="F52" s="179"/>
      <c r="G52" s="532" t="str">
        <f t="shared" si="3"/>
        <v>N/A</v>
      </c>
      <c r="H52" s="179" t="str">
        <f t="shared" si="3"/>
        <v>#</v>
      </c>
      <c r="I52" s="499">
        <f t="shared" si="3"/>
        <v>0.63500000000000001</v>
      </c>
      <c r="J52" s="179" t="str">
        <f t="shared" si="3"/>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SSC: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323</v>
      </c>
      <c r="E54" s="179" t="str">
        <f>E46</f>
        <v>SSC: penalty - water resources (17-18 FYA CPIH deflated prices)</v>
      </c>
      <c r="F54" s="181"/>
      <c r="G54" s="533">
        <f>G46</f>
        <v>0</v>
      </c>
      <c r="H54" s="403" t="str">
        <f t="shared" ref="H54:J55" si="4">H46</f>
        <v>£M</v>
      </c>
      <c r="I54" s="329" t="str">
        <f t="shared" si="4"/>
        <v>N/A</v>
      </c>
      <c r="J54" s="403" t="str">
        <f t="shared" si="4"/>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SSC: penalty - water network plus (17-18 FYA CPIH deflated prices)</v>
      </c>
      <c r="F55" s="181"/>
      <c r="G55" s="533" t="str">
        <f>G47</f>
        <v>N/A</v>
      </c>
      <c r="H55" s="403" t="str">
        <f t="shared" si="4"/>
        <v>#</v>
      </c>
      <c r="I55" s="329">
        <f t="shared" si="4"/>
        <v>0</v>
      </c>
      <c r="J55" s="403" t="str">
        <f t="shared" si="4"/>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324</v>
      </c>
      <c r="E56" s="175" t="str">
        <f>B7&amp;D56</f>
        <v>SSC: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InputsR8!A69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InputsR8!F71</f>
        <v>SSC</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303</v>
      </c>
      <c r="F62" s="392"/>
      <c r="G62" s="659" t="s">
        <v>304</v>
      </c>
      <c r="H62" s="659"/>
      <c r="I62" s="591" t="s">
        <v>305</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InputsR8!E73</f>
        <v>Original total solution shadow allowance</v>
      </c>
      <c r="F64" s="109"/>
      <c r="G64" s="534">
        <f>InputsR8!F73</f>
        <v>0</v>
      </c>
      <c r="H64" s="491" t="str">
        <f>InputsR8!G73</f>
        <v>£M</v>
      </c>
      <c r="I64" s="534">
        <f>InputsR8!F73</f>
        <v>0</v>
      </c>
      <c r="J64" s="109" t="str">
        <f>InputsR8!G73</f>
        <v>£M</v>
      </c>
      <c r="K64" s="363"/>
      <c r="L64" s="162"/>
      <c r="M64" s="162"/>
      <c r="N64" s="162"/>
      <c r="O64" s="162"/>
      <c r="P64" s="162"/>
      <c r="Q64" s="162"/>
      <c r="R64" s="162"/>
      <c r="S64" s="162"/>
      <c r="T64" s="162"/>
      <c r="U64" s="162"/>
    </row>
    <row r="65" spans="1:21" outlineLevel="1" x14ac:dyDescent="0.45">
      <c r="A65" s="551"/>
      <c r="B65" s="551"/>
      <c r="C65" s="551"/>
      <c r="D65" s="551"/>
      <c r="E65" s="109" t="str">
        <f>InputsR8!E74</f>
        <v>Gate solution has completed</v>
      </c>
      <c r="F65" s="109"/>
      <c r="G65" s="534">
        <f>InputsR8!F74</f>
        <v>0</v>
      </c>
      <c r="H65" s="383" t="str">
        <f>InputsR8!G74</f>
        <v>#</v>
      </c>
      <c r="I65" s="534">
        <f>InputsR8!F74</f>
        <v>0</v>
      </c>
      <c r="J65" s="364" t="str">
        <f>InputsR8!G74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InputsR8!E76</f>
        <v>SSC: cumulative percentage of allocated spend given gate reached for</v>
      </c>
      <c r="F66" s="109"/>
      <c r="G66" s="498">
        <f>InputsR8!F76</f>
        <v>0</v>
      </c>
      <c r="H66" s="368" t="str">
        <f>InputsR8!G76</f>
        <v>%</v>
      </c>
      <c r="I66" s="498">
        <f>InputsR8!F76</f>
        <v>0</v>
      </c>
      <c r="J66" s="389" t="str">
        <f>InputsR8!G76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InputsR8!E86</f>
        <v xml:space="preserve">SSC: Expected cumulative percentage of allocated spend adjusted </v>
      </c>
      <c r="F67" s="109"/>
      <c r="G67" s="498">
        <f>InputsR8!F86</f>
        <v>0</v>
      </c>
      <c r="H67" s="368" t="str">
        <f>InputsR8!G86</f>
        <v>%</v>
      </c>
      <c r="I67" s="498">
        <f>InputsR8!F86</f>
        <v>0</v>
      </c>
      <c r="J67" s="368" t="str">
        <f>InputsR8!G86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325</v>
      </c>
      <c r="E69" s="109" t="str">
        <f>$B$60&amp;D69</f>
        <v>SSC: Shadow totex allowance (17-18 FYA CPIH deflated prices)</v>
      </c>
      <c r="F69" s="109"/>
      <c r="G69" s="510">
        <f xml:space="preserve"> InputsR8!F$90</f>
        <v>0</v>
      </c>
      <c r="H69" s="109" t="str">
        <f xml:space="preserve"> InputsR8!G$90</f>
        <v>£M</v>
      </c>
      <c r="I69" s="510">
        <f xml:space="preserve"> InputsR8!F$94</f>
        <v>0</v>
      </c>
      <c r="J69" s="109" t="str">
        <f xml:space="preserve"> InputsR8!G$94</f>
        <v>£M</v>
      </c>
      <c r="K69" s="383"/>
      <c r="L69" s="164"/>
      <c r="M69" s="164"/>
      <c r="N69" s="164"/>
      <c r="O69" s="164"/>
      <c r="P69" s="164"/>
      <c r="Q69" s="164"/>
      <c r="R69" s="164"/>
      <c r="S69" s="164"/>
      <c r="T69" s="164"/>
      <c r="U69" s="164"/>
    </row>
    <row r="70" spans="1:21" s="141" customFormat="1" outlineLevel="1" x14ac:dyDescent="0.45">
      <c r="A70" s="109"/>
      <c r="B70" s="109"/>
      <c r="C70" s="109"/>
      <c r="D70" s="396" t="s">
        <v>326</v>
      </c>
      <c r="E70" s="109" t="str">
        <f>$B$60&amp;D70</f>
        <v>SSC: Shadow additional totex allowance (17-18 FYA CPIH deflated prices)</v>
      </c>
      <c r="F70" s="109"/>
      <c r="G70" s="510">
        <f>InputsR8!F92</f>
        <v>0</v>
      </c>
      <c r="H70" s="585" t="str">
        <f>InputsR8!G92</f>
        <v>£M</v>
      </c>
      <c r="I70" s="510">
        <f>InputsR8!F96</f>
        <v>0</v>
      </c>
      <c r="J70" s="585" t="str">
        <f>InputsR8!G96</f>
        <v>£M</v>
      </c>
      <c r="K70" s="383"/>
      <c r="L70" s="164"/>
      <c r="M70" s="164"/>
      <c r="N70" s="164"/>
      <c r="O70" s="164"/>
      <c r="P70" s="164"/>
      <c r="Q70" s="164"/>
      <c r="R70" s="164"/>
      <c r="S70" s="164"/>
      <c r="T70" s="164"/>
      <c r="U70" s="164"/>
    </row>
    <row r="71" spans="1:21" s="161" customFormat="1" outlineLevel="1" x14ac:dyDescent="0.45">
      <c r="A71" s="163"/>
      <c r="B71" s="163"/>
      <c r="C71" s="163"/>
      <c r="D71" s="396" t="s">
        <v>264</v>
      </c>
      <c r="E71" s="109" t="str">
        <f>E67</f>
        <v xml:space="preserve">SSC: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327</v>
      </c>
      <c r="E72" s="179" t="str">
        <f t="shared" ref="E72" si="5">$B$60&amp;D72</f>
        <v>SSC: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SSC: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SSC: Shadow totex allowance given gate reached (17-18 FYA CPIH deflated prices)</v>
      </c>
      <c r="F75" s="163"/>
      <c r="G75" s="520">
        <f>G$72</f>
        <v>0</v>
      </c>
      <c r="H75" s="163" t="str">
        <f t="shared" ref="H75" si="6">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310</v>
      </c>
      <c r="E77" s="109" t="str">
        <f>$B$60&amp;D77</f>
        <v>SSC: outturn totex (17-18 CPIH deflated prices)</v>
      </c>
      <c r="F77" s="109"/>
      <c r="G77" s="510">
        <f>InputsR8!F$106</f>
        <v>0</v>
      </c>
      <c r="H77" s="109" t="str">
        <f>InputsR8!G$106</f>
        <v>£M</v>
      </c>
      <c r="I77" s="510">
        <f>InputsR8!F$110</f>
        <v>0</v>
      </c>
      <c r="J77" s="109" t="str">
        <f>InputsR8!G$110</f>
        <v>£M</v>
      </c>
      <c r="K77" s="382"/>
      <c r="L77" s="166"/>
      <c r="M77" s="166"/>
      <c r="N77" s="611"/>
      <c r="O77" s="166"/>
      <c r="P77" s="166"/>
      <c r="Q77" s="166"/>
      <c r="R77" s="166"/>
      <c r="S77" s="166"/>
      <c r="T77" s="166"/>
      <c r="U77" s="166"/>
    </row>
    <row r="78" spans="1:21" s="161" customFormat="1" outlineLevel="1" x14ac:dyDescent="0.45">
      <c r="A78" s="163"/>
      <c r="B78" s="163"/>
      <c r="C78" s="163"/>
      <c r="D78" s="400" t="s">
        <v>311</v>
      </c>
      <c r="E78" s="109" t="str">
        <f t="shared" ref="E78" si="7">$B$60&amp;D78</f>
        <v>SSC: outturn additional gated totex (17-18 FYA CPIH deflated prices)</v>
      </c>
      <c r="F78" s="109"/>
      <c r="G78" s="516">
        <f>InputsR8!F108</f>
        <v>0</v>
      </c>
      <c r="H78" s="109" t="str">
        <f>InputsR8!G$108</f>
        <v>£M</v>
      </c>
      <c r="I78" s="516">
        <f>InputsR8!F112</f>
        <v>0</v>
      </c>
      <c r="J78" s="109" t="str">
        <f>InputsR8!G$112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SSC: Shadow totex allowance given gate reached (17-18 FYA CPIH deflated prices)</v>
      </c>
      <c r="F79" s="163"/>
      <c r="G79" s="520">
        <f>G$72</f>
        <v>0</v>
      </c>
      <c r="H79" s="179" t="str">
        <f>InputsR8!G$106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SSC: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328</v>
      </c>
      <c r="E81" s="179" t="str">
        <f>$B$60&amp;D81</f>
        <v>SSC: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SSC: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317</v>
      </c>
      <c r="E84" s="179" t="str">
        <f>$B$60&amp;D84</f>
        <v>SSC: changes in partnership arrangements given cumulative percentage of allocated spend reached</v>
      </c>
      <c r="F84" s="163"/>
      <c r="G84" s="520">
        <f>IF(G69&gt;0,(((IF(G65=2,SUMPRODUCT(G64*InputB8!$E$28,InputB8!$E$25),0)+(IF(G67&gt;0.17,SUMPRODUCT(G64*InputB8!$F$28,InputB8!$F$25),0)+IF(G65=3,(G64*InputB8!$G$28*InputB8!$G$25),0)))*(G69/(G69+I69)))-(IF(G65=2,SUMPRODUCT(G69*InputB8!$E$25),0)+(IF(G67&gt;0.17,SUMPRODUCT(G69*InputB8!$F$25),0)+IF(G65=3,(G69*InputB8!$G$25),0)))),0)</f>
        <v>0</v>
      </c>
      <c r="H84" s="163" t="str">
        <f>InputsR8!G$106</f>
        <v>£M</v>
      </c>
      <c r="I84" s="520">
        <f>IF(I69&gt;0,(((IF(I65=2,SUMPRODUCT(I64*InputB8!$E$28,InputB8!$E$25),0)+(IF(I67&gt;0.17,SUMPRODUCT(I64*InputB8!$F$28,InputB8!$F$25),0)+IF(I65=3,(I64*InputB8!$G$28*InputB8!$G$25),0)))*(I69/(I69+G69)))-(IF(I65=2,SUMPRODUCT(I69*InputB8!$E$25),0)+(IF(I67&gt;0.17,SUMPRODUCT(I69*InputB8!$F$25),0)+IF(I65=3,(I69*InputB8!$G$25),0)))),0)</f>
        <v>0</v>
      </c>
      <c r="J84" s="109" t="str">
        <f>InputsR8!G$110</f>
        <v>£M</v>
      </c>
      <c r="K84" s="382"/>
      <c r="L84" s="166"/>
      <c r="M84" s="166"/>
      <c r="N84" s="166"/>
      <c r="O84" s="166"/>
      <c r="P84" s="166"/>
      <c r="Q84" s="166"/>
      <c r="R84" s="166"/>
      <c r="S84" s="166"/>
      <c r="T84" s="166"/>
      <c r="U84" s="166"/>
    </row>
    <row r="85" spans="1:21" s="207" customFormat="1" outlineLevel="1" x14ac:dyDescent="0.45">
      <c r="A85" s="205"/>
      <c r="B85" s="205"/>
      <c r="C85" s="205"/>
      <c r="D85" s="205" t="s">
        <v>318</v>
      </c>
      <c r="E85" s="582" t="str">
        <f>$B$60&amp;D85</f>
        <v>SSC: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SSC: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InputsR8!E102</f>
        <v>Discount Rate</v>
      </c>
      <c r="F88" s="162"/>
      <c r="G88" s="498">
        <f>InputsR8!F102</f>
        <v>2.92E-2</v>
      </c>
      <c r="H88" s="162" t="str">
        <f xml:space="preserve"> InputsR8!G$7</f>
        <v>%</v>
      </c>
      <c r="I88" s="586">
        <f>InputsR8!F102</f>
        <v>2.92E-2</v>
      </c>
      <c r="J88" s="206" t="str">
        <f xml:space="preserve"> InputsR8!G$7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InputsR8!E74</f>
        <v>Gate solution has completed</v>
      </c>
      <c r="F89" s="109"/>
      <c r="G89" s="510">
        <f>InputsR8!F74</f>
        <v>0</v>
      </c>
      <c r="H89" s="389" t="str">
        <f>InputsR8!G74</f>
        <v>#</v>
      </c>
      <c r="I89" s="510">
        <f>InputsR8!F74</f>
        <v>0</v>
      </c>
      <c r="J89" s="389" t="str">
        <f>InputsR8!G74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319</v>
      </c>
      <c r="E91" s="582" t="str">
        <f>$B$60&amp;D91</f>
        <v>SSC: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InputsR8!E$98</f>
        <v>SSC: PAYG ratio - water resources</v>
      </c>
      <c r="F93" s="109"/>
      <c r="G93" s="548">
        <f xml:space="preserve"> InputsR8!F$98</f>
        <v>0.63800000000000001</v>
      </c>
      <c r="H93" s="364" t="str">
        <f xml:space="preserve"> InputsR8!G$98</f>
        <v>%</v>
      </c>
      <c r="I93" s="534" t="s">
        <v>320</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InputsR8!E100</f>
        <v>SSC: PAYG ratio - water network plus</v>
      </c>
      <c r="F94" s="109"/>
      <c r="G94" s="529" t="s">
        <v>320</v>
      </c>
      <c r="H94" s="364" t="s">
        <v>263</v>
      </c>
      <c r="I94" s="548">
        <f xml:space="preserve"> InputsR8!F$100</f>
        <v>0.63500000000000001</v>
      </c>
      <c r="J94" s="383" t="str">
        <f xml:space="preserve"> InputsR8!G$100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SSC: total totex adjustment (17-18 FYA CPIH deflated prices)</v>
      </c>
      <c r="F95" s="221"/>
      <c r="G95" s="424">
        <f>G$85</f>
        <v>0</v>
      </c>
      <c r="H95" s="221" t="str">
        <f t="shared" ref="H95" si="8">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InputsR8!E$114</f>
        <v>SSC: penalty - water resources (17-18 FYA CPIH deflated prices)</v>
      </c>
      <c r="F96" s="109"/>
      <c r="G96" s="530">
        <f xml:space="preserve"> InputsR8!F$114</f>
        <v>0</v>
      </c>
      <c r="H96" s="109" t="str">
        <f xml:space="preserve"> InputsR8!G$114</f>
        <v>£M</v>
      </c>
      <c r="I96" s="510" t="s">
        <v>320</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InputsR8!E116</f>
        <v>SSC: penalty - water network plus (17-18 FYA CPIH deflated prices)</v>
      </c>
      <c r="G97" s="530" t="s">
        <v>320</v>
      </c>
      <c r="H97" s="109" t="s">
        <v>263</v>
      </c>
      <c r="I97" s="534">
        <f>InputsR8!F116</f>
        <v>0</v>
      </c>
      <c r="J97" s="109" t="str">
        <f>InputsR8!G116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SSC: total totex adjustment financing adjustment (17-18 FYA CPIH deflated prices)</v>
      </c>
      <c r="F98" s="181"/>
      <c r="G98" s="519">
        <f>G$91</f>
        <v>0</v>
      </c>
      <c r="H98" s="181" t="str">
        <f t="shared" ref="H98" si="9">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329</v>
      </c>
      <c r="E99" s="381" t="str">
        <f>$B$60&amp;D99</f>
        <v>SSC: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SSC: PAYG ratio - water resources</v>
      </c>
      <c r="F101" s="180"/>
      <c r="G101" s="547">
        <f>G93</f>
        <v>0.63800000000000001</v>
      </c>
      <c r="H101" s="179" t="str">
        <f xml:space="preserve"> InputsR8!G$98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SSC: PAYG ratio - water network plus</v>
      </c>
      <c r="F102" s="180"/>
      <c r="G102" s="519" t="str">
        <f>G94</f>
        <v>N/A</v>
      </c>
      <c r="H102" s="369" t="str">
        <f>H94</f>
        <v>#</v>
      </c>
      <c r="I102" s="547">
        <f>I94</f>
        <v>0.63500000000000001</v>
      </c>
      <c r="J102" s="179" t="str">
        <f xml:space="preserve"> InputsR8!G$100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SSC: total totex adjustment (17-18 FYA CPIH deflated prices)</v>
      </c>
      <c r="F103" s="181"/>
      <c r="G103" s="519">
        <f>G$95</f>
        <v>0</v>
      </c>
      <c r="H103" s="180" t="str">
        <f t="shared" ref="H103" si="10">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SSC: penalty - water resources (17-18 FYA CPIH deflated prices)</v>
      </c>
      <c r="F104" s="180"/>
      <c r="G104" s="519">
        <f>G96</f>
        <v>0</v>
      </c>
      <c r="H104" s="179" t="str">
        <f xml:space="preserve"> InputsR8!G$114</f>
        <v>£M</v>
      </c>
      <c r="I104" s="519" t="str">
        <f>I96</f>
        <v>N/A</v>
      </c>
      <c r="J104" s="179" t="str">
        <f xml:space="preserve"> InputsR8!G$116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SSC: penalty - water network plus (17-18 FYA CPIH deflated prices)</v>
      </c>
      <c r="F105" s="180"/>
      <c r="G105" s="519" t="str">
        <f>G97</f>
        <v>N/A</v>
      </c>
      <c r="H105" s="179" t="str">
        <f xml:space="preserve"> InputsR8!G$114</f>
        <v>£M</v>
      </c>
      <c r="I105" s="519">
        <f>I97</f>
        <v>0</v>
      </c>
      <c r="J105" s="179" t="str">
        <f xml:space="preserve"> InputsR8!G$116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SSC: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330</v>
      </c>
      <c r="E107" s="175" t="str">
        <f>$B$60&amp;D107</f>
        <v>SSC: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InputsR8!A119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InputsR8!$F$121</f>
        <v>SSC</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303</v>
      </c>
      <c r="F114" s="392"/>
      <c r="G114" s="659" t="s">
        <v>304</v>
      </c>
      <c r="H114" s="659"/>
      <c r="I114" s="591" t="s">
        <v>305</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InputsR8!E124</f>
        <v>Gate solution has completed</v>
      </c>
      <c r="F116" s="109"/>
      <c r="G116" s="534">
        <f>InputsR8!F124</f>
        <v>0</v>
      </c>
      <c r="H116" s="109" t="str">
        <f>InputsR8!G124</f>
        <v>#</v>
      </c>
      <c r="I116" s="534">
        <f>InputsR8!F124</f>
        <v>0</v>
      </c>
      <c r="J116" s="109" t="str">
        <f>InputsR8!G124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InputsR8!E126</f>
        <v>SSC: cumulative percentage of allocated spend given gate reached for</v>
      </c>
      <c r="F117" s="109"/>
      <c r="G117" s="528">
        <f>InputsR8!F126</f>
        <v>0</v>
      </c>
      <c r="H117" s="368" t="str">
        <f>InputsR8!G126</f>
        <v>%</v>
      </c>
      <c r="I117" s="498">
        <f>InputsR8!F126</f>
        <v>0</v>
      </c>
      <c r="J117" s="368" t="str">
        <f>InputsR8!G126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InputsR8!E132</f>
        <v xml:space="preserve">SSC: Expected cumulative percentage of allocated spend adjusted </v>
      </c>
      <c r="F118" s="109"/>
      <c r="G118" s="528">
        <f>InputsR8!F132</f>
        <v>0</v>
      </c>
      <c r="H118" s="368" t="str">
        <f>InputsR8!G132</f>
        <v>%</v>
      </c>
      <c r="I118" s="498">
        <f>InputsR8!F132</f>
        <v>0</v>
      </c>
      <c r="J118" s="368" t="str">
        <f>InputsR8!G132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325</v>
      </c>
      <c r="E120" s="208" t="str">
        <f>$B$112&amp;D120</f>
        <v>SSC: Shadow totex allowance (17-18 FYA CPIH deflated prices)</v>
      </c>
      <c r="F120" s="109"/>
      <c r="G120" s="510">
        <f>InputsR8!F$136</f>
        <v>0</v>
      </c>
      <c r="H120" s="313" t="str">
        <f>InputsR8!G$136</f>
        <v>£M</v>
      </c>
      <c r="I120" s="510">
        <f>InputsR8!F$140</f>
        <v>0</v>
      </c>
      <c r="J120" s="389" t="str">
        <f>InputsR8!G$140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326</v>
      </c>
      <c r="E121" s="208" t="str">
        <f>$B$112&amp;D121</f>
        <v>SSC: Shadow additional totex allowance (17-18 FYA CPIH deflated prices)</v>
      </c>
      <c r="F121" s="109"/>
      <c r="G121" s="510">
        <f>InputsR8!F138</f>
        <v>0</v>
      </c>
      <c r="H121" s="585" t="str">
        <f>InputsR8!G138</f>
        <v>£M</v>
      </c>
      <c r="I121" s="510">
        <f>InputsR8!F142</f>
        <v>0</v>
      </c>
      <c r="J121" s="389" t="str">
        <f>InputsR8!G142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SSC: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308</v>
      </c>
      <c r="E123" s="229" t="str">
        <f>$B$112&amp;D123</f>
        <v>SSC: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SSC: Shadow totex allowance (17-18 FYA CPIH deflated prices)</v>
      </c>
      <c r="F125" s="179"/>
      <c r="G125" s="521">
        <f>G120</f>
        <v>0</v>
      </c>
      <c r="H125" s="179" t="str">
        <f xml:space="preserve"> InputsR8!G$36</f>
        <v>£M</v>
      </c>
      <c r="I125" s="424">
        <f>I120</f>
        <v>0</v>
      </c>
      <c r="J125" s="229" t="str">
        <f xml:space="preserve"> InputsR8!G$40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SSC: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310</v>
      </c>
      <c r="E128" s="208" t="str">
        <f>$B$112&amp;D128</f>
        <v>SSC: outturn totex (17-18 CPIH deflated prices)</v>
      </c>
      <c r="F128" s="109"/>
      <c r="G128" s="510">
        <f xml:space="preserve"> InputsR8!F$152</f>
        <v>0</v>
      </c>
      <c r="H128" s="313" t="str">
        <f xml:space="preserve"> InputsR8!G$152</f>
        <v>£M</v>
      </c>
      <c r="I128" s="516">
        <f>InputsR8!F156</f>
        <v>0</v>
      </c>
      <c r="J128" s="367" t="str">
        <f>InputsR8!G156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311</v>
      </c>
      <c r="E129" s="208" t="str">
        <f>$B$112&amp;D129</f>
        <v>SSC: outturn additional gated totex (17-18 FYA CPIH deflated prices)</v>
      </c>
      <c r="F129" s="208"/>
      <c r="G129" s="516">
        <f>InputsR8!F154</f>
        <v>0</v>
      </c>
      <c r="H129" s="316" t="str">
        <f>InputsR8!G154</f>
        <v>£M</v>
      </c>
      <c r="I129" s="516">
        <f>InputsR8!F158</f>
        <v>0</v>
      </c>
      <c r="J129" s="367" t="str">
        <f>InputsR8!G158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SSC: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SSC: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318</v>
      </c>
      <c r="E132" s="229" t="str">
        <f>$B$112&amp;D132</f>
        <v>SSC: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SSC: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InputsR8!E148</f>
        <v>Discount Rate</v>
      </c>
      <c r="F135" s="206"/>
      <c r="G135" s="586">
        <f>InputsR8!F148</f>
        <v>2.92E-2</v>
      </c>
      <c r="H135" s="206" t="str">
        <f xml:space="preserve"> InputsR8!G$7</f>
        <v>%</v>
      </c>
      <c r="I135" s="586">
        <f>InputsR8!F148</f>
        <v>2.92E-2</v>
      </c>
      <c r="J135" s="206" t="str">
        <f xml:space="preserve"> InputsR8!G$7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InputsR8!E124</f>
        <v>Gate solution has completed</v>
      </c>
      <c r="F136" s="109"/>
      <c r="G136" s="534">
        <f>InputsR8!F124</f>
        <v>0</v>
      </c>
      <c r="H136" s="364" t="str">
        <f>InputsR8!G124</f>
        <v>#</v>
      </c>
      <c r="I136" s="510">
        <f>InputsR8!F124</f>
        <v>0</v>
      </c>
      <c r="J136" s="389" t="str">
        <f>InputsR8!G124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319</v>
      </c>
      <c r="E138" s="229" t="str">
        <f>$B$112&amp;D138</f>
        <v>SSC: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InputsR8!E144</f>
        <v>SSC: PAYG ratio - water resources</v>
      </c>
      <c r="F140" s="109"/>
      <c r="G140" s="498">
        <f xml:space="preserve"> InputsR8!F$144</f>
        <v>0.63800000000000001</v>
      </c>
      <c r="H140" s="109" t="str">
        <f xml:space="preserve"> InputsR8!G$44</f>
        <v>%</v>
      </c>
      <c r="I140" s="355" t="s">
        <v>320</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InputsR8!E146</f>
        <v>SSC: PAYG ratio - water network plus</v>
      </c>
      <c r="F141" s="109"/>
      <c r="G141" s="538" t="s">
        <v>320</v>
      </c>
      <c r="H141" s="163" t="s">
        <v>263</v>
      </c>
      <c r="I141" s="498">
        <f>InputsR8!F146</f>
        <v>0.63500000000000001</v>
      </c>
      <c r="J141" s="109" t="str">
        <f xml:space="preserve"> InputsR8!G$46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SSC: total totex adjustment (17-18 FYA CPIH deflated prices)</v>
      </c>
      <c r="F142" s="181"/>
      <c r="G142" s="519">
        <f xml:space="preserve"> G$134</f>
        <v>0</v>
      </c>
      <c r="H142" s="181" t="str">
        <f t="shared" ref="H142" si="11"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InputsR8!E160</f>
        <v>SSC: penalty - water resources (17-18 FYA CPIH deflated prices)</v>
      </c>
      <c r="F143" s="185"/>
      <c r="G143" s="530">
        <f xml:space="preserve"> InputsR8!F$160</f>
        <v>0</v>
      </c>
      <c r="H143" s="185" t="str">
        <f xml:space="preserve"> InputsR8!G$64</f>
        <v>£M</v>
      </c>
      <c r="I143" s="355" t="s">
        <v>320</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InputsR8!E162</f>
        <v>SSC: penalty - water network plus (17-18 FYA CPIH deflated prices)</v>
      </c>
      <c r="F144" s="185"/>
      <c r="G144" s="538" t="s">
        <v>320</v>
      </c>
      <c r="H144" s="163" t="s">
        <v>263</v>
      </c>
      <c r="I144" s="315">
        <f>InputsR8!F162</f>
        <v>0</v>
      </c>
      <c r="J144" s="109" t="str">
        <f xml:space="preserve"> InputsR8!G$66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SSC: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329</v>
      </c>
      <c r="E146" s="175" t="str">
        <f>$B$112&amp;D146</f>
        <v>SSC: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SSC: PAYG ratio - water resources</v>
      </c>
      <c r="F148" s="179"/>
      <c r="G148" s="499">
        <f t="shared" ref="G148:J149" si="12">G140</f>
        <v>0.63800000000000001</v>
      </c>
      <c r="H148" s="179" t="str">
        <f t="shared" si="12"/>
        <v>%</v>
      </c>
      <c r="I148" s="357" t="str">
        <f t="shared" si="12"/>
        <v>N/A</v>
      </c>
      <c r="J148" s="179" t="str">
        <f t="shared" si="12"/>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SSC: PAYG ratio - water network plus</v>
      </c>
      <c r="F149" s="179"/>
      <c r="G149" s="532" t="str">
        <f t="shared" si="12"/>
        <v>N/A</v>
      </c>
      <c r="H149" s="179" t="str">
        <f t="shared" si="12"/>
        <v>#</v>
      </c>
      <c r="I149" s="499">
        <f t="shared" si="12"/>
        <v>0.63500000000000001</v>
      </c>
      <c r="J149" s="179" t="str">
        <f t="shared" si="12"/>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SSC: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SSC: penalty - water resources (17-18 FYA CPIH deflated prices)</v>
      </c>
      <c r="F151" s="181"/>
      <c r="G151" s="532">
        <f t="shared" ref="G151:J152" si="13">G143</f>
        <v>0</v>
      </c>
      <c r="H151" s="181" t="str">
        <f t="shared" si="13"/>
        <v>£M</v>
      </c>
      <c r="I151" s="356" t="str">
        <f t="shared" si="13"/>
        <v>N/A</v>
      </c>
      <c r="J151" s="181" t="str">
        <f t="shared" si="13"/>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SSC: penalty - water network plus (17-18 FYA CPIH deflated prices)</v>
      </c>
      <c r="F152" s="181"/>
      <c r="G152" s="532" t="str">
        <f t="shared" si="13"/>
        <v>N/A</v>
      </c>
      <c r="H152" s="181" t="str">
        <f t="shared" si="13"/>
        <v>#</v>
      </c>
      <c r="I152" s="356">
        <f t="shared" si="13"/>
        <v>0</v>
      </c>
      <c r="J152" s="181" t="str">
        <f t="shared" si="13"/>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SSC: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331</v>
      </c>
      <c r="D154" s="109" t="s">
        <v>330</v>
      </c>
      <c r="E154" s="175" t="str">
        <f>$B$112&amp;D154</f>
        <v>SSC: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397D-295F-436F-A42B-8376A1A6FC8E}">
  <sheetPr codeName="Sheet4">
    <pageSetUpPr fitToPage="1"/>
  </sheetPr>
  <dimension ref="A1:I63"/>
  <sheetViews>
    <sheetView showGridLines="0" tabSelected="1" view="pageLayout" zoomScale="80" zoomScaleNormal="80" zoomScalePageLayoutView="80" workbookViewId="0"/>
  </sheetViews>
  <sheetFormatPr defaultColWidth="0" defaultRowHeight="14.25" zeroHeight="1" x14ac:dyDescent="0.45"/>
  <cols>
    <col min="1" max="4" width="1.1328125" customWidth="1"/>
    <col min="5" max="5" width="38.1328125" bestFit="1" customWidth="1"/>
    <col min="6" max="6" width="3" customWidth="1"/>
    <col min="7" max="7" width="45.59765625" bestFit="1" customWidth="1"/>
    <col min="8" max="8" width="11.1328125" customWidth="1"/>
    <col min="9" max="9" width="1.3984375" customWidth="1"/>
    <col min="10" max="16384" width="8.86328125" hidden="1"/>
  </cols>
  <sheetData>
    <row r="1" spans="1:9" ht="25.15" x14ac:dyDescent="0.45">
      <c r="A1" s="62" t="s">
        <v>42</v>
      </c>
      <c r="B1" s="71"/>
      <c r="C1" s="71"/>
      <c r="D1" s="71"/>
      <c r="E1" s="71"/>
      <c r="F1" s="71"/>
      <c r="G1" s="71"/>
      <c r="H1" s="71"/>
      <c r="I1" s="71"/>
    </row>
    <row r="2" spans="1:9" x14ac:dyDescent="0.45"/>
    <row r="3" spans="1:9" x14ac:dyDescent="0.45"/>
    <row r="4" spans="1:9" x14ac:dyDescent="0.45">
      <c r="A4" s="72" t="s">
        <v>43</v>
      </c>
      <c r="B4" s="72"/>
      <c r="C4" s="73"/>
      <c r="D4" s="74"/>
      <c r="E4" s="72"/>
      <c r="F4" s="72"/>
      <c r="G4" s="72"/>
      <c r="H4" s="72"/>
      <c r="I4" s="72"/>
    </row>
    <row r="5" spans="1:9" x14ac:dyDescent="0.45">
      <c r="A5" s="75"/>
      <c r="B5" s="75"/>
      <c r="C5" s="76"/>
      <c r="D5" s="77"/>
      <c r="E5" s="18"/>
      <c r="F5" s="18"/>
      <c r="G5" s="18"/>
      <c r="H5" s="18"/>
      <c r="I5" s="18"/>
    </row>
    <row r="6" spans="1:9" x14ac:dyDescent="0.45">
      <c r="A6" s="75"/>
      <c r="B6" s="75"/>
      <c r="C6" s="76"/>
      <c r="D6" s="77"/>
      <c r="E6" s="78" t="s">
        <v>44</v>
      </c>
      <c r="F6" s="79"/>
      <c r="G6" s="79" t="s">
        <v>45</v>
      </c>
      <c r="H6" s="18"/>
      <c r="I6" s="18"/>
    </row>
    <row r="7" spans="1:9" x14ac:dyDescent="0.45">
      <c r="A7" s="75"/>
      <c r="B7" s="75"/>
      <c r="C7" s="76"/>
      <c r="D7" s="77"/>
      <c r="E7" s="80"/>
      <c r="F7" s="79"/>
      <c r="G7" s="79"/>
      <c r="H7" s="18"/>
      <c r="I7" s="18"/>
    </row>
    <row r="8" spans="1:9" x14ac:dyDescent="0.45">
      <c r="A8" s="75"/>
      <c r="B8" s="75"/>
      <c r="C8" s="76"/>
      <c r="D8" s="77"/>
      <c r="E8" s="81" t="s">
        <v>46</v>
      </c>
      <c r="F8" s="79"/>
      <c r="G8" s="79" t="s">
        <v>47</v>
      </c>
      <c r="H8" s="18"/>
      <c r="I8" s="18"/>
    </row>
    <row r="9" spans="1:9" x14ac:dyDescent="0.45">
      <c r="A9" s="75"/>
      <c r="B9" s="75"/>
      <c r="C9" s="76"/>
      <c r="D9" s="77"/>
      <c r="E9" s="80"/>
      <c r="F9" s="79"/>
      <c r="G9" s="79"/>
      <c r="H9" s="18"/>
      <c r="I9" s="18"/>
    </row>
    <row r="10" spans="1:9" x14ac:dyDescent="0.45">
      <c r="A10" s="75"/>
      <c r="B10" s="75"/>
      <c r="C10" s="76"/>
      <c r="D10" s="77"/>
      <c r="E10" s="128" t="s">
        <v>48</v>
      </c>
      <c r="F10" s="79"/>
      <c r="G10" s="79" t="s">
        <v>49</v>
      </c>
      <c r="H10" s="18"/>
      <c r="I10" s="18"/>
    </row>
    <row r="11" spans="1:9" x14ac:dyDescent="0.45">
      <c r="A11" s="75"/>
      <c r="B11" s="75"/>
      <c r="C11" s="76"/>
      <c r="D11" s="77"/>
      <c r="E11" s="80"/>
      <c r="F11" s="79"/>
      <c r="G11" s="79"/>
      <c r="H11" s="18"/>
      <c r="I11" s="18"/>
    </row>
    <row r="12" spans="1:9" x14ac:dyDescent="0.45">
      <c r="A12" s="75"/>
      <c r="B12" s="75"/>
      <c r="C12" s="76"/>
      <c r="D12" s="77"/>
      <c r="E12" s="82" t="s">
        <v>50</v>
      </c>
      <c r="F12" s="79"/>
      <c r="G12" s="79" t="s">
        <v>51</v>
      </c>
      <c r="H12" s="18"/>
      <c r="I12" s="18"/>
    </row>
    <row r="13" spans="1:9" x14ac:dyDescent="0.45">
      <c r="A13" s="75"/>
      <c r="B13" s="75"/>
      <c r="C13" s="76"/>
      <c r="D13" s="77"/>
      <c r="E13" s="80"/>
      <c r="F13" s="79"/>
      <c r="G13" s="79"/>
      <c r="H13" s="18"/>
      <c r="I13" s="18"/>
    </row>
    <row r="14" spans="1:9" x14ac:dyDescent="0.45">
      <c r="A14" s="75"/>
      <c r="B14" s="75"/>
      <c r="C14" s="76"/>
      <c r="D14" s="77"/>
      <c r="E14" s="83" t="s">
        <v>52</v>
      </c>
      <c r="F14" s="79"/>
      <c r="G14" s="79" t="s">
        <v>53</v>
      </c>
      <c r="H14" s="79"/>
      <c r="I14" s="79"/>
    </row>
    <row r="15" spans="1:9" x14ac:dyDescent="0.45">
      <c r="A15" s="75"/>
      <c r="B15" s="75"/>
      <c r="C15" s="76"/>
      <c r="D15" s="77"/>
      <c r="E15" s="79"/>
      <c r="F15" s="79"/>
      <c r="G15" s="79"/>
      <c r="H15" s="79"/>
      <c r="I15" s="79"/>
    </row>
    <row r="16" spans="1:9" x14ac:dyDescent="0.45">
      <c r="A16" s="75"/>
      <c r="B16" s="75"/>
      <c r="C16" s="76"/>
      <c r="D16" s="77"/>
      <c r="E16" s="79"/>
      <c r="F16" s="79"/>
      <c r="G16" s="79"/>
      <c r="H16" s="79"/>
      <c r="I16" s="79"/>
    </row>
    <row r="17" spans="1:9" x14ac:dyDescent="0.45">
      <c r="A17" s="72" t="s">
        <v>54</v>
      </c>
      <c r="B17" s="72"/>
      <c r="C17" s="73"/>
      <c r="D17" s="74"/>
      <c r="E17" s="72"/>
      <c r="F17" s="72"/>
      <c r="G17" s="72"/>
      <c r="H17" s="72"/>
      <c r="I17" s="72"/>
    </row>
    <row r="18" spans="1:9" x14ac:dyDescent="0.45">
      <c r="A18" s="84"/>
      <c r="B18" s="84"/>
      <c r="C18" s="85"/>
      <c r="D18" s="86"/>
      <c r="E18" s="18"/>
      <c r="F18" s="18"/>
      <c r="G18" s="18"/>
      <c r="H18" s="18"/>
      <c r="I18" s="18"/>
    </row>
    <row r="19" spans="1:9" x14ac:dyDescent="0.45">
      <c r="A19" s="84"/>
      <c r="B19" s="84" t="s">
        <v>55</v>
      </c>
      <c r="C19" s="85"/>
      <c r="D19" s="86"/>
      <c r="E19" s="18"/>
      <c r="F19" s="18"/>
      <c r="G19" s="18"/>
      <c r="H19" s="18"/>
      <c r="I19" s="18"/>
    </row>
    <row r="20" spans="1:9" x14ac:dyDescent="0.45">
      <c r="A20" s="84"/>
      <c r="B20" s="84"/>
      <c r="C20" s="85"/>
      <c r="D20" s="86"/>
      <c r="E20" s="87" t="s">
        <v>56</v>
      </c>
      <c r="F20" s="79"/>
      <c r="G20" s="19" t="s">
        <v>57</v>
      </c>
      <c r="H20" s="18"/>
      <c r="I20" s="18"/>
    </row>
    <row r="21" spans="1:9" x14ac:dyDescent="0.45">
      <c r="A21" s="84"/>
      <c r="B21" s="84"/>
      <c r="C21" s="85"/>
      <c r="D21" s="86"/>
      <c r="E21" s="19"/>
      <c r="F21" s="79"/>
      <c r="G21" s="79"/>
      <c r="H21" s="18"/>
      <c r="I21" s="18"/>
    </row>
    <row r="22" spans="1:9" x14ac:dyDescent="0.45">
      <c r="A22" s="84"/>
      <c r="B22" s="84"/>
      <c r="C22" s="85"/>
      <c r="D22" s="86"/>
      <c r="E22" s="88" t="s">
        <v>58</v>
      </c>
      <c r="F22" s="79"/>
      <c r="G22" s="19" t="s">
        <v>59</v>
      </c>
      <c r="H22" s="18"/>
      <c r="I22" s="18"/>
    </row>
    <row r="23" spans="1:9" x14ac:dyDescent="0.45">
      <c r="A23" s="84"/>
      <c r="B23" s="84"/>
      <c r="C23" s="85"/>
      <c r="D23" s="86"/>
      <c r="E23" s="19"/>
      <c r="F23" s="79"/>
      <c r="G23" s="19"/>
      <c r="H23" s="18"/>
      <c r="I23" s="18"/>
    </row>
    <row r="24" spans="1:9" x14ac:dyDescent="0.45">
      <c r="A24" s="84"/>
      <c r="B24" s="84"/>
      <c r="C24" s="85"/>
      <c r="D24" s="86"/>
      <c r="E24" s="19" t="s">
        <v>60</v>
      </c>
      <c r="F24" s="79"/>
      <c r="G24" s="18" t="s">
        <v>61</v>
      </c>
      <c r="H24" s="18"/>
      <c r="I24" s="18"/>
    </row>
    <row r="25" spans="1:9" x14ac:dyDescent="0.45">
      <c r="A25" s="84"/>
      <c r="B25" s="84"/>
      <c r="C25" s="85"/>
      <c r="D25" s="86"/>
      <c r="E25" s="19"/>
      <c r="F25" s="79"/>
      <c r="G25" s="18"/>
      <c r="H25" s="18"/>
      <c r="I25" s="18"/>
    </row>
    <row r="26" spans="1:9" x14ac:dyDescent="0.45">
      <c r="A26" s="84"/>
      <c r="B26" s="84"/>
      <c r="C26" s="85"/>
      <c r="D26" s="86"/>
      <c r="E26" s="118" t="s">
        <v>62</v>
      </c>
      <c r="F26" s="79"/>
      <c r="G26" s="18" t="s">
        <v>63</v>
      </c>
      <c r="H26" s="18"/>
      <c r="I26" s="18"/>
    </row>
    <row r="27" spans="1:9" x14ac:dyDescent="0.45">
      <c r="A27" s="84"/>
      <c r="B27" s="84"/>
      <c r="C27" s="85"/>
      <c r="D27" s="86"/>
      <c r="E27" s="19"/>
      <c r="F27" s="79"/>
      <c r="G27" s="18"/>
      <c r="H27" s="18"/>
      <c r="I27" s="18"/>
    </row>
    <row r="28" spans="1:9" x14ac:dyDescent="0.45">
      <c r="A28" s="84"/>
      <c r="B28" s="84" t="s">
        <v>64</v>
      </c>
      <c r="C28" s="85"/>
      <c r="D28" s="86"/>
      <c r="E28" s="19"/>
      <c r="F28" s="79"/>
      <c r="G28" s="19"/>
      <c r="H28" s="18"/>
      <c r="I28" s="18"/>
    </row>
    <row r="29" spans="1:9" x14ac:dyDescent="0.45">
      <c r="A29" s="84"/>
      <c r="B29" s="84"/>
      <c r="C29" s="85"/>
      <c r="D29" s="86"/>
      <c r="E29" s="89" t="s">
        <v>65</v>
      </c>
      <c r="F29" s="79"/>
      <c r="G29" s="19" t="s">
        <v>66</v>
      </c>
      <c r="H29" s="18"/>
      <c r="I29" s="18"/>
    </row>
    <row r="30" spans="1:9" x14ac:dyDescent="0.45">
      <c r="A30" s="84"/>
      <c r="B30" s="84"/>
      <c r="C30" s="85"/>
      <c r="D30" s="86"/>
      <c r="E30" s="19"/>
      <c r="F30" s="79"/>
      <c r="G30" s="19"/>
      <c r="H30" s="18"/>
      <c r="I30" s="18"/>
    </row>
    <row r="31" spans="1:9" x14ac:dyDescent="0.45">
      <c r="A31" s="84"/>
      <c r="B31" s="84"/>
      <c r="C31" s="85"/>
      <c r="D31" s="86"/>
      <c r="E31" s="90" t="s">
        <v>67</v>
      </c>
      <c r="F31" s="79"/>
      <c r="G31" s="19" t="s">
        <v>68</v>
      </c>
      <c r="H31" s="18"/>
      <c r="I31" s="18"/>
    </row>
    <row r="32" spans="1:9" x14ac:dyDescent="0.45">
      <c r="A32" s="84"/>
      <c r="B32" s="84"/>
      <c r="C32" s="85"/>
      <c r="D32" s="86"/>
      <c r="E32" s="19"/>
      <c r="F32" s="79"/>
      <c r="G32" s="18"/>
      <c r="H32" s="18"/>
      <c r="I32" s="18"/>
    </row>
    <row r="33" spans="1:9" x14ac:dyDescent="0.45">
      <c r="A33" s="84"/>
      <c r="B33" s="84"/>
      <c r="C33" s="85"/>
      <c r="D33" s="86"/>
      <c r="E33" s="91" t="s">
        <v>69</v>
      </c>
      <c r="F33" s="79"/>
      <c r="G33" s="19" t="s">
        <v>70</v>
      </c>
      <c r="H33" s="18"/>
      <c r="I33" s="18"/>
    </row>
    <row r="34" spans="1:9" x14ac:dyDescent="0.45">
      <c r="A34" s="84"/>
      <c r="B34" s="84"/>
      <c r="C34" s="85"/>
      <c r="D34" s="86"/>
      <c r="E34" s="19"/>
      <c r="F34" s="79"/>
      <c r="G34" s="19"/>
      <c r="H34" s="18"/>
      <c r="I34" s="18"/>
    </row>
    <row r="35" spans="1:9" x14ac:dyDescent="0.45">
      <c r="A35" s="84"/>
      <c r="B35" s="84"/>
      <c r="C35" s="85"/>
      <c r="D35" s="86"/>
      <c r="E35" s="90" t="s">
        <v>71</v>
      </c>
      <c r="F35" s="79"/>
      <c r="G35" s="19" t="s">
        <v>72</v>
      </c>
      <c r="H35" s="18"/>
      <c r="I35" s="18"/>
    </row>
    <row r="36" spans="1:9" x14ac:dyDescent="0.45">
      <c r="A36" s="84"/>
      <c r="B36" s="84"/>
      <c r="C36" s="85"/>
      <c r="D36" s="86"/>
      <c r="E36" s="79"/>
      <c r="F36" s="79"/>
      <c r="G36" s="19"/>
      <c r="H36" s="18"/>
      <c r="I36" s="18"/>
    </row>
    <row r="37" spans="1:9" x14ac:dyDescent="0.45">
      <c r="A37" s="84"/>
      <c r="B37" s="84" t="s">
        <v>73</v>
      </c>
      <c r="C37" s="85"/>
      <c r="D37" s="86"/>
      <c r="E37" s="19"/>
      <c r="F37" s="79"/>
      <c r="G37" s="19"/>
      <c r="H37" s="18"/>
      <c r="I37" s="18"/>
    </row>
    <row r="38" spans="1:9" x14ac:dyDescent="0.45">
      <c r="A38" s="84"/>
      <c r="B38" s="84"/>
      <c r="C38" s="85"/>
      <c r="D38" s="86"/>
      <c r="E38" s="92" t="s">
        <v>74</v>
      </c>
      <c r="F38" s="79"/>
      <c r="G38" s="19" t="s">
        <v>75</v>
      </c>
      <c r="H38" s="18"/>
      <c r="I38" s="18"/>
    </row>
    <row r="39" spans="1:9" x14ac:dyDescent="0.45">
      <c r="A39" s="84"/>
      <c r="B39" s="84"/>
      <c r="C39" s="85"/>
      <c r="D39" s="86"/>
      <c r="E39" s="18"/>
      <c r="F39" s="79"/>
      <c r="G39" s="19"/>
      <c r="H39" s="18"/>
      <c r="I39" s="18"/>
    </row>
    <row r="40" spans="1:9" x14ac:dyDescent="0.45">
      <c r="A40" s="84"/>
      <c r="B40" s="84"/>
      <c r="C40" s="85"/>
      <c r="D40" s="86"/>
      <c r="E40" s="93" t="s">
        <v>76</v>
      </c>
      <c r="F40" s="19"/>
      <c r="G40" s="79" t="s">
        <v>77</v>
      </c>
      <c r="H40" s="18"/>
      <c r="I40" s="18"/>
    </row>
    <row r="41" spans="1:9" x14ac:dyDescent="0.45">
      <c r="A41" s="84"/>
      <c r="B41" s="84"/>
      <c r="C41" s="85"/>
      <c r="D41" s="86"/>
      <c r="E41" s="19"/>
      <c r="F41" s="79"/>
      <c r="G41" s="19"/>
      <c r="H41" s="18"/>
      <c r="I41" s="18"/>
    </row>
    <row r="42" spans="1:9" x14ac:dyDescent="0.45">
      <c r="A42" s="84"/>
      <c r="B42" s="84"/>
      <c r="C42" s="85"/>
      <c r="D42" s="86"/>
      <c r="E42" s="94" t="s">
        <v>78</v>
      </c>
      <c r="F42" s="79"/>
      <c r="G42" s="19" t="s">
        <v>79</v>
      </c>
      <c r="H42" s="18"/>
      <c r="I42" s="18"/>
    </row>
    <row r="43" spans="1:9" x14ac:dyDescent="0.45">
      <c r="A43" s="84"/>
      <c r="B43" s="84"/>
      <c r="C43" s="85"/>
      <c r="D43" s="86"/>
      <c r="E43" s="18"/>
      <c r="F43" s="79"/>
      <c r="G43" s="19"/>
      <c r="H43" s="18"/>
      <c r="I43" s="18"/>
    </row>
    <row r="44" spans="1:9" x14ac:dyDescent="0.45">
      <c r="A44" s="84"/>
      <c r="B44" s="84"/>
      <c r="C44" s="85"/>
      <c r="D44" s="86"/>
      <c r="E44" s="95" t="s">
        <v>80</v>
      </c>
      <c r="F44" s="79"/>
      <c r="G44" s="19" t="s">
        <v>81</v>
      </c>
      <c r="H44" s="18"/>
      <c r="I44" s="18"/>
    </row>
    <row r="45" spans="1:9" x14ac:dyDescent="0.45">
      <c r="A45" s="75"/>
      <c r="B45" s="96"/>
      <c r="C45" s="97"/>
      <c r="D45" s="77"/>
      <c r="E45" s="18"/>
      <c r="F45" s="79"/>
      <c r="G45" s="79"/>
      <c r="H45" s="79"/>
      <c r="I45" s="79"/>
    </row>
    <row r="46" spans="1:9" x14ac:dyDescent="0.45">
      <c r="A46" s="75"/>
      <c r="B46" s="96"/>
      <c r="C46" s="97"/>
      <c r="D46" s="77"/>
      <c r="E46" s="98" t="s">
        <v>82</v>
      </c>
      <c r="F46" s="79"/>
      <c r="G46" s="19" t="s">
        <v>83</v>
      </c>
      <c r="H46" s="79"/>
      <c r="I46" s="79"/>
    </row>
    <row r="47" spans="1:9" x14ac:dyDescent="0.45">
      <c r="A47" s="75"/>
      <c r="B47" s="96"/>
      <c r="C47" s="97"/>
      <c r="D47" s="77"/>
      <c r="E47" s="18"/>
      <c r="F47" s="79"/>
      <c r="G47" s="79"/>
      <c r="H47" s="79"/>
      <c r="I47" s="79"/>
    </row>
    <row r="48" spans="1:9" x14ac:dyDescent="0.45">
      <c r="A48" s="84"/>
      <c r="B48" s="84" t="s">
        <v>84</v>
      </c>
      <c r="C48" s="85"/>
      <c r="D48" s="86"/>
      <c r="E48" s="19"/>
      <c r="F48" s="79"/>
      <c r="G48" s="19"/>
      <c r="H48" s="18"/>
      <c r="I48" s="18"/>
    </row>
    <row r="49" spans="1:9" x14ac:dyDescent="0.45">
      <c r="A49" s="84"/>
      <c r="B49" s="84"/>
      <c r="C49" s="85"/>
      <c r="D49" s="86"/>
      <c r="E49" s="126" t="s">
        <v>85</v>
      </c>
      <c r="F49" s="79"/>
      <c r="G49" s="19" t="s">
        <v>86</v>
      </c>
      <c r="H49" s="18"/>
      <c r="I49" s="18"/>
    </row>
    <row r="50" spans="1:9" x14ac:dyDescent="0.45">
      <c r="A50" s="84"/>
      <c r="B50" s="84"/>
      <c r="C50" s="85"/>
      <c r="D50" s="86"/>
      <c r="E50" s="18"/>
      <c r="F50" s="79"/>
      <c r="G50" s="19"/>
      <c r="H50" s="18"/>
      <c r="I50" s="18"/>
    </row>
    <row r="51" spans="1:9" x14ac:dyDescent="0.45">
      <c r="A51" s="84"/>
      <c r="B51" s="84"/>
      <c r="C51" s="85"/>
      <c r="D51" s="86"/>
      <c r="E51" s="99" t="s">
        <v>87</v>
      </c>
      <c r="F51" s="79"/>
      <c r="G51" s="19" t="s">
        <v>88</v>
      </c>
      <c r="H51" s="18"/>
      <c r="I51" s="18"/>
    </row>
    <row r="52" spans="1:9" x14ac:dyDescent="0.45">
      <c r="A52" s="84"/>
      <c r="B52" s="84"/>
      <c r="C52" s="85"/>
      <c r="D52" s="86"/>
      <c r="E52" s="19"/>
      <c r="F52" s="79"/>
      <c r="G52" s="19"/>
      <c r="H52" s="18"/>
      <c r="I52" s="18"/>
    </row>
    <row r="53" spans="1:9" x14ac:dyDescent="0.45">
      <c r="A53" s="84"/>
      <c r="B53" s="84"/>
      <c r="C53" s="85"/>
      <c r="D53" s="86"/>
      <c r="E53" s="100" t="s">
        <v>89</v>
      </c>
      <c r="F53" s="79"/>
      <c r="G53" s="19" t="s">
        <v>90</v>
      </c>
      <c r="H53" s="18"/>
      <c r="I53" s="18"/>
    </row>
    <row r="54" spans="1:9" x14ac:dyDescent="0.45">
      <c r="A54" s="84"/>
      <c r="B54" s="84"/>
      <c r="C54" s="85"/>
      <c r="D54" s="86"/>
      <c r="E54" s="19"/>
      <c r="F54" s="79"/>
      <c r="G54" s="19"/>
      <c r="H54" s="18"/>
      <c r="I54" s="18"/>
    </row>
    <row r="55" spans="1:9" x14ac:dyDescent="0.45">
      <c r="A55" s="84"/>
      <c r="B55" s="84"/>
      <c r="C55" s="85"/>
      <c r="D55" s="86"/>
      <c r="E55" s="18"/>
      <c r="F55" s="18"/>
      <c r="G55" s="18"/>
      <c r="H55" s="18"/>
      <c r="I55" s="18"/>
    </row>
    <row r="56" spans="1:9" s="101" customFormat="1" x14ac:dyDescent="0.45">
      <c r="A56" s="72" t="s">
        <v>91</v>
      </c>
      <c r="B56" s="72"/>
      <c r="C56" s="73"/>
      <c r="D56" s="74"/>
      <c r="E56" s="72"/>
      <c r="F56" s="72"/>
      <c r="G56" s="72"/>
      <c r="H56" s="72"/>
      <c r="I56" s="72"/>
    </row>
    <row r="57" spans="1:9" x14ac:dyDescent="0.45"/>
    <row r="58" spans="1:9" x14ac:dyDescent="0.45">
      <c r="E58" t="s">
        <v>92</v>
      </c>
      <c r="G58" s="79" t="s">
        <v>40</v>
      </c>
    </row>
    <row r="59" spans="1:9" x14ac:dyDescent="0.45">
      <c r="E59" t="s">
        <v>93</v>
      </c>
      <c r="G59" s="79" t="s">
        <v>94</v>
      </c>
    </row>
    <row r="60" spans="1:9" x14ac:dyDescent="0.45">
      <c r="E60" t="s">
        <v>95</v>
      </c>
      <c r="G60" s="79" t="s">
        <v>96</v>
      </c>
    </row>
    <row r="61" spans="1:9" x14ac:dyDescent="0.45"/>
    <row r="62" spans="1:9" s="103" customFormat="1" x14ac:dyDescent="0.45">
      <c r="A62" s="102" t="s">
        <v>41</v>
      </c>
    </row>
    <row r="63" spans="1:9" x14ac:dyDescent="0.45"/>
  </sheetData>
  <pageMargins left="0.70866141732283472" right="0.70866141732283472" top="0.74803149606299213" bottom="0.74803149606299213" header="0.31496062992125984" footer="0.31496062992125984"/>
  <pageSetup paperSize="9" scale="80" orientation="portrait" r:id="rId1"/>
  <headerFooter>
    <oddHeader>&amp;L&amp;F
&amp;C                                                                     &amp;A&amp;ROFFICIAL</oddHeader>
    <oddFooter>&amp;LPrinted on &amp;D at &amp;T&amp;CPage &amp;P of &amp;N&amp;ROfwat</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88EB-12D7-4D1B-ADED-2AA4F4660A36}">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332</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Adjusted8'!A5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Adjusted8'!B7&amp;'CalcTiming Adjusted8'!$A$5</f>
        <v>SSC0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333</v>
      </c>
      <c r="E7" s="13" t="str">
        <f>'CalcTiming Adjusted8'!E$49&amp;D7</f>
        <v>SSC: revenue adjustment incl. financing adjustment (17-18 FYA CPIH deflated prices): water resources</v>
      </c>
      <c r="F7" s="224">
        <f>'CalcTiming Adjusted8'!G49</f>
        <v>0</v>
      </c>
      <c r="G7" s="13" t="str">
        <f>'CalcTiming Adjusted8'!H$49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333</v>
      </c>
      <c r="E9" s="13" t="str">
        <f>'CalcTiming Adjusted8'!E$56&amp;D9</f>
        <v>SSC: RCV adjustment (17-18 FYA CPIH deflated prices): water resources</v>
      </c>
      <c r="F9" s="224">
        <f>'CalcTiming Adjusted8'!G56</f>
        <v>0</v>
      </c>
      <c r="G9" s="13" t="str">
        <f>'CalcTiming Adjusted8'!H$56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334</v>
      </c>
      <c r="E11" s="13" t="str">
        <f>'CalcTiming Adjusted8'!E$49&amp;D11</f>
        <v>SSC: revenue adjustment incl. financing adjustment (17-18 FYA CPIH deflated prices): water network plus</v>
      </c>
      <c r="F11" s="138">
        <f>'CalcTiming Adjusted8'!I49</f>
        <v>0</v>
      </c>
      <c r="G11" s="138" t="str">
        <f>'CalcTiming Adjusted8'!J$49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334</v>
      </c>
      <c r="E13" s="13" t="str">
        <f>'CalcTiming Adjusted8'!E$56&amp;D13</f>
        <v>SSC: RCV adjustment (17-18 FYA CPIH deflated prices): water network plus</v>
      </c>
      <c r="F13" s="138">
        <f>'CalcTiming Adjusted8'!I$56</f>
        <v>0</v>
      </c>
      <c r="G13" s="138" t="str">
        <f>'CalcTiming Adjusted8'!J$56</f>
        <v>£M</v>
      </c>
    </row>
    <row r="14" spans="1:18" s="137" customFormat="1" x14ac:dyDescent="0.45">
      <c r="D14" s="433"/>
      <c r="F14" s="124"/>
    </row>
    <row r="15" spans="1:18" s="137" customFormat="1" ht="13.15" x14ac:dyDescent="0.45">
      <c r="A15" s="72">
        <f>'CalcTiming Adjusted8'!A58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Adjusted8'!B60&amp;'CalcTiming Adjusted8'!A58</f>
        <v>SSC0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333</v>
      </c>
      <c r="E19" s="191" t="str">
        <f>'CalcTiming Adjusted8'!E99&amp;D19</f>
        <v>SSC: FINAL revenue adjustment incl. financing adjustment (17-18 FYA CPIH deflated prices): water resources</v>
      </c>
      <c r="F19" s="224">
        <f>'CalcTiming Adjusted8'!G99</f>
        <v>0</v>
      </c>
      <c r="G19" s="224" t="str">
        <f>'CalcTiming Adjusted8'!H99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333</v>
      </c>
      <c r="E21" s="191" t="str">
        <f>'CalcTiming Adjusted8'!E107&amp;D21</f>
        <v>SSC: FINAL RCV adjustment (17-18 FYA CPIH deflated prices): water resources</v>
      </c>
      <c r="F21" s="224">
        <f>'CalcTiming Adjusted8'!G107</f>
        <v>0</v>
      </c>
      <c r="G21" s="224" t="str">
        <f>'CalcTiming Adjusted8'!H107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334</v>
      </c>
      <c r="E23" s="191" t="str">
        <f>'CalcTiming Adjusted8'!E99&amp;D23</f>
        <v>SSC: FINAL revenue adjustment incl. financing adjustment (17-18 FYA CPIH deflated prices): water network plus</v>
      </c>
      <c r="F23" s="224">
        <f>'CalcTiming Adjusted8'!I99</f>
        <v>0</v>
      </c>
      <c r="G23" s="224" t="str">
        <f>'CalcTiming Adjusted8'!J99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334</v>
      </c>
      <c r="E25" s="191" t="str">
        <f>'CalcTiming Adjusted8'!E107&amp;D25</f>
        <v>SSC: FINAL RCV adjustment (17-18 FYA CPIH deflated prices): water network plus</v>
      </c>
      <c r="F25" s="224">
        <f>'CalcTiming Adjusted8'!I107</f>
        <v>0</v>
      </c>
      <c r="G25" s="224" t="str">
        <f>'CalcTiming Adjusted8'!J107</f>
        <v>£M</v>
      </c>
    </row>
    <row r="26" spans="1:18" s="137" customFormat="1" ht="12.75" x14ac:dyDescent="0.45">
      <c r="D26" s="432"/>
      <c r="F26" s="138"/>
    </row>
    <row r="27" spans="1:18" s="137" customFormat="1" ht="13.15" x14ac:dyDescent="0.45">
      <c r="A27" s="72">
        <f>'CalcTiming Adjusted8'!A110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Adjusted8'!B112&amp;'CalcTiming Adjusted8'!A110</f>
        <v>SSC0</v>
      </c>
      <c r="F29" s="138"/>
    </row>
    <row r="30" spans="1:18" s="137" customFormat="1" ht="12.75" x14ac:dyDescent="0.45">
      <c r="D30" s="433"/>
      <c r="F30" s="138"/>
    </row>
    <row r="31" spans="1:18" s="137" customFormat="1" ht="12.75" x14ac:dyDescent="0.45">
      <c r="B31" s="104"/>
      <c r="C31" s="104"/>
      <c r="D31" s="432" t="s">
        <v>333</v>
      </c>
      <c r="E31" s="191" t="str">
        <f>'CalcTiming Adjusted8'!E146&amp;D31</f>
        <v>SSC: FINAL revenue adjustment incl. financing adjustment (17-18 FYA CPIH deflated prices): water resources</v>
      </c>
      <c r="F31" s="138">
        <f>'CalcTiming Adjusted8'!G146</f>
        <v>0</v>
      </c>
      <c r="G31" s="138" t="str">
        <f>'CalcTiming Adjusted8'!H146</f>
        <v>£M</v>
      </c>
    </row>
    <row r="32" spans="1:18" s="137" customFormat="1" ht="12.75" x14ac:dyDescent="0.45">
      <c r="B32" s="104"/>
      <c r="C32" s="104"/>
      <c r="D32" s="432"/>
      <c r="F32" s="138"/>
      <c r="G32" s="191"/>
    </row>
    <row r="33" spans="1:18" s="137" customFormat="1" ht="12.75" x14ac:dyDescent="0.45">
      <c r="C33" s="104"/>
      <c r="D33" s="432" t="s">
        <v>333</v>
      </c>
      <c r="E33" s="191" t="str">
        <f>'CalcTiming Adjusted8'!E154&amp;D33</f>
        <v>SSC: FINAL RCV adjustment (17-18 FYA CPIH deflated prices): water resources</v>
      </c>
      <c r="F33" s="138">
        <f>'CalcTiming Adjusted8'!G154</f>
        <v>0</v>
      </c>
      <c r="G33" s="138" t="str">
        <f>'CalcTiming Adjusted8'!H154</f>
        <v>£M</v>
      </c>
    </row>
    <row r="34" spans="1:18" s="137" customFormat="1" ht="12.75" x14ac:dyDescent="0.45">
      <c r="B34" s="106"/>
      <c r="C34" s="104"/>
      <c r="D34" s="432"/>
      <c r="F34" s="177"/>
      <c r="G34" s="177"/>
    </row>
    <row r="35" spans="1:18" s="137" customFormat="1" ht="12.75" x14ac:dyDescent="0.45">
      <c r="D35" s="432" t="s">
        <v>334</v>
      </c>
      <c r="E35" s="191" t="str">
        <f>'CalcTiming Adjusted8'!E146&amp;D35</f>
        <v>SSC: FINAL revenue adjustment incl. financing adjustment (17-18 FYA CPIH deflated prices): water network plus</v>
      </c>
      <c r="F35" s="138">
        <f>'CalcTiming Adjusted8'!I146</f>
        <v>0</v>
      </c>
      <c r="G35" s="138" t="str">
        <f>'CalcTiming Adjusted8'!J146</f>
        <v>£M</v>
      </c>
    </row>
    <row r="36" spans="1:18" s="137" customFormat="1" ht="12.75" x14ac:dyDescent="0.45">
      <c r="C36" s="106"/>
      <c r="D36" s="432"/>
      <c r="F36" s="177"/>
      <c r="G36" s="177"/>
    </row>
    <row r="37" spans="1:18" s="137" customFormat="1" ht="12.75" x14ac:dyDescent="0.45">
      <c r="D37" s="432" t="s">
        <v>334</v>
      </c>
      <c r="E37" s="191" t="str">
        <f>'CalcTiming Adjusted8'!E154&amp;D37</f>
        <v>SSC: FINAL RCV adjustment (17-18 FYA CPIH deflated prices): water network plus</v>
      </c>
      <c r="F37" s="138">
        <f>'CalcTiming Adjusted8'!I154</f>
        <v>0</v>
      </c>
      <c r="G37" s="138" t="str">
        <f>'CalcTiming Adjusted8'!J154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335</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E2305-AD54-4B05-8780-E37C7F8D9B49}">
  <sheetPr>
    <tabColor rgb="FF002060"/>
    <pageSetUpPr fitToPage="1"/>
  </sheetPr>
  <dimension ref="A1"/>
  <sheetViews>
    <sheetView tabSelected="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13FF9-4BFC-4DAB-BE98-19D02F3BF539}">
  <sheetPr>
    <tabColor theme="3" tint="0.79998168889431442"/>
    <pageSetUpPr fitToPage="1"/>
  </sheetPr>
  <dimension ref="B2:G40"/>
  <sheetViews>
    <sheetView tabSelected="1" topLeftCell="E8" zoomScale="80" zoomScaleNormal="80" workbookViewId="0"/>
  </sheetViews>
  <sheetFormatPr defaultRowHeight="14.25" x14ac:dyDescent="0.45"/>
  <cols>
    <col min="1" max="1" width="6.59765625" customWidth="1"/>
    <col min="2" max="2" width="11.86328125" customWidth="1"/>
    <col min="3" max="3" width="10.1328125" customWidth="1"/>
    <col min="4" max="4" width="85.59765625" bestFit="1" customWidth="1"/>
    <col min="5" max="5" width="31.1328125" customWidth="1"/>
    <col min="6" max="6" width="36.59765625" customWidth="1"/>
    <col min="7" max="7" width="15.3984375" style="624" customWidth="1"/>
  </cols>
  <sheetData>
    <row r="2" spans="2:7" x14ac:dyDescent="0.45">
      <c r="B2" s="276" t="s">
        <v>8</v>
      </c>
      <c r="C2" s="606"/>
      <c r="D2" s="607" t="s">
        <v>336</v>
      </c>
      <c r="E2" s="608" t="s">
        <v>337</v>
      </c>
      <c r="F2" s="609" t="s">
        <v>338</v>
      </c>
      <c r="G2" s="627" t="s">
        <v>339</v>
      </c>
    </row>
    <row r="3" spans="2:7" x14ac:dyDescent="0.45">
      <c r="B3" s="501" t="str">
        <f>Cover!$C$9</f>
        <v>SSC</v>
      </c>
      <c r="C3" s="663" t="s">
        <v>340</v>
      </c>
      <c r="D3" s="502" t="s">
        <v>341</v>
      </c>
      <c r="E3" s="503" t="s">
        <v>342</v>
      </c>
      <c r="F3" s="597" t="str">
        <f>B3&amp;E3</f>
        <v>SSCC_PR24PD18_PD12_31WR_PR24</v>
      </c>
      <c r="G3" s="628">
        <f>SUM(Outputs1!$F$7,Outputs1!$F$19,Outputs1!$F$31)</f>
        <v>8.0670626112278381</v>
      </c>
    </row>
    <row r="4" spans="2:7" x14ac:dyDescent="0.45">
      <c r="B4" s="501" t="str">
        <f>Cover!$C$9</f>
        <v>SSC</v>
      </c>
      <c r="C4" s="664"/>
      <c r="D4" s="282" t="s">
        <v>343</v>
      </c>
      <c r="E4" s="286" t="s">
        <v>344</v>
      </c>
      <c r="F4" s="291" t="str">
        <f t="shared" ref="F4:F26" si="0">B4&amp;E4</f>
        <v>SSCC_PR24PD18_PD11_16WR_PR24</v>
      </c>
      <c r="G4" s="629">
        <f>SUM(Outputs1!$F$9,Outputs1!$F$21,Outputs1!$F$33)</f>
        <v>4.5772361524521585</v>
      </c>
    </row>
    <row r="5" spans="2:7" x14ac:dyDescent="0.45">
      <c r="B5" s="501" t="str">
        <f>Cover!$C$9</f>
        <v>SSC</v>
      </c>
      <c r="C5" s="664"/>
      <c r="D5" s="283" t="s">
        <v>345</v>
      </c>
      <c r="E5" s="286" t="s">
        <v>346</v>
      </c>
      <c r="F5" s="291" t="str">
        <f t="shared" si="0"/>
        <v>SSCC_PR24PD18_PD12_31WN_PR24</v>
      </c>
      <c r="G5" s="629">
        <f>SUM(Outputs1!$F$11,Outputs1!$F$23,Outputs1!$F$35)</f>
        <v>3.7788096455151994</v>
      </c>
    </row>
    <row r="6" spans="2:7" x14ac:dyDescent="0.45">
      <c r="B6" s="501" t="str">
        <f>Cover!$C$9</f>
        <v>SSC</v>
      </c>
      <c r="C6" s="665"/>
      <c r="D6" s="504" t="s">
        <v>347</v>
      </c>
      <c r="E6" s="505" t="s">
        <v>348</v>
      </c>
      <c r="F6" s="598" t="str">
        <f t="shared" si="0"/>
        <v>SSCC_PR24PD18_PD11_16WN_PR24</v>
      </c>
      <c r="G6" s="629">
        <f>SUM(Outputs1!$F$13,Outputs1!$F$25,Outputs1!$F$37)</f>
        <v>2.1720716860047995</v>
      </c>
    </row>
    <row r="7" spans="2:7" x14ac:dyDescent="0.45">
      <c r="B7" s="501" t="str">
        <f>Cover!$C$9</f>
        <v>SSC</v>
      </c>
      <c r="C7" s="663" t="s">
        <v>349</v>
      </c>
      <c r="D7" s="502" t="s">
        <v>341</v>
      </c>
      <c r="E7" s="503" t="s">
        <v>342</v>
      </c>
      <c r="F7" s="597" t="str">
        <f t="shared" si="0"/>
        <v>SSCC_PR24PD18_PD12_31WR_PR24</v>
      </c>
      <c r="G7" s="629">
        <f>SUM(Outputs2!$F$7,Outputs2!$F$19,Outputs2!$F$31)</f>
        <v>0</v>
      </c>
    </row>
    <row r="8" spans="2:7" x14ac:dyDescent="0.45">
      <c r="B8" s="501" t="str">
        <f>Cover!$C$9</f>
        <v>SSC</v>
      </c>
      <c r="C8" s="664"/>
      <c r="D8" s="282" t="s">
        <v>343</v>
      </c>
      <c r="E8" s="286" t="s">
        <v>344</v>
      </c>
      <c r="F8" s="291" t="str">
        <f t="shared" si="0"/>
        <v>SSCC_PR24PD18_PD11_16WR_PR24</v>
      </c>
      <c r="G8" s="629">
        <f>SUM(Outputs2!$F$9,Outputs2!$F$21,Outputs2!$F$33)</f>
        <v>0</v>
      </c>
    </row>
    <row r="9" spans="2:7" x14ac:dyDescent="0.45">
      <c r="B9" s="501" t="str">
        <f>Cover!$C$9</f>
        <v>SSC</v>
      </c>
      <c r="C9" s="664"/>
      <c r="D9" s="283" t="s">
        <v>345</v>
      </c>
      <c r="E9" s="286" t="s">
        <v>346</v>
      </c>
      <c r="F9" s="291" t="str">
        <f t="shared" si="0"/>
        <v>SSCC_PR24PD18_PD12_31WN_PR24</v>
      </c>
      <c r="G9" s="629">
        <f>SUM(Outputs2!$F$11,Outputs2!$F$23,Outputs2!$F$35)</f>
        <v>0</v>
      </c>
    </row>
    <row r="10" spans="2:7" x14ac:dyDescent="0.45">
      <c r="B10" s="501" t="str">
        <f>Cover!$C$9</f>
        <v>SSC</v>
      </c>
      <c r="C10" s="665"/>
      <c r="D10" s="504" t="s">
        <v>347</v>
      </c>
      <c r="E10" s="505" t="s">
        <v>348</v>
      </c>
      <c r="F10" s="598" t="str">
        <f t="shared" si="0"/>
        <v>SSCC_PR24PD18_PD11_16WN_PR24</v>
      </c>
      <c r="G10" s="629">
        <f>SUM(Outputs2!$F$13,Outputs2!$F$25,Outputs2!$F$37)</f>
        <v>0</v>
      </c>
    </row>
    <row r="11" spans="2:7" x14ac:dyDescent="0.45">
      <c r="B11" s="501" t="str">
        <f>Cover!$C$9</f>
        <v>SSC</v>
      </c>
      <c r="C11" s="663" t="s">
        <v>350</v>
      </c>
      <c r="D11" s="502" t="s">
        <v>341</v>
      </c>
      <c r="E11" s="503" t="s">
        <v>342</v>
      </c>
      <c r="F11" s="599" t="str">
        <f t="shared" si="0"/>
        <v>SSCC_PR24PD18_PD12_31WR_PR24</v>
      </c>
      <c r="G11" s="629">
        <f>SUM(Outputs3!$F$7,Outputs3!$F$19,Outputs3!$F$31)</f>
        <v>0</v>
      </c>
    </row>
    <row r="12" spans="2:7" x14ac:dyDescent="0.45">
      <c r="B12" s="501" t="str">
        <f>Cover!$C$9</f>
        <v>SSC</v>
      </c>
      <c r="C12" s="664"/>
      <c r="D12" s="282" t="s">
        <v>343</v>
      </c>
      <c r="E12" s="286" t="s">
        <v>344</v>
      </c>
      <c r="F12" s="600" t="str">
        <f t="shared" si="0"/>
        <v>SSCC_PR24PD18_PD11_16WR_PR24</v>
      </c>
      <c r="G12" s="629">
        <f>SUM(Outputs3!$F$9,Outputs3!$F$21,Outputs3!$F$33)</f>
        <v>0</v>
      </c>
    </row>
    <row r="13" spans="2:7" x14ac:dyDescent="0.45">
      <c r="B13" s="501" t="str">
        <f>Cover!$C$9</f>
        <v>SSC</v>
      </c>
      <c r="C13" s="664"/>
      <c r="D13" s="283" t="s">
        <v>345</v>
      </c>
      <c r="E13" s="286" t="s">
        <v>346</v>
      </c>
      <c r="F13" s="600" t="str">
        <f t="shared" si="0"/>
        <v>SSCC_PR24PD18_PD12_31WN_PR24</v>
      </c>
      <c r="G13" s="629">
        <f>SUM(Outputs3!$F$11,Outputs3!$F$23,Outputs3!$F$35)</f>
        <v>0</v>
      </c>
    </row>
    <row r="14" spans="2:7" x14ac:dyDescent="0.45">
      <c r="B14" s="501" t="str">
        <f>Cover!$C$9</f>
        <v>SSC</v>
      </c>
      <c r="C14" s="665"/>
      <c r="D14" s="504" t="s">
        <v>347</v>
      </c>
      <c r="E14" s="505" t="s">
        <v>348</v>
      </c>
      <c r="F14" s="601" t="str">
        <f t="shared" si="0"/>
        <v>SSCC_PR24PD18_PD11_16WN_PR24</v>
      </c>
      <c r="G14" s="629">
        <f>SUM(Outputs3!$F$13,Outputs3!$F$25,Outputs3!$F$37)</f>
        <v>0</v>
      </c>
    </row>
    <row r="15" spans="2:7" x14ac:dyDescent="0.45">
      <c r="B15" s="501" t="str">
        <f>Cover!$C$9</f>
        <v>SSC</v>
      </c>
      <c r="C15" s="663" t="s">
        <v>351</v>
      </c>
      <c r="D15" s="502" t="s">
        <v>341</v>
      </c>
      <c r="E15" s="503" t="s">
        <v>342</v>
      </c>
      <c r="F15" s="599" t="str">
        <f t="shared" si="0"/>
        <v>SSCC_PR24PD18_PD12_31WR_PR24</v>
      </c>
      <c r="G15" s="629">
        <f>SUM(Outputs4!$F$7,Outputs4!$F$19,Outputs4!$F$31)</f>
        <v>0</v>
      </c>
    </row>
    <row r="16" spans="2:7" x14ac:dyDescent="0.45">
      <c r="B16" s="501" t="str">
        <f>Cover!$C$9</f>
        <v>SSC</v>
      </c>
      <c r="C16" s="664"/>
      <c r="D16" s="282" t="s">
        <v>343</v>
      </c>
      <c r="E16" s="286" t="s">
        <v>344</v>
      </c>
      <c r="F16" s="600" t="str">
        <f t="shared" si="0"/>
        <v>SSCC_PR24PD18_PD11_16WR_PR24</v>
      </c>
      <c r="G16" s="629">
        <f>SUM(Outputs4!$F$9,Outputs4!$F$21,Outputs4!$F$33)</f>
        <v>0</v>
      </c>
    </row>
    <row r="17" spans="2:7" x14ac:dyDescent="0.45">
      <c r="B17" s="501" t="str">
        <f>Cover!$C$9</f>
        <v>SSC</v>
      </c>
      <c r="C17" s="664"/>
      <c r="D17" s="283" t="s">
        <v>345</v>
      </c>
      <c r="E17" s="286" t="s">
        <v>346</v>
      </c>
      <c r="F17" s="600" t="str">
        <f t="shared" si="0"/>
        <v>SSCC_PR24PD18_PD12_31WN_PR24</v>
      </c>
      <c r="G17" s="629">
        <f>SUM(Outputs4!$F$11,Outputs4!$F$23,Outputs4!$F$35)</f>
        <v>0</v>
      </c>
    </row>
    <row r="18" spans="2:7" x14ac:dyDescent="0.45">
      <c r="B18" s="501" t="str">
        <f>Cover!$C$9</f>
        <v>SSC</v>
      </c>
      <c r="C18" s="665"/>
      <c r="D18" s="504" t="s">
        <v>347</v>
      </c>
      <c r="E18" s="505" t="s">
        <v>348</v>
      </c>
      <c r="F18" s="601" t="str">
        <f t="shared" si="0"/>
        <v>SSCC_PR24PD18_PD11_16WN_PR24</v>
      </c>
      <c r="G18" s="629">
        <f>SUM(Outputs4!$F$13,Outputs4!$F$25,Outputs4!$F$37)</f>
        <v>0</v>
      </c>
    </row>
    <row r="19" spans="2:7" x14ac:dyDescent="0.45">
      <c r="B19" s="501" t="str">
        <f>Cover!$C$9</f>
        <v>SSC</v>
      </c>
      <c r="C19" s="663" t="s">
        <v>352</v>
      </c>
      <c r="D19" s="502" t="s">
        <v>341</v>
      </c>
      <c r="E19" s="503" t="s">
        <v>342</v>
      </c>
      <c r="F19" s="599" t="str">
        <f t="shared" si="0"/>
        <v>SSCC_PR24PD18_PD12_31WR_PR24</v>
      </c>
      <c r="G19" s="629">
        <f>SUM(Outputs5!$F$7,Outputs5!$F$19,Outputs5!$F$31)</f>
        <v>0</v>
      </c>
    </row>
    <row r="20" spans="2:7" x14ac:dyDescent="0.45">
      <c r="B20" s="501" t="str">
        <f>Cover!$C$9</f>
        <v>SSC</v>
      </c>
      <c r="C20" s="664"/>
      <c r="D20" s="282" t="s">
        <v>343</v>
      </c>
      <c r="E20" s="286" t="s">
        <v>344</v>
      </c>
      <c r="F20" s="600" t="str">
        <f t="shared" si="0"/>
        <v>SSCC_PR24PD18_PD11_16WR_PR24</v>
      </c>
      <c r="G20" s="629">
        <f>SUM(Outputs5!$F$9,Outputs5!$F$21,Outputs5!$F$33)</f>
        <v>0</v>
      </c>
    </row>
    <row r="21" spans="2:7" x14ac:dyDescent="0.45">
      <c r="B21" s="501" t="str">
        <f>Cover!$C$9</f>
        <v>SSC</v>
      </c>
      <c r="C21" s="664"/>
      <c r="D21" s="283" t="s">
        <v>345</v>
      </c>
      <c r="E21" s="286" t="s">
        <v>346</v>
      </c>
      <c r="F21" s="600" t="str">
        <f t="shared" si="0"/>
        <v>SSCC_PR24PD18_PD12_31WN_PR24</v>
      </c>
      <c r="G21" s="629">
        <f>SUM(Outputs5!$F$11,Outputs5!$F$23,Outputs5!$F$35)</f>
        <v>0</v>
      </c>
    </row>
    <row r="22" spans="2:7" x14ac:dyDescent="0.45">
      <c r="B22" s="501" t="str">
        <f>Cover!$C$9</f>
        <v>SSC</v>
      </c>
      <c r="C22" s="665"/>
      <c r="D22" s="504" t="s">
        <v>347</v>
      </c>
      <c r="E22" s="505" t="s">
        <v>348</v>
      </c>
      <c r="F22" s="601" t="str">
        <f t="shared" si="0"/>
        <v>SSCC_PR24PD18_PD11_16WN_PR24</v>
      </c>
      <c r="G22" s="629">
        <f>SUM(Outputs5!$F$13,Outputs5!$F$25,Outputs5!$F$37)</f>
        <v>0</v>
      </c>
    </row>
    <row r="23" spans="2:7" x14ac:dyDescent="0.45">
      <c r="B23" s="501" t="str">
        <f>Cover!$C$9</f>
        <v>SSC</v>
      </c>
      <c r="C23" s="663" t="s">
        <v>353</v>
      </c>
      <c r="D23" s="502" t="s">
        <v>341</v>
      </c>
      <c r="E23" s="503" t="s">
        <v>342</v>
      </c>
      <c r="F23" s="597" t="str">
        <f t="shared" si="0"/>
        <v>SSCC_PR24PD18_PD12_31WR_PR24</v>
      </c>
      <c r="G23" s="629">
        <f>SUM(Outputs6!$F$7,Outputs6!$F$19,Outputs6!$F$31)</f>
        <v>0</v>
      </c>
    </row>
    <row r="24" spans="2:7" x14ac:dyDescent="0.45">
      <c r="B24" s="501" t="str">
        <f>Cover!$C$9</f>
        <v>SSC</v>
      </c>
      <c r="C24" s="664"/>
      <c r="D24" s="282" t="s">
        <v>343</v>
      </c>
      <c r="E24" s="286" t="s">
        <v>344</v>
      </c>
      <c r="F24" s="291" t="str">
        <f t="shared" si="0"/>
        <v>SSCC_PR24PD18_PD11_16WR_PR24</v>
      </c>
      <c r="G24" s="629">
        <f>SUM(Outputs6!$F$9,Outputs6!$F$21,Outputs6!$F$33)</f>
        <v>0</v>
      </c>
    </row>
    <row r="25" spans="2:7" x14ac:dyDescent="0.45">
      <c r="B25" s="501" t="str">
        <f>Cover!$C$9</f>
        <v>SSC</v>
      </c>
      <c r="C25" s="664"/>
      <c r="D25" s="283" t="s">
        <v>345</v>
      </c>
      <c r="E25" s="286" t="s">
        <v>346</v>
      </c>
      <c r="F25" s="291" t="str">
        <f t="shared" si="0"/>
        <v>SSCC_PR24PD18_PD12_31WN_PR24</v>
      </c>
      <c r="G25" s="629">
        <f>SUM(Outputs6!$F$11,Outputs6!$F$23,Outputs6!$F$35)</f>
        <v>0</v>
      </c>
    </row>
    <row r="26" spans="2:7" x14ac:dyDescent="0.45">
      <c r="B26" s="501" t="str">
        <f>Cover!$C$9</f>
        <v>SSC</v>
      </c>
      <c r="C26" s="665"/>
      <c r="D26" s="504" t="s">
        <v>347</v>
      </c>
      <c r="E26" s="505" t="s">
        <v>348</v>
      </c>
      <c r="F26" s="598" t="str">
        <f t="shared" si="0"/>
        <v>SSCC_PR24PD18_PD11_16WN_PR24</v>
      </c>
      <c r="G26" s="629">
        <f>SUM(Outputs6!$F$13,Outputs6!$F$25,Outputs6!$F$37)</f>
        <v>0</v>
      </c>
    </row>
    <row r="27" spans="2:7" x14ac:dyDescent="0.45">
      <c r="B27" s="501" t="str">
        <f>Cover!$C$9</f>
        <v>SSC</v>
      </c>
      <c r="C27" s="663" t="s">
        <v>354</v>
      </c>
      <c r="D27" s="502" t="s">
        <v>341</v>
      </c>
      <c r="E27" s="503" t="s">
        <v>342</v>
      </c>
      <c r="F27" s="599" t="str">
        <f t="shared" ref="F27:F34" si="1">B27&amp;E27</f>
        <v>SSCC_PR24PD18_PD12_31WR_PR24</v>
      </c>
      <c r="G27" s="629">
        <f>SUM(Outputs7!$F$7,Outputs7!$F$19,Outputs7!$F$31)</f>
        <v>0</v>
      </c>
    </row>
    <row r="28" spans="2:7" x14ac:dyDescent="0.45">
      <c r="B28" s="501" t="str">
        <f>Cover!$C$9</f>
        <v>SSC</v>
      </c>
      <c r="C28" s="664"/>
      <c r="D28" s="282" t="s">
        <v>343</v>
      </c>
      <c r="E28" s="286" t="s">
        <v>344</v>
      </c>
      <c r="F28" s="600" t="str">
        <f t="shared" si="1"/>
        <v>SSCC_PR24PD18_PD11_16WR_PR24</v>
      </c>
      <c r="G28" s="629">
        <f>SUM(Outputs7!$F$9,Outputs7!$F$21,Outputs7!$F$33)</f>
        <v>0</v>
      </c>
    </row>
    <row r="29" spans="2:7" x14ac:dyDescent="0.45">
      <c r="B29" s="501" t="str">
        <f>Cover!$C$9</f>
        <v>SSC</v>
      </c>
      <c r="C29" s="664"/>
      <c r="D29" s="283" t="s">
        <v>345</v>
      </c>
      <c r="E29" s="286" t="s">
        <v>346</v>
      </c>
      <c r="F29" s="600" t="str">
        <f t="shared" si="1"/>
        <v>SSCC_PR24PD18_PD12_31WN_PR24</v>
      </c>
      <c r="G29" s="629">
        <f>SUM(Outputs7!$F$11,Outputs7!$F$23,Outputs7!$F$35)</f>
        <v>0</v>
      </c>
    </row>
    <row r="30" spans="2:7" x14ac:dyDescent="0.45">
      <c r="B30" s="501" t="str">
        <f>Cover!$C$9</f>
        <v>SSC</v>
      </c>
      <c r="C30" s="665"/>
      <c r="D30" s="504" t="s">
        <v>347</v>
      </c>
      <c r="E30" s="505" t="s">
        <v>348</v>
      </c>
      <c r="F30" s="601" t="str">
        <f t="shared" si="1"/>
        <v>SSCC_PR24PD18_PD11_16WN_PR24</v>
      </c>
      <c r="G30" s="629">
        <f>SUM(Outputs7!$F$13,Outputs7!$F$25,Outputs7!$F$37)</f>
        <v>0</v>
      </c>
    </row>
    <row r="31" spans="2:7" x14ac:dyDescent="0.45">
      <c r="B31" s="501" t="str">
        <f>Cover!$C$9</f>
        <v>SSC</v>
      </c>
      <c r="C31" s="663" t="s">
        <v>355</v>
      </c>
      <c r="D31" s="502" t="s">
        <v>341</v>
      </c>
      <c r="E31" s="503" t="s">
        <v>342</v>
      </c>
      <c r="F31" s="597" t="str">
        <f t="shared" si="1"/>
        <v>SSCC_PR24PD18_PD12_31WR_PR24</v>
      </c>
      <c r="G31" s="629">
        <f>SUM(Outputs8!$F$7,Outputs8!$F$19,Outputs8!$F$31)</f>
        <v>0</v>
      </c>
    </row>
    <row r="32" spans="2:7" x14ac:dyDescent="0.45">
      <c r="B32" s="501" t="str">
        <f>Cover!$C$9</f>
        <v>SSC</v>
      </c>
      <c r="C32" s="664"/>
      <c r="D32" s="282" t="s">
        <v>343</v>
      </c>
      <c r="E32" s="286" t="s">
        <v>344</v>
      </c>
      <c r="F32" s="291" t="str">
        <f t="shared" si="1"/>
        <v>SSCC_PR24PD18_PD11_16WR_PR24</v>
      </c>
      <c r="G32" s="629">
        <f>SUM(Outputs8!$F$9,Outputs8!$F$21,Outputs8!$F$33)</f>
        <v>0</v>
      </c>
    </row>
    <row r="33" spans="2:7" x14ac:dyDescent="0.45">
      <c r="B33" s="501" t="str">
        <f>Cover!$C$9</f>
        <v>SSC</v>
      </c>
      <c r="C33" s="664"/>
      <c r="D33" s="283" t="s">
        <v>345</v>
      </c>
      <c r="E33" s="286" t="s">
        <v>346</v>
      </c>
      <c r="F33" s="291" t="str">
        <f t="shared" si="1"/>
        <v>SSCC_PR24PD18_PD12_31WN_PR24</v>
      </c>
      <c r="G33" s="629">
        <f>SUM(Outputs8!$F$11,Outputs8!$F$23,Outputs8!$F$35)</f>
        <v>0</v>
      </c>
    </row>
    <row r="34" spans="2:7" x14ac:dyDescent="0.45">
      <c r="B34" s="501" t="str">
        <f>Cover!$C$9</f>
        <v>SSC</v>
      </c>
      <c r="C34" s="665"/>
      <c r="D34" s="504" t="s">
        <v>347</v>
      </c>
      <c r="E34" s="505" t="s">
        <v>348</v>
      </c>
      <c r="F34" s="598" t="str">
        <f t="shared" si="1"/>
        <v>SSCC_PR24PD18_PD11_16WN_PR24</v>
      </c>
      <c r="G34" s="630">
        <f>SUM(Outputs8!$F$13,Outputs8!$F$25,Outputs8!$F$37)</f>
        <v>0</v>
      </c>
    </row>
    <row r="35" spans="2:7" x14ac:dyDescent="0.45">
      <c r="B35" s="288"/>
    </row>
    <row r="36" spans="2:7" x14ac:dyDescent="0.45">
      <c r="B36" s="275" t="s">
        <v>8</v>
      </c>
      <c r="C36" s="210"/>
      <c r="D36" s="275" t="s">
        <v>336</v>
      </c>
      <c r="E36" s="275" t="s">
        <v>337</v>
      </c>
      <c r="F36" s="275" t="s">
        <v>338</v>
      </c>
      <c r="G36" s="631" t="s">
        <v>339</v>
      </c>
    </row>
    <row r="37" spans="2:7" x14ac:dyDescent="0.45">
      <c r="B37" s="275" t="str">
        <f>Cover!$C$9</f>
        <v>SSC</v>
      </c>
      <c r="C37" s="660" t="s">
        <v>201</v>
      </c>
      <c r="D37" s="289" t="s">
        <v>341</v>
      </c>
      <c r="E37" s="285" t="s">
        <v>342</v>
      </c>
      <c r="F37" s="291" t="str">
        <f>B37&amp;E37</f>
        <v>SSCC_PR24PD18_PD12_31WR_PR24</v>
      </c>
      <c r="G37" s="632">
        <f>SUM(G3,G7,G11,G15,G19,G23,G27,G31)</f>
        <v>8.0670626112278381</v>
      </c>
    </row>
    <row r="38" spans="2:7" x14ac:dyDescent="0.45">
      <c r="B38" s="275" t="str">
        <f>Cover!$C$9</f>
        <v>SSC</v>
      </c>
      <c r="C38" s="661"/>
      <c r="D38" s="289" t="s">
        <v>343</v>
      </c>
      <c r="E38" s="286" t="s">
        <v>344</v>
      </c>
      <c r="F38" s="291" t="str">
        <f>B38&amp;E38</f>
        <v>SSCC_PR24PD18_PD11_16WR_PR24</v>
      </c>
      <c r="G38" s="632">
        <f>SUM(G4,G8,G12,G16,G20,G24,G28,G32)</f>
        <v>4.5772361524521585</v>
      </c>
    </row>
    <row r="39" spans="2:7" x14ac:dyDescent="0.45">
      <c r="B39" s="275" t="str">
        <f>Cover!$C$9</f>
        <v>SSC</v>
      </c>
      <c r="C39" s="661"/>
      <c r="D39" s="290" t="s">
        <v>345</v>
      </c>
      <c r="E39" s="286" t="s">
        <v>346</v>
      </c>
      <c r="F39" s="291" t="str">
        <f>B39&amp;E39</f>
        <v>SSCC_PR24PD18_PD12_31WN_PR24</v>
      </c>
      <c r="G39" s="632">
        <f>SUM(G5,G9,G13,G17,G21,G25,G29,G33)</f>
        <v>3.7788096455151994</v>
      </c>
    </row>
    <row r="40" spans="2:7" x14ac:dyDescent="0.45">
      <c r="B40" s="275" t="str">
        <f>Cover!$C$9</f>
        <v>SSC</v>
      </c>
      <c r="C40" s="662"/>
      <c r="D40" s="290" t="s">
        <v>347</v>
      </c>
      <c r="E40" s="287" t="s">
        <v>348</v>
      </c>
      <c r="F40" s="292" t="str">
        <f>B40&amp;E40</f>
        <v>SSCC_PR24PD18_PD11_16WN_PR24</v>
      </c>
      <c r="G40" s="632">
        <f>SUM(G6,G10,G14,G18,G22,G26,G30,G34)</f>
        <v>2.1720716860047995</v>
      </c>
    </row>
  </sheetData>
  <mergeCells count="9">
    <mergeCell ref="C37:C40"/>
    <mergeCell ref="C23:C26"/>
    <mergeCell ref="C3:C6"/>
    <mergeCell ref="C7:C10"/>
    <mergeCell ref="C11:C14"/>
    <mergeCell ref="C15:C18"/>
    <mergeCell ref="C19:C22"/>
    <mergeCell ref="C27:C30"/>
    <mergeCell ref="C31:C34"/>
  </mergeCells>
  <phoneticPr fontId="67" type="noConversion"/>
  <pageMargins left="0.70866141732283472" right="0.70866141732283472" top="0.74803149606299213" bottom="0.74803149606299213" header="0.31496062992125984" footer="0.31496062992125984"/>
  <pageSetup paperSize="9" scale="44" orientation="portrait" r:id="rId1"/>
  <headerFooter>
    <oddHeader>&amp;L&amp;F
&amp;C                                                                     &amp;A&amp;ROFFICIAL</oddHeader>
    <oddFooter>&amp;LPrinted on &amp;D at &amp;T&amp;CPage &amp;P of &amp;N&amp;ROfwat</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C73E-9396-4323-A4FB-E7F5FA8313B0}">
  <sheetPr>
    <tabColor theme="3" tint="0.79998168889431442"/>
    <pageSetUpPr fitToPage="1"/>
  </sheetPr>
  <dimension ref="A1:F139"/>
  <sheetViews>
    <sheetView tabSelected="1" topLeftCell="A111" zoomScale="80" zoomScaleNormal="80" workbookViewId="0"/>
  </sheetViews>
  <sheetFormatPr defaultRowHeight="14.25" x14ac:dyDescent="0.45"/>
  <cols>
    <col min="1" max="1" width="12.1328125" bestFit="1" customWidth="1"/>
    <col min="2" max="2" width="38.86328125" customWidth="1"/>
    <col min="3" max="3" width="43.3984375" customWidth="1"/>
    <col min="5" max="5" width="22.1328125" customWidth="1"/>
    <col min="6" max="6" width="31.73046875" customWidth="1"/>
  </cols>
  <sheetData>
    <row r="1" spans="1:6" x14ac:dyDescent="0.45">
      <c r="A1" s="277"/>
      <c r="B1" s="277"/>
      <c r="C1" s="472" t="s">
        <v>356</v>
      </c>
      <c r="D1" s="277"/>
      <c r="E1" s="278"/>
      <c r="F1" s="277"/>
    </row>
    <row r="2" spans="1:6" x14ac:dyDescent="0.45">
      <c r="A2" s="279" t="s">
        <v>357</v>
      </c>
      <c r="B2" s="279" t="s">
        <v>358</v>
      </c>
      <c r="C2" s="279" t="s">
        <v>359</v>
      </c>
      <c r="D2" s="279" t="s">
        <v>136</v>
      </c>
      <c r="E2" s="279" t="s">
        <v>360</v>
      </c>
      <c r="F2" s="279" t="s">
        <v>339</v>
      </c>
    </row>
    <row r="3" spans="1:6" x14ac:dyDescent="0.35">
      <c r="A3" s="277"/>
      <c r="B3" s="277"/>
      <c r="C3" s="277"/>
      <c r="D3" s="277"/>
      <c r="E3" s="277"/>
      <c r="F3" s="277"/>
    </row>
    <row r="4" spans="1:6" x14ac:dyDescent="0.35">
      <c r="A4" s="277" t="s">
        <v>146</v>
      </c>
      <c r="B4" s="281" t="s">
        <v>344</v>
      </c>
      <c r="C4" s="281" t="s">
        <v>361</v>
      </c>
      <c r="D4" s="280" t="s">
        <v>362</v>
      </c>
      <c r="E4" s="280" t="s">
        <v>363</v>
      </c>
      <c r="F4" s="293" t="e">
        <f>INDEX('All Outputs'!$B$36:$G$40,MATCH(F_Outputs!$A4&amp;F_Outputs!$B4,'All Outputs'!$F$36:$F$40,0),MATCH(F_Outputs!$F$2,'All Outputs'!$B$36:$G$36,0))</f>
        <v>#N/A</v>
      </c>
    </row>
    <row r="5" spans="1:6" x14ac:dyDescent="0.35">
      <c r="A5" s="277" t="s">
        <v>146</v>
      </c>
      <c r="B5" s="108" t="s">
        <v>348</v>
      </c>
      <c r="C5" s="281" t="s">
        <v>364</v>
      </c>
      <c r="D5" s="280" t="s">
        <v>362</v>
      </c>
      <c r="E5" s="280" t="s">
        <v>363</v>
      </c>
      <c r="F5" s="293" t="e">
        <f>INDEX('All Outputs'!$B$36:$G$40,MATCH(F_Outputs!$A5&amp;F_Outputs!$B5,'All Outputs'!$F$36:$F$40,0),MATCH(F_Outputs!$F$2,'All Outputs'!$B$36:$G$36,0))</f>
        <v>#N/A</v>
      </c>
    </row>
    <row r="6" spans="1:6" x14ac:dyDescent="0.35">
      <c r="A6" s="277" t="s">
        <v>146</v>
      </c>
      <c r="B6" s="108" t="s">
        <v>342</v>
      </c>
      <c r="C6" s="281" t="s">
        <v>365</v>
      </c>
      <c r="D6" s="280" t="s">
        <v>362</v>
      </c>
      <c r="E6" s="280" t="s">
        <v>363</v>
      </c>
      <c r="F6" s="293" t="e">
        <f>INDEX('All Outputs'!$B$36:$G$40,MATCH(F_Outputs!$A6&amp;F_Outputs!$B6,'All Outputs'!$F$36:$F$40,0),MATCH(F_Outputs!$F$2,'All Outputs'!$B$36:$G$36,0))</f>
        <v>#N/A</v>
      </c>
    </row>
    <row r="7" spans="1:6" x14ac:dyDescent="0.35">
      <c r="A7" s="277" t="s">
        <v>146</v>
      </c>
      <c r="B7" s="281" t="s">
        <v>346</v>
      </c>
      <c r="C7" s="281" t="s">
        <v>366</v>
      </c>
      <c r="D7" s="280" t="s">
        <v>362</v>
      </c>
      <c r="E7" s="280" t="s">
        <v>363</v>
      </c>
      <c r="F7" s="293" t="e">
        <f>INDEX('All Outputs'!$B$36:$G$40,MATCH(F_Outputs!$A7&amp;F_Outputs!$B7,'All Outputs'!$F$36:$F$40,0),MATCH(F_Outputs!$F$2,'All Outputs'!$B$36:$G$36,0))</f>
        <v>#N/A</v>
      </c>
    </row>
    <row r="8" spans="1:6" x14ac:dyDescent="0.35">
      <c r="A8" s="277" t="s">
        <v>146</v>
      </c>
      <c r="B8" s="472" t="s">
        <v>367</v>
      </c>
      <c r="C8" s="472" t="s">
        <v>368</v>
      </c>
      <c r="D8" s="277" t="s">
        <v>369</v>
      </c>
      <c r="E8" s="277" t="s">
        <v>363</v>
      </c>
      <c r="F8" s="293" t="str">
        <f ca="1">CONCATENATE("[…]", TEXT(NOW(),"dd/mm/yyy hh:mm:ss"))</f>
        <v>[…]11/12/2024 15:13:35</v>
      </c>
    </row>
    <row r="9" spans="1:6" x14ac:dyDescent="0.35">
      <c r="A9" s="277" t="s">
        <v>146</v>
      </c>
      <c r="B9" s="472" t="s">
        <v>370</v>
      </c>
      <c r="C9" s="472" t="s">
        <v>371</v>
      </c>
      <c r="D9" s="277" t="s">
        <v>369</v>
      </c>
      <c r="E9" s="277" t="s">
        <v>363</v>
      </c>
      <c r="F9" s="293" t="str">
        <f ca="1">MID(CELL("filename"),SEARCH("[",CELL("filename"))+1,SEARCH("]",CELL("filename"))-SEARCH("[",CELL("filename"))-1)</f>
        <v>PR24PD18 South Staffs Water Strategic regional water resources reconciliation model December 2024.xlsx</v>
      </c>
    </row>
    <row r="10" spans="1:6" x14ac:dyDescent="0.35">
      <c r="A10" s="277" t="s">
        <v>146</v>
      </c>
      <c r="B10" s="472" t="s">
        <v>372</v>
      </c>
      <c r="C10" s="472" t="s">
        <v>373</v>
      </c>
      <c r="D10" s="277" t="s">
        <v>369</v>
      </c>
      <c r="E10" s="277" t="s">
        <v>363</v>
      </c>
      <c r="F10" s="293" t="s">
        <v>320</v>
      </c>
    </row>
    <row r="11" spans="1:6" x14ac:dyDescent="0.35">
      <c r="A11" s="277" t="s">
        <v>146</v>
      </c>
      <c r="B11" s="472" t="s">
        <v>374</v>
      </c>
      <c r="C11" s="472" t="s">
        <v>375</v>
      </c>
      <c r="D11" s="277" t="s">
        <v>376</v>
      </c>
      <c r="E11" s="277" t="s">
        <v>363</v>
      </c>
      <c r="F11" s="293" t="s">
        <v>320</v>
      </c>
    </row>
    <row r="12" spans="1:6" x14ac:dyDescent="0.35">
      <c r="A12" s="277" t="s">
        <v>148</v>
      </c>
      <c r="B12" s="281" t="s">
        <v>344</v>
      </c>
      <c r="C12" s="281" t="s">
        <v>361</v>
      </c>
      <c r="D12" s="280" t="s">
        <v>362</v>
      </c>
      <c r="E12" s="280" t="s">
        <v>363</v>
      </c>
      <c r="F12" s="293" t="e">
        <f>INDEX('All Outputs'!$B$36:$G$40,MATCH(F_Outputs!$A12&amp;F_Outputs!$B12,'All Outputs'!$F$36:$F$40,0),MATCH(F_Outputs!$F$2,'All Outputs'!$B$36:$G$36,0))</f>
        <v>#N/A</v>
      </c>
    </row>
    <row r="13" spans="1:6" x14ac:dyDescent="0.35">
      <c r="A13" s="277" t="s">
        <v>148</v>
      </c>
      <c r="B13" s="108" t="s">
        <v>348</v>
      </c>
      <c r="C13" s="281" t="s">
        <v>364</v>
      </c>
      <c r="D13" s="280" t="s">
        <v>362</v>
      </c>
      <c r="E13" s="280" t="s">
        <v>363</v>
      </c>
      <c r="F13" s="293" t="e">
        <f>INDEX('All Outputs'!$B$36:$G$40,MATCH(F_Outputs!$A13&amp;F_Outputs!$B13,'All Outputs'!$F$36:$F$40,0),MATCH(F_Outputs!$F$2,'All Outputs'!$B$36:$G$36,0))</f>
        <v>#N/A</v>
      </c>
    </row>
    <row r="14" spans="1:6" x14ac:dyDescent="0.35">
      <c r="A14" s="277" t="s">
        <v>148</v>
      </c>
      <c r="B14" s="108" t="s">
        <v>342</v>
      </c>
      <c r="C14" s="281" t="s">
        <v>365</v>
      </c>
      <c r="D14" s="280" t="s">
        <v>362</v>
      </c>
      <c r="E14" s="280" t="s">
        <v>363</v>
      </c>
      <c r="F14" s="293" t="e">
        <f>INDEX('All Outputs'!$B$36:$G$40,MATCH(F_Outputs!$A14&amp;F_Outputs!$B14,'All Outputs'!$F$36:$F$40,0),MATCH(F_Outputs!$F$2,'All Outputs'!$B$36:$G$36,0))</f>
        <v>#N/A</v>
      </c>
    </row>
    <row r="15" spans="1:6" x14ac:dyDescent="0.35">
      <c r="A15" s="277" t="s">
        <v>148</v>
      </c>
      <c r="B15" s="281" t="s">
        <v>346</v>
      </c>
      <c r="C15" s="281" t="s">
        <v>366</v>
      </c>
      <c r="D15" s="280" t="s">
        <v>362</v>
      </c>
      <c r="E15" s="280" t="s">
        <v>363</v>
      </c>
      <c r="F15" s="293" t="e">
        <f>INDEX('All Outputs'!$B$36:$G$40,MATCH(F_Outputs!$A15&amp;F_Outputs!$B15,'All Outputs'!$F$36:$F$40,0),MATCH(F_Outputs!$F$2,'All Outputs'!$B$36:$G$36,0))</f>
        <v>#N/A</v>
      </c>
    </row>
    <row r="16" spans="1:6" x14ac:dyDescent="0.35">
      <c r="A16" s="277" t="s">
        <v>148</v>
      </c>
      <c r="B16" s="281" t="s">
        <v>367</v>
      </c>
      <c r="C16" s="281" t="s">
        <v>368</v>
      </c>
      <c r="D16" s="280" t="s">
        <v>369</v>
      </c>
      <c r="E16" s="280" t="s">
        <v>363</v>
      </c>
      <c r="F16" s="293" t="str">
        <f ca="1">CONCATENATE("[…]", TEXT(NOW(),"dd/mm/yyy hh:mm:ss"))</f>
        <v>[…]11/12/2024 15:13:35</v>
      </c>
    </row>
    <row r="17" spans="1:6" x14ac:dyDescent="0.35">
      <c r="A17" s="277" t="s">
        <v>148</v>
      </c>
      <c r="B17" s="281" t="s">
        <v>370</v>
      </c>
      <c r="C17" s="281" t="s">
        <v>371</v>
      </c>
      <c r="D17" s="280" t="s">
        <v>369</v>
      </c>
      <c r="E17" s="280" t="s">
        <v>363</v>
      </c>
      <c r="F17" s="293" t="str">
        <f ca="1">MID(CELL("filename"),SEARCH("[",CELL("filename"))+1,SEARCH("]",CELL("filename"))-SEARCH("[",CELL("filename"))-1)</f>
        <v>PR24PD18 South Staffs Water Strategic regional water resources reconciliation model December 2024.xlsx</v>
      </c>
    </row>
    <row r="18" spans="1:6" x14ac:dyDescent="0.35">
      <c r="A18" s="277" t="s">
        <v>148</v>
      </c>
      <c r="B18" s="281" t="s">
        <v>372</v>
      </c>
      <c r="C18" s="281" t="s">
        <v>373</v>
      </c>
      <c r="D18" s="280" t="s">
        <v>369</v>
      </c>
      <c r="E18" s="280" t="s">
        <v>363</v>
      </c>
      <c r="F18" s="293" t="s">
        <v>320</v>
      </c>
    </row>
    <row r="19" spans="1:6" x14ac:dyDescent="0.35">
      <c r="A19" s="277" t="s">
        <v>148</v>
      </c>
      <c r="B19" s="281" t="s">
        <v>374</v>
      </c>
      <c r="C19" s="281" t="s">
        <v>375</v>
      </c>
      <c r="D19" s="280" t="s">
        <v>376</v>
      </c>
      <c r="E19" s="280" t="s">
        <v>363</v>
      </c>
      <c r="F19" s="293" t="s">
        <v>320</v>
      </c>
    </row>
    <row r="20" spans="1:6" x14ac:dyDescent="0.35">
      <c r="A20" s="277" t="s">
        <v>150</v>
      </c>
      <c r="B20" s="281" t="s">
        <v>344</v>
      </c>
      <c r="C20" s="281" t="s">
        <v>361</v>
      </c>
      <c r="D20" s="280" t="s">
        <v>362</v>
      </c>
      <c r="E20" s="280" t="s">
        <v>363</v>
      </c>
      <c r="F20" s="293" t="e">
        <f>INDEX('All Outputs'!$B$36:$G$40,MATCH(F_Outputs!$A20&amp;F_Outputs!$B20,'All Outputs'!$F$36:$F$40,0),MATCH(F_Outputs!$F$2,'All Outputs'!$B$36:$G$36,0))</f>
        <v>#N/A</v>
      </c>
    </row>
    <row r="21" spans="1:6" x14ac:dyDescent="0.35">
      <c r="A21" s="277" t="s">
        <v>150</v>
      </c>
      <c r="B21" s="108" t="s">
        <v>348</v>
      </c>
      <c r="C21" s="281" t="s">
        <v>364</v>
      </c>
      <c r="D21" s="280" t="s">
        <v>362</v>
      </c>
      <c r="E21" s="280" t="s">
        <v>363</v>
      </c>
      <c r="F21" s="293" t="e">
        <f>INDEX('All Outputs'!$B$36:$G$40,MATCH(F_Outputs!$A21&amp;F_Outputs!$B21,'All Outputs'!$F$36:$F$40,0),MATCH(F_Outputs!$F$2,'All Outputs'!$B$36:$G$36,0))</f>
        <v>#N/A</v>
      </c>
    </row>
    <row r="22" spans="1:6" x14ac:dyDescent="0.35">
      <c r="A22" s="277" t="s">
        <v>150</v>
      </c>
      <c r="B22" s="108" t="s">
        <v>342</v>
      </c>
      <c r="C22" s="281" t="s">
        <v>365</v>
      </c>
      <c r="D22" s="280" t="s">
        <v>362</v>
      </c>
      <c r="E22" s="280" t="s">
        <v>363</v>
      </c>
      <c r="F22" s="293" t="e">
        <f>INDEX('All Outputs'!$B$36:$G$40,MATCH(F_Outputs!$A22&amp;F_Outputs!$B22,'All Outputs'!$F$36:$F$40,0),MATCH(F_Outputs!$F$2,'All Outputs'!$B$36:$G$36,0))</f>
        <v>#N/A</v>
      </c>
    </row>
    <row r="23" spans="1:6" x14ac:dyDescent="0.35">
      <c r="A23" s="277" t="s">
        <v>150</v>
      </c>
      <c r="B23" s="281" t="s">
        <v>346</v>
      </c>
      <c r="C23" s="281" t="s">
        <v>366</v>
      </c>
      <c r="D23" s="280" t="s">
        <v>362</v>
      </c>
      <c r="E23" s="280" t="s">
        <v>363</v>
      </c>
      <c r="F23" s="293" t="e">
        <f>INDEX('All Outputs'!$B$36:$G$40,MATCH(F_Outputs!$A23&amp;F_Outputs!$B23,'All Outputs'!$F$36:$F$40,0),MATCH(F_Outputs!$F$2,'All Outputs'!$B$36:$G$36,0))</f>
        <v>#N/A</v>
      </c>
    </row>
    <row r="24" spans="1:6" x14ac:dyDescent="0.35">
      <c r="A24" s="277" t="s">
        <v>150</v>
      </c>
      <c r="B24" s="281" t="s">
        <v>367</v>
      </c>
      <c r="C24" s="281" t="s">
        <v>368</v>
      </c>
      <c r="D24" s="280" t="s">
        <v>369</v>
      </c>
      <c r="E24" s="280" t="s">
        <v>363</v>
      </c>
      <c r="F24" s="293" t="str">
        <f ca="1">CONCATENATE("[…]", TEXT(NOW(),"dd/mm/yyy hh:mm:ss"))</f>
        <v>[…]11/12/2024 15:13:35</v>
      </c>
    </row>
    <row r="25" spans="1:6" x14ac:dyDescent="0.35">
      <c r="A25" s="277" t="s">
        <v>150</v>
      </c>
      <c r="B25" s="281" t="s">
        <v>370</v>
      </c>
      <c r="C25" s="281" t="s">
        <v>371</v>
      </c>
      <c r="D25" s="280" t="s">
        <v>369</v>
      </c>
      <c r="E25" s="280" t="s">
        <v>363</v>
      </c>
      <c r="F25" s="293" t="str">
        <f ca="1">MID(CELL("filename"),SEARCH("[",CELL("filename"))+1,SEARCH("]",CELL("filename"))-SEARCH("[",CELL("filename"))-1)</f>
        <v>PR24PD18 South Staffs Water Strategic regional water resources reconciliation model December 2024.xlsx</v>
      </c>
    </row>
    <row r="26" spans="1:6" x14ac:dyDescent="0.35">
      <c r="A26" s="277" t="s">
        <v>150</v>
      </c>
      <c r="B26" s="281" t="s">
        <v>372</v>
      </c>
      <c r="C26" s="281" t="s">
        <v>373</v>
      </c>
      <c r="D26" s="280" t="s">
        <v>369</v>
      </c>
      <c r="E26" s="280" t="s">
        <v>363</v>
      </c>
      <c r="F26" s="293" t="s">
        <v>320</v>
      </c>
    </row>
    <row r="27" spans="1:6" x14ac:dyDescent="0.35">
      <c r="A27" s="277" t="s">
        <v>150</v>
      </c>
      <c r="B27" s="281" t="s">
        <v>374</v>
      </c>
      <c r="C27" s="281" t="s">
        <v>375</v>
      </c>
      <c r="D27" s="280" t="s">
        <v>376</v>
      </c>
      <c r="E27" s="280" t="s">
        <v>363</v>
      </c>
      <c r="F27" s="293" t="s">
        <v>320</v>
      </c>
    </row>
    <row r="28" spans="1:6" x14ac:dyDescent="0.35">
      <c r="A28" s="277" t="s">
        <v>154</v>
      </c>
      <c r="B28" s="281" t="s">
        <v>344</v>
      </c>
      <c r="C28" s="281" t="s">
        <v>361</v>
      </c>
      <c r="D28" s="280" t="s">
        <v>362</v>
      </c>
      <c r="E28" s="280" t="s">
        <v>363</v>
      </c>
      <c r="F28" s="293" t="e">
        <f>INDEX('All Outputs'!$B$36:$G$40,MATCH(F_Outputs!$A28&amp;F_Outputs!$B28,'All Outputs'!$F$36:$F$40,0),MATCH(F_Outputs!$F$2,'All Outputs'!$B$36:$G$36,0))</f>
        <v>#N/A</v>
      </c>
    </row>
    <row r="29" spans="1:6" x14ac:dyDescent="0.35">
      <c r="A29" s="277" t="s">
        <v>154</v>
      </c>
      <c r="B29" s="108" t="s">
        <v>348</v>
      </c>
      <c r="C29" s="281" t="s">
        <v>364</v>
      </c>
      <c r="D29" s="280" t="s">
        <v>362</v>
      </c>
      <c r="E29" s="280" t="s">
        <v>363</v>
      </c>
      <c r="F29" s="293" t="e">
        <f>INDEX('All Outputs'!$B$36:$G$40,MATCH(F_Outputs!$A29&amp;F_Outputs!$B29,'All Outputs'!$F$36:$F$40,0),MATCH(F_Outputs!$F$2,'All Outputs'!$B$36:$G$36,0))</f>
        <v>#N/A</v>
      </c>
    </row>
    <row r="30" spans="1:6" x14ac:dyDescent="0.35">
      <c r="A30" s="277" t="s">
        <v>154</v>
      </c>
      <c r="B30" s="108" t="s">
        <v>342</v>
      </c>
      <c r="C30" s="281" t="s">
        <v>365</v>
      </c>
      <c r="D30" s="280" t="s">
        <v>362</v>
      </c>
      <c r="E30" s="280" t="s">
        <v>363</v>
      </c>
      <c r="F30" s="293" t="e">
        <f>INDEX('All Outputs'!$B$36:$G$40,MATCH(F_Outputs!$A30&amp;F_Outputs!$B30,'All Outputs'!$F$36:$F$40,0),MATCH(F_Outputs!$F$2,'All Outputs'!$B$36:$G$36,0))</f>
        <v>#N/A</v>
      </c>
    </row>
    <row r="31" spans="1:6" x14ac:dyDescent="0.35">
      <c r="A31" s="277" t="s">
        <v>154</v>
      </c>
      <c r="B31" s="281" t="s">
        <v>346</v>
      </c>
      <c r="C31" s="281" t="s">
        <v>366</v>
      </c>
      <c r="D31" s="280" t="s">
        <v>362</v>
      </c>
      <c r="E31" s="280" t="s">
        <v>363</v>
      </c>
      <c r="F31" s="293" t="e">
        <f>INDEX('All Outputs'!$B$36:$G$40,MATCH(F_Outputs!$A31&amp;F_Outputs!$B31,'All Outputs'!$F$36:$F$40,0),MATCH(F_Outputs!$F$2,'All Outputs'!$B$36:$G$36,0))</f>
        <v>#N/A</v>
      </c>
    </row>
    <row r="32" spans="1:6" x14ac:dyDescent="0.35">
      <c r="A32" s="277" t="s">
        <v>154</v>
      </c>
      <c r="B32" s="281" t="s">
        <v>367</v>
      </c>
      <c r="C32" s="281" t="s">
        <v>368</v>
      </c>
      <c r="D32" s="280" t="s">
        <v>369</v>
      </c>
      <c r="E32" s="280" t="s">
        <v>363</v>
      </c>
      <c r="F32" s="293" t="str">
        <f ca="1">CONCATENATE("[…]", TEXT(NOW(),"dd/mm/yyy hh:mm:ss"))</f>
        <v>[…]11/12/2024 15:13:35</v>
      </c>
    </row>
    <row r="33" spans="1:6" x14ac:dyDescent="0.35">
      <c r="A33" s="277" t="s">
        <v>154</v>
      </c>
      <c r="B33" s="281" t="s">
        <v>370</v>
      </c>
      <c r="C33" s="281" t="s">
        <v>371</v>
      </c>
      <c r="D33" s="280" t="s">
        <v>369</v>
      </c>
      <c r="E33" s="280" t="s">
        <v>363</v>
      </c>
      <c r="F33" s="293" t="str">
        <f ca="1">MID(CELL("filename"),SEARCH("[",CELL("filename"))+1,SEARCH("]",CELL("filename"))-SEARCH("[",CELL("filename"))-1)</f>
        <v>PR24PD18 South Staffs Water Strategic regional water resources reconciliation model December 2024.xlsx</v>
      </c>
    </row>
    <row r="34" spans="1:6" x14ac:dyDescent="0.35">
      <c r="A34" s="277" t="s">
        <v>154</v>
      </c>
      <c r="B34" s="281" t="s">
        <v>372</v>
      </c>
      <c r="C34" s="281" t="s">
        <v>373</v>
      </c>
      <c r="D34" s="280" t="s">
        <v>369</v>
      </c>
      <c r="E34" s="280" t="s">
        <v>363</v>
      </c>
      <c r="F34" s="293" t="s">
        <v>320</v>
      </c>
    </row>
    <row r="35" spans="1:6" x14ac:dyDescent="0.35">
      <c r="A35" s="277" t="s">
        <v>154</v>
      </c>
      <c r="B35" s="281" t="s">
        <v>374</v>
      </c>
      <c r="C35" s="281" t="s">
        <v>375</v>
      </c>
      <c r="D35" s="280" t="s">
        <v>376</v>
      </c>
      <c r="E35" s="280" t="s">
        <v>363</v>
      </c>
      <c r="F35" s="293" t="s">
        <v>320</v>
      </c>
    </row>
    <row r="36" spans="1:6" x14ac:dyDescent="0.35">
      <c r="A36" s="277" t="s">
        <v>156</v>
      </c>
      <c r="B36" s="281" t="s">
        <v>344</v>
      </c>
      <c r="C36" s="281" t="s">
        <v>361</v>
      </c>
      <c r="D36" s="280" t="s">
        <v>362</v>
      </c>
      <c r="E36" s="280" t="s">
        <v>363</v>
      </c>
      <c r="F36" s="293" t="e">
        <f>INDEX('All Outputs'!$B$36:$G$40,MATCH(F_Outputs!$A36&amp;F_Outputs!$B36,'All Outputs'!$F$36:$F$40,0),MATCH(F_Outputs!$F$2,'All Outputs'!$B$36:$G$36,0))</f>
        <v>#N/A</v>
      </c>
    </row>
    <row r="37" spans="1:6" x14ac:dyDescent="0.35">
      <c r="A37" s="277" t="s">
        <v>156</v>
      </c>
      <c r="B37" s="108" t="s">
        <v>348</v>
      </c>
      <c r="C37" s="281" t="s">
        <v>364</v>
      </c>
      <c r="D37" s="280" t="s">
        <v>362</v>
      </c>
      <c r="E37" s="280" t="s">
        <v>363</v>
      </c>
      <c r="F37" s="293" t="e">
        <f>INDEX('All Outputs'!$B$36:$G$40,MATCH(F_Outputs!$A37&amp;F_Outputs!$B37,'All Outputs'!$F$36:$F$40,0),MATCH(F_Outputs!$F$2,'All Outputs'!$B$36:$G$36,0))</f>
        <v>#N/A</v>
      </c>
    </row>
    <row r="38" spans="1:6" x14ac:dyDescent="0.35">
      <c r="A38" s="277" t="s">
        <v>156</v>
      </c>
      <c r="B38" s="108" t="s">
        <v>342</v>
      </c>
      <c r="C38" s="281" t="s">
        <v>365</v>
      </c>
      <c r="D38" s="280" t="s">
        <v>362</v>
      </c>
      <c r="E38" s="280" t="s">
        <v>363</v>
      </c>
      <c r="F38" s="293" t="e">
        <f>INDEX('All Outputs'!$B$36:$G$40,MATCH(F_Outputs!$A38&amp;F_Outputs!$B38,'All Outputs'!$F$36:$F$40,0),MATCH(F_Outputs!$F$2,'All Outputs'!$B$36:$G$36,0))</f>
        <v>#N/A</v>
      </c>
    </row>
    <row r="39" spans="1:6" x14ac:dyDescent="0.35">
      <c r="A39" s="277" t="s">
        <v>156</v>
      </c>
      <c r="B39" s="281" t="s">
        <v>346</v>
      </c>
      <c r="C39" s="281" t="s">
        <v>366</v>
      </c>
      <c r="D39" s="280" t="s">
        <v>362</v>
      </c>
      <c r="E39" s="280" t="s">
        <v>363</v>
      </c>
      <c r="F39" s="293" t="e">
        <f>INDEX('All Outputs'!$B$36:$G$40,MATCH(F_Outputs!$A39&amp;F_Outputs!$B39,'All Outputs'!$F$36:$F$40,0),MATCH(F_Outputs!$F$2,'All Outputs'!$B$36:$G$36,0))</f>
        <v>#N/A</v>
      </c>
    </row>
    <row r="40" spans="1:6" x14ac:dyDescent="0.35">
      <c r="A40" s="277" t="s">
        <v>156</v>
      </c>
      <c r="B40" s="281" t="s">
        <v>367</v>
      </c>
      <c r="C40" s="281" t="s">
        <v>368</v>
      </c>
      <c r="D40" s="280" t="s">
        <v>369</v>
      </c>
      <c r="E40" s="280" t="s">
        <v>363</v>
      </c>
      <c r="F40" s="293" t="str">
        <f ca="1">CONCATENATE("[…]", TEXT(NOW(),"dd/mm/yyy hh:mm:ss"))</f>
        <v>[…]11/12/2024 15:13:35</v>
      </c>
    </row>
    <row r="41" spans="1:6" x14ac:dyDescent="0.35">
      <c r="A41" s="277" t="s">
        <v>156</v>
      </c>
      <c r="B41" s="281" t="s">
        <v>370</v>
      </c>
      <c r="C41" s="281" t="s">
        <v>371</v>
      </c>
      <c r="D41" s="280" t="s">
        <v>369</v>
      </c>
      <c r="E41" s="280" t="s">
        <v>363</v>
      </c>
      <c r="F41" s="293" t="str">
        <f ca="1">MID(CELL("filename"),SEARCH("[",CELL("filename"))+1,SEARCH("]",CELL("filename"))-SEARCH("[",CELL("filename"))-1)</f>
        <v>PR24PD18 South Staffs Water Strategic regional water resources reconciliation model December 2024.xlsx</v>
      </c>
    </row>
    <row r="42" spans="1:6" x14ac:dyDescent="0.35">
      <c r="A42" s="277" t="s">
        <v>156</v>
      </c>
      <c r="B42" s="281" t="s">
        <v>372</v>
      </c>
      <c r="C42" s="281" t="s">
        <v>373</v>
      </c>
      <c r="D42" s="280" t="s">
        <v>369</v>
      </c>
      <c r="E42" s="280" t="s">
        <v>363</v>
      </c>
      <c r="F42" s="293" t="s">
        <v>320</v>
      </c>
    </row>
    <row r="43" spans="1:6" x14ac:dyDescent="0.35">
      <c r="A43" s="277" t="s">
        <v>156</v>
      </c>
      <c r="B43" s="281" t="s">
        <v>374</v>
      </c>
      <c r="C43" s="281" t="s">
        <v>375</v>
      </c>
      <c r="D43" s="280" t="s">
        <v>376</v>
      </c>
      <c r="E43" s="280" t="s">
        <v>363</v>
      </c>
      <c r="F43" s="293" t="s">
        <v>320</v>
      </c>
    </row>
    <row r="44" spans="1:6" x14ac:dyDescent="0.35">
      <c r="A44" s="277" t="s">
        <v>158</v>
      </c>
      <c r="B44" s="281" t="s">
        <v>344</v>
      </c>
      <c r="C44" s="281" t="s">
        <v>361</v>
      </c>
      <c r="D44" s="280" t="s">
        <v>362</v>
      </c>
      <c r="E44" s="280" t="s">
        <v>363</v>
      </c>
      <c r="F44" s="293" t="e">
        <f>INDEX('All Outputs'!$B$36:$G$40,MATCH(F_Outputs!$A44&amp;F_Outputs!$B44,'All Outputs'!$F$36:$F$40,0),MATCH(F_Outputs!$F$2,'All Outputs'!$B$36:$G$36,0))</f>
        <v>#N/A</v>
      </c>
    </row>
    <row r="45" spans="1:6" x14ac:dyDescent="0.35">
      <c r="A45" s="277" t="s">
        <v>158</v>
      </c>
      <c r="B45" s="108" t="s">
        <v>348</v>
      </c>
      <c r="C45" s="281" t="s">
        <v>364</v>
      </c>
      <c r="D45" s="280" t="s">
        <v>362</v>
      </c>
      <c r="E45" s="280" t="s">
        <v>363</v>
      </c>
      <c r="F45" s="293" t="e">
        <f>INDEX('All Outputs'!$B$36:$G$40,MATCH(F_Outputs!$A45&amp;F_Outputs!$B45,'All Outputs'!$F$36:$F$40,0),MATCH(F_Outputs!$F$2,'All Outputs'!$B$36:$G$36,0))</f>
        <v>#N/A</v>
      </c>
    </row>
    <row r="46" spans="1:6" x14ac:dyDescent="0.35">
      <c r="A46" s="277" t="s">
        <v>158</v>
      </c>
      <c r="B46" s="108" t="s">
        <v>342</v>
      </c>
      <c r="C46" s="281" t="s">
        <v>365</v>
      </c>
      <c r="D46" s="280" t="s">
        <v>362</v>
      </c>
      <c r="E46" s="280" t="s">
        <v>363</v>
      </c>
      <c r="F46" s="293" t="e">
        <f>INDEX('All Outputs'!$B$36:$G$40,MATCH(F_Outputs!$A46&amp;F_Outputs!$B46,'All Outputs'!$F$36:$F$40,0),MATCH(F_Outputs!$F$2,'All Outputs'!$B$36:$G$36,0))</f>
        <v>#N/A</v>
      </c>
    </row>
    <row r="47" spans="1:6" x14ac:dyDescent="0.35">
      <c r="A47" s="277" t="s">
        <v>158</v>
      </c>
      <c r="B47" s="281" t="s">
        <v>346</v>
      </c>
      <c r="C47" s="281" t="s">
        <v>366</v>
      </c>
      <c r="D47" s="280" t="s">
        <v>362</v>
      </c>
      <c r="E47" s="280" t="s">
        <v>363</v>
      </c>
      <c r="F47" s="293" t="e">
        <f>INDEX('All Outputs'!$B$36:$G$40,MATCH(F_Outputs!$A47&amp;F_Outputs!$B47,'All Outputs'!$F$36:$F$40,0),MATCH(F_Outputs!$F$2,'All Outputs'!$B$36:$G$36,0))</f>
        <v>#N/A</v>
      </c>
    </row>
    <row r="48" spans="1:6" x14ac:dyDescent="0.35">
      <c r="A48" s="277" t="s">
        <v>158</v>
      </c>
      <c r="B48" s="281" t="s">
        <v>367</v>
      </c>
      <c r="C48" s="281" t="s">
        <v>368</v>
      </c>
      <c r="D48" s="280" t="s">
        <v>369</v>
      </c>
      <c r="E48" s="280" t="s">
        <v>363</v>
      </c>
      <c r="F48" s="293" t="str">
        <f ca="1">CONCATENATE("[…]", TEXT(NOW(),"dd/mm/yyy hh:mm:ss"))</f>
        <v>[…]11/12/2024 15:13:35</v>
      </c>
    </row>
    <row r="49" spans="1:6" x14ac:dyDescent="0.35">
      <c r="A49" s="277" t="s">
        <v>158</v>
      </c>
      <c r="B49" s="281" t="s">
        <v>370</v>
      </c>
      <c r="C49" s="281" t="s">
        <v>371</v>
      </c>
      <c r="D49" s="280" t="s">
        <v>369</v>
      </c>
      <c r="E49" s="280" t="s">
        <v>363</v>
      </c>
      <c r="F49" s="293" t="str">
        <f ca="1">MID(CELL("filename"),SEARCH("[",CELL("filename"))+1,SEARCH("]",CELL("filename"))-SEARCH("[",CELL("filename"))-1)</f>
        <v>PR24PD18 South Staffs Water Strategic regional water resources reconciliation model December 2024.xlsx</v>
      </c>
    </row>
    <row r="50" spans="1:6" x14ac:dyDescent="0.35">
      <c r="A50" s="277" t="s">
        <v>158</v>
      </c>
      <c r="B50" s="281" t="s">
        <v>372</v>
      </c>
      <c r="C50" s="281" t="s">
        <v>373</v>
      </c>
      <c r="D50" s="280" t="s">
        <v>369</v>
      </c>
      <c r="E50" s="280" t="s">
        <v>363</v>
      </c>
      <c r="F50" s="293" t="s">
        <v>320</v>
      </c>
    </row>
    <row r="51" spans="1:6" x14ac:dyDescent="0.35">
      <c r="A51" s="277" t="s">
        <v>158</v>
      </c>
      <c r="B51" s="281" t="s">
        <v>374</v>
      </c>
      <c r="C51" s="281" t="s">
        <v>375</v>
      </c>
      <c r="D51" s="280" t="s">
        <v>376</v>
      </c>
      <c r="E51" s="280" t="s">
        <v>363</v>
      </c>
      <c r="F51" s="293" t="s">
        <v>320</v>
      </c>
    </row>
    <row r="52" spans="1:6" x14ac:dyDescent="0.35">
      <c r="A52" s="277" t="s">
        <v>160</v>
      </c>
      <c r="B52" s="281" t="s">
        <v>344</v>
      </c>
      <c r="C52" s="281" t="s">
        <v>361</v>
      </c>
      <c r="D52" s="280" t="s">
        <v>362</v>
      </c>
      <c r="E52" s="280" t="s">
        <v>363</v>
      </c>
      <c r="F52" s="293" t="e">
        <f>INDEX('All Outputs'!$B$36:$G$40,MATCH(F_Outputs!$A52&amp;F_Outputs!$B52,'All Outputs'!$F$36:$F$40,0),MATCH(F_Outputs!$F$2,'All Outputs'!$B$36:$G$36,0))</f>
        <v>#N/A</v>
      </c>
    </row>
    <row r="53" spans="1:6" x14ac:dyDescent="0.35">
      <c r="A53" s="277" t="s">
        <v>160</v>
      </c>
      <c r="B53" s="108" t="s">
        <v>348</v>
      </c>
      <c r="C53" s="281" t="s">
        <v>364</v>
      </c>
      <c r="D53" s="280" t="s">
        <v>362</v>
      </c>
      <c r="E53" s="280" t="s">
        <v>363</v>
      </c>
      <c r="F53" s="293" t="e">
        <f>INDEX('All Outputs'!$B$36:$G$40,MATCH(F_Outputs!$A53&amp;F_Outputs!$B53,'All Outputs'!$F$36:$F$40,0),MATCH(F_Outputs!$F$2,'All Outputs'!$B$36:$G$36,0))</f>
        <v>#N/A</v>
      </c>
    </row>
    <row r="54" spans="1:6" x14ac:dyDescent="0.35">
      <c r="A54" s="277" t="s">
        <v>160</v>
      </c>
      <c r="B54" s="108" t="s">
        <v>342</v>
      </c>
      <c r="C54" s="281" t="s">
        <v>365</v>
      </c>
      <c r="D54" s="280" t="s">
        <v>362</v>
      </c>
      <c r="E54" s="280" t="s">
        <v>363</v>
      </c>
      <c r="F54" s="293" t="e">
        <f>INDEX('All Outputs'!$B$36:$G$40,MATCH(F_Outputs!$A54&amp;F_Outputs!$B54,'All Outputs'!$F$36:$F$40,0),MATCH(F_Outputs!$F$2,'All Outputs'!$B$36:$G$36,0))</f>
        <v>#N/A</v>
      </c>
    </row>
    <row r="55" spans="1:6" x14ac:dyDescent="0.35">
      <c r="A55" s="277" t="s">
        <v>160</v>
      </c>
      <c r="B55" s="281" t="s">
        <v>346</v>
      </c>
      <c r="C55" s="281" t="s">
        <v>366</v>
      </c>
      <c r="D55" s="280" t="s">
        <v>362</v>
      </c>
      <c r="E55" s="280" t="s">
        <v>363</v>
      </c>
      <c r="F55" s="293" t="e">
        <f>INDEX('All Outputs'!$B$36:$G$40,MATCH(F_Outputs!$A55&amp;F_Outputs!$B55,'All Outputs'!$F$36:$F$40,0),MATCH(F_Outputs!$F$2,'All Outputs'!$B$36:$G$36,0))</f>
        <v>#N/A</v>
      </c>
    </row>
    <row r="56" spans="1:6" x14ac:dyDescent="0.35">
      <c r="A56" s="277" t="s">
        <v>160</v>
      </c>
      <c r="B56" s="281" t="s">
        <v>367</v>
      </c>
      <c r="C56" s="281" t="s">
        <v>368</v>
      </c>
      <c r="D56" s="280" t="s">
        <v>369</v>
      </c>
      <c r="E56" s="280" t="s">
        <v>363</v>
      </c>
      <c r="F56" s="293" t="str">
        <f ca="1">CONCATENATE("[…]", TEXT(NOW(),"dd/mm/yyy hh:mm:ss"))</f>
        <v>[…]11/12/2024 15:13:35</v>
      </c>
    </row>
    <row r="57" spans="1:6" x14ac:dyDescent="0.35">
      <c r="A57" s="277" t="s">
        <v>160</v>
      </c>
      <c r="B57" s="281" t="s">
        <v>370</v>
      </c>
      <c r="C57" s="281" t="s">
        <v>371</v>
      </c>
      <c r="D57" s="280" t="s">
        <v>369</v>
      </c>
      <c r="E57" s="280" t="s">
        <v>363</v>
      </c>
      <c r="F57" s="293" t="str">
        <f ca="1">MID(CELL("filename"),SEARCH("[",CELL("filename"))+1,SEARCH("]",CELL("filename"))-SEARCH("[",CELL("filename"))-1)</f>
        <v>PR24PD18 South Staffs Water Strategic regional water resources reconciliation model December 2024.xlsx</v>
      </c>
    </row>
    <row r="58" spans="1:6" x14ac:dyDescent="0.35">
      <c r="A58" s="277" t="s">
        <v>160</v>
      </c>
      <c r="B58" s="281" t="s">
        <v>372</v>
      </c>
      <c r="C58" s="281" t="s">
        <v>373</v>
      </c>
      <c r="D58" s="280" t="s">
        <v>369</v>
      </c>
      <c r="E58" s="280" t="s">
        <v>363</v>
      </c>
      <c r="F58" s="293" t="s">
        <v>320</v>
      </c>
    </row>
    <row r="59" spans="1:6" x14ac:dyDescent="0.35">
      <c r="A59" s="277" t="s">
        <v>160</v>
      </c>
      <c r="B59" s="281" t="s">
        <v>374</v>
      </c>
      <c r="C59" s="281" t="s">
        <v>375</v>
      </c>
      <c r="D59" s="280" t="s">
        <v>376</v>
      </c>
      <c r="E59" s="280" t="s">
        <v>363</v>
      </c>
      <c r="F59" s="293" t="s">
        <v>320</v>
      </c>
    </row>
    <row r="60" spans="1:6" x14ac:dyDescent="0.35">
      <c r="A60" s="277" t="s">
        <v>164</v>
      </c>
      <c r="B60" s="281" t="s">
        <v>344</v>
      </c>
      <c r="C60" s="281" t="s">
        <v>361</v>
      </c>
      <c r="D60" s="280" t="s">
        <v>362</v>
      </c>
      <c r="E60" s="280" t="s">
        <v>363</v>
      </c>
      <c r="F60" s="293" t="e">
        <f>INDEX('All Outputs'!$B$36:$G$40,MATCH(F_Outputs!$A60&amp;F_Outputs!$B60,'All Outputs'!$F$36:$F$40,0),MATCH(F_Outputs!$F$2,'All Outputs'!$B$36:$G$36,0))</f>
        <v>#N/A</v>
      </c>
    </row>
    <row r="61" spans="1:6" x14ac:dyDescent="0.35">
      <c r="A61" s="277" t="s">
        <v>164</v>
      </c>
      <c r="B61" s="108" t="s">
        <v>348</v>
      </c>
      <c r="C61" s="281" t="s">
        <v>364</v>
      </c>
      <c r="D61" s="280" t="s">
        <v>362</v>
      </c>
      <c r="E61" s="280" t="s">
        <v>363</v>
      </c>
      <c r="F61" s="293" t="e">
        <f>INDEX('All Outputs'!$B$36:$G$40,MATCH(F_Outputs!$A61&amp;F_Outputs!$B61,'All Outputs'!$F$36:$F$40,0),MATCH(F_Outputs!$F$2,'All Outputs'!$B$36:$G$36,0))</f>
        <v>#N/A</v>
      </c>
    </row>
    <row r="62" spans="1:6" x14ac:dyDescent="0.35">
      <c r="A62" s="277" t="s">
        <v>164</v>
      </c>
      <c r="B62" s="108" t="s">
        <v>342</v>
      </c>
      <c r="C62" s="281" t="s">
        <v>365</v>
      </c>
      <c r="D62" s="280" t="s">
        <v>362</v>
      </c>
      <c r="E62" s="280" t="s">
        <v>363</v>
      </c>
      <c r="F62" s="293" t="e">
        <f>INDEX('All Outputs'!$B$36:$G$40,MATCH(F_Outputs!$A62&amp;F_Outputs!$B62,'All Outputs'!$F$36:$F$40,0),MATCH(F_Outputs!$F$2,'All Outputs'!$B$36:$G$36,0))</f>
        <v>#N/A</v>
      </c>
    </row>
    <row r="63" spans="1:6" x14ac:dyDescent="0.35">
      <c r="A63" s="277" t="s">
        <v>164</v>
      </c>
      <c r="B63" s="281" t="s">
        <v>346</v>
      </c>
      <c r="C63" s="281" t="s">
        <v>366</v>
      </c>
      <c r="D63" s="280" t="s">
        <v>362</v>
      </c>
      <c r="E63" s="280" t="s">
        <v>363</v>
      </c>
      <c r="F63" s="293" t="e">
        <f>INDEX('All Outputs'!$B$36:$G$40,MATCH(F_Outputs!$A63&amp;F_Outputs!$B63,'All Outputs'!$F$36:$F$40,0),MATCH(F_Outputs!$F$2,'All Outputs'!$B$36:$G$36,0))</f>
        <v>#N/A</v>
      </c>
    </row>
    <row r="64" spans="1:6" x14ac:dyDescent="0.35">
      <c r="A64" s="277" t="s">
        <v>164</v>
      </c>
      <c r="B64" s="281" t="s">
        <v>367</v>
      </c>
      <c r="C64" s="281" t="s">
        <v>368</v>
      </c>
      <c r="D64" s="280" t="s">
        <v>369</v>
      </c>
      <c r="E64" s="280" t="s">
        <v>363</v>
      </c>
      <c r="F64" s="293" t="str">
        <f ca="1">CONCATENATE("[…]", TEXT(NOW(),"dd/mm/yyy hh:mm:ss"))</f>
        <v>[…]11/12/2024 15:13:35</v>
      </c>
    </row>
    <row r="65" spans="1:6" x14ac:dyDescent="0.35">
      <c r="A65" s="277" t="s">
        <v>164</v>
      </c>
      <c r="B65" s="281" t="s">
        <v>370</v>
      </c>
      <c r="C65" s="281" t="s">
        <v>371</v>
      </c>
      <c r="D65" s="280" t="s">
        <v>369</v>
      </c>
      <c r="E65" s="280" t="s">
        <v>363</v>
      </c>
      <c r="F65" s="293" t="str">
        <f ca="1">MID(CELL("filename"),SEARCH("[",CELL("filename"))+1,SEARCH("]",CELL("filename"))-SEARCH("[",CELL("filename"))-1)</f>
        <v>PR24PD18 South Staffs Water Strategic regional water resources reconciliation model December 2024.xlsx</v>
      </c>
    </row>
    <row r="66" spans="1:6" x14ac:dyDescent="0.35">
      <c r="A66" s="277" t="s">
        <v>164</v>
      </c>
      <c r="B66" s="281" t="s">
        <v>372</v>
      </c>
      <c r="C66" s="281" t="s">
        <v>373</v>
      </c>
      <c r="D66" s="280" t="s">
        <v>369</v>
      </c>
      <c r="E66" s="280" t="s">
        <v>363</v>
      </c>
      <c r="F66" s="293" t="s">
        <v>320</v>
      </c>
    </row>
    <row r="67" spans="1:6" x14ac:dyDescent="0.35">
      <c r="A67" s="277" t="s">
        <v>164</v>
      </c>
      <c r="B67" s="281" t="s">
        <v>374</v>
      </c>
      <c r="C67" s="281" t="s">
        <v>375</v>
      </c>
      <c r="D67" s="280" t="s">
        <v>376</v>
      </c>
      <c r="E67" s="280" t="s">
        <v>363</v>
      </c>
      <c r="F67" s="293" t="s">
        <v>320</v>
      </c>
    </row>
    <row r="68" spans="1:6" x14ac:dyDescent="0.35">
      <c r="A68" s="277" t="s">
        <v>169</v>
      </c>
      <c r="B68" s="281" t="s">
        <v>344</v>
      </c>
      <c r="C68" s="281" t="s">
        <v>361</v>
      </c>
      <c r="D68" s="280" t="s">
        <v>362</v>
      </c>
      <c r="E68" s="280" t="s">
        <v>363</v>
      </c>
      <c r="F68" s="293" t="e">
        <f>INDEX('All Outputs'!$B$36:$G$40,MATCH(F_Outputs!$A68&amp;F_Outputs!$B68,'All Outputs'!$F$36:$F$40,0),MATCH(F_Outputs!$F$2,'All Outputs'!$B$36:$G$36,0))</f>
        <v>#N/A</v>
      </c>
    </row>
    <row r="69" spans="1:6" x14ac:dyDescent="0.35">
      <c r="A69" s="277" t="s">
        <v>169</v>
      </c>
      <c r="B69" s="108" t="s">
        <v>348</v>
      </c>
      <c r="C69" s="281" t="s">
        <v>364</v>
      </c>
      <c r="D69" s="280" t="s">
        <v>362</v>
      </c>
      <c r="E69" s="280" t="s">
        <v>363</v>
      </c>
      <c r="F69" s="293" t="e">
        <f>INDEX('All Outputs'!$B$36:$G$40,MATCH(F_Outputs!$A69&amp;F_Outputs!$B69,'All Outputs'!$F$36:$F$40,0),MATCH(F_Outputs!$F$2,'All Outputs'!$B$36:$G$36,0))</f>
        <v>#N/A</v>
      </c>
    </row>
    <row r="70" spans="1:6" x14ac:dyDescent="0.35">
      <c r="A70" s="277" t="s">
        <v>169</v>
      </c>
      <c r="B70" s="108" t="s">
        <v>342</v>
      </c>
      <c r="C70" s="281" t="s">
        <v>365</v>
      </c>
      <c r="D70" s="280" t="s">
        <v>362</v>
      </c>
      <c r="E70" s="280" t="s">
        <v>363</v>
      </c>
      <c r="F70" s="293" t="e">
        <f>INDEX('All Outputs'!$B$36:$G$40,MATCH(F_Outputs!$A70&amp;F_Outputs!$B70,'All Outputs'!$F$36:$F$40,0),MATCH(F_Outputs!$F$2,'All Outputs'!$B$36:$G$36,0))</f>
        <v>#N/A</v>
      </c>
    </row>
    <row r="71" spans="1:6" x14ac:dyDescent="0.35">
      <c r="A71" s="277" t="s">
        <v>169</v>
      </c>
      <c r="B71" s="281" t="s">
        <v>346</v>
      </c>
      <c r="C71" s="281" t="s">
        <v>366</v>
      </c>
      <c r="D71" s="280" t="s">
        <v>362</v>
      </c>
      <c r="E71" s="280" t="s">
        <v>363</v>
      </c>
      <c r="F71" s="293" t="e">
        <f>INDEX('All Outputs'!$B$36:$G$40,MATCH(F_Outputs!$A71&amp;F_Outputs!$B71,'All Outputs'!$F$36:$F$40,0),MATCH(F_Outputs!$F$2,'All Outputs'!$B$36:$G$36,0))</f>
        <v>#N/A</v>
      </c>
    </row>
    <row r="72" spans="1:6" x14ac:dyDescent="0.35">
      <c r="A72" s="277" t="s">
        <v>169</v>
      </c>
      <c r="B72" s="281" t="s">
        <v>367</v>
      </c>
      <c r="C72" s="281" t="s">
        <v>368</v>
      </c>
      <c r="D72" s="280" t="s">
        <v>369</v>
      </c>
      <c r="E72" s="280" t="s">
        <v>363</v>
      </c>
      <c r="F72" s="293" t="str">
        <f ca="1">CONCATENATE("[…]", TEXT(NOW(),"dd/mm/yyy hh:mm:ss"))</f>
        <v>[…]11/12/2024 15:13:35</v>
      </c>
    </row>
    <row r="73" spans="1:6" x14ac:dyDescent="0.35">
      <c r="A73" s="277" t="s">
        <v>169</v>
      </c>
      <c r="B73" s="281" t="s">
        <v>370</v>
      </c>
      <c r="C73" s="281" t="s">
        <v>371</v>
      </c>
      <c r="D73" s="280" t="s">
        <v>369</v>
      </c>
      <c r="E73" s="280" t="s">
        <v>363</v>
      </c>
      <c r="F73" s="293" t="str">
        <f ca="1">MID(CELL("filename"),SEARCH("[",CELL("filename"))+1,SEARCH("]",CELL("filename"))-SEARCH("[",CELL("filename"))-1)</f>
        <v>PR24PD18 South Staffs Water Strategic regional water resources reconciliation model December 2024.xlsx</v>
      </c>
    </row>
    <row r="74" spans="1:6" x14ac:dyDescent="0.35">
      <c r="A74" s="277" t="s">
        <v>169</v>
      </c>
      <c r="B74" s="281" t="s">
        <v>372</v>
      </c>
      <c r="C74" s="281" t="s">
        <v>373</v>
      </c>
      <c r="D74" s="280" t="s">
        <v>369</v>
      </c>
      <c r="E74" s="280" t="s">
        <v>363</v>
      </c>
      <c r="F74" s="293" t="s">
        <v>320</v>
      </c>
    </row>
    <row r="75" spans="1:6" x14ac:dyDescent="0.35">
      <c r="A75" s="277" t="s">
        <v>169</v>
      </c>
      <c r="B75" s="281" t="s">
        <v>374</v>
      </c>
      <c r="C75" s="281" t="s">
        <v>375</v>
      </c>
      <c r="D75" s="280" t="s">
        <v>376</v>
      </c>
      <c r="E75" s="280" t="s">
        <v>363</v>
      </c>
      <c r="F75" s="293" t="s">
        <v>320</v>
      </c>
    </row>
    <row r="76" spans="1:6" x14ac:dyDescent="0.35">
      <c r="A76" s="277" t="s">
        <v>162</v>
      </c>
      <c r="B76" s="281" t="s">
        <v>344</v>
      </c>
      <c r="C76" s="281" t="s">
        <v>361</v>
      </c>
      <c r="D76" s="280" t="s">
        <v>362</v>
      </c>
      <c r="E76" s="280" t="s">
        <v>363</v>
      </c>
      <c r="F76" s="293" t="e">
        <f>INDEX('All Outputs'!$B$36:$G$40,MATCH(F_Outputs!$A76&amp;F_Outputs!$B76,'All Outputs'!$F$36:$F$40,0),MATCH(F_Outputs!$F$2,'All Outputs'!$B$36:$G$36,0))</f>
        <v>#N/A</v>
      </c>
    </row>
    <row r="77" spans="1:6" x14ac:dyDescent="0.35">
      <c r="A77" s="277" t="s">
        <v>162</v>
      </c>
      <c r="B77" s="108" t="s">
        <v>348</v>
      </c>
      <c r="C77" s="281" t="s">
        <v>364</v>
      </c>
      <c r="D77" s="280" t="s">
        <v>362</v>
      </c>
      <c r="E77" s="280" t="s">
        <v>363</v>
      </c>
      <c r="F77" s="293" t="e">
        <f>INDEX('All Outputs'!$B$36:$G$40,MATCH(F_Outputs!$A77&amp;F_Outputs!$B77,'All Outputs'!$F$36:$F$40,0),MATCH(F_Outputs!$F$2,'All Outputs'!$B$36:$G$36,0))</f>
        <v>#N/A</v>
      </c>
    </row>
    <row r="78" spans="1:6" x14ac:dyDescent="0.35">
      <c r="A78" s="277" t="s">
        <v>162</v>
      </c>
      <c r="B78" s="108" t="s">
        <v>342</v>
      </c>
      <c r="C78" s="281" t="s">
        <v>365</v>
      </c>
      <c r="D78" s="280" t="s">
        <v>362</v>
      </c>
      <c r="E78" s="280" t="s">
        <v>363</v>
      </c>
      <c r="F78" s="293" t="e">
        <f>INDEX('All Outputs'!$B$36:$G$40,MATCH(F_Outputs!$A78&amp;F_Outputs!$B78,'All Outputs'!$F$36:$F$40,0),MATCH(F_Outputs!$F$2,'All Outputs'!$B$36:$G$36,0))</f>
        <v>#N/A</v>
      </c>
    </row>
    <row r="79" spans="1:6" x14ac:dyDescent="0.35">
      <c r="A79" s="277" t="s">
        <v>162</v>
      </c>
      <c r="B79" s="281" t="s">
        <v>346</v>
      </c>
      <c r="C79" s="281" t="s">
        <v>366</v>
      </c>
      <c r="D79" s="280" t="s">
        <v>362</v>
      </c>
      <c r="E79" s="280" t="s">
        <v>363</v>
      </c>
      <c r="F79" s="293" t="e">
        <f>INDEX('All Outputs'!$B$36:$G$40,MATCH(F_Outputs!$A79&amp;F_Outputs!$B79,'All Outputs'!$F$36:$F$40,0),MATCH(F_Outputs!$F$2,'All Outputs'!$B$36:$G$36,0))</f>
        <v>#N/A</v>
      </c>
    </row>
    <row r="80" spans="1:6" x14ac:dyDescent="0.35">
      <c r="A80" s="277" t="s">
        <v>162</v>
      </c>
      <c r="B80" s="281" t="s">
        <v>367</v>
      </c>
      <c r="C80" s="281" t="s">
        <v>368</v>
      </c>
      <c r="D80" s="280" t="s">
        <v>369</v>
      </c>
      <c r="E80" s="280" t="s">
        <v>363</v>
      </c>
      <c r="F80" s="293" t="str">
        <f ca="1">CONCATENATE("[…]", TEXT(NOW(),"dd/mm/yyy hh:mm:ss"))</f>
        <v>[…]11/12/2024 15:13:35</v>
      </c>
    </row>
    <row r="81" spans="1:6" x14ac:dyDescent="0.35">
      <c r="A81" s="277" t="s">
        <v>162</v>
      </c>
      <c r="B81" s="281" t="s">
        <v>370</v>
      </c>
      <c r="C81" s="281" t="s">
        <v>371</v>
      </c>
      <c r="D81" s="280" t="s">
        <v>369</v>
      </c>
      <c r="E81" s="280" t="s">
        <v>363</v>
      </c>
      <c r="F81" s="293" t="str">
        <f ca="1">MID(CELL("filename"),SEARCH("[",CELL("filename"))+1,SEARCH("]",CELL("filename"))-SEARCH("[",CELL("filename"))-1)</f>
        <v>PR24PD18 South Staffs Water Strategic regional water resources reconciliation model December 2024.xlsx</v>
      </c>
    </row>
    <row r="82" spans="1:6" x14ac:dyDescent="0.35">
      <c r="A82" s="277" t="s">
        <v>162</v>
      </c>
      <c r="B82" s="281" t="s">
        <v>372</v>
      </c>
      <c r="C82" s="281" t="s">
        <v>373</v>
      </c>
      <c r="D82" s="280" t="s">
        <v>369</v>
      </c>
      <c r="E82" s="280" t="s">
        <v>363</v>
      </c>
      <c r="F82" s="293" t="s">
        <v>320</v>
      </c>
    </row>
    <row r="83" spans="1:6" x14ac:dyDescent="0.35">
      <c r="A83" s="277" t="s">
        <v>162</v>
      </c>
      <c r="B83" s="281" t="s">
        <v>374</v>
      </c>
      <c r="C83" s="281" t="s">
        <v>375</v>
      </c>
      <c r="D83" s="280" t="s">
        <v>376</v>
      </c>
      <c r="E83" s="280" t="s">
        <v>363</v>
      </c>
      <c r="F83" s="293" t="s">
        <v>320</v>
      </c>
    </row>
    <row r="84" spans="1:6" x14ac:dyDescent="0.35">
      <c r="A84" s="277" t="s">
        <v>167</v>
      </c>
      <c r="B84" s="281" t="s">
        <v>344</v>
      </c>
      <c r="C84" s="281" t="s">
        <v>361</v>
      </c>
      <c r="D84" s="280" t="s">
        <v>362</v>
      </c>
      <c r="E84" s="280" t="s">
        <v>363</v>
      </c>
      <c r="F84" s="293" t="e">
        <f>INDEX('All Outputs'!$B$36:$G$40,MATCH(F_Outputs!$A84&amp;F_Outputs!$B84,'All Outputs'!$F$36:$F$40,0),MATCH(F_Outputs!$F$2,'All Outputs'!$B$36:$G$36,0))</f>
        <v>#N/A</v>
      </c>
    </row>
    <row r="85" spans="1:6" x14ac:dyDescent="0.35">
      <c r="A85" s="277" t="s">
        <v>167</v>
      </c>
      <c r="B85" s="108" t="s">
        <v>348</v>
      </c>
      <c r="C85" s="281" t="s">
        <v>364</v>
      </c>
      <c r="D85" s="280" t="s">
        <v>362</v>
      </c>
      <c r="E85" s="280" t="s">
        <v>363</v>
      </c>
      <c r="F85" s="293" t="e">
        <f>INDEX('All Outputs'!$B$36:$G$40,MATCH(F_Outputs!$A85&amp;F_Outputs!$B85,'All Outputs'!$F$36:$F$40,0),MATCH(F_Outputs!$F$2,'All Outputs'!$B$36:$G$36,0))</f>
        <v>#N/A</v>
      </c>
    </row>
    <row r="86" spans="1:6" x14ac:dyDescent="0.35">
      <c r="A86" s="277" t="s">
        <v>167</v>
      </c>
      <c r="B86" s="108" t="s">
        <v>342</v>
      </c>
      <c r="C86" s="281" t="s">
        <v>365</v>
      </c>
      <c r="D86" s="280" t="s">
        <v>362</v>
      </c>
      <c r="E86" s="280" t="s">
        <v>363</v>
      </c>
      <c r="F86" s="293" t="e">
        <f>INDEX('All Outputs'!$B$36:$G$40,MATCH(F_Outputs!$A86&amp;F_Outputs!$B86,'All Outputs'!$F$36:$F$40,0),MATCH(F_Outputs!$F$2,'All Outputs'!$B$36:$G$36,0))</f>
        <v>#N/A</v>
      </c>
    </row>
    <row r="87" spans="1:6" x14ac:dyDescent="0.35">
      <c r="A87" s="277" t="s">
        <v>167</v>
      </c>
      <c r="B87" s="281" t="s">
        <v>346</v>
      </c>
      <c r="C87" s="281" t="s">
        <v>366</v>
      </c>
      <c r="D87" s="280" t="s">
        <v>362</v>
      </c>
      <c r="E87" s="280" t="s">
        <v>363</v>
      </c>
      <c r="F87" s="293" t="e">
        <f>INDEX('All Outputs'!$B$36:$G$40,MATCH(F_Outputs!$A87&amp;F_Outputs!$B87,'All Outputs'!$F$36:$F$40,0),MATCH(F_Outputs!$F$2,'All Outputs'!$B$36:$G$36,0))</f>
        <v>#N/A</v>
      </c>
    </row>
    <row r="88" spans="1:6" x14ac:dyDescent="0.35">
      <c r="A88" s="277" t="s">
        <v>167</v>
      </c>
      <c r="B88" s="281" t="s">
        <v>367</v>
      </c>
      <c r="C88" s="281" t="s">
        <v>368</v>
      </c>
      <c r="D88" s="280" t="s">
        <v>369</v>
      </c>
      <c r="E88" s="280" t="s">
        <v>363</v>
      </c>
      <c r="F88" s="293" t="str">
        <f ca="1">CONCATENATE("[…]", TEXT(NOW(),"dd/mm/yyy hh:mm:ss"))</f>
        <v>[…]11/12/2024 15:13:35</v>
      </c>
    </row>
    <row r="89" spans="1:6" x14ac:dyDescent="0.35">
      <c r="A89" s="277" t="s">
        <v>167</v>
      </c>
      <c r="B89" s="281" t="s">
        <v>370</v>
      </c>
      <c r="C89" s="281" t="s">
        <v>371</v>
      </c>
      <c r="D89" s="280" t="s">
        <v>369</v>
      </c>
      <c r="E89" s="280" t="s">
        <v>363</v>
      </c>
      <c r="F89" s="293" t="str">
        <f ca="1">MID(CELL("filename"),SEARCH("[",CELL("filename"))+1,SEARCH("]",CELL("filename"))-SEARCH("[",CELL("filename"))-1)</f>
        <v>PR24PD18 South Staffs Water Strategic regional water resources reconciliation model December 2024.xlsx</v>
      </c>
    </row>
    <row r="90" spans="1:6" x14ac:dyDescent="0.35">
      <c r="A90" s="277" t="s">
        <v>167</v>
      </c>
      <c r="B90" s="281" t="s">
        <v>372</v>
      </c>
      <c r="C90" s="281" t="s">
        <v>373</v>
      </c>
      <c r="D90" s="280" t="s">
        <v>369</v>
      </c>
      <c r="E90" s="280" t="s">
        <v>363</v>
      </c>
      <c r="F90" s="293" t="s">
        <v>320</v>
      </c>
    </row>
    <row r="91" spans="1:6" x14ac:dyDescent="0.35">
      <c r="A91" s="277" t="s">
        <v>167</v>
      </c>
      <c r="B91" s="281" t="s">
        <v>374</v>
      </c>
      <c r="C91" s="281" t="s">
        <v>375</v>
      </c>
      <c r="D91" s="280" t="s">
        <v>376</v>
      </c>
      <c r="E91" s="280" t="s">
        <v>363</v>
      </c>
      <c r="F91" s="293" t="s">
        <v>320</v>
      </c>
    </row>
    <row r="92" spans="1:6" x14ac:dyDescent="0.35">
      <c r="A92" s="277" t="s">
        <v>9</v>
      </c>
      <c r="B92" s="281" t="s">
        <v>344</v>
      </c>
      <c r="C92" s="281" t="s">
        <v>361</v>
      </c>
      <c r="D92" s="280" t="s">
        <v>362</v>
      </c>
      <c r="E92" s="280" t="s">
        <v>363</v>
      </c>
      <c r="F92" s="293">
        <f>INDEX('All Outputs'!$B$36:$G$40,MATCH(F_Outputs!$A92&amp;F_Outputs!$B92,'All Outputs'!$F$36:$F$40,0),MATCH(F_Outputs!$F$2,'All Outputs'!$B$36:$G$36,0))</f>
        <v>4.5772361524521585</v>
      </c>
    </row>
    <row r="93" spans="1:6" x14ac:dyDescent="0.35">
      <c r="A93" s="277" t="s">
        <v>9</v>
      </c>
      <c r="B93" s="108" t="s">
        <v>348</v>
      </c>
      <c r="C93" s="281" t="s">
        <v>364</v>
      </c>
      <c r="D93" s="280" t="s">
        <v>362</v>
      </c>
      <c r="E93" s="280" t="s">
        <v>363</v>
      </c>
      <c r="F93" s="293">
        <f>INDEX('All Outputs'!$B$36:$G$40,MATCH(F_Outputs!$A93&amp;F_Outputs!$B93,'All Outputs'!$F$36:$F$40,0),MATCH(F_Outputs!$F$2,'All Outputs'!$B$36:$G$36,0))</f>
        <v>2.1720716860047995</v>
      </c>
    </row>
    <row r="94" spans="1:6" x14ac:dyDescent="0.35">
      <c r="A94" s="277" t="s">
        <v>9</v>
      </c>
      <c r="B94" s="108" t="s">
        <v>342</v>
      </c>
      <c r="C94" s="281" t="s">
        <v>365</v>
      </c>
      <c r="D94" s="280" t="s">
        <v>362</v>
      </c>
      <c r="E94" s="280" t="s">
        <v>363</v>
      </c>
      <c r="F94" s="293">
        <f>INDEX('All Outputs'!$B$36:$G$40,MATCH(F_Outputs!$A94&amp;F_Outputs!$B94,'All Outputs'!$F$36:$F$40,0),MATCH(F_Outputs!$F$2,'All Outputs'!$B$36:$G$36,0))</f>
        <v>8.0670626112278381</v>
      </c>
    </row>
    <row r="95" spans="1:6" x14ac:dyDescent="0.35">
      <c r="A95" s="277" t="s">
        <v>9</v>
      </c>
      <c r="B95" s="281" t="s">
        <v>346</v>
      </c>
      <c r="C95" s="281" t="s">
        <v>366</v>
      </c>
      <c r="D95" s="280" t="s">
        <v>362</v>
      </c>
      <c r="E95" s="280" t="s">
        <v>363</v>
      </c>
      <c r="F95" s="293">
        <f>INDEX('All Outputs'!$B$36:$G$40,MATCH(F_Outputs!$A95&amp;F_Outputs!$B95,'All Outputs'!$F$36:$F$40,0),MATCH(F_Outputs!$F$2,'All Outputs'!$B$36:$G$36,0))</f>
        <v>3.7788096455151994</v>
      </c>
    </row>
    <row r="96" spans="1:6" x14ac:dyDescent="0.35">
      <c r="A96" s="277" t="s">
        <v>9</v>
      </c>
      <c r="B96" s="281" t="s">
        <v>367</v>
      </c>
      <c r="C96" s="281" t="s">
        <v>368</v>
      </c>
      <c r="D96" s="280" t="s">
        <v>369</v>
      </c>
      <c r="E96" s="280" t="s">
        <v>363</v>
      </c>
      <c r="F96" s="293" t="str">
        <f ca="1">CONCATENATE("[…]", TEXT(NOW(),"dd/mm/yyy hh:mm:ss"))</f>
        <v>[…]11/12/2024 15:13:35</v>
      </c>
    </row>
    <row r="97" spans="1:6" x14ac:dyDescent="0.35">
      <c r="A97" s="277" t="s">
        <v>9</v>
      </c>
      <c r="B97" s="281" t="s">
        <v>370</v>
      </c>
      <c r="C97" s="281" t="s">
        <v>371</v>
      </c>
      <c r="D97" s="280" t="s">
        <v>369</v>
      </c>
      <c r="E97" s="280" t="s">
        <v>363</v>
      </c>
      <c r="F97" s="293" t="str">
        <f ca="1">MID(CELL("filename"),SEARCH("[",CELL("filename"))+1,SEARCH("]",CELL("filename"))-SEARCH("[",CELL("filename"))-1)</f>
        <v>PR24PD18 South Staffs Water Strategic regional water resources reconciliation model December 2024.xlsx</v>
      </c>
    </row>
    <row r="98" spans="1:6" x14ac:dyDescent="0.35">
      <c r="A98" s="277" t="s">
        <v>9</v>
      </c>
      <c r="B98" s="281" t="s">
        <v>372</v>
      </c>
      <c r="C98" s="281" t="s">
        <v>373</v>
      </c>
      <c r="D98" s="280" t="s">
        <v>369</v>
      </c>
      <c r="E98" s="280" t="s">
        <v>363</v>
      </c>
      <c r="F98" s="293" t="s">
        <v>320</v>
      </c>
    </row>
    <row r="99" spans="1:6" x14ac:dyDescent="0.35">
      <c r="A99" s="277" t="s">
        <v>9</v>
      </c>
      <c r="B99" s="281" t="s">
        <v>374</v>
      </c>
      <c r="C99" s="281" t="s">
        <v>375</v>
      </c>
      <c r="D99" s="280" t="s">
        <v>376</v>
      </c>
      <c r="E99" s="280" t="s">
        <v>363</v>
      </c>
      <c r="F99" s="293" t="s">
        <v>320</v>
      </c>
    </row>
    <row r="100" spans="1:6" x14ac:dyDescent="0.35">
      <c r="A100" s="277" t="s">
        <v>171</v>
      </c>
      <c r="B100" s="281" t="s">
        <v>344</v>
      </c>
      <c r="C100" s="281" t="s">
        <v>361</v>
      </c>
      <c r="D100" s="280" t="s">
        <v>362</v>
      </c>
      <c r="E100" s="280" t="s">
        <v>363</v>
      </c>
      <c r="F100" s="293" t="e">
        <f>INDEX('All Outputs'!$B$36:$G$40,MATCH(F_Outputs!$A100&amp;F_Outputs!$B100,'All Outputs'!$F$36:$F$40,0),MATCH(F_Outputs!$F$2,'All Outputs'!$B$36:$G$36,0))</f>
        <v>#N/A</v>
      </c>
    </row>
    <row r="101" spans="1:6" x14ac:dyDescent="0.35">
      <c r="A101" s="277" t="s">
        <v>171</v>
      </c>
      <c r="B101" s="108" t="s">
        <v>348</v>
      </c>
      <c r="C101" s="281" t="s">
        <v>364</v>
      </c>
      <c r="D101" s="280" t="s">
        <v>362</v>
      </c>
      <c r="E101" s="280" t="s">
        <v>363</v>
      </c>
      <c r="F101" s="293" t="e">
        <f>INDEX('All Outputs'!$B$36:$G$40,MATCH(F_Outputs!$A101&amp;F_Outputs!$B101,'All Outputs'!$F$36:$F$40,0),MATCH(F_Outputs!$F$2,'All Outputs'!$B$36:$G$36,0))</f>
        <v>#N/A</v>
      </c>
    </row>
    <row r="102" spans="1:6" x14ac:dyDescent="0.35">
      <c r="A102" s="277" t="s">
        <v>171</v>
      </c>
      <c r="B102" s="108" t="s">
        <v>342</v>
      </c>
      <c r="C102" s="281" t="s">
        <v>365</v>
      </c>
      <c r="D102" s="280" t="s">
        <v>362</v>
      </c>
      <c r="E102" s="280" t="s">
        <v>363</v>
      </c>
      <c r="F102" s="293" t="e">
        <f>INDEX('All Outputs'!$B$36:$G$40,MATCH(F_Outputs!$A102&amp;F_Outputs!$B102,'All Outputs'!$F$36:$F$40,0),MATCH(F_Outputs!$F$2,'All Outputs'!$B$36:$G$36,0))</f>
        <v>#N/A</v>
      </c>
    </row>
    <row r="103" spans="1:6" x14ac:dyDescent="0.35">
      <c r="A103" s="277" t="s">
        <v>171</v>
      </c>
      <c r="B103" s="281" t="s">
        <v>346</v>
      </c>
      <c r="C103" s="281" t="s">
        <v>366</v>
      </c>
      <c r="D103" s="280" t="s">
        <v>362</v>
      </c>
      <c r="E103" s="280" t="s">
        <v>363</v>
      </c>
      <c r="F103" s="293" t="e">
        <f>INDEX('All Outputs'!$B$36:$G$40,MATCH(F_Outputs!$A103&amp;F_Outputs!$B103,'All Outputs'!$F$36:$F$40,0),MATCH(F_Outputs!$F$2,'All Outputs'!$B$36:$G$36,0))</f>
        <v>#N/A</v>
      </c>
    </row>
    <row r="104" spans="1:6" x14ac:dyDescent="0.35">
      <c r="A104" s="277" t="s">
        <v>171</v>
      </c>
      <c r="B104" s="281" t="s">
        <v>367</v>
      </c>
      <c r="C104" s="281" t="s">
        <v>368</v>
      </c>
      <c r="D104" s="280" t="s">
        <v>369</v>
      </c>
      <c r="E104" s="280" t="s">
        <v>363</v>
      </c>
      <c r="F104" s="293" t="str">
        <f ca="1">CONCATENATE("[…]", TEXT(NOW(),"dd/mm/yyy hh:mm:ss"))</f>
        <v>[…]11/12/2024 15:13:35</v>
      </c>
    </row>
    <row r="105" spans="1:6" x14ac:dyDescent="0.35">
      <c r="A105" s="277" t="s">
        <v>171</v>
      </c>
      <c r="B105" s="281" t="s">
        <v>370</v>
      </c>
      <c r="C105" s="281" t="s">
        <v>371</v>
      </c>
      <c r="D105" s="280" t="s">
        <v>369</v>
      </c>
      <c r="E105" s="280" t="s">
        <v>363</v>
      </c>
      <c r="F105" s="293" t="str">
        <f ca="1">MID(CELL("filename"),SEARCH("[",CELL("filename"))+1,SEARCH("]",CELL("filename"))-SEARCH("[",CELL("filename"))-1)</f>
        <v>PR24PD18 South Staffs Water Strategic regional water resources reconciliation model December 2024.xlsx</v>
      </c>
    </row>
    <row r="106" spans="1:6" x14ac:dyDescent="0.35">
      <c r="A106" s="277" t="s">
        <v>171</v>
      </c>
      <c r="B106" s="281" t="s">
        <v>372</v>
      </c>
      <c r="C106" s="281" t="s">
        <v>373</v>
      </c>
      <c r="D106" s="280" t="s">
        <v>369</v>
      </c>
      <c r="E106" s="280" t="s">
        <v>363</v>
      </c>
      <c r="F106" s="293" t="s">
        <v>320</v>
      </c>
    </row>
    <row r="107" spans="1:6" x14ac:dyDescent="0.35">
      <c r="A107" s="277" t="s">
        <v>171</v>
      </c>
      <c r="B107" s="281" t="s">
        <v>374</v>
      </c>
      <c r="C107" s="281" t="s">
        <v>375</v>
      </c>
      <c r="D107" s="280" t="s">
        <v>376</v>
      </c>
      <c r="E107" s="280" t="s">
        <v>363</v>
      </c>
      <c r="F107" s="293" t="s">
        <v>320</v>
      </c>
    </row>
    <row r="108" spans="1:6" x14ac:dyDescent="0.35">
      <c r="A108" s="277" t="s">
        <v>173</v>
      </c>
      <c r="B108" s="281" t="s">
        <v>344</v>
      </c>
      <c r="C108" s="281" t="s">
        <v>361</v>
      </c>
      <c r="D108" s="280" t="s">
        <v>362</v>
      </c>
      <c r="E108" s="280" t="s">
        <v>363</v>
      </c>
      <c r="F108" s="293" t="e">
        <f>INDEX('All Outputs'!$B$36:$G$40,MATCH(F_Outputs!$A108&amp;F_Outputs!$B108,'All Outputs'!$F$36:$F$40,0),MATCH(F_Outputs!$F$2,'All Outputs'!$B$36:$G$36,0))</f>
        <v>#N/A</v>
      </c>
    </row>
    <row r="109" spans="1:6" x14ac:dyDescent="0.35">
      <c r="A109" s="277" t="s">
        <v>173</v>
      </c>
      <c r="B109" s="108" t="s">
        <v>348</v>
      </c>
      <c r="C109" s="281" t="s">
        <v>364</v>
      </c>
      <c r="D109" s="280" t="s">
        <v>362</v>
      </c>
      <c r="E109" s="280" t="s">
        <v>363</v>
      </c>
      <c r="F109" s="293" t="e">
        <f>INDEX('All Outputs'!$B$36:$G$40,MATCH(F_Outputs!$A109&amp;F_Outputs!$B109,'All Outputs'!$F$36:$F$40,0),MATCH(F_Outputs!$F$2,'All Outputs'!$B$36:$G$36,0))</f>
        <v>#N/A</v>
      </c>
    </row>
    <row r="110" spans="1:6" x14ac:dyDescent="0.35">
      <c r="A110" s="277" t="s">
        <v>173</v>
      </c>
      <c r="B110" s="108" t="s">
        <v>342</v>
      </c>
      <c r="C110" s="281" t="s">
        <v>365</v>
      </c>
      <c r="D110" s="280" t="s">
        <v>362</v>
      </c>
      <c r="E110" s="280" t="s">
        <v>363</v>
      </c>
      <c r="F110" s="293" t="e">
        <f>INDEX('All Outputs'!$B$36:$G$40,MATCH(F_Outputs!$A110&amp;F_Outputs!$B110,'All Outputs'!$F$36:$F$40,0),MATCH(F_Outputs!$F$2,'All Outputs'!$B$36:$G$36,0))</f>
        <v>#N/A</v>
      </c>
    </row>
    <row r="111" spans="1:6" x14ac:dyDescent="0.35">
      <c r="A111" s="277" t="s">
        <v>173</v>
      </c>
      <c r="B111" s="281" t="s">
        <v>346</v>
      </c>
      <c r="C111" s="281" t="s">
        <v>366</v>
      </c>
      <c r="D111" s="280" t="s">
        <v>362</v>
      </c>
      <c r="E111" s="280" t="s">
        <v>363</v>
      </c>
      <c r="F111" s="293" t="e">
        <f>INDEX('All Outputs'!$B$36:$G$40,MATCH(F_Outputs!$A111&amp;F_Outputs!$B111,'All Outputs'!$F$36:$F$40,0),MATCH(F_Outputs!$F$2,'All Outputs'!$B$36:$G$36,0))</f>
        <v>#N/A</v>
      </c>
    </row>
    <row r="112" spans="1:6" x14ac:dyDescent="0.35">
      <c r="A112" s="277" t="s">
        <v>173</v>
      </c>
      <c r="B112" s="281" t="s">
        <v>367</v>
      </c>
      <c r="C112" s="281" t="s">
        <v>368</v>
      </c>
      <c r="D112" s="280" t="s">
        <v>369</v>
      </c>
      <c r="E112" s="280" t="s">
        <v>363</v>
      </c>
      <c r="F112" s="293" t="str">
        <f ca="1">CONCATENATE("[…]", TEXT(NOW(),"dd/mm/yyy hh:mm:ss"))</f>
        <v>[…]11/12/2024 15:13:35</v>
      </c>
    </row>
    <row r="113" spans="1:6" x14ac:dyDescent="0.35">
      <c r="A113" s="277" t="s">
        <v>173</v>
      </c>
      <c r="B113" s="281" t="s">
        <v>370</v>
      </c>
      <c r="C113" s="281" t="s">
        <v>371</v>
      </c>
      <c r="D113" s="280" t="s">
        <v>369</v>
      </c>
      <c r="E113" s="280" t="s">
        <v>363</v>
      </c>
      <c r="F113" s="293" t="str">
        <f ca="1">MID(CELL("filename"),SEARCH("[",CELL("filename"))+1,SEARCH("]",CELL("filename"))-SEARCH("[",CELL("filename"))-1)</f>
        <v>PR24PD18 South Staffs Water Strategic regional water resources reconciliation model December 2024.xlsx</v>
      </c>
    </row>
    <row r="114" spans="1:6" x14ac:dyDescent="0.35">
      <c r="A114" s="277" t="s">
        <v>173</v>
      </c>
      <c r="B114" s="281" t="s">
        <v>372</v>
      </c>
      <c r="C114" s="281" t="s">
        <v>373</v>
      </c>
      <c r="D114" s="280" t="s">
        <v>369</v>
      </c>
      <c r="E114" s="280" t="s">
        <v>363</v>
      </c>
      <c r="F114" s="293" t="s">
        <v>320</v>
      </c>
    </row>
    <row r="115" spans="1:6" x14ac:dyDescent="0.35">
      <c r="A115" s="277" t="s">
        <v>173</v>
      </c>
      <c r="B115" s="281" t="s">
        <v>374</v>
      </c>
      <c r="C115" s="281" t="s">
        <v>375</v>
      </c>
      <c r="D115" s="280" t="s">
        <v>376</v>
      </c>
      <c r="E115" s="280" t="s">
        <v>363</v>
      </c>
      <c r="F115" s="293" t="s">
        <v>320</v>
      </c>
    </row>
    <row r="116" spans="1:6" x14ac:dyDescent="0.35">
      <c r="A116" s="277" t="s">
        <v>152</v>
      </c>
      <c r="B116" s="281" t="s">
        <v>344</v>
      </c>
      <c r="C116" s="281" t="s">
        <v>361</v>
      </c>
      <c r="D116" s="280" t="s">
        <v>362</v>
      </c>
      <c r="E116" s="280" t="s">
        <v>363</v>
      </c>
      <c r="F116" s="293" t="e">
        <f>INDEX('All Outputs'!$B$36:$G$40,MATCH(F_Outputs!$A116&amp;F_Outputs!$B116,'All Outputs'!$F$36:$F$40,0),MATCH(F_Outputs!$F$2,'All Outputs'!$B$36:$G$36,0))</f>
        <v>#N/A</v>
      </c>
    </row>
    <row r="117" spans="1:6" x14ac:dyDescent="0.35">
      <c r="A117" s="277" t="s">
        <v>152</v>
      </c>
      <c r="B117" s="108" t="s">
        <v>348</v>
      </c>
      <c r="C117" s="281" t="s">
        <v>364</v>
      </c>
      <c r="D117" s="280" t="s">
        <v>362</v>
      </c>
      <c r="E117" s="280" t="s">
        <v>363</v>
      </c>
      <c r="F117" s="293" t="e">
        <f>INDEX('All Outputs'!$B$36:$G$40,MATCH(F_Outputs!$A117&amp;F_Outputs!$B117,'All Outputs'!$F$36:$F$40,0),MATCH(F_Outputs!$F$2,'All Outputs'!$B$36:$G$36,0))</f>
        <v>#N/A</v>
      </c>
    </row>
    <row r="118" spans="1:6" x14ac:dyDescent="0.35">
      <c r="A118" s="277" t="s">
        <v>152</v>
      </c>
      <c r="B118" s="108" t="s">
        <v>342</v>
      </c>
      <c r="C118" s="281" t="s">
        <v>365</v>
      </c>
      <c r="D118" s="280" t="s">
        <v>362</v>
      </c>
      <c r="E118" s="280" t="s">
        <v>363</v>
      </c>
      <c r="F118" s="293" t="e">
        <f>INDEX('All Outputs'!$B$36:$G$40,MATCH(F_Outputs!$A118&amp;F_Outputs!$B118,'All Outputs'!$F$36:$F$40,0),MATCH(F_Outputs!$F$2,'All Outputs'!$B$36:$G$36,0))</f>
        <v>#N/A</v>
      </c>
    </row>
    <row r="119" spans="1:6" x14ac:dyDescent="0.35">
      <c r="A119" s="277" t="s">
        <v>152</v>
      </c>
      <c r="B119" s="281" t="s">
        <v>346</v>
      </c>
      <c r="C119" s="281" t="s">
        <v>366</v>
      </c>
      <c r="D119" s="280" t="s">
        <v>362</v>
      </c>
      <c r="E119" s="280" t="s">
        <v>363</v>
      </c>
      <c r="F119" s="293" t="e">
        <f>INDEX('All Outputs'!$B$36:$G$40,MATCH(F_Outputs!$A119&amp;F_Outputs!$B119,'All Outputs'!$F$36:$F$40,0),MATCH(F_Outputs!$F$2,'All Outputs'!$B$36:$G$36,0))</f>
        <v>#N/A</v>
      </c>
    </row>
    <row r="120" spans="1:6" x14ac:dyDescent="0.35">
      <c r="A120" s="277" t="s">
        <v>152</v>
      </c>
      <c r="B120" s="281" t="s">
        <v>367</v>
      </c>
      <c r="C120" s="281" t="s">
        <v>368</v>
      </c>
      <c r="D120" s="280" t="s">
        <v>369</v>
      </c>
      <c r="E120" s="280" t="s">
        <v>363</v>
      </c>
      <c r="F120" s="293" t="str">
        <f ca="1">CONCATENATE("[…]", TEXT(NOW(),"dd/mm/yyy hh:mm:ss"))</f>
        <v>[…]11/12/2024 15:13:35</v>
      </c>
    </row>
    <row r="121" spans="1:6" x14ac:dyDescent="0.35">
      <c r="A121" s="277" t="s">
        <v>152</v>
      </c>
      <c r="B121" s="281" t="s">
        <v>370</v>
      </c>
      <c r="C121" s="281" t="s">
        <v>371</v>
      </c>
      <c r="D121" s="280" t="s">
        <v>369</v>
      </c>
      <c r="E121" s="280" t="s">
        <v>363</v>
      </c>
      <c r="F121" s="293" t="str">
        <f ca="1">MID(CELL("filename"),SEARCH("[",CELL("filename"))+1,SEARCH("]",CELL("filename"))-SEARCH("[",CELL("filename"))-1)</f>
        <v>PR24PD18 South Staffs Water Strategic regional water resources reconciliation model December 2024.xlsx</v>
      </c>
    </row>
    <row r="122" spans="1:6" x14ac:dyDescent="0.35">
      <c r="A122" s="277" t="s">
        <v>152</v>
      </c>
      <c r="B122" s="281" t="s">
        <v>372</v>
      </c>
      <c r="C122" s="281" t="s">
        <v>373</v>
      </c>
      <c r="D122" s="280" t="s">
        <v>369</v>
      </c>
      <c r="E122" s="280" t="s">
        <v>363</v>
      </c>
      <c r="F122" s="293" t="s">
        <v>320</v>
      </c>
    </row>
    <row r="123" spans="1:6" x14ac:dyDescent="0.35">
      <c r="A123" s="277" t="s">
        <v>152</v>
      </c>
      <c r="B123" s="281" t="s">
        <v>374</v>
      </c>
      <c r="C123" s="281" t="s">
        <v>375</v>
      </c>
      <c r="D123" s="280" t="s">
        <v>376</v>
      </c>
      <c r="E123" s="280" t="s">
        <v>363</v>
      </c>
      <c r="F123" s="293" t="s">
        <v>320</v>
      </c>
    </row>
    <row r="124" spans="1:6" x14ac:dyDescent="0.35">
      <c r="A124" s="277" t="s">
        <v>175</v>
      </c>
      <c r="B124" s="281" t="s">
        <v>344</v>
      </c>
      <c r="C124" s="281" t="s">
        <v>361</v>
      </c>
      <c r="D124" s="280" t="s">
        <v>362</v>
      </c>
      <c r="E124" s="280" t="s">
        <v>363</v>
      </c>
      <c r="F124" s="293" t="e">
        <f>INDEX('All Outputs'!$B$36:$G$40,MATCH(F_Outputs!$A124&amp;F_Outputs!$B124,'All Outputs'!$F$36:$F$40,0),MATCH(F_Outputs!$F$2,'All Outputs'!$B$36:$G$36,0))</f>
        <v>#N/A</v>
      </c>
    </row>
    <row r="125" spans="1:6" x14ac:dyDescent="0.35">
      <c r="A125" s="277" t="s">
        <v>175</v>
      </c>
      <c r="B125" s="108" t="s">
        <v>348</v>
      </c>
      <c r="C125" s="281" t="s">
        <v>364</v>
      </c>
      <c r="D125" s="280" t="s">
        <v>362</v>
      </c>
      <c r="E125" s="280" t="s">
        <v>363</v>
      </c>
      <c r="F125" s="293" t="e">
        <f>INDEX('All Outputs'!$B$36:$G$40,MATCH(F_Outputs!$A125&amp;F_Outputs!$B125,'All Outputs'!$F$36:$F$40,0),MATCH(F_Outputs!$F$2,'All Outputs'!$B$36:$G$36,0))</f>
        <v>#N/A</v>
      </c>
    </row>
    <row r="126" spans="1:6" x14ac:dyDescent="0.35">
      <c r="A126" s="277" t="s">
        <v>175</v>
      </c>
      <c r="B126" s="108" t="s">
        <v>342</v>
      </c>
      <c r="C126" s="281" t="s">
        <v>365</v>
      </c>
      <c r="D126" s="280" t="s">
        <v>362</v>
      </c>
      <c r="E126" s="280" t="s">
        <v>363</v>
      </c>
      <c r="F126" s="293" t="e">
        <f>INDEX('All Outputs'!$B$36:$G$40,MATCH(F_Outputs!$A126&amp;F_Outputs!$B126,'All Outputs'!$F$36:$F$40,0),MATCH(F_Outputs!$F$2,'All Outputs'!$B$36:$G$36,0))</f>
        <v>#N/A</v>
      </c>
    </row>
    <row r="127" spans="1:6" x14ac:dyDescent="0.35">
      <c r="A127" s="277" t="s">
        <v>175</v>
      </c>
      <c r="B127" s="281" t="s">
        <v>346</v>
      </c>
      <c r="C127" s="281" t="s">
        <v>366</v>
      </c>
      <c r="D127" s="280" t="s">
        <v>362</v>
      </c>
      <c r="E127" s="280" t="s">
        <v>363</v>
      </c>
      <c r="F127" s="293" t="e">
        <f>INDEX('All Outputs'!$B$36:$G$40,MATCH(F_Outputs!$A127&amp;F_Outputs!$B127,'All Outputs'!$F$36:$F$40,0),MATCH(F_Outputs!$F$2,'All Outputs'!$B$36:$G$36,0))</f>
        <v>#N/A</v>
      </c>
    </row>
    <row r="128" spans="1:6" x14ac:dyDescent="0.35">
      <c r="A128" s="277" t="s">
        <v>175</v>
      </c>
      <c r="B128" s="281" t="s">
        <v>367</v>
      </c>
      <c r="C128" s="281" t="s">
        <v>368</v>
      </c>
      <c r="D128" s="280" t="s">
        <v>369</v>
      </c>
      <c r="E128" s="280" t="s">
        <v>363</v>
      </c>
      <c r="F128" s="293" t="str">
        <f ca="1">CONCATENATE("[…]", TEXT(NOW(),"dd/mm/yyy hh:mm:ss"))</f>
        <v>[…]11/12/2024 15:13:35</v>
      </c>
    </row>
    <row r="129" spans="1:6" x14ac:dyDescent="0.35">
      <c r="A129" s="277" t="s">
        <v>175</v>
      </c>
      <c r="B129" s="281" t="s">
        <v>370</v>
      </c>
      <c r="C129" s="281" t="s">
        <v>371</v>
      </c>
      <c r="D129" s="280" t="s">
        <v>369</v>
      </c>
      <c r="E129" s="280" t="s">
        <v>363</v>
      </c>
      <c r="F129" s="293" t="str">
        <f ca="1">MID(CELL("filename"),SEARCH("[",CELL("filename"))+1,SEARCH("]",CELL("filename"))-SEARCH("[",CELL("filename"))-1)</f>
        <v>PR24PD18 South Staffs Water Strategic regional water resources reconciliation model December 2024.xlsx</v>
      </c>
    </row>
    <row r="130" spans="1:6" x14ac:dyDescent="0.35">
      <c r="A130" s="277" t="s">
        <v>175</v>
      </c>
      <c r="B130" s="281" t="s">
        <v>372</v>
      </c>
      <c r="C130" s="281" t="s">
        <v>373</v>
      </c>
      <c r="D130" s="280" t="s">
        <v>369</v>
      </c>
      <c r="E130" s="280" t="s">
        <v>363</v>
      </c>
      <c r="F130" s="293" t="s">
        <v>320</v>
      </c>
    </row>
    <row r="131" spans="1:6" x14ac:dyDescent="0.35">
      <c r="A131" s="277" t="s">
        <v>175</v>
      </c>
      <c r="B131" s="281" t="s">
        <v>374</v>
      </c>
      <c r="C131" s="281" t="s">
        <v>375</v>
      </c>
      <c r="D131" s="280" t="s">
        <v>376</v>
      </c>
      <c r="E131" s="280" t="s">
        <v>363</v>
      </c>
      <c r="F131" s="293" t="s">
        <v>320</v>
      </c>
    </row>
    <row r="132" spans="1:6" x14ac:dyDescent="0.35">
      <c r="A132" s="277" t="s">
        <v>177</v>
      </c>
      <c r="B132" s="281" t="s">
        <v>344</v>
      </c>
      <c r="C132" s="281" t="s">
        <v>361</v>
      </c>
      <c r="D132" s="280" t="s">
        <v>362</v>
      </c>
      <c r="E132" s="280" t="s">
        <v>363</v>
      </c>
      <c r="F132" s="293" t="e">
        <f>INDEX('All Outputs'!$B$36:$G$40,MATCH(F_Outputs!$A132&amp;F_Outputs!$B132,'All Outputs'!$F$36:$F$40,0),MATCH(F_Outputs!$F$2,'All Outputs'!$B$36:$G$36,0))</f>
        <v>#N/A</v>
      </c>
    </row>
    <row r="133" spans="1:6" x14ac:dyDescent="0.35">
      <c r="A133" s="277" t="s">
        <v>177</v>
      </c>
      <c r="B133" s="108" t="s">
        <v>348</v>
      </c>
      <c r="C133" s="281" t="s">
        <v>364</v>
      </c>
      <c r="D133" s="280" t="s">
        <v>362</v>
      </c>
      <c r="E133" s="280" t="s">
        <v>363</v>
      </c>
      <c r="F133" s="293" t="e">
        <f>INDEX('All Outputs'!$B$36:$G$40,MATCH(F_Outputs!$A133&amp;F_Outputs!$B133,'All Outputs'!$F$36:$F$40,0),MATCH(F_Outputs!$F$2,'All Outputs'!$B$36:$G$36,0))</f>
        <v>#N/A</v>
      </c>
    </row>
    <row r="134" spans="1:6" x14ac:dyDescent="0.35">
      <c r="A134" s="277" t="s">
        <v>177</v>
      </c>
      <c r="B134" s="108" t="s">
        <v>342</v>
      </c>
      <c r="C134" s="281" t="s">
        <v>365</v>
      </c>
      <c r="D134" s="280" t="s">
        <v>362</v>
      </c>
      <c r="E134" s="280" t="s">
        <v>363</v>
      </c>
      <c r="F134" s="293" t="e">
        <f>INDEX('All Outputs'!$B$36:$G$40,MATCH(F_Outputs!$A134&amp;F_Outputs!$B134,'All Outputs'!$F$36:$F$40,0),MATCH(F_Outputs!$F$2,'All Outputs'!$B$36:$G$36,0))</f>
        <v>#N/A</v>
      </c>
    </row>
    <row r="135" spans="1:6" x14ac:dyDescent="0.35">
      <c r="A135" s="277" t="s">
        <v>177</v>
      </c>
      <c r="B135" s="281" t="s">
        <v>346</v>
      </c>
      <c r="C135" s="281" t="s">
        <v>366</v>
      </c>
      <c r="D135" s="280" t="s">
        <v>362</v>
      </c>
      <c r="E135" s="280" t="s">
        <v>363</v>
      </c>
      <c r="F135" s="293" t="e">
        <f>INDEX('All Outputs'!$B$36:$G$40,MATCH(F_Outputs!$A135&amp;F_Outputs!$B135,'All Outputs'!$F$36:$F$40,0),MATCH(F_Outputs!$F$2,'All Outputs'!$B$36:$G$36,0))</f>
        <v>#N/A</v>
      </c>
    </row>
    <row r="136" spans="1:6" x14ac:dyDescent="0.35">
      <c r="A136" s="277" t="s">
        <v>177</v>
      </c>
      <c r="B136" s="472" t="s">
        <v>367</v>
      </c>
      <c r="C136" s="472" t="s">
        <v>368</v>
      </c>
      <c r="D136" s="277" t="s">
        <v>369</v>
      </c>
      <c r="E136" s="277" t="s">
        <v>363</v>
      </c>
      <c r="F136" s="293" t="str">
        <f ca="1">CONCATENATE("[…]", TEXT(NOW(),"dd/mm/yyy hh:mm:ss"))</f>
        <v>[…]11/12/2024 15:13:35</v>
      </c>
    </row>
    <row r="137" spans="1:6" x14ac:dyDescent="0.35">
      <c r="A137" s="277" t="s">
        <v>177</v>
      </c>
      <c r="B137" s="472" t="s">
        <v>370</v>
      </c>
      <c r="C137" s="472" t="s">
        <v>371</v>
      </c>
      <c r="D137" s="277" t="s">
        <v>369</v>
      </c>
      <c r="E137" s="277" t="s">
        <v>363</v>
      </c>
      <c r="F137" s="293" t="str">
        <f ca="1">MID(CELL("filename"),SEARCH("[",CELL("filename"))+1,SEARCH("]",CELL("filename"))-SEARCH("[",CELL("filename"))-1)</f>
        <v>PR24PD18 South Staffs Water Strategic regional water resources reconciliation model December 2024.xlsx</v>
      </c>
    </row>
    <row r="138" spans="1:6" x14ac:dyDescent="0.35">
      <c r="A138" s="277" t="s">
        <v>177</v>
      </c>
      <c r="B138" s="472" t="s">
        <v>372</v>
      </c>
      <c r="C138" s="472" t="s">
        <v>373</v>
      </c>
      <c r="D138" s="277" t="s">
        <v>369</v>
      </c>
      <c r="E138" s="277" t="s">
        <v>363</v>
      </c>
      <c r="F138" s="293" t="s">
        <v>320</v>
      </c>
    </row>
    <row r="139" spans="1:6" x14ac:dyDescent="0.35">
      <c r="A139" s="277" t="s">
        <v>177</v>
      </c>
      <c r="B139" s="472" t="s">
        <v>374</v>
      </c>
      <c r="C139" s="472" t="s">
        <v>375</v>
      </c>
      <c r="D139" s="277" t="s">
        <v>376</v>
      </c>
      <c r="E139" s="277" t="s">
        <v>363</v>
      </c>
      <c r="F139" s="293" t="s">
        <v>320</v>
      </c>
    </row>
  </sheetData>
  <pageMargins left="0.70866141732283472" right="0.70866141732283472" top="0.74803149606299213" bottom="0.74803149606299213" header="0.31496062992125984" footer="0.31496062992125984"/>
  <pageSetup paperSize="9" scale="35" orientation="portrait" r:id="rId1"/>
  <headerFooter>
    <oddHeader>&amp;L&amp;F
&amp;C                                                                     &amp;A&amp;ROFFICIAL</oddHeader>
    <oddFooter>&amp;LPrinted on &amp;D at &amp;T&amp;CPage &amp;P of &amp;N&amp;ROfwat</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F0D46-4CCD-4DE7-84D5-D9E8984D985C}">
  <sheetPr codeName="Sheet10">
    <tabColor rgb="FFCCFFFF"/>
    <pageSetUpPr fitToPage="1"/>
  </sheetPr>
  <dimension ref="A1:R22"/>
  <sheetViews>
    <sheetView showGridLines="0" tabSelected="1" zoomScale="80" zoomScaleNormal="80" workbookViewId="0">
      <pane xSplit="9" ySplit="5" topLeftCell="J6" activePane="bottomRight" state="frozen"/>
      <selection pane="topRight"/>
      <selection pane="bottomLeft"/>
      <selection pane="bottomRight"/>
    </sheetView>
  </sheetViews>
  <sheetFormatPr defaultColWidth="0" defaultRowHeight="14.25" zeroHeight="1" x14ac:dyDescent="0.45"/>
  <cols>
    <col min="1" max="4" width="1.1328125" customWidth="1"/>
    <col min="5" max="5" width="56" customWidth="1"/>
    <col min="6" max="8" width="11.1328125" customWidth="1"/>
    <col min="9" max="9" width="1.3984375" customWidth="1"/>
    <col min="10" max="18" width="11.86328125" customWidth="1"/>
    <col min="19" max="16384" width="9.59765625" hidden="1"/>
  </cols>
  <sheetData>
    <row r="1" spans="1:18" ht="25.15" x14ac:dyDescent="0.7">
      <c r="A1" s="62" t="s">
        <v>40</v>
      </c>
      <c r="B1" s="63"/>
      <c r="C1" s="64"/>
      <c r="D1" s="63"/>
      <c r="E1" s="65"/>
      <c r="F1" s="63"/>
      <c r="G1" s="63"/>
      <c r="H1" s="63"/>
      <c r="I1" s="63"/>
      <c r="J1" s="63"/>
      <c r="K1" s="63"/>
      <c r="L1" s="63"/>
      <c r="M1" s="63"/>
      <c r="N1" s="63"/>
      <c r="O1" s="63"/>
      <c r="P1" s="63"/>
      <c r="Q1" s="63"/>
      <c r="R1" s="63"/>
    </row>
    <row r="2" spans="1:18" x14ac:dyDescent="0.45">
      <c r="A2" s="5"/>
      <c r="B2" s="5"/>
      <c r="C2" s="6"/>
      <c r="D2" s="7"/>
      <c r="E2" s="106" t="str">
        <f xml:space="preserve"> Time!E$2</f>
        <v>Model Period Ending</v>
      </c>
      <c r="H2" s="106">
        <f xml:space="preserve"> Time!H$2</f>
        <v>0</v>
      </c>
      <c r="I2" s="106">
        <f xml:space="preserve"> Time!I$2</f>
        <v>0</v>
      </c>
      <c r="J2" s="577">
        <f xml:space="preserve"> Time!J$21</f>
        <v>42825</v>
      </c>
      <c r="K2" s="577">
        <f xml:space="preserve"> Time!K$21</f>
        <v>43190</v>
      </c>
      <c r="L2" s="577">
        <f xml:space="preserve"> Time!L$21</f>
        <v>43555</v>
      </c>
      <c r="M2" s="577">
        <f xml:space="preserve"> Time!M$21</f>
        <v>43921</v>
      </c>
      <c r="N2" s="577">
        <f xml:space="preserve"> Time!N$21</f>
        <v>44286</v>
      </c>
      <c r="O2" s="577">
        <f xml:space="preserve"> Time!O$21</f>
        <v>44651</v>
      </c>
      <c r="P2" s="577">
        <f xml:space="preserve"> Time!P$21</f>
        <v>45016</v>
      </c>
      <c r="Q2" s="577">
        <f xml:space="preserve"> Time!Q$21</f>
        <v>45382</v>
      </c>
      <c r="R2" s="577">
        <f xml:space="preserve"> Time!R$21</f>
        <v>45747</v>
      </c>
    </row>
    <row r="3" spans="1:18" x14ac:dyDescent="0.45">
      <c r="A3" s="8"/>
      <c r="B3" s="1"/>
      <c r="C3" s="2"/>
      <c r="D3" s="9"/>
      <c r="E3" s="106" t="str">
        <f xml:space="preserve"> Time!E$3</f>
        <v>Pre Forecast vs Forecast</v>
      </c>
      <c r="G3" s="106"/>
      <c r="H3" s="106">
        <f xml:space="preserve"> Time!H$3</f>
        <v>0</v>
      </c>
      <c r="I3" s="106">
        <f xml:space="preserve"> Time!I$3</f>
        <v>0</v>
      </c>
      <c r="J3" s="551">
        <f xml:space="preserve"> Time!J55</f>
        <v>0</v>
      </c>
      <c r="K3" s="551" t="str">
        <f xml:space="preserve"> Time!K55</f>
        <v>Pre Fcst</v>
      </c>
      <c r="L3" s="551" t="str">
        <f xml:space="preserve"> Time!L55</f>
        <v>Pre Fcst</v>
      </c>
      <c r="M3" s="551" t="str">
        <f xml:space="preserve"> Time!M55</f>
        <v>Pre Fcst</v>
      </c>
      <c r="N3" s="551" t="str">
        <f xml:space="preserve"> Time!N55</f>
        <v>Forecast</v>
      </c>
      <c r="O3" s="551" t="str">
        <f xml:space="preserve"> Time!O55</f>
        <v>Forecast</v>
      </c>
      <c r="P3" s="551" t="str">
        <f xml:space="preserve"> Time!P55</f>
        <v>Forecast</v>
      </c>
      <c r="Q3" s="551" t="str">
        <f xml:space="preserve"> Time!Q55</f>
        <v>Forecast</v>
      </c>
      <c r="R3" s="551" t="str">
        <f xml:space="preserve"> Time!R55</f>
        <v>Forecast</v>
      </c>
    </row>
    <row r="4" spans="1:18" x14ac:dyDescent="0.45">
      <c r="A4" s="4"/>
      <c r="B4" s="4"/>
      <c r="C4" s="4"/>
      <c r="D4" s="11"/>
      <c r="E4" s="106" t="str">
        <f xml:space="preserve"> Time!E$4</f>
        <v>Financial Year Ending</v>
      </c>
      <c r="F4" s="122"/>
      <c r="G4" s="122"/>
      <c r="H4" s="106">
        <f xml:space="preserve"> Time!H$4</f>
        <v>0</v>
      </c>
      <c r="I4" s="106">
        <f xml:space="preserve"> Time!I$4</f>
        <v>0</v>
      </c>
      <c r="J4" s="133">
        <f xml:space="preserve"> Time!J$29</f>
        <v>2017</v>
      </c>
      <c r="K4" s="133">
        <f xml:space="preserve"> Time!K$29</f>
        <v>2018</v>
      </c>
      <c r="L4" s="133">
        <f xml:space="preserve"> Time!L$29</f>
        <v>2019</v>
      </c>
      <c r="M4" s="133">
        <f xml:space="preserve"> Time!M$29</f>
        <v>2020</v>
      </c>
      <c r="N4" s="133">
        <f xml:space="preserve"> Time!N$29</f>
        <v>2021</v>
      </c>
      <c r="O4" s="133">
        <f xml:space="preserve"> Time!O$29</f>
        <v>2022</v>
      </c>
      <c r="P4" s="133">
        <f xml:space="preserve"> Time!P$29</f>
        <v>2023</v>
      </c>
      <c r="Q4" s="133">
        <f xml:space="preserve"> Time!Q$29</f>
        <v>2024</v>
      </c>
      <c r="R4" s="133">
        <f xml:space="preserve"> Time!R$29</f>
        <v>2025</v>
      </c>
    </row>
    <row r="5" spans="1:18" x14ac:dyDescent="0.45">
      <c r="A5" s="12"/>
      <c r="B5" s="12"/>
      <c r="C5" s="4"/>
      <c r="D5" s="11"/>
      <c r="E5" s="106" t="str">
        <f xml:space="preserve"> Time!E$5</f>
        <v>Model column counter</v>
      </c>
      <c r="F5" s="14" t="s">
        <v>179</v>
      </c>
      <c r="G5" s="1" t="s">
        <v>136</v>
      </c>
      <c r="H5" s="14" t="s">
        <v>180</v>
      </c>
      <c r="I5" s="104"/>
      <c r="J5" s="134">
        <f xml:space="preserve"> Time!J$8</f>
        <v>1</v>
      </c>
      <c r="K5" s="134">
        <f xml:space="preserve"> Time!K$8</f>
        <v>2</v>
      </c>
      <c r="L5" s="134">
        <f xml:space="preserve"> Time!L$8</f>
        <v>3</v>
      </c>
      <c r="M5" s="134">
        <f xml:space="preserve"> Time!M$8</f>
        <v>4</v>
      </c>
      <c r="N5" s="134">
        <f xml:space="preserve"> Time!N$8</f>
        <v>5</v>
      </c>
      <c r="O5" s="134">
        <f xml:space="preserve"> Time!O$8</f>
        <v>6</v>
      </c>
      <c r="P5" s="134">
        <f xml:space="preserve"> Time!P$8</f>
        <v>7</v>
      </c>
      <c r="Q5" s="134">
        <f xml:space="preserve"> Time!Q$8</f>
        <v>8</v>
      </c>
      <c r="R5" s="134">
        <f xml:space="preserve"> Time!R$8</f>
        <v>9</v>
      </c>
    </row>
    <row r="6" spans="1:18" x14ac:dyDescent="0.45">
      <c r="A6" s="122"/>
      <c r="B6" s="122"/>
      <c r="C6" s="122"/>
      <c r="D6" s="122"/>
      <c r="E6" s="122"/>
      <c r="F6" s="122"/>
      <c r="G6" s="122"/>
      <c r="H6" s="122"/>
      <c r="I6" s="122"/>
      <c r="J6" s="122"/>
      <c r="K6" s="122"/>
      <c r="L6" s="122"/>
      <c r="M6" s="122"/>
      <c r="N6" s="122"/>
      <c r="O6" s="122"/>
      <c r="P6" s="122"/>
      <c r="Q6" s="122"/>
      <c r="R6" s="122"/>
    </row>
    <row r="7" spans="1:18" s="79" customFormat="1" ht="13.15" x14ac:dyDescent="0.45">
      <c r="A7" s="75" t="s">
        <v>377</v>
      </c>
      <c r="B7" s="97"/>
      <c r="C7" s="97"/>
      <c r="D7" s="77"/>
    </row>
    <row r="8" spans="1:18" s="79" customFormat="1" ht="13.15" x14ac:dyDescent="0.45">
      <c r="A8" s="75"/>
      <c r="B8" s="97"/>
      <c r="C8" s="97"/>
      <c r="D8" s="77"/>
    </row>
    <row r="9" spans="1:18" s="115" customFormat="1" ht="13.15" x14ac:dyDescent="0.45">
      <c r="A9" s="112"/>
      <c r="B9" s="113"/>
      <c r="C9" s="113"/>
      <c r="D9" s="114"/>
      <c r="E9" s="115" t="s">
        <v>378</v>
      </c>
      <c r="F9" s="115" t="s">
        <v>379</v>
      </c>
    </row>
    <row r="10" spans="1:18" s="79" customFormat="1" ht="13.15" x14ac:dyDescent="0.45">
      <c r="A10" s="75"/>
      <c r="B10" s="97"/>
      <c r="C10" s="97"/>
      <c r="D10" s="77"/>
      <c r="H10" s="127"/>
    </row>
    <row r="11" spans="1:18" s="79" customFormat="1" ht="13.15" x14ac:dyDescent="0.45">
      <c r="A11" s="75"/>
      <c r="B11" s="97"/>
      <c r="C11" s="97"/>
      <c r="D11" s="77"/>
      <c r="E11" s="79" t="str">
        <f xml:space="preserve"> Time!E$64</f>
        <v>Modelling Period Check</v>
      </c>
      <c r="F11" s="116">
        <f xml:space="preserve"> Time!F$64</f>
        <v>0</v>
      </c>
      <c r="G11" s="79" t="str">
        <f xml:space="preserve"> Time!G$64</f>
        <v>check</v>
      </c>
    </row>
    <row r="12" spans="1:18" s="79" customFormat="1" ht="13.15" x14ac:dyDescent="0.45">
      <c r="A12" s="75"/>
      <c r="B12" s="97"/>
      <c r="C12" s="97"/>
      <c r="D12" s="77"/>
    </row>
    <row r="13" spans="1:18" s="115" customFormat="1" ht="13.15" x14ac:dyDescent="0.45">
      <c r="A13" s="112"/>
      <c r="B13" s="113"/>
      <c r="C13" s="113"/>
      <c r="D13" s="114"/>
      <c r="E13" s="115" t="s">
        <v>378</v>
      </c>
      <c r="F13" s="115" t="s">
        <v>380</v>
      </c>
    </row>
    <row r="14" spans="1:18" s="79" customFormat="1" ht="13.15" x14ac:dyDescent="0.45">
      <c r="A14" s="75"/>
      <c r="B14" s="97"/>
      <c r="C14" s="97"/>
      <c r="D14" s="77"/>
    </row>
    <row r="15" spans="1:18" s="111" customFormat="1" x14ac:dyDescent="0.45">
      <c r="A15" s="110" t="s">
        <v>41</v>
      </c>
      <c r="B15" s="123"/>
      <c r="C15" s="123"/>
      <c r="D15" s="123"/>
      <c r="E15" s="123"/>
      <c r="F15" s="123"/>
      <c r="G15" s="123"/>
      <c r="H15" s="123"/>
      <c r="I15" s="123"/>
      <c r="J15" s="123"/>
      <c r="K15" s="123"/>
      <c r="L15" s="123"/>
      <c r="M15" s="123"/>
      <c r="N15" s="123"/>
      <c r="O15" s="123"/>
      <c r="P15" s="123"/>
      <c r="Q15" s="123"/>
      <c r="R15" s="123"/>
    </row>
    <row r="16" spans="1:18" x14ac:dyDescent="0.45">
      <c r="A16" s="122"/>
      <c r="B16" s="122"/>
      <c r="C16" s="122"/>
      <c r="D16" s="122"/>
      <c r="E16" s="122"/>
      <c r="F16" s="122"/>
      <c r="G16" s="122"/>
      <c r="H16" s="122"/>
      <c r="I16" s="122"/>
      <c r="J16" s="122"/>
      <c r="K16" s="122"/>
      <c r="L16" s="122"/>
      <c r="M16" s="122"/>
      <c r="N16" s="122"/>
      <c r="O16" s="122"/>
      <c r="P16" s="122"/>
      <c r="Q16" s="122"/>
      <c r="R16" s="122"/>
    </row>
    <row r="18" spans="5:6" hidden="1" x14ac:dyDescent="0.45">
      <c r="F18" s="108"/>
    </row>
    <row r="20" spans="5:6" hidden="1" x14ac:dyDescent="0.45">
      <c r="E20" s="124"/>
    </row>
    <row r="22" spans="5:6" hidden="1" x14ac:dyDescent="0.45">
      <c r="E22" s="125"/>
    </row>
  </sheetData>
  <conditionalFormatting sqref="F11">
    <cfRule type="cellIs" dxfId="4" priority="18" stopIfTrue="1" operator="notEqual">
      <formula>0</formula>
    </cfRule>
    <cfRule type="cellIs" dxfId="3" priority="19" stopIfTrue="1" operator="equal">
      <formula>""</formula>
    </cfRule>
  </conditionalFormatting>
  <conditionalFormatting sqref="J3:R3">
    <cfRule type="cellIs" dxfId="2" priority="1" operator="equal">
      <formula>"Post-Fcst"</formula>
    </cfRule>
    <cfRule type="cellIs" dxfId="1" priority="2" operator="equal">
      <formula>"Forecast"</formula>
    </cfRule>
    <cfRule type="cellIs" dxfId="0" priority="3" operator="equal">
      <formula>"Pre Fcst"</formula>
    </cfRule>
  </conditionalFormatting>
  <pageMargins left="0.70866141732283472" right="0.70866141732283472" top="0.74803149606299213" bottom="0.74803149606299213" header="0.31496062992125984" footer="0.31496062992125984"/>
  <pageSetup paperSize="9" scale="43" orientation="portrait" r:id="rId1"/>
  <headerFooter>
    <oddHeader>&amp;L&amp;F
&amp;C                                                                     &amp;A&amp;ROFFICIAL</oddHeader>
    <oddFooter>&amp;LPrinted on &amp;D at &amp;T&amp;CPage &amp;P of &amp;N&amp;ROfwat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4EAD-2ED0-44CF-9B84-573E0E4B99D1}">
  <sheetPr>
    <pageSetUpPr fitToPage="1"/>
  </sheetPr>
  <dimension ref="B2:I44"/>
  <sheetViews>
    <sheetView tabSelected="1" topLeftCell="A30" zoomScale="80" zoomScaleNormal="80" workbookViewId="0"/>
  </sheetViews>
  <sheetFormatPr defaultRowHeight="14.25" x14ac:dyDescent="0.45"/>
  <cols>
    <col min="2" max="2" width="41.265625" bestFit="1" customWidth="1"/>
    <col min="3" max="3" width="20.265625" bestFit="1" customWidth="1"/>
    <col min="4" max="4" width="15.73046875" style="241" bestFit="1" customWidth="1"/>
    <col min="5" max="5" width="16.1328125" style="241" bestFit="1" customWidth="1"/>
    <col min="6" max="7" width="12.3984375" bestFit="1" customWidth="1"/>
    <col min="8" max="8" width="16.59765625" bestFit="1" customWidth="1"/>
    <col min="9" max="10" width="12.3984375" bestFit="1" customWidth="1"/>
    <col min="11" max="11" width="16.59765625" bestFit="1" customWidth="1"/>
    <col min="12" max="12" width="16.59765625" customWidth="1"/>
    <col min="13" max="13" width="12.265625" bestFit="1" customWidth="1"/>
    <col min="14" max="14" width="12.265625" customWidth="1"/>
  </cols>
  <sheetData>
    <row r="2" spans="2:9" x14ac:dyDescent="0.45">
      <c r="G2" s="460"/>
    </row>
    <row r="3" spans="2:9" x14ac:dyDescent="0.45">
      <c r="B3" s="344" t="s">
        <v>202</v>
      </c>
      <c r="C3" s="344" t="s">
        <v>205</v>
      </c>
      <c r="D3" s="344" t="s">
        <v>203</v>
      </c>
      <c r="E3" s="344" t="s">
        <v>204</v>
      </c>
      <c r="F3" s="344" t="s">
        <v>8</v>
      </c>
      <c r="G3" s="344" t="s">
        <v>381</v>
      </c>
      <c r="H3" s="344" t="s">
        <v>382</v>
      </c>
      <c r="I3" s="344" t="s">
        <v>383</v>
      </c>
    </row>
    <row r="4" spans="2:9" x14ac:dyDescent="0.45">
      <c r="B4" s="441" t="s">
        <v>210</v>
      </c>
      <c r="C4" s="441" t="str">
        <f>F4&amp;B4</f>
        <v>AFWSESRO</v>
      </c>
      <c r="D4" s="440">
        <v>121.7161</v>
      </c>
      <c r="E4" s="342">
        <v>2</v>
      </c>
      <c r="F4" s="489" t="s">
        <v>146</v>
      </c>
      <c r="G4" s="456">
        <v>0.50834599999999996</v>
      </c>
      <c r="H4" s="456">
        <v>2.0035943333333335</v>
      </c>
      <c r="I4" s="455">
        <f>SUM(G4,H4)</f>
        <v>2.5119403333333334</v>
      </c>
    </row>
    <row r="5" spans="2:9" x14ac:dyDescent="0.45">
      <c r="B5" s="441" t="s">
        <v>210</v>
      </c>
      <c r="C5" s="441" t="str">
        <f t="shared" ref="C5:C44" si="0">F5&amp;B5</f>
        <v>TMSSESRO</v>
      </c>
      <c r="D5" s="440">
        <v>121.7161</v>
      </c>
      <c r="E5" s="342">
        <v>2</v>
      </c>
      <c r="F5" s="489" t="s">
        <v>171</v>
      </c>
      <c r="G5" s="457">
        <v>1.0166919999999999</v>
      </c>
      <c r="H5" s="455">
        <v>4.007188666666667</v>
      </c>
      <c r="I5" s="455">
        <f t="shared" ref="I5:I44" si="1">SUM(G5,H5)</f>
        <v>5.0238806666666669</v>
      </c>
    </row>
    <row r="6" spans="2:9" x14ac:dyDescent="0.45">
      <c r="B6" s="405" t="s">
        <v>216</v>
      </c>
      <c r="C6" s="441" t="str">
        <f t="shared" si="0"/>
        <v>TMSLondon Reuse</v>
      </c>
      <c r="D6" s="439">
        <v>62.94</v>
      </c>
      <c r="E6" s="251">
        <v>1</v>
      </c>
      <c r="F6" s="489" t="s">
        <v>171</v>
      </c>
      <c r="G6" s="456">
        <v>2.5366399999999998</v>
      </c>
      <c r="H6" s="456">
        <v>5.5568770000000001</v>
      </c>
      <c r="I6" s="455">
        <f t="shared" si="1"/>
        <v>8.0935170000000003</v>
      </c>
    </row>
    <row r="7" spans="2:9" x14ac:dyDescent="0.45">
      <c r="B7" s="405" t="s">
        <v>217</v>
      </c>
      <c r="C7" s="441" t="str">
        <f t="shared" si="0"/>
        <v>ANHSouth Lincs</v>
      </c>
      <c r="D7" s="439">
        <v>38.6</v>
      </c>
      <c r="E7" s="251">
        <v>2</v>
      </c>
      <c r="F7" s="489" t="s">
        <v>148</v>
      </c>
      <c r="G7" s="456">
        <v>1.19</v>
      </c>
      <c r="H7" s="456">
        <v>2.695872</v>
      </c>
      <c r="I7" s="455">
        <f t="shared" si="1"/>
        <v>3.885872</v>
      </c>
    </row>
    <row r="8" spans="2:9" x14ac:dyDescent="0.45">
      <c r="B8" s="405" t="s">
        <v>217</v>
      </c>
      <c r="C8" s="441" t="str">
        <f t="shared" si="0"/>
        <v>AFWSouth Lincs</v>
      </c>
      <c r="D8" s="439">
        <v>38.6</v>
      </c>
      <c r="E8" s="251">
        <v>2</v>
      </c>
      <c r="F8" s="489" t="s">
        <v>146</v>
      </c>
      <c r="G8" s="457">
        <v>1.19</v>
      </c>
      <c r="H8" s="455">
        <v>2.695872</v>
      </c>
      <c r="I8" s="455">
        <f t="shared" si="1"/>
        <v>3.885872</v>
      </c>
    </row>
    <row r="9" spans="2:9" x14ac:dyDescent="0.45">
      <c r="B9" s="405" t="s">
        <v>218</v>
      </c>
      <c r="C9" s="441" t="str">
        <f t="shared" si="0"/>
        <v>SRNRiver Itchen Recycling</v>
      </c>
      <c r="D9" s="440">
        <v>35.761000000000003</v>
      </c>
      <c r="E9" s="251">
        <v>1</v>
      </c>
      <c r="F9" s="489" t="s">
        <v>169</v>
      </c>
      <c r="G9" s="456">
        <v>2.3465090000000002</v>
      </c>
      <c r="H9" s="456">
        <v>4.2773440000000003</v>
      </c>
      <c r="I9" s="455">
        <f t="shared" si="1"/>
        <v>6.6238530000000004</v>
      </c>
    </row>
    <row r="10" spans="2:9" x14ac:dyDescent="0.45">
      <c r="B10" s="405" t="s">
        <v>219</v>
      </c>
      <c r="C10" s="441" t="str">
        <f t="shared" si="0"/>
        <v>SRNFawley Desalination</v>
      </c>
      <c r="D10" s="440">
        <v>37.433</v>
      </c>
      <c r="E10" s="251">
        <v>1</v>
      </c>
      <c r="F10" s="489" t="s">
        <v>169</v>
      </c>
      <c r="G10" s="456">
        <v>1.936509</v>
      </c>
      <c r="H10" s="456">
        <v>4.6916200000000003</v>
      </c>
      <c r="I10" s="455">
        <f t="shared" si="1"/>
        <v>6.6281290000000004</v>
      </c>
    </row>
    <row r="11" spans="2:9" x14ac:dyDescent="0.45">
      <c r="B11" s="405" t="s">
        <v>220</v>
      </c>
      <c r="C11" s="441" t="str">
        <f t="shared" si="0"/>
        <v>AFWMinworth</v>
      </c>
      <c r="D11" s="439">
        <v>9</v>
      </c>
      <c r="E11" s="251">
        <v>2</v>
      </c>
      <c r="F11" s="489" t="s">
        <v>146</v>
      </c>
      <c r="G11" s="456">
        <v>0.14951733333333331</v>
      </c>
      <c r="H11" s="456">
        <v>0.49148733333333333</v>
      </c>
      <c r="I11" s="455">
        <f t="shared" si="1"/>
        <v>0.64100466666666667</v>
      </c>
    </row>
    <row r="12" spans="2:9" x14ac:dyDescent="0.45">
      <c r="B12" s="405" t="s">
        <v>220</v>
      </c>
      <c r="C12" s="441" t="str">
        <f t="shared" si="0"/>
        <v>SVEMinworth</v>
      </c>
      <c r="D12" s="439">
        <v>9</v>
      </c>
      <c r="E12" s="251">
        <v>2</v>
      </c>
      <c r="F12" s="489" t="s">
        <v>162</v>
      </c>
      <c r="G12" s="457">
        <v>0.29903466666666662</v>
      </c>
      <c r="H12" s="455">
        <v>0.98297466666666666</v>
      </c>
      <c r="I12" s="455">
        <f t="shared" si="1"/>
        <v>1.2820093333333333</v>
      </c>
    </row>
    <row r="13" spans="2:9" x14ac:dyDescent="0.45">
      <c r="B13" s="441" t="s">
        <v>221</v>
      </c>
      <c r="C13" s="441" t="str">
        <f t="shared" si="0"/>
        <v>NWTNorth West Transfer (Vyrnwy + UU Sources)</v>
      </c>
      <c r="D13" s="440">
        <v>21.9</v>
      </c>
      <c r="E13" s="342">
        <v>1</v>
      </c>
      <c r="F13" s="489" t="s">
        <v>173</v>
      </c>
      <c r="G13" s="456">
        <v>1.632174</v>
      </c>
      <c r="H13" s="456">
        <v>3.231932</v>
      </c>
      <c r="I13" s="455">
        <f t="shared" si="1"/>
        <v>4.8641059999999996</v>
      </c>
    </row>
    <row r="14" spans="2:9" x14ac:dyDescent="0.45">
      <c r="B14" s="441" t="s">
        <v>222</v>
      </c>
      <c r="C14" s="441" t="str">
        <f t="shared" si="0"/>
        <v>SRNWCS Sources</v>
      </c>
      <c r="D14" s="440">
        <v>5.52</v>
      </c>
      <c r="E14" s="342">
        <v>3</v>
      </c>
      <c r="F14" s="489" t="s">
        <v>169</v>
      </c>
      <c r="G14" s="456">
        <v>0.13073913043478264</v>
      </c>
      <c r="H14" s="456">
        <v>0</v>
      </c>
      <c r="I14" s="455">
        <f t="shared" si="1"/>
        <v>0.13073913043478264</v>
      </c>
    </row>
    <row r="15" spans="2:9" x14ac:dyDescent="0.45">
      <c r="B15" s="441" t="s">
        <v>222</v>
      </c>
      <c r="C15" s="441" t="str">
        <f t="shared" si="0"/>
        <v>SWBWCS Sources</v>
      </c>
      <c r="D15" s="440">
        <v>5.52</v>
      </c>
      <c r="E15" s="342">
        <v>3</v>
      </c>
      <c r="F15" s="489" t="s">
        <v>167</v>
      </c>
      <c r="G15" s="457">
        <v>0.23452173913043473</v>
      </c>
      <c r="H15" s="455">
        <v>0</v>
      </c>
      <c r="I15" s="455">
        <f t="shared" si="1"/>
        <v>0.23452173913043473</v>
      </c>
    </row>
    <row r="16" spans="2:9" x14ac:dyDescent="0.45">
      <c r="B16" s="441" t="s">
        <v>222</v>
      </c>
      <c r="C16" s="441" t="str">
        <f t="shared" si="0"/>
        <v>WSXWCS Sources</v>
      </c>
      <c r="D16" s="440">
        <v>5.52</v>
      </c>
      <c r="E16" s="342">
        <v>3</v>
      </c>
      <c r="F16" s="489" t="s">
        <v>175</v>
      </c>
      <c r="G16" s="455">
        <v>0.13073913043478264</v>
      </c>
      <c r="H16" s="455">
        <v>0</v>
      </c>
      <c r="I16" s="455">
        <f t="shared" si="1"/>
        <v>0.13073913043478264</v>
      </c>
    </row>
    <row r="17" spans="2:9" x14ac:dyDescent="0.45">
      <c r="B17" s="441" t="s">
        <v>223</v>
      </c>
      <c r="C17" s="441" t="str">
        <f t="shared" si="0"/>
        <v>SRNWCS Transfer</v>
      </c>
      <c r="D17" s="440">
        <v>3.96</v>
      </c>
      <c r="E17" s="342">
        <v>3</v>
      </c>
      <c r="F17" s="489" t="s">
        <v>169</v>
      </c>
      <c r="G17" s="456">
        <v>9.4E-2</v>
      </c>
      <c r="H17" s="456">
        <v>0</v>
      </c>
      <c r="I17" s="455">
        <f t="shared" si="1"/>
        <v>9.4E-2</v>
      </c>
    </row>
    <row r="18" spans="2:9" x14ac:dyDescent="0.45">
      <c r="B18" s="441" t="s">
        <v>223</v>
      </c>
      <c r="C18" s="441" t="str">
        <f t="shared" si="0"/>
        <v>SWBWCS Transfer</v>
      </c>
      <c r="D18" s="440">
        <v>3.96</v>
      </c>
      <c r="E18" s="342">
        <v>3</v>
      </c>
      <c r="F18" s="489" t="s">
        <v>167</v>
      </c>
      <c r="G18" s="457">
        <v>9.4E-2</v>
      </c>
      <c r="H18" s="455">
        <v>0</v>
      </c>
      <c r="I18" s="455">
        <f t="shared" si="1"/>
        <v>9.4E-2</v>
      </c>
    </row>
    <row r="19" spans="2:9" x14ac:dyDescent="0.45">
      <c r="B19" s="441" t="s">
        <v>223</v>
      </c>
      <c r="C19" s="441" t="str">
        <f t="shared" si="0"/>
        <v>WSXWCS Transfer</v>
      </c>
      <c r="D19" s="440">
        <v>3.96</v>
      </c>
      <c r="E19" s="342">
        <v>3</v>
      </c>
      <c r="F19" s="489" t="s">
        <v>175</v>
      </c>
      <c r="G19" s="455">
        <v>9.4E-2</v>
      </c>
      <c r="H19" s="455">
        <v>0</v>
      </c>
      <c r="I19" s="455">
        <f t="shared" si="1"/>
        <v>9.4E-2</v>
      </c>
    </row>
    <row r="20" spans="2:9" x14ac:dyDescent="0.45">
      <c r="B20" s="405" t="s">
        <v>224</v>
      </c>
      <c r="C20" s="441" t="str">
        <f t="shared" si="0"/>
        <v>SVESevern Trent Sources</v>
      </c>
      <c r="D20" s="440">
        <v>5.3</v>
      </c>
      <c r="E20" s="251">
        <v>1</v>
      </c>
      <c r="F20" s="489" t="s">
        <v>162</v>
      </c>
      <c r="G20" s="456">
        <v>0.26756799999999997</v>
      </c>
      <c r="H20" s="456">
        <v>0.673014</v>
      </c>
      <c r="I20" s="455">
        <f t="shared" si="1"/>
        <v>0.94058200000000003</v>
      </c>
    </row>
    <row r="21" spans="2:9" x14ac:dyDescent="0.45">
      <c r="B21" s="405" t="s">
        <v>225</v>
      </c>
      <c r="C21" s="441" t="str">
        <f t="shared" si="0"/>
        <v>BRLWCN Sources (Cheddar 2)</v>
      </c>
      <c r="D21" s="440">
        <v>4.92</v>
      </c>
      <c r="E21" s="251">
        <v>3</v>
      </c>
      <c r="F21" s="489" t="s">
        <v>150</v>
      </c>
      <c r="G21" s="456">
        <v>0.17560046341463412</v>
      </c>
      <c r="H21" s="456">
        <v>0.43343311259999995</v>
      </c>
      <c r="I21" s="455">
        <f t="shared" si="1"/>
        <v>0.60903357601463404</v>
      </c>
    </row>
    <row r="22" spans="2:9" x14ac:dyDescent="0.45">
      <c r="B22" s="405" t="s">
        <v>225</v>
      </c>
      <c r="C22" s="441" t="str">
        <f t="shared" si="0"/>
        <v>SRNWCN Sources (Cheddar 2)</v>
      </c>
      <c r="D22" s="440">
        <v>4.92</v>
      </c>
      <c r="E22" s="251">
        <v>3</v>
      </c>
      <c r="F22" s="489" t="s">
        <v>169</v>
      </c>
      <c r="G22" s="457">
        <v>0.12711376829268295</v>
      </c>
      <c r="H22" s="455">
        <v>0.31386535739999999</v>
      </c>
      <c r="I22" s="455">
        <f t="shared" si="1"/>
        <v>0.44097912569268294</v>
      </c>
    </row>
    <row r="23" spans="2:9" x14ac:dyDescent="0.45">
      <c r="B23" s="405" t="s">
        <v>225</v>
      </c>
      <c r="C23" s="441" t="str">
        <f t="shared" si="0"/>
        <v>WSXWCN Sources (Cheddar 2)</v>
      </c>
      <c r="D23" s="440">
        <v>4.92</v>
      </c>
      <c r="E23" s="251">
        <v>3</v>
      </c>
      <c r="F23" s="489" t="s">
        <v>175</v>
      </c>
      <c r="G23" s="455">
        <v>0.12711376829268295</v>
      </c>
      <c r="H23" s="455">
        <v>0.31386535739999999</v>
      </c>
      <c r="I23" s="455">
        <f t="shared" si="1"/>
        <v>0.44097912569268294</v>
      </c>
    </row>
    <row r="24" spans="2:9" x14ac:dyDescent="0.45">
      <c r="B24" s="405" t="s">
        <v>226</v>
      </c>
      <c r="C24" s="441" t="str">
        <f t="shared" si="0"/>
        <v>SVESTT</v>
      </c>
      <c r="D24" s="440">
        <v>66.594999999999999</v>
      </c>
      <c r="E24" s="251">
        <v>3</v>
      </c>
      <c r="F24" s="489" t="s">
        <v>162</v>
      </c>
      <c r="G24" s="455">
        <v>1.3380000000000001</v>
      </c>
      <c r="H24" s="455">
        <v>2.2484086666666667</v>
      </c>
      <c r="I24" s="455">
        <f t="shared" si="1"/>
        <v>3.5864086666666668</v>
      </c>
    </row>
    <row r="25" spans="2:9" x14ac:dyDescent="0.45">
      <c r="B25" s="405" t="s">
        <v>226</v>
      </c>
      <c r="C25" s="441" t="str">
        <f t="shared" si="0"/>
        <v>TMSSTT</v>
      </c>
      <c r="D25" s="440">
        <v>66.594999999999999</v>
      </c>
      <c r="E25" s="251">
        <v>3</v>
      </c>
      <c r="F25" s="489" t="s">
        <v>171</v>
      </c>
      <c r="G25" s="456">
        <v>1.3380000000000001</v>
      </c>
      <c r="H25" s="456">
        <v>2.2484086666666667</v>
      </c>
      <c r="I25" s="455">
        <f t="shared" si="1"/>
        <v>3.5864086666666668</v>
      </c>
    </row>
    <row r="26" spans="2:9" x14ac:dyDescent="0.45">
      <c r="B26" s="405" t="s">
        <v>226</v>
      </c>
      <c r="C26" s="441" t="str">
        <f t="shared" si="0"/>
        <v>NWTSTT</v>
      </c>
      <c r="D26" s="440">
        <v>66.594999999999999</v>
      </c>
      <c r="E26" s="251">
        <v>3</v>
      </c>
      <c r="F26" s="489" t="s">
        <v>173</v>
      </c>
      <c r="G26" s="457">
        <v>1.3380000000000001</v>
      </c>
      <c r="H26" s="455">
        <v>2.2484086666666667</v>
      </c>
      <c r="I26" s="455">
        <f t="shared" si="1"/>
        <v>3.5864086666666668</v>
      </c>
    </row>
    <row r="27" spans="2:9" x14ac:dyDescent="0.45">
      <c r="B27" s="405" t="s">
        <v>227</v>
      </c>
      <c r="C27" s="441" t="str">
        <f t="shared" si="0"/>
        <v>AFWGUC</v>
      </c>
      <c r="D27" s="440">
        <v>18</v>
      </c>
      <c r="E27" s="251">
        <v>2</v>
      </c>
      <c r="F27" s="489" t="s">
        <v>146</v>
      </c>
      <c r="G27" s="456">
        <v>0.74493450000000005</v>
      </c>
      <c r="H27" s="456">
        <v>1.3886495000000001</v>
      </c>
      <c r="I27" s="455">
        <f t="shared" si="1"/>
        <v>2.1335839999999999</v>
      </c>
    </row>
    <row r="28" spans="2:9" x14ac:dyDescent="0.45">
      <c r="B28" s="405" t="s">
        <v>227</v>
      </c>
      <c r="C28" s="441" t="str">
        <f t="shared" si="0"/>
        <v>SVEGUC</v>
      </c>
      <c r="D28" s="440">
        <v>18</v>
      </c>
      <c r="E28" s="251">
        <v>2</v>
      </c>
      <c r="F28" s="489" t="s">
        <v>162</v>
      </c>
      <c r="G28" s="457">
        <v>0.74493450000000005</v>
      </c>
      <c r="H28" s="455">
        <v>1.3886495000000001</v>
      </c>
      <c r="I28" s="455">
        <f t="shared" si="1"/>
        <v>2.1335839999999999</v>
      </c>
    </row>
    <row r="29" spans="2:9" x14ac:dyDescent="0.45">
      <c r="B29" s="405" t="s">
        <v>228</v>
      </c>
      <c r="C29" s="441" t="str">
        <f t="shared" si="0"/>
        <v>SRNT2ST</v>
      </c>
      <c r="D29" s="439">
        <v>15</v>
      </c>
      <c r="E29" s="251">
        <v>2</v>
      </c>
      <c r="F29" s="489" t="s">
        <v>169</v>
      </c>
      <c r="G29" s="457">
        <v>0.314</v>
      </c>
      <c r="H29" s="455">
        <v>0.89239299999999999</v>
      </c>
      <c r="I29" s="455">
        <f t="shared" si="1"/>
        <v>1.206393</v>
      </c>
    </row>
    <row r="30" spans="2:9" x14ac:dyDescent="0.45">
      <c r="B30" s="405" t="s">
        <v>228</v>
      </c>
      <c r="C30" s="441" t="str">
        <f t="shared" si="0"/>
        <v>TMST2ST</v>
      </c>
      <c r="D30" s="439">
        <v>15</v>
      </c>
      <c r="E30" s="251">
        <v>2</v>
      </c>
      <c r="F30" s="489" t="s">
        <v>171</v>
      </c>
      <c r="G30" s="456">
        <v>0.314</v>
      </c>
      <c r="H30" s="456">
        <v>0.89239299999999999</v>
      </c>
      <c r="I30" s="455">
        <f t="shared" si="1"/>
        <v>1.206393</v>
      </c>
    </row>
    <row r="31" spans="2:9" x14ac:dyDescent="0.45">
      <c r="B31" s="405" t="s">
        <v>229</v>
      </c>
      <c r="C31" s="441" t="str">
        <f t="shared" si="0"/>
        <v>ANHA2AT</v>
      </c>
      <c r="D31" s="439">
        <v>11.465</v>
      </c>
      <c r="E31" s="251">
        <v>2</v>
      </c>
      <c r="F31" s="489" t="s">
        <v>148</v>
      </c>
      <c r="G31" s="456">
        <v>0.27513055211513304</v>
      </c>
      <c r="H31" s="456">
        <v>0.85542076493676411</v>
      </c>
      <c r="I31" s="455">
        <f t="shared" si="1"/>
        <v>1.1305513170518973</v>
      </c>
    </row>
    <row r="32" spans="2:9" x14ac:dyDescent="0.45">
      <c r="B32" s="405" t="s">
        <v>229</v>
      </c>
      <c r="C32" s="441" t="str">
        <f t="shared" si="0"/>
        <v>AFWA2AT</v>
      </c>
      <c r="D32" s="439">
        <v>11.465</v>
      </c>
      <c r="E32" s="251">
        <v>2</v>
      </c>
      <c r="F32" s="489" t="s">
        <v>146</v>
      </c>
      <c r="G32" s="457">
        <v>0.29891344788486696</v>
      </c>
      <c r="H32" s="455">
        <v>0.48958217793283904</v>
      </c>
      <c r="I32" s="455">
        <f t="shared" si="1"/>
        <v>0.78849562581770605</v>
      </c>
    </row>
    <row r="33" spans="2:9" x14ac:dyDescent="0.45">
      <c r="B33" s="405" t="s">
        <v>230</v>
      </c>
      <c r="C33" s="441" t="str">
        <f t="shared" si="0"/>
        <v>TMST2AT</v>
      </c>
      <c r="D33" s="439">
        <v>10.92</v>
      </c>
      <c r="E33" s="251">
        <v>2</v>
      </c>
      <c r="F33" s="489" t="s">
        <v>171</v>
      </c>
      <c r="G33" s="456">
        <v>0.42760900000000002</v>
      </c>
      <c r="H33" s="456">
        <v>0.80374199999999996</v>
      </c>
      <c r="I33" s="455">
        <f t="shared" si="1"/>
        <v>1.2313510000000001</v>
      </c>
    </row>
    <row r="34" spans="2:9" x14ac:dyDescent="0.45">
      <c r="B34" s="405" t="s">
        <v>230</v>
      </c>
      <c r="C34" s="441" t="str">
        <f t="shared" si="0"/>
        <v>AFWT2AT</v>
      </c>
      <c r="D34" s="439">
        <v>10.92</v>
      </c>
      <c r="E34" s="251">
        <v>2</v>
      </c>
      <c r="F34" s="489" t="s">
        <v>146</v>
      </c>
      <c r="G34" s="457">
        <v>0.42760900000000002</v>
      </c>
      <c r="H34" s="455">
        <v>0.80374199999999996</v>
      </c>
      <c r="I34" s="455">
        <f t="shared" si="1"/>
        <v>1.2313510000000001</v>
      </c>
    </row>
    <row r="35" spans="2:9" x14ac:dyDescent="0.45">
      <c r="B35" s="405" t="s">
        <v>231</v>
      </c>
      <c r="C35" s="441" t="str">
        <f t="shared" si="0"/>
        <v>YKYUDVRE</v>
      </c>
      <c r="D35" s="439">
        <v>35.86</v>
      </c>
      <c r="E35" s="251">
        <v>2</v>
      </c>
      <c r="F35" s="489" t="s">
        <v>177</v>
      </c>
      <c r="G35" s="455">
        <v>0</v>
      </c>
      <c r="H35" s="456" t="s">
        <v>384</v>
      </c>
      <c r="I35" s="455">
        <f t="shared" si="1"/>
        <v>0</v>
      </c>
    </row>
    <row r="36" spans="2:9" x14ac:dyDescent="0.45">
      <c r="B36" s="405" t="s">
        <v>231</v>
      </c>
      <c r="C36" s="441" t="str">
        <f t="shared" si="0"/>
        <v>SVEUDVRE</v>
      </c>
      <c r="D36" s="439">
        <v>35.86</v>
      </c>
      <c r="E36" s="251">
        <v>2</v>
      </c>
      <c r="F36" s="489" t="s">
        <v>162</v>
      </c>
      <c r="G36" s="455">
        <v>0</v>
      </c>
      <c r="H36" s="456" t="s">
        <v>384</v>
      </c>
      <c r="I36" s="455">
        <f t="shared" si="1"/>
        <v>0</v>
      </c>
    </row>
    <row r="37" spans="2:9" x14ac:dyDescent="0.45">
      <c r="B37" s="405" t="s">
        <v>232</v>
      </c>
      <c r="C37" s="441" t="str">
        <f t="shared" si="0"/>
        <v>ANHFens Reservoir</v>
      </c>
      <c r="D37" s="439">
        <v>24.55</v>
      </c>
      <c r="E37" s="251">
        <v>2</v>
      </c>
      <c r="F37" s="489" t="s">
        <v>148</v>
      </c>
      <c r="G37" s="455">
        <v>0</v>
      </c>
      <c r="H37" s="456">
        <v>1.6397326272912423</v>
      </c>
      <c r="I37" s="455">
        <f t="shared" si="1"/>
        <v>1.6397326272912423</v>
      </c>
    </row>
    <row r="38" spans="2:9" x14ac:dyDescent="0.45">
      <c r="B38" s="405" t="s">
        <v>232</v>
      </c>
      <c r="C38" s="441" t="str">
        <f t="shared" si="0"/>
        <v>SSCFens Reservoir</v>
      </c>
      <c r="D38" s="439">
        <v>24.55</v>
      </c>
      <c r="E38" s="251">
        <v>2</v>
      </c>
      <c r="F38" s="489" t="s">
        <v>9</v>
      </c>
      <c r="G38" s="455">
        <v>0</v>
      </c>
      <c r="H38" s="455">
        <v>2.2294057067209776</v>
      </c>
      <c r="I38" s="455">
        <f t="shared" si="1"/>
        <v>2.2294057067209776</v>
      </c>
    </row>
    <row r="39" spans="2:9" x14ac:dyDescent="0.45">
      <c r="B39" s="441" t="s">
        <v>233</v>
      </c>
      <c r="C39" s="441" t="str">
        <f t="shared" si="0"/>
        <v>SWBPoole Effluent Recycling and Transfers</v>
      </c>
      <c r="D39" s="440">
        <v>4.74</v>
      </c>
      <c r="E39" s="342">
        <v>2</v>
      </c>
      <c r="F39" s="489" t="s">
        <v>167</v>
      </c>
      <c r="G39" s="456">
        <v>0</v>
      </c>
      <c r="H39" s="456">
        <v>0.43013573105999997</v>
      </c>
      <c r="I39" s="455">
        <f t="shared" si="1"/>
        <v>0.43013573105999997</v>
      </c>
    </row>
    <row r="40" spans="2:9" x14ac:dyDescent="0.45">
      <c r="B40" s="441" t="s">
        <v>233</v>
      </c>
      <c r="C40" s="441" t="str">
        <f t="shared" si="0"/>
        <v>WSXPoole Effluent Recycling and Transfers</v>
      </c>
      <c r="D40" s="440">
        <v>4.74</v>
      </c>
      <c r="E40" s="342">
        <v>2</v>
      </c>
      <c r="F40" s="489" t="s">
        <v>175</v>
      </c>
      <c r="G40" s="455">
        <v>0</v>
      </c>
      <c r="H40" s="458">
        <v>0.28131985200000004</v>
      </c>
      <c r="I40" s="455">
        <f t="shared" si="1"/>
        <v>0.28131985200000004</v>
      </c>
    </row>
    <row r="41" spans="2:9" x14ac:dyDescent="0.45">
      <c r="B41" s="405" t="s">
        <v>234</v>
      </c>
      <c r="C41" s="441" t="str">
        <f t="shared" si="0"/>
        <v>SWBMendips</v>
      </c>
      <c r="D41" s="439">
        <v>30.08</v>
      </c>
      <c r="E41" s="251">
        <v>2</v>
      </c>
      <c r="F41" s="489" t="s">
        <v>167</v>
      </c>
      <c r="G41" s="455">
        <v>0</v>
      </c>
      <c r="H41" s="455">
        <v>1.063348</v>
      </c>
      <c r="I41" s="455">
        <f t="shared" si="1"/>
        <v>1.063348</v>
      </c>
    </row>
    <row r="42" spans="2:9" x14ac:dyDescent="0.45">
      <c r="B42" s="405" t="s">
        <v>234</v>
      </c>
      <c r="C42" s="441" t="str">
        <f t="shared" si="0"/>
        <v>WSXMendips</v>
      </c>
      <c r="D42" s="439">
        <v>30.08</v>
      </c>
      <c r="E42" s="251">
        <v>2</v>
      </c>
      <c r="F42" s="489" t="s">
        <v>175</v>
      </c>
      <c r="G42" s="455">
        <v>0</v>
      </c>
      <c r="H42" s="456">
        <v>1.063348</v>
      </c>
      <c r="I42" s="455">
        <f t="shared" si="1"/>
        <v>1.063348</v>
      </c>
    </row>
    <row r="43" spans="2:9" x14ac:dyDescent="0.45">
      <c r="B43" s="405" t="s">
        <v>235</v>
      </c>
      <c r="C43" s="441" t="str">
        <f t="shared" si="0"/>
        <v>SRNHavant Thicket Transfer</v>
      </c>
      <c r="D43" s="440">
        <v>5.1100000000000003</v>
      </c>
      <c r="E43" s="251">
        <v>1</v>
      </c>
      <c r="F43" s="489" t="s">
        <v>169</v>
      </c>
      <c r="G43" s="455">
        <v>0</v>
      </c>
      <c r="H43" s="456">
        <v>2.2919999999999998</v>
      </c>
      <c r="I43" s="455">
        <f t="shared" si="1"/>
        <v>2.2919999999999998</v>
      </c>
    </row>
    <row r="44" spans="2:9" x14ac:dyDescent="0.45">
      <c r="B44" s="405" t="s">
        <v>236</v>
      </c>
      <c r="C44" s="441" t="str">
        <f t="shared" si="0"/>
        <v>SRNHampshire Water Transfer and Recycling</v>
      </c>
      <c r="D44" s="440">
        <v>21.99</v>
      </c>
      <c r="E44" s="251">
        <v>1</v>
      </c>
      <c r="F44" s="489" t="s">
        <v>169</v>
      </c>
      <c r="G44" s="455">
        <v>0</v>
      </c>
      <c r="H44" s="455">
        <v>0</v>
      </c>
      <c r="I44" s="455">
        <f t="shared" si="1"/>
        <v>0</v>
      </c>
    </row>
  </sheetData>
  <sheetProtection insertColumns="0" insertRows="0" deleteColumns="0" deleteRows="0"/>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B1DC8-EA18-45B1-B7F9-F81E4AABDC0F}">
  <sheetPr codeName="Sheet8"/>
  <dimension ref="A1:XFC83"/>
  <sheetViews>
    <sheetView showGridLines="0" tabSelected="1" view="pageLayout" zoomScale="80" zoomScaleNormal="80" zoomScalePageLayoutView="80" workbookViewId="0"/>
  </sheetViews>
  <sheetFormatPr defaultColWidth="0" defaultRowHeight="14.25" zeroHeight="1" x14ac:dyDescent="0.45"/>
  <cols>
    <col min="1" max="4" width="1.1328125" customWidth="1"/>
    <col min="5" max="5" width="56" customWidth="1"/>
    <col min="6" max="6" width="12.3984375" customWidth="1"/>
    <col min="7" max="8" width="11.1328125" customWidth="1"/>
    <col min="9" max="9" width="1.3984375" customWidth="1"/>
    <col min="10" max="17" width="11.86328125" customWidth="1"/>
    <col min="18" max="18" width="9.86328125" customWidth="1"/>
    <col min="19" max="16380" width="9.86328125" hidden="1"/>
    <col min="16381" max="16381" width="9.1328125" hidden="1"/>
    <col min="16382" max="16382" width="11.1328125" hidden="1"/>
    <col min="16383" max="16383" width="11.86328125" hidden="1"/>
    <col min="16384" max="16384" width="7.3984375" hidden="1"/>
  </cols>
  <sheetData>
    <row r="1" spans="1:19" s="63" customFormat="1" ht="25.15" x14ac:dyDescent="0.7">
      <c r="A1" s="62" t="s">
        <v>97</v>
      </c>
      <c r="C1" s="64"/>
      <c r="E1" s="65"/>
    </row>
    <row r="2" spans="1:19" s="106" customFormat="1" x14ac:dyDescent="0.45">
      <c r="E2" s="106" t="str">
        <f xml:space="preserve"> E$21</f>
        <v>Model Period Ending</v>
      </c>
      <c r="F2"/>
      <c r="G2"/>
      <c r="H2" s="106">
        <f xml:space="preserve"> H$21</f>
        <v>0</v>
      </c>
      <c r="I2" s="106">
        <f t="shared" ref="I2:Q2" si="0" xml:space="preserve"> I$21</f>
        <v>0</v>
      </c>
      <c r="J2" s="135">
        <f xml:space="preserve"> J$21</f>
        <v>42825</v>
      </c>
      <c r="K2" s="135">
        <f t="shared" si="0"/>
        <v>43190</v>
      </c>
      <c r="L2" s="135">
        <f t="shared" si="0"/>
        <v>43555</v>
      </c>
      <c r="M2" s="135">
        <f t="shared" si="0"/>
        <v>43921</v>
      </c>
      <c r="N2" s="135">
        <f t="shared" si="0"/>
        <v>44286</v>
      </c>
      <c r="O2" s="135">
        <f t="shared" si="0"/>
        <v>44651</v>
      </c>
      <c r="P2" s="135">
        <f t="shared" si="0"/>
        <v>45016</v>
      </c>
      <c r="Q2" s="135">
        <f t="shared" si="0"/>
        <v>45382</v>
      </c>
      <c r="R2" s="135">
        <f xml:space="preserve"> R$21</f>
        <v>45747</v>
      </c>
    </row>
    <row r="3" spans="1:19" s="106" customFormat="1" x14ac:dyDescent="0.45">
      <c r="E3" s="106" t="str">
        <f xml:space="preserve"> E55</f>
        <v>Pre Forecast vs Forecast</v>
      </c>
      <c r="F3"/>
      <c r="G3" s="551"/>
      <c r="H3" s="106">
        <f t="shared" ref="H3:R3" si="1" xml:space="preserve"> H55</f>
        <v>0</v>
      </c>
      <c r="I3" s="106">
        <f t="shared" si="1"/>
        <v>0</v>
      </c>
      <c r="J3" s="106">
        <f t="shared" si="1"/>
        <v>0</v>
      </c>
      <c r="K3" s="106" t="str">
        <f t="shared" si="1"/>
        <v>Pre Fcst</v>
      </c>
      <c r="L3" s="106" t="str">
        <f t="shared" si="1"/>
        <v>Pre Fcst</v>
      </c>
      <c r="M3" s="106" t="str">
        <f t="shared" si="1"/>
        <v>Pre Fcst</v>
      </c>
      <c r="N3" s="106" t="str">
        <f t="shared" si="1"/>
        <v>Forecast</v>
      </c>
      <c r="O3" s="106" t="str">
        <f t="shared" si="1"/>
        <v>Forecast</v>
      </c>
      <c r="P3" s="106" t="str">
        <f t="shared" si="1"/>
        <v>Forecast</v>
      </c>
      <c r="Q3" s="106" t="str">
        <f t="shared" si="1"/>
        <v>Forecast</v>
      </c>
      <c r="R3" s="106" t="str">
        <f t="shared" si="1"/>
        <v>Forecast</v>
      </c>
    </row>
    <row r="4" spans="1:19" s="106" customFormat="1" x14ac:dyDescent="0.45">
      <c r="E4" s="106" t="str">
        <f xml:space="preserve"> E$29</f>
        <v>Financial Year Ending</v>
      </c>
      <c r="F4"/>
      <c r="G4"/>
      <c r="H4" s="106">
        <f t="shared" ref="H4:R4" si="2" xml:space="preserve"> H$29</f>
        <v>0</v>
      </c>
      <c r="I4" s="106">
        <f t="shared" si="2"/>
        <v>0</v>
      </c>
      <c r="J4" s="107">
        <f t="shared" si="2"/>
        <v>2017</v>
      </c>
      <c r="K4" s="107">
        <f t="shared" si="2"/>
        <v>2018</v>
      </c>
      <c r="L4" s="107">
        <f t="shared" si="2"/>
        <v>2019</v>
      </c>
      <c r="M4" s="107">
        <f t="shared" si="2"/>
        <v>2020</v>
      </c>
      <c r="N4" s="107">
        <f t="shared" si="2"/>
        <v>2021</v>
      </c>
      <c r="O4" s="107">
        <f t="shared" si="2"/>
        <v>2022</v>
      </c>
      <c r="P4" s="107">
        <f t="shared" si="2"/>
        <v>2023</v>
      </c>
      <c r="Q4" s="107">
        <f t="shared" si="2"/>
        <v>2024</v>
      </c>
      <c r="R4" s="107">
        <f t="shared" si="2"/>
        <v>2025</v>
      </c>
    </row>
    <row r="5" spans="1:19" s="106" customFormat="1" ht="12.75" x14ac:dyDescent="0.45">
      <c r="E5" s="106" t="str">
        <f xml:space="preserve"> E$8</f>
        <v>Model column counter</v>
      </c>
      <c r="F5" s="106">
        <f t="shared" ref="F5:I5" si="3" xml:space="preserve"> F$8</f>
        <v>0</v>
      </c>
      <c r="G5" s="106" t="str">
        <f t="shared" si="3"/>
        <v>counter</v>
      </c>
      <c r="H5" s="106">
        <f t="shared" si="3"/>
        <v>0</v>
      </c>
      <c r="I5" s="106">
        <f t="shared" si="3"/>
        <v>0</v>
      </c>
      <c r="J5" s="106">
        <f xml:space="preserve"> J$8</f>
        <v>1</v>
      </c>
      <c r="K5" s="106">
        <f t="shared" ref="K5:R5" si="4" xml:space="preserve"> K$8</f>
        <v>2</v>
      </c>
      <c r="L5" s="106">
        <f t="shared" si="4"/>
        <v>3</v>
      </c>
      <c r="M5" s="106">
        <f t="shared" si="4"/>
        <v>4</v>
      </c>
      <c r="N5" s="106">
        <f t="shared" si="4"/>
        <v>5</v>
      </c>
      <c r="O5" s="106">
        <f t="shared" si="4"/>
        <v>6</v>
      </c>
      <c r="P5" s="106">
        <f t="shared" si="4"/>
        <v>7</v>
      </c>
      <c r="Q5" s="106">
        <f t="shared" si="4"/>
        <v>8</v>
      </c>
      <c r="R5" s="106">
        <f t="shared" si="4"/>
        <v>9</v>
      </c>
    </row>
    <row r="6" spans="1:19" s="108" customFormat="1" ht="12.75" x14ac:dyDescent="0.45"/>
    <row r="7" spans="1:19" s="108" customFormat="1" ht="13.15" x14ac:dyDescent="0.45">
      <c r="A7" s="16"/>
      <c r="B7" s="16" t="s">
        <v>98</v>
      </c>
      <c r="C7" s="17"/>
      <c r="D7" s="18"/>
      <c r="E7" s="19"/>
      <c r="F7" s="19"/>
      <c r="G7" s="19"/>
      <c r="H7" s="19"/>
      <c r="I7" s="19"/>
      <c r="J7" s="19"/>
      <c r="K7" s="19"/>
      <c r="L7" s="19"/>
      <c r="M7" s="19"/>
      <c r="N7" s="19"/>
      <c r="O7" s="19"/>
      <c r="P7" s="19"/>
      <c r="Q7" s="19"/>
      <c r="R7" s="19"/>
      <c r="S7" s="19"/>
    </row>
    <row r="8" spans="1:19" s="108" customFormat="1" ht="13.15" x14ac:dyDescent="0.45">
      <c r="A8" s="16"/>
      <c r="B8" s="16"/>
      <c r="C8" s="17"/>
      <c r="D8" s="18"/>
      <c r="E8" s="20" t="s">
        <v>99</v>
      </c>
      <c r="F8" s="20"/>
      <c r="G8" s="20" t="s">
        <v>100</v>
      </c>
      <c r="H8" s="20"/>
      <c r="I8" s="21"/>
      <c r="J8" s="20">
        <f xml:space="preserve"> I8 + 1</f>
        <v>1</v>
      </c>
      <c r="K8" s="20">
        <f xml:space="preserve"> J8 + 1</f>
        <v>2</v>
      </c>
      <c r="L8" s="20">
        <f t="shared" ref="L8:R8" si="5" xml:space="preserve"> K8 + 1</f>
        <v>3</v>
      </c>
      <c r="M8" s="20">
        <f t="shared" si="5"/>
        <v>4</v>
      </c>
      <c r="N8" s="20">
        <f t="shared" si="5"/>
        <v>5</v>
      </c>
      <c r="O8" s="20">
        <f t="shared" si="5"/>
        <v>6</v>
      </c>
      <c r="P8" s="20">
        <f t="shared" si="5"/>
        <v>7</v>
      </c>
      <c r="Q8" s="20">
        <f t="shared" si="5"/>
        <v>8</v>
      </c>
      <c r="R8" s="20">
        <f t="shared" si="5"/>
        <v>9</v>
      </c>
      <c r="S8" s="20"/>
    </row>
    <row r="9" spans="1:19" s="108" customFormat="1" ht="13.15" x14ac:dyDescent="0.45">
      <c r="A9" s="16"/>
      <c r="B9" s="16"/>
      <c r="C9" s="17"/>
      <c r="D9" s="18"/>
      <c r="E9" s="18" t="s">
        <v>101</v>
      </c>
      <c r="F9" s="22">
        <f xml:space="preserve"> MAX(L8:R8)</f>
        <v>9</v>
      </c>
      <c r="G9" s="18" t="s">
        <v>102</v>
      </c>
      <c r="H9" s="18"/>
      <c r="I9" s="18"/>
      <c r="J9" s="18"/>
      <c r="K9" s="18"/>
      <c r="L9" s="18"/>
      <c r="M9" s="18"/>
      <c r="N9" s="18"/>
      <c r="O9" s="18"/>
      <c r="P9" s="18"/>
      <c r="Q9" s="18"/>
      <c r="R9" s="18"/>
      <c r="S9" s="18"/>
    </row>
    <row r="10" spans="1:19" s="108" customFormat="1" ht="13.15" x14ac:dyDescent="0.45">
      <c r="A10" s="16"/>
      <c r="B10" s="16"/>
      <c r="C10" s="17"/>
      <c r="D10" s="18"/>
      <c r="E10" s="18"/>
      <c r="F10" s="22"/>
      <c r="G10" s="18"/>
      <c r="H10" s="18"/>
      <c r="I10" s="18"/>
      <c r="J10" s="18"/>
      <c r="K10" s="18"/>
      <c r="L10" s="18"/>
      <c r="M10" s="18"/>
      <c r="N10" s="18"/>
      <c r="O10" s="18"/>
      <c r="P10" s="18"/>
      <c r="Q10" s="18"/>
      <c r="R10" s="18"/>
      <c r="S10" s="18"/>
    </row>
    <row r="11" spans="1:19" s="22" customFormat="1" ht="13.15" x14ac:dyDescent="0.45">
      <c r="A11" s="23"/>
      <c r="B11" s="24"/>
      <c r="C11" s="25"/>
      <c r="D11" s="26"/>
      <c r="E11" s="4" t="str">
        <f xml:space="preserve"> E$8</f>
        <v>Model column counter</v>
      </c>
      <c r="F11" s="4">
        <f xml:space="preserve"> F$8</f>
        <v>0</v>
      </c>
      <c r="G11" s="4" t="str">
        <f xml:space="preserve"> G$8</f>
        <v>counter</v>
      </c>
      <c r="H11" s="4">
        <f t="shared" ref="H11:I11" si="6" xml:space="preserve"> H$8</f>
        <v>0</v>
      </c>
      <c r="I11" s="4">
        <f t="shared" si="6"/>
        <v>0</v>
      </c>
      <c r="J11" s="4">
        <f xml:space="preserve"> J$8</f>
        <v>1</v>
      </c>
      <c r="K11" s="4">
        <f t="shared" ref="K11:R11" si="7" xml:space="preserve"> K$8</f>
        <v>2</v>
      </c>
      <c r="L11" s="4">
        <f t="shared" si="7"/>
        <v>3</v>
      </c>
      <c r="M11" s="4">
        <f t="shared" si="7"/>
        <v>4</v>
      </c>
      <c r="N11" s="4">
        <f t="shared" si="7"/>
        <v>5</v>
      </c>
      <c r="O11" s="4">
        <f t="shared" si="7"/>
        <v>6</v>
      </c>
      <c r="P11" s="4">
        <f t="shared" si="7"/>
        <v>7</v>
      </c>
      <c r="Q11" s="4">
        <f t="shared" si="7"/>
        <v>8</v>
      </c>
      <c r="R11" s="4">
        <f t="shared" si="7"/>
        <v>9</v>
      </c>
    </row>
    <row r="12" spans="1:19" s="19" customFormat="1" ht="13.15" x14ac:dyDescent="0.45">
      <c r="A12" s="27"/>
      <c r="B12" s="28"/>
      <c r="C12" s="29"/>
      <c r="D12" s="30"/>
      <c r="E12" s="15" t="s">
        <v>103</v>
      </c>
      <c r="G12" s="19" t="s">
        <v>104</v>
      </c>
      <c r="H12" s="19">
        <f xml:space="preserve"> SUM(L12:BY12)</f>
        <v>0</v>
      </c>
      <c r="J12" s="19">
        <f xml:space="preserve"> IF( J11 = 1, 1, 0)</f>
        <v>1</v>
      </c>
      <c r="K12" s="19">
        <f xml:space="preserve"> IF( K11 = 1, 1, 0)</f>
        <v>0</v>
      </c>
      <c r="L12" s="19">
        <f xml:space="preserve"> IF( L11 = 1, 1, 0)</f>
        <v>0</v>
      </c>
      <c r="M12" s="19">
        <f t="shared" ref="M12:R12" si="8" xml:space="preserve"> IF( M11 = 1, 1, 0)</f>
        <v>0</v>
      </c>
      <c r="N12" s="19">
        <f t="shared" si="8"/>
        <v>0</v>
      </c>
      <c r="O12" s="19">
        <f t="shared" si="8"/>
        <v>0</v>
      </c>
      <c r="P12" s="19">
        <f t="shared" si="8"/>
        <v>0</v>
      </c>
      <c r="Q12" s="19">
        <f t="shared" si="8"/>
        <v>0</v>
      </c>
      <c r="R12" s="19">
        <f t="shared" si="8"/>
        <v>0</v>
      </c>
    </row>
    <row r="13" spans="1:19" s="108" customFormat="1" ht="13.15" x14ac:dyDescent="0.45">
      <c r="A13" s="16"/>
      <c r="B13" s="16"/>
      <c r="C13" s="17"/>
      <c r="D13" s="18"/>
      <c r="E13" s="18"/>
      <c r="F13" s="18"/>
      <c r="G13" s="18"/>
      <c r="H13" s="18"/>
      <c r="I13" s="18"/>
      <c r="J13" s="18"/>
      <c r="K13" s="18"/>
      <c r="L13" s="18"/>
      <c r="M13" s="18"/>
      <c r="N13" s="18"/>
      <c r="O13" s="18"/>
      <c r="P13" s="18"/>
      <c r="Q13" s="18"/>
      <c r="R13" s="18"/>
      <c r="S13" s="18"/>
    </row>
    <row r="14" spans="1:19" s="108" customFormat="1" ht="13.15" x14ac:dyDescent="0.45">
      <c r="A14" s="16"/>
      <c r="B14" s="16" t="s">
        <v>105</v>
      </c>
      <c r="C14" s="17"/>
      <c r="D14" s="18"/>
      <c r="E14" s="18"/>
      <c r="F14" s="18"/>
      <c r="G14" s="18"/>
      <c r="H14" s="18"/>
      <c r="I14" s="18"/>
      <c r="J14" s="18"/>
      <c r="K14" s="18"/>
      <c r="L14" s="18"/>
      <c r="M14" s="18"/>
      <c r="N14" s="18"/>
      <c r="O14" s="18"/>
      <c r="P14" s="18"/>
      <c r="Q14" s="18"/>
      <c r="R14" s="18"/>
      <c r="S14" s="18"/>
    </row>
    <row r="15" spans="1:19" s="108" customFormat="1" ht="13.15" x14ac:dyDescent="0.45">
      <c r="A15" s="16"/>
      <c r="B15" s="16"/>
      <c r="C15" s="17"/>
      <c r="D15" s="18"/>
      <c r="E15" s="66" t="str">
        <f>InputsC!E9</f>
        <v>First date of time ruler</v>
      </c>
      <c r="F15" s="32">
        <f>InputsC!F9</f>
        <v>42461</v>
      </c>
      <c r="G15" s="32" t="str">
        <f>InputsC!G9</f>
        <v>date</v>
      </c>
      <c r="H15" s="31"/>
      <c r="I15" s="32"/>
      <c r="J15" s="32"/>
      <c r="K15" s="31"/>
      <c r="L15" s="31"/>
      <c r="M15" s="33"/>
      <c r="N15" s="33"/>
      <c r="O15" s="33"/>
      <c r="P15" s="33"/>
      <c r="Q15" s="33"/>
      <c r="R15" s="33"/>
      <c r="S15" s="33"/>
    </row>
    <row r="16" spans="1:19" s="108" customFormat="1" ht="13.15" x14ac:dyDescent="0.45">
      <c r="A16" s="16"/>
      <c r="B16" s="16"/>
      <c r="C16" s="17"/>
      <c r="D16" s="18"/>
      <c r="E16" s="15" t="s">
        <v>106</v>
      </c>
      <c r="F16" s="34">
        <f xml:space="preserve"> DATE(YEAR(F15), MONTH(F15), 1)</f>
        <v>42461</v>
      </c>
      <c r="G16" s="34" t="s">
        <v>107</v>
      </c>
      <c r="H16" s="34"/>
      <c r="I16" s="35"/>
      <c r="J16" s="35"/>
      <c r="K16" s="35"/>
      <c r="L16" s="35"/>
      <c r="M16" s="36"/>
      <c r="N16" s="36"/>
      <c r="O16" s="36"/>
      <c r="P16" s="36"/>
      <c r="Q16" s="36"/>
      <c r="R16" s="36"/>
      <c r="S16" s="36"/>
    </row>
    <row r="17" spans="1:16380" s="108" customFormat="1" ht="13.15" x14ac:dyDescent="0.45">
      <c r="A17" s="16"/>
      <c r="B17" s="16"/>
      <c r="C17" s="17"/>
      <c r="D17" s="18"/>
      <c r="E17" s="37"/>
      <c r="F17" s="31"/>
      <c r="G17" s="31"/>
      <c r="H17" s="31"/>
      <c r="I17" s="32"/>
      <c r="J17" s="32"/>
      <c r="K17" s="31"/>
      <c r="L17" s="31"/>
      <c r="M17" s="19"/>
      <c r="N17" s="19"/>
      <c r="O17" s="19"/>
      <c r="P17" s="19"/>
      <c r="Q17" s="19"/>
      <c r="R17" s="19"/>
      <c r="S17" s="19"/>
    </row>
    <row r="18" spans="1:16380" s="108" customFormat="1" ht="13.15" x14ac:dyDescent="0.45">
      <c r="A18" s="16"/>
      <c r="B18" s="16"/>
      <c r="C18" s="17"/>
      <c r="D18" s="18"/>
      <c r="E18" s="34" t="str">
        <f xml:space="preserve"> E$16</f>
        <v>First model period BEG</v>
      </c>
      <c r="F18" s="34">
        <f xml:space="preserve"> F$16</f>
        <v>42461</v>
      </c>
      <c r="G18" s="34" t="str">
        <f xml:space="preserve"> G$16</f>
        <v>month</v>
      </c>
      <c r="H18" s="34"/>
      <c r="I18" s="35"/>
      <c r="J18" s="35"/>
      <c r="K18" s="34"/>
      <c r="L18" s="34"/>
      <c r="M18" s="6"/>
      <c r="N18" s="6"/>
      <c r="O18" s="6"/>
      <c r="P18" s="6"/>
      <c r="Q18" s="6"/>
      <c r="R18" s="6"/>
      <c r="S18" s="6"/>
    </row>
    <row r="19" spans="1:16380" s="108" customFormat="1" ht="13.15" x14ac:dyDescent="0.45">
      <c r="A19" s="16"/>
      <c r="B19" s="16"/>
      <c r="C19" s="17"/>
      <c r="D19" s="18"/>
      <c r="E19" s="15" t="str">
        <f xml:space="preserve"> E$12</f>
        <v>First model column flag</v>
      </c>
      <c r="F19" s="15">
        <f t="shared" ref="F19:I19" si="9" xml:space="preserve"> F$12</f>
        <v>0</v>
      </c>
      <c r="G19" s="15" t="str">
        <f t="shared" si="9"/>
        <v>flag</v>
      </c>
      <c r="H19" s="15">
        <f xml:space="preserve"> H$12</f>
        <v>0</v>
      </c>
      <c r="I19" s="15">
        <f t="shared" si="9"/>
        <v>0</v>
      </c>
      <c r="J19" s="15">
        <f xml:space="preserve"> J$12</f>
        <v>1</v>
      </c>
      <c r="K19" s="15">
        <f t="shared" ref="K19:R19" si="10" xml:space="preserve"> K$12</f>
        <v>0</v>
      </c>
      <c r="L19" s="15">
        <f t="shared" si="10"/>
        <v>0</v>
      </c>
      <c r="M19" s="15">
        <f t="shared" si="10"/>
        <v>0</v>
      </c>
      <c r="N19" s="15">
        <f t="shared" si="10"/>
        <v>0</v>
      </c>
      <c r="O19" s="15">
        <f t="shared" si="10"/>
        <v>0</v>
      </c>
      <c r="P19" s="15">
        <f t="shared" si="10"/>
        <v>0</v>
      </c>
      <c r="Q19" s="15">
        <f t="shared" si="10"/>
        <v>0</v>
      </c>
      <c r="R19" s="15">
        <f t="shared" si="10"/>
        <v>0</v>
      </c>
      <c r="S19" s="6"/>
    </row>
    <row r="20" spans="1:16380" s="108" customFormat="1" ht="13.15" x14ac:dyDescent="0.45">
      <c r="A20" s="16"/>
      <c r="B20" s="16"/>
      <c r="C20" s="17"/>
      <c r="D20" s="18"/>
      <c r="E20" s="15" t="s">
        <v>108</v>
      </c>
      <c r="F20" s="38"/>
      <c r="G20" s="38" t="s">
        <v>109</v>
      </c>
      <c r="H20" s="38"/>
      <c r="I20" s="38"/>
      <c r="J20" s="38">
        <f xml:space="preserve"> IF( J19 = 1, $F18, I21 + 1)</f>
        <v>42461</v>
      </c>
      <c r="K20" s="38">
        <f t="shared" ref="K20:Q20" si="11" xml:space="preserve"> IF( K19 = 1, $F18, J21 + 1)</f>
        <v>42826</v>
      </c>
      <c r="L20" s="38">
        <f t="shared" si="11"/>
        <v>43191</v>
      </c>
      <c r="M20" s="38">
        <f t="shared" si="11"/>
        <v>43556</v>
      </c>
      <c r="N20" s="38">
        <f t="shared" si="11"/>
        <v>43922</v>
      </c>
      <c r="O20" s="38">
        <f t="shared" si="11"/>
        <v>44287</v>
      </c>
      <c r="P20" s="38">
        <f t="shared" si="11"/>
        <v>44652</v>
      </c>
      <c r="Q20" s="38">
        <f t="shared" si="11"/>
        <v>45017</v>
      </c>
      <c r="R20" s="38">
        <f xml:space="preserve"> IF( R19 = 1, $F18, Q21 + 1)</f>
        <v>45383</v>
      </c>
      <c r="S20" s="6"/>
    </row>
    <row r="21" spans="1:16380" s="108" customFormat="1" ht="13.15" x14ac:dyDescent="0.45">
      <c r="A21" s="16"/>
      <c r="B21" s="16"/>
      <c r="C21" s="17"/>
      <c r="D21" s="18"/>
      <c r="E21" s="39" t="s">
        <v>110</v>
      </c>
      <c r="F21" s="142"/>
      <c r="G21" s="143" t="s">
        <v>109</v>
      </c>
      <c r="H21" s="143"/>
      <c r="I21" s="38"/>
      <c r="J21" s="143">
        <f xml:space="preserve"> DATE(YEAR(J20), MONTH(J20) + 12, DAY(1) - 1)</f>
        <v>42825</v>
      </c>
      <c r="K21" s="143">
        <f t="shared" ref="K21:R21" si="12" xml:space="preserve"> DATE(YEAR(K20), MONTH(K20) + 12, DAY(1) - 1)</f>
        <v>43190</v>
      </c>
      <c r="L21" s="143">
        <f t="shared" si="12"/>
        <v>43555</v>
      </c>
      <c r="M21" s="143">
        <f t="shared" si="12"/>
        <v>43921</v>
      </c>
      <c r="N21" s="143">
        <f t="shared" si="12"/>
        <v>44286</v>
      </c>
      <c r="O21" s="143">
        <f t="shared" si="12"/>
        <v>44651</v>
      </c>
      <c r="P21" s="143">
        <f t="shared" si="12"/>
        <v>45016</v>
      </c>
      <c r="Q21" s="143">
        <f t="shared" si="12"/>
        <v>45382</v>
      </c>
      <c r="R21" s="143">
        <f t="shared" si="12"/>
        <v>45747</v>
      </c>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c r="CM21" s="143"/>
      <c r="CN21" s="143"/>
      <c r="CO21" s="143"/>
      <c r="CP21" s="143"/>
      <c r="CQ21" s="143"/>
      <c r="CR21" s="143"/>
      <c r="CS21" s="143"/>
      <c r="CT21" s="143"/>
      <c r="CU21" s="143"/>
      <c r="CV21" s="143"/>
      <c r="CW21" s="143"/>
      <c r="CX21" s="143"/>
      <c r="CY21" s="143"/>
      <c r="CZ21" s="143"/>
      <c r="DA21" s="143"/>
      <c r="DB21" s="143"/>
      <c r="DC21" s="143"/>
      <c r="DD21" s="143"/>
      <c r="DE21" s="143"/>
      <c r="DF21" s="143"/>
      <c r="DG21" s="143"/>
      <c r="DH21" s="143"/>
      <c r="DI21" s="143"/>
      <c r="DJ21" s="143"/>
      <c r="DK21" s="143"/>
      <c r="DL21" s="143"/>
      <c r="DM21" s="143"/>
      <c r="DN21" s="143"/>
      <c r="DO21" s="143"/>
      <c r="DP21" s="143"/>
      <c r="DQ21" s="143"/>
      <c r="DR21" s="143"/>
      <c r="DS21" s="143"/>
      <c r="DT21" s="143"/>
      <c r="DU21" s="143"/>
      <c r="DV21" s="143"/>
      <c r="DW21" s="143"/>
      <c r="DX21" s="143"/>
      <c r="DY21" s="143"/>
      <c r="DZ21" s="143"/>
      <c r="EA21" s="143"/>
      <c r="EB21" s="143"/>
      <c r="EC21" s="143"/>
      <c r="ED21" s="143"/>
      <c r="EE21" s="143"/>
      <c r="EF21" s="143"/>
      <c r="EG21" s="143"/>
      <c r="EH21" s="143"/>
      <c r="EI21" s="143"/>
      <c r="EJ21" s="143"/>
      <c r="EK21" s="143"/>
      <c r="EL21" s="143"/>
      <c r="EM21" s="143"/>
      <c r="EN21" s="143"/>
      <c r="EO21" s="143"/>
      <c r="EP21" s="143"/>
      <c r="EQ21" s="143"/>
      <c r="ER21" s="143"/>
      <c r="ES21" s="143"/>
      <c r="ET21" s="143"/>
      <c r="EU21" s="143"/>
      <c r="EV21" s="143"/>
      <c r="EW21" s="143"/>
      <c r="EX21" s="143"/>
      <c r="EY21" s="143"/>
      <c r="EZ21" s="143"/>
      <c r="FA21" s="143"/>
      <c r="FB21" s="143"/>
      <c r="FC21" s="143"/>
      <c r="FD21" s="143"/>
      <c r="FE21" s="143"/>
      <c r="FF21" s="143"/>
      <c r="FG21" s="143"/>
      <c r="FH21" s="143"/>
      <c r="FI21" s="143"/>
      <c r="FJ21" s="143"/>
      <c r="FK21" s="143"/>
      <c r="FL21" s="143"/>
      <c r="FM21" s="143"/>
      <c r="FN21" s="143"/>
      <c r="FO21" s="143"/>
      <c r="FP21" s="143"/>
      <c r="FQ21" s="143"/>
      <c r="FR21" s="143"/>
      <c r="FS21" s="143"/>
      <c r="FT21" s="143"/>
      <c r="FU21" s="143"/>
      <c r="FV21" s="143"/>
      <c r="FW21" s="143"/>
      <c r="FX21" s="143"/>
      <c r="FY21" s="143"/>
      <c r="FZ21" s="143"/>
      <c r="GA21" s="143"/>
      <c r="GB21" s="143"/>
      <c r="GC21" s="143"/>
      <c r="GD21" s="143"/>
      <c r="GE21" s="143"/>
      <c r="GF21" s="143"/>
      <c r="GG21" s="143"/>
      <c r="GH21" s="143"/>
      <c r="GI21" s="143"/>
      <c r="GJ21" s="143"/>
      <c r="GK21" s="143"/>
      <c r="GL21" s="143"/>
      <c r="GM21" s="143"/>
      <c r="GN21" s="143"/>
      <c r="GO21" s="143"/>
      <c r="GP21" s="143"/>
      <c r="GQ21" s="143"/>
      <c r="GR21" s="143"/>
      <c r="GS21" s="143"/>
      <c r="GT21" s="143"/>
      <c r="GU21" s="143"/>
      <c r="GV21" s="143"/>
      <c r="GW21" s="143"/>
      <c r="GX21" s="143"/>
      <c r="GY21" s="143"/>
      <c r="GZ21" s="143"/>
      <c r="HA21" s="143"/>
      <c r="HB21" s="143"/>
      <c r="HC21" s="143"/>
      <c r="HD21" s="143"/>
      <c r="HE21" s="143"/>
      <c r="HF21" s="143"/>
      <c r="HG21" s="143"/>
      <c r="HH21" s="143"/>
      <c r="HI21" s="143"/>
      <c r="HJ21" s="143"/>
      <c r="HK21" s="143"/>
      <c r="HL21" s="143"/>
      <c r="HM21" s="143"/>
      <c r="HN21" s="143"/>
      <c r="HO21" s="143"/>
      <c r="HP21" s="143"/>
      <c r="HQ21" s="143"/>
      <c r="HR21" s="143"/>
      <c r="HS21" s="143"/>
      <c r="HT21" s="143"/>
      <c r="HU21" s="143"/>
      <c r="HV21" s="143"/>
      <c r="HW21" s="143"/>
      <c r="HX21" s="143"/>
      <c r="HY21" s="143"/>
      <c r="HZ21" s="143"/>
      <c r="IA21" s="143"/>
      <c r="IB21" s="143"/>
      <c r="IC21" s="143"/>
      <c r="ID21" s="143"/>
      <c r="IE21" s="143"/>
      <c r="IF21" s="143"/>
      <c r="IG21" s="143"/>
      <c r="IH21" s="143"/>
      <c r="II21" s="143"/>
      <c r="IJ21" s="143"/>
      <c r="IK21" s="143"/>
      <c r="IL21" s="143"/>
      <c r="IM21" s="143"/>
      <c r="IN21" s="143"/>
      <c r="IO21" s="143"/>
      <c r="IP21" s="143"/>
      <c r="IQ21" s="143"/>
      <c r="IR21" s="143"/>
      <c r="IS21" s="143"/>
      <c r="IT21" s="143"/>
      <c r="IU21" s="143"/>
      <c r="IV21" s="143"/>
      <c r="IW21" s="143"/>
      <c r="IX21" s="143"/>
      <c r="IY21" s="143"/>
      <c r="IZ21" s="143"/>
      <c r="JA21" s="143"/>
      <c r="JB21" s="143"/>
      <c r="JC21" s="143"/>
      <c r="JD21" s="143"/>
      <c r="JE21" s="143"/>
      <c r="JF21" s="143"/>
      <c r="JG21" s="143"/>
      <c r="JH21" s="143"/>
      <c r="JI21" s="143"/>
      <c r="JJ21" s="143"/>
      <c r="JK21" s="143"/>
      <c r="JL21" s="143"/>
      <c r="JM21" s="143"/>
      <c r="JN21" s="143"/>
      <c r="JO21" s="143"/>
      <c r="JP21" s="143"/>
      <c r="JQ21" s="143"/>
      <c r="JR21" s="143"/>
      <c r="JS21" s="143"/>
      <c r="JT21" s="143"/>
      <c r="JU21" s="143"/>
      <c r="JV21" s="143"/>
      <c r="JW21" s="143"/>
      <c r="JX21" s="143"/>
      <c r="JY21" s="143"/>
      <c r="JZ21" s="143"/>
      <c r="KA21" s="143"/>
      <c r="KB21" s="143"/>
      <c r="KC21" s="143"/>
      <c r="KD21" s="143"/>
      <c r="KE21" s="143"/>
      <c r="KF21" s="143"/>
      <c r="KG21" s="143"/>
      <c r="KH21" s="143"/>
      <c r="KI21" s="143"/>
      <c r="KJ21" s="143"/>
      <c r="KK21" s="143"/>
      <c r="KL21" s="143"/>
      <c r="KM21" s="143"/>
      <c r="KN21" s="143"/>
      <c r="KO21" s="143"/>
      <c r="KP21" s="143"/>
      <c r="KQ21" s="143"/>
      <c r="KR21" s="143"/>
      <c r="KS21" s="143"/>
      <c r="KT21" s="143"/>
      <c r="KU21" s="143"/>
      <c r="KV21" s="143"/>
      <c r="KW21" s="143"/>
      <c r="KX21" s="143"/>
      <c r="KY21" s="143"/>
      <c r="KZ21" s="143"/>
      <c r="LA21" s="143"/>
      <c r="LB21" s="143"/>
      <c r="LC21" s="143"/>
      <c r="LD21" s="143"/>
      <c r="LE21" s="143"/>
      <c r="LF21" s="143"/>
      <c r="LG21" s="143"/>
      <c r="LH21" s="143"/>
      <c r="LI21" s="143"/>
      <c r="LJ21" s="143"/>
      <c r="LK21" s="143"/>
      <c r="LL21" s="143"/>
      <c r="LM21" s="143"/>
      <c r="LN21" s="143"/>
      <c r="LO21" s="143"/>
      <c r="LP21" s="143"/>
      <c r="LQ21" s="143"/>
      <c r="LR21" s="143"/>
      <c r="LS21" s="143"/>
      <c r="LT21" s="143"/>
      <c r="LU21" s="143"/>
      <c r="LV21" s="143"/>
      <c r="LW21" s="143"/>
      <c r="LX21" s="143"/>
      <c r="LY21" s="143"/>
      <c r="LZ21" s="143"/>
      <c r="MA21" s="143"/>
      <c r="MB21" s="143"/>
      <c r="MC21" s="143"/>
      <c r="MD21" s="143"/>
      <c r="ME21" s="143"/>
      <c r="MF21" s="143"/>
      <c r="MG21" s="143"/>
      <c r="MH21" s="143"/>
      <c r="MI21" s="143"/>
      <c r="MJ21" s="143"/>
      <c r="MK21" s="143"/>
      <c r="ML21" s="143"/>
      <c r="MM21" s="143"/>
      <c r="MN21" s="143"/>
      <c r="MO21" s="143"/>
      <c r="MP21" s="143"/>
      <c r="MQ21" s="143"/>
      <c r="MR21" s="143"/>
      <c r="MS21" s="143"/>
      <c r="MT21" s="143"/>
      <c r="MU21" s="143"/>
      <c r="MV21" s="143"/>
      <c r="MW21" s="143"/>
      <c r="MX21" s="143"/>
      <c r="MY21" s="143"/>
      <c r="MZ21" s="143"/>
      <c r="NA21" s="143"/>
      <c r="NB21" s="143"/>
      <c r="NC21" s="143"/>
      <c r="ND21" s="143"/>
      <c r="NE21" s="143"/>
      <c r="NF21" s="143"/>
      <c r="NG21" s="143"/>
      <c r="NH21" s="143"/>
      <c r="NI21" s="143"/>
      <c r="NJ21" s="143"/>
      <c r="NK21" s="143"/>
      <c r="NL21" s="143"/>
      <c r="NM21" s="143"/>
      <c r="NN21" s="143"/>
      <c r="NO21" s="143"/>
      <c r="NP21" s="143"/>
      <c r="NQ21" s="143"/>
      <c r="NR21" s="143"/>
      <c r="NS21" s="143"/>
      <c r="NT21" s="143"/>
      <c r="NU21" s="143"/>
      <c r="NV21" s="143"/>
      <c r="NW21" s="143"/>
      <c r="NX21" s="143"/>
      <c r="NY21" s="143"/>
      <c r="NZ21" s="143"/>
      <c r="OA21" s="143"/>
      <c r="OB21" s="143"/>
      <c r="OC21" s="143"/>
      <c r="OD21" s="143"/>
      <c r="OE21" s="143"/>
      <c r="OF21" s="143"/>
      <c r="OG21" s="143"/>
      <c r="OH21" s="143"/>
      <c r="OI21" s="143"/>
      <c r="OJ21" s="143"/>
      <c r="OK21" s="143"/>
      <c r="OL21" s="143"/>
      <c r="OM21" s="143"/>
      <c r="ON21" s="143"/>
      <c r="OO21" s="143"/>
      <c r="OP21" s="143"/>
      <c r="OQ21" s="143"/>
      <c r="OR21" s="143"/>
      <c r="OS21" s="143"/>
      <c r="OT21" s="143"/>
      <c r="OU21" s="143"/>
      <c r="OV21" s="143"/>
      <c r="OW21" s="143"/>
      <c r="OX21" s="143"/>
      <c r="OY21" s="143"/>
      <c r="OZ21" s="143"/>
      <c r="PA21" s="143"/>
      <c r="PB21" s="143"/>
      <c r="PC21" s="143"/>
      <c r="PD21" s="143"/>
      <c r="PE21" s="143"/>
      <c r="PF21" s="143"/>
      <c r="PG21" s="143"/>
      <c r="PH21" s="143"/>
      <c r="PI21" s="143"/>
      <c r="PJ21" s="143"/>
      <c r="PK21" s="143"/>
      <c r="PL21" s="143"/>
      <c r="PM21" s="143"/>
      <c r="PN21" s="143"/>
      <c r="PO21" s="143"/>
      <c r="PP21" s="143"/>
      <c r="PQ21" s="143"/>
      <c r="PR21" s="143"/>
      <c r="PS21" s="143"/>
      <c r="PT21" s="143"/>
      <c r="PU21" s="143"/>
      <c r="PV21" s="143"/>
      <c r="PW21" s="143"/>
      <c r="PX21" s="143"/>
      <c r="PY21" s="143"/>
      <c r="PZ21" s="143"/>
      <c r="QA21" s="143"/>
      <c r="QB21" s="143"/>
      <c r="QC21" s="143"/>
      <c r="QD21" s="143"/>
      <c r="QE21" s="143"/>
      <c r="QF21" s="143"/>
      <c r="QG21" s="143"/>
      <c r="QH21" s="143"/>
      <c r="QI21" s="143"/>
      <c r="QJ21" s="143"/>
      <c r="QK21" s="143"/>
      <c r="QL21" s="143"/>
      <c r="QM21" s="143"/>
      <c r="QN21" s="143"/>
      <c r="QO21" s="143"/>
      <c r="QP21" s="143"/>
      <c r="QQ21" s="143"/>
      <c r="QR21" s="143"/>
      <c r="QS21" s="143"/>
      <c r="QT21" s="143"/>
      <c r="QU21" s="143"/>
      <c r="QV21" s="143"/>
      <c r="QW21" s="143"/>
      <c r="QX21" s="143"/>
      <c r="QY21" s="143"/>
      <c r="QZ21" s="143"/>
      <c r="RA21" s="143"/>
      <c r="RB21" s="143"/>
      <c r="RC21" s="143"/>
      <c r="RD21" s="143"/>
      <c r="RE21" s="143"/>
      <c r="RF21" s="143"/>
      <c r="RG21" s="143"/>
      <c r="RH21" s="143"/>
      <c r="RI21" s="143"/>
      <c r="RJ21" s="143"/>
      <c r="RK21" s="143"/>
      <c r="RL21" s="143"/>
      <c r="RM21" s="143"/>
      <c r="RN21" s="143"/>
      <c r="RO21" s="143"/>
      <c r="RP21" s="143"/>
      <c r="RQ21" s="143"/>
      <c r="RR21" s="143"/>
      <c r="RS21" s="143"/>
      <c r="RT21" s="143"/>
      <c r="RU21" s="143"/>
      <c r="RV21" s="143"/>
      <c r="RW21" s="143"/>
      <c r="RX21" s="143"/>
      <c r="RY21" s="143"/>
      <c r="RZ21" s="143"/>
      <c r="SA21" s="143"/>
      <c r="SB21" s="143"/>
      <c r="SC21" s="143"/>
      <c r="SD21" s="143"/>
      <c r="SE21" s="143"/>
      <c r="SF21" s="143"/>
      <c r="SG21" s="143"/>
      <c r="SH21" s="143"/>
      <c r="SI21" s="143"/>
      <c r="SJ21" s="143"/>
      <c r="SK21" s="143"/>
      <c r="SL21" s="143"/>
      <c r="SM21" s="143"/>
      <c r="SN21" s="143"/>
      <c r="SO21" s="143"/>
      <c r="SP21" s="143"/>
      <c r="SQ21" s="143"/>
      <c r="SR21" s="143"/>
      <c r="SS21" s="143"/>
      <c r="ST21" s="143"/>
      <c r="SU21" s="143"/>
      <c r="SV21" s="143"/>
      <c r="SW21" s="143"/>
      <c r="SX21" s="143"/>
      <c r="SY21" s="143"/>
      <c r="SZ21" s="143"/>
      <c r="TA21" s="143"/>
      <c r="TB21" s="143"/>
      <c r="TC21" s="143"/>
      <c r="TD21" s="143"/>
      <c r="TE21" s="143"/>
      <c r="TF21" s="143"/>
      <c r="TG21" s="143"/>
      <c r="TH21" s="143"/>
      <c r="TI21" s="143"/>
      <c r="TJ21" s="143"/>
      <c r="TK21" s="143"/>
      <c r="TL21" s="143"/>
      <c r="TM21" s="143"/>
      <c r="TN21" s="143"/>
      <c r="TO21" s="143"/>
      <c r="TP21" s="143"/>
      <c r="TQ21" s="143"/>
      <c r="TR21" s="143"/>
      <c r="TS21" s="143"/>
      <c r="TT21" s="143"/>
      <c r="TU21" s="143"/>
      <c r="TV21" s="143"/>
      <c r="TW21" s="143"/>
      <c r="TX21" s="143"/>
      <c r="TY21" s="143"/>
      <c r="TZ21" s="143"/>
      <c r="UA21" s="143"/>
      <c r="UB21" s="143"/>
      <c r="UC21" s="143"/>
      <c r="UD21" s="143"/>
      <c r="UE21" s="143"/>
      <c r="UF21" s="143"/>
      <c r="UG21" s="143"/>
      <c r="UH21" s="143"/>
      <c r="UI21" s="143"/>
      <c r="UJ21" s="143"/>
      <c r="UK21" s="143"/>
      <c r="UL21" s="143"/>
      <c r="UM21" s="143"/>
      <c r="UN21" s="143"/>
      <c r="UO21" s="143"/>
      <c r="UP21" s="143"/>
      <c r="UQ21" s="143"/>
      <c r="UR21" s="143"/>
      <c r="US21" s="143"/>
      <c r="UT21" s="143"/>
      <c r="UU21" s="143"/>
      <c r="UV21" s="143"/>
      <c r="UW21" s="143"/>
      <c r="UX21" s="143"/>
      <c r="UY21" s="143"/>
      <c r="UZ21" s="143"/>
      <c r="VA21" s="143"/>
      <c r="VB21" s="143"/>
      <c r="VC21" s="143"/>
      <c r="VD21" s="143"/>
      <c r="VE21" s="143"/>
      <c r="VF21" s="143"/>
      <c r="VG21" s="143"/>
      <c r="VH21" s="143"/>
      <c r="VI21" s="143"/>
      <c r="VJ21" s="143"/>
      <c r="VK21" s="143"/>
      <c r="VL21" s="143"/>
      <c r="VM21" s="143"/>
      <c r="VN21" s="143"/>
      <c r="VO21" s="143"/>
      <c r="VP21" s="143"/>
      <c r="VQ21" s="143"/>
      <c r="VR21" s="143"/>
      <c r="VS21" s="143"/>
      <c r="VT21" s="143"/>
      <c r="VU21" s="143"/>
      <c r="VV21" s="143"/>
      <c r="VW21" s="143"/>
      <c r="VX21" s="143"/>
      <c r="VY21" s="143"/>
      <c r="VZ21" s="143"/>
      <c r="WA21" s="143"/>
      <c r="WB21" s="143"/>
      <c r="WC21" s="143"/>
      <c r="WD21" s="143"/>
      <c r="WE21" s="143"/>
      <c r="WF21" s="143"/>
      <c r="WG21" s="143"/>
      <c r="WH21" s="143"/>
      <c r="WI21" s="143"/>
      <c r="WJ21" s="143"/>
      <c r="WK21" s="143"/>
      <c r="WL21" s="143"/>
      <c r="WM21" s="143"/>
      <c r="WN21" s="143"/>
      <c r="WO21" s="143"/>
      <c r="WP21" s="143"/>
      <c r="WQ21" s="143"/>
      <c r="WR21" s="143"/>
      <c r="WS21" s="143"/>
      <c r="WT21" s="143"/>
      <c r="WU21" s="143"/>
      <c r="WV21" s="143"/>
      <c r="WW21" s="143"/>
      <c r="WX21" s="143"/>
      <c r="WY21" s="143"/>
      <c r="WZ21" s="143"/>
      <c r="XA21" s="143"/>
      <c r="XB21" s="143"/>
      <c r="XC21" s="143"/>
      <c r="XD21" s="143"/>
      <c r="XE21" s="143"/>
      <c r="XF21" s="143"/>
      <c r="XG21" s="143"/>
      <c r="XH21" s="143"/>
      <c r="XI21" s="143"/>
      <c r="XJ21" s="143"/>
      <c r="XK21" s="143"/>
      <c r="XL21" s="143"/>
      <c r="XM21" s="143"/>
      <c r="XN21" s="143"/>
      <c r="XO21" s="143"/>
      <c r="XP21" s="143"/>
      <c r="XQ21" s="143"/>
      <c r="XR21" s="143"/>
      <c r="XS21" s="143"/>
      <c r="XT21" s="143"/>
      <c r="XU21" s="143"/>
      <c r="XV21" s="143"/>
      <c r="XW21" s="143"/>
      <c r="XX21" s="143"/>
      <c r="XY21" s="143"/>
      <c r="XZ21" s="143"/>
      <c r="YA21" s="143"/>
      <c r="YB21" s="143"/>
      <c r="YC21" s="143"/>
      <c r="YD21" s="143"/>
      <c r="YE21" s="143"/>
      <c r="YF21" s="143"/>
      <c r="YG21" s="143"/>
      <c r="YH21" s="143"/>
      <c r="YI21" s="143"/>
      <c r="YJ21" s="143"/>
      <c r="YK21" s="143"/>
      <c r="YL21" s="143"/>
      <c r="YM21" s="143"/>
      <c r="YN21" s="143"/>
      <c r="YO21" s="143"/>
      <c r="YP21" s="143"/>
      <c r="YQ21" s="143"/>
      <c r="YR21" s="143"/>
      <c r="YS21" s="143"/>
      <c r="YT21" s="143"/>
      <c r="YU21" s="143"/>
      <c r="YV21" s="143"/>
      <c r="YW21" s="143"/>
      <c r="YX21" s="143"/>
      <c r="YY21" s="143"/>
      <c r="YZ21" s="143"/>
      <c r="ZA21" s="143"/>
      <c r="ZB21" s="143"/>
      <c r="ZC21" s="143"/>
      <c r="ZD21" s="143"/>
      <c r="ZE21" s="143"/>
      <c r="ZF21" s="143"/>
      <c r="ZG21" s="143"/>
      <c r="ZH21" s="143"/>
      <c r="ZI21" s="143"/>
      <c r="ZJ21" s="143"/>
      <c r="ZK21" s="143"/>
      <c r="ZL21" s="143"/>
      <c r="ZM21" s="143"/>
      <c r="ZN21" s="143"/>
      <c r="ZO21" s="143"/>
      <c r="ZP21" s="143"/>
      <c r="ZQ21" s="143"/>
      <c r="ZR21" s="143"/>
      <c r="ZS21" s="143"/>
      <c r="ZT21" s="143"/>
      <c r="ZU21" s="143"/>
      <c r="ZV21" s="143"/>
      <c r="ZW21" s="143"/>
      <c r="ZX21" s="143"/>
      <c r="ZY21" s="143"/>
      <c r="ZZ21" s="143"/>
      <c r="AAA21" s="143"/>
      <c r="AAB21" s="143"/>
      <c r="AAC21" s="143"/>
      <c r="AAD21" s="143"/>
      <c r="AAE21" s="143"/>
      <c r="AAF21" s="143"/>
      <c r="AAG21" s="143"/>
      <c r="AAH21" s="143"/>
      <c r="AAI21" s="143"/>
      <c r="AAJ21" s="143"/>
      <c r="AAK21" s="143"/>
      <c r="AAL21" s="143"/>
      <c r="AAM21" s="143"/>
      <c r="AAN21" s="143"/>
      <c r="AAO21" s="143"/>
      <c r="AAP21" s="143"/>
      <c r="AAQ21" s="143"/>
      <c r="AAR21" s="143"/>
      <c r="AAS21" s="143"/>
      <c r="AAT21" s="143"/>
      <c r="AAU21" s="143"/>
      <c r="AAV21" s="143"/>
      <c r="AAW21" s="143"/>
      <c r="AAX21" s="143"/>
      <c r="AAY21" s="143"/>
      <c r="AAZ21" s="143"/>
      <c r="ABA21" s="143"/>
      <c r="ABB21" s="143"/>
      <c r="ABC21" s="143"/>
      <c r="ABD21" s="143"/>
      <c r="ABE21" s="143"/>
      <c r="ABF21" s="143"/>
      <c r="ABG21" s="143"/>
      <c r="ABH21" s="143"/>
      <c r="ABI21" s="143"/>
      <c r="ABJ21" s="143"/>
      <c r="ABK21" s="143"/>
      <c r="ABL21" s="143"/>
      <c r="ABM21" s="143"/>
      <c r="ABN21" s="143"/>
      <c r="ABO21" s="143"/>
      <c r="ABP21" s="143"/>
      <c r="ABQ21" s="143"/>
      <c r="ABR21" s="143"/>
      <c r="ABS21" s="143"/>
      <c r="ABT21" s="143"/>
      <c r="ABU21" s="143"/>
      <c r="ABV21" s="143"/>
      <c r="ABW21" s="143"/>
      <c r="ABX21" s="143"/>
      <c r="ABY21" s="143"/>
      <c r="ABZ21" s="143"/>
      <c r="ACA21" s="143"/>
      <c r="ACB21" s="143"/>
      <c r="ACC21" s="143"/>
      <c r="ACD21" s="143"/>
      <c r="ACE21" s="143"/>
      <c r="ACF21" s="143"/>
      <c r="ACG21" s="143"/>
      <c r="ACH21" s="143"/>
      <c r="ACI21" s="143"/>
      <c r="ACJ21" s="143"/>
      <c r="ACK21" s="143"/>
      <c r="ACL21" s="143"/>
      <c r="ACM21" s="143"/>
      <c r="ACN21" s="143"/>
      <c r="ACO21" s="143"/>
      <c r="ACP21" s="143"/>
      <c r="ACQ21" s="143"/>
      <c r="ACR21" s="143"/>
      <c r="ACS21" s="143"/>
      <c r="ACT21" s="143"/>
      <c r="ACU21" s="143"/>
      <c r="ACV21" s="143"/>
      <c r="ACW21" s="143"/>
      <c r="ACX21" s="143"/>
      <c r="ACY21" s="143"/>
      <c r="ACZ21" s="143"/>
      <c r="ADA21" s="143"/>
      <c r="ADB21" s="143"/>
      <c r="ADC21" s="143"/>
      <c r="ADD21" s="143"/>
      <c r="ADE21" s="143"/>
      <c r="ADF21" s="143"/>
      <c r="ADG21" s="143"/>
      <c r="ADH21" s="143"/>
      <c r="ADI21" s="143"/>
      <c r="ADJ21" s="143"/>
      <c r="ADK21" s="143"/>
      <c r="ADL21" s="143"/>
      <c r="ADM21" s="143"/>
      <c r="ADN21" s="143"/>
      <c r="ADO21" s="143"/>
      <c r="ADP21" s="143"/>
      <c r="ADQ21" s="143"/>
      <c r="ADR21" s="143"/>
      <c r="ADS21" s="143"/>
      <c r="ADT21" s="143"/>
      <c r="ADU21" s="143"/>
      <c r="ADV21" s="143"/>
      <c r="ADW21" s="143"/>
      <c r="ADX21" s="143"/>
      <c r="ADY21" s="143"/>
      <c r="ADZ21" s="143"/>
      <c r="AEA21" s="143"/>
      <c r="AEB21" s="143"/>
      <c r="AEC21" s="143"/>
      <c r="AED21" s="143"/>
      <c r="AEE21" s="143"/>
      <c r="AEF21" s="143"/>
      <c r="AEG21" s="143"/>
      <c r="AEH21" s="143"/>
      <c r="AEI21" s="143"/>
      <c r="AEJ21" s="143"/>
      <c r="AEK21" s="143"/>
      <c r="AEL21" s="143"/>
      <c r="AEM21" s="143"/>
      <c r="AEN21" s="143"/>
      <c r="AEO21" s="143"/>
      <c r="AEP21" s="143"/>
      <c r="AEQ21" s="143"/>
      <c r="AER21" s="143"/>
      <c r="AES21" s="143"/>
      <c r="AET21" s="143"/>
      <c r="AEU21" s="143"/>
      <c r="AEV21" s="143"/>
      <c r="AEW21" s="143"/>
      <c r="AEX21" s="143"/>
      <c r="AEY21" s="143"/>
      <c r="AEZ21" s="143"/>
      <c r="AFA21" s="143"/>
      <c r="AFB21" s="143"/>
      <c r="AFC21" s="143"/>
      <c r="AFD21" s="143"/>
      <c r="AFE21" s="143"/>
      <c r="AFF21" s="143"/>
      <c r="AFG21" s="143"/>
      <c r="AFH21" s="143"/>
      <c r="AFI21" s="143"/>
      <c r="AFJ21" s="143"/>
      <c r="AFK21" s="143"/>
      <c r="AFL21" s="143"/>
      <c r="AFM21" s="143"/>
      <c r="AFN21" s="143"/>
      <c r="AFO21" s="143"/>
      <c r="AFP21" s="143"/>
      <c r="AFQ21" s="143"/>
      <c r="AFR21" s="143"/>
      <c r="AFS21" s="143"/>
      <c r="AFT21" s="143"/>
      <c r="AFU21" s="143"/>
      <c r="AFV21" s="143"/>
      <c r="AFW21" s="143"/>
      <c r="AFX21" s="143"/>
      <c r="AFY21" s="143"/>
      <c r="AFZ21" s="143"/>
      <c r="AGA21" s="143"/>
      <c r="AGB21" s="143"/>
      <c r="AGC21" s="143"/>
      <c r="AGD21" s="143"/>
      <c r="AGE21" s="143"/>
      <c r="AGF21" s="143"/>
      <c r="AGG21" s="143"/>
      <c r="AGH21" s="143"/>
      <c r="AGI21" s="143"/>
      <c r="AGJ21" s="143"/>
      <c r="AGK21" s="143"/>
      <c r="AGL21" s="143"/>
      <c r="AGM21" s="143"/>
      <c r="AGN21" s="143"/>
      <c r="AGO21" s="143"/>
      <c r="AGP21" s="143"/>
      <c r="AGQ21" s="143"/>
      <c r="AGR21" s="143"/>
      <c r="AGS21" s="143"/>
      <c r="AGT21" s="143"/>
      <c r="AGU21" s="143"/>
      <c r="AGV21" s="143"/>
      <c r="AGW21" s="143"/>
      <c r="AGX21" s="143"/>
      <c r="AGY21" s="143"/>
      <c r="AGZ21" s="143"/>
      <c r="AHA21" s="143"/>
      <c r="AHB21" s="143"/>
      <c r="AHC21" s="143"/>
      <c r="AHD21" s="143"/>
      <c r="AHE21" s="143"/>
      <c r="AHF21" s="143"/>
      <c r="AHG21" s="143"/>
      <c r="AHH21" s="143"/>
      <c r="AHI21" s="143"/>
      <c r="AHJ21" s="143"/>
      <c r="AHK21" s="143"/>
      <c r="AHL21" s="143"/>
      <c r="AHM21" s="143"/>
      <c r="AHN21" s="143"/>
      <c r="AHO21" s="143"/>
      <c r="AHP21" s="143"/>
      <c r="AHQ21" s="143"/>
      <c r="AHR21" s="143"/>
      <c r="AHS21" s="143"/>
      <c r="AHT21" s="143"/>
      <c r="AHU21" s="143"/>
      <c r="AHV21" s="143"/>
      <c r="AHW21" s="143"/>
      <c r="AHX21" s="143"/>
      <c r="AHY21" s="143"/>
      <c r="AHZ21" s="143"/>
      <c r="AIA21" s="143"/>
      <c r="AIB21" s="143"/>
      <c r="AIC21" s="143"/>
      <c r="AID21" s="143"/>
      <c r="AIE21" s="143"/>
      <c r="AIF21" s="143"/>
      <c r="AIG21" s="143"/>
      <c r="AIH21" s="143"/>
      <c r="AII21" s="143"/>
      <c r="AIJ21" s="143"/>
      <c r="AIK21" s="143"/>
      <c r="AIL21" s="143"/>
      <c r="AIM21" s="143"/>
      <c r="AIN21" s="143"/>
      <c r="AIO21" s="143"/>
      <c r="AIP21" s="143"/>
      <c r="AIQ21" s="143"/>
      <c r="AIR21" s="143"/>
      <c r="AIS21" s="143"/>
      <c r="AIT21" s="143"/>
      <c r="AIU21" s="143"/>
      <c r="AIV21" s="143"/>
      <c r="AIW21" s="143"/>
      <c r="AIX21" s="143"/>
      <c r="AIY21" s="143"/>
      <c r="AIZ21" s="143"/>
      <c r="AJA21" s="143"/>
      <c r="AJB21" s="143"/>
      <c r="AJC21" s="143"/>
      <c r="AJD21" s="143"/>
      <c r="AJE21" s="143"/>
      <c r="AJF21" s="143"/>
      <c r="AJG21" s="143"/>
      <c r="AJH21" s="143"/>
      <c r="AJI21" s="143"/>
      <c r="AJJ21" s="143"/>
      <c r="AJK21" s="143"/>
      <c r="AJL21" s="143"/>
      <c r="AJM21" s="143"/>
      <c r="AJN21" s="143"/>
      <c r="AJO21" s="143"/>
      <c r="AJP21" s="143"/>
      <c r="AJQ21" s="143"/>
      <c r="AJR21" s="143"/>
      <c r="AJS21" s="143"/>
      <c r="AJT21" s="143"/>
      <c r="AJU21" s="143"/>
      <c r="AJV21" s="143"/>
      <c r="AJW21" s="143"/>
      <c r="AJX21" s="143"/>
      <c r="AJY21" s="143"/>
      <c r="AJZ21" s="143"/>
      <c r="AKA21" s="143"/>
      <c r="AKB21" s="143"/>
      <c r="AKC21" s="143"/>
      <c r="AKD21" s="143"/>
      <c r="AKE21" s="143"/>
      <c r="AKF21" s="143"/>
      <c r="AKG21" s="143"/>
      <c r="AKH21" s="143"/>
      <c r="AKI21" s="143"/>
      <c r="AKJ21" s="143"/>
      <c r="AKK21" s="143"/>
      <c r="AKL21" s="143"/>
      <c r="AKM21" s="143"/>
      <c r="AKN21" s="143"/>
      <c r="AKO21" s="143"/>
      <c r="AKP21" s="143"/>
      <c r="AKQ21" s="143"/>
      <c r="AKR21" s="143"/>
      <c r="AKS21" s="143"/>
      <c r="AKT21" s="143"/>
      <c r="AKU21" s="143"/>
      <c r="AKV21" s="143"/>
      <c r="AKW21" s="143"/>
      <c r="AKX21" s="143"/>
      <c r="AKY21" s="143"/>
      <c r="AKZ21" s="143"/>
      <c r="ALA21" s="143"/>
      <c r="ALB21" s="143"/>
      <c r="ALC21" s="143"/>
      <c r="ALD21" s="143"/>
      <c r="ALE21" s="143"/>
      <c r="ALF21" s="143"/>
      <c r="ALG21" s="143"/>
      <c r="ALH21" s="143"/>
      <c r="ALI21" s="143"/>
      <c r="ALJ21" s="143"/>
      <c r="ALK21" s="143"/>
      <c r="ALL21" s="143"/>
      <c r="ALM21" s="143"/>
      <c r="ALN21" s="143"/>
      <c r="ALO21" s="143"/>
      <c r="ALP21" s="143"/>
      <c r="ALQ21" s="143"/>
      <c r="ALR21" s="143"/>
      <c r="ALS21" s="143"/>
      <c r="ALT21" s="143"/>
      <c r="ALU21" s="143"/>
      <c r="ALV21" s="143"/>
      <c r="ALW21" s="143"/>
      <c r="ALX21" s="143"/>
      <c r="ALY21" s="143"/>
      <c r="ALZ21" s="143"/>
      <c r="AMA21" s="143"/>
      <c r="AMB21" s="143"/>
      <c r="AMC21" s="143"/>
      <c r="AMD21" s="143"/>
      <c r="AME21" s="143"/>
      <c r="AMF21" s="143"/>
      <c r="AMG21" s="143"/>
      <c r="AMH21" s="143"/>
      <c r="AMI21" s="143"/>
      <c r="AMJ21" s="143"/>
      <c r="AMK21" s="143"/>
      <c r="AML21" s="143"/>
      <c r="AMM21" s="143"/>
      <c r="AMN21" s="143"/>
      <c r="AMO21" s="143"/>
      <c r="AMP21" s="143"/>
      <c r="AMQ21" s="143"/>
      <c r="AMR21" s="143"/>
      <c r="AMS21" s="143"/>
      <c r="AMT21" s="143"/>
      <c r="AMU21" s="143"/>
      <c r="AMV21" s="143"/>
      <c r="AMW21" s="143"/>
      <c r="AMX21" s="143"/>
      <c r="AMY21" s="143"/>
      <c r="AMZ21" s="143"/>
      <c r="ANA21" s="143"/>
      <c r="ANB21" s="143"/>
      <c r="ANC21" s="143"/>
      <c r="AND21" s="143"/>
      <c r="ANE21" s="143"/>
      <c r="ANF21" s="143"/>
      <c r="ANG21" s="143"/>
      <c r="ANH21" s="143"/>
      <c r="ANI21" s="143"/>
      <c r="ANJ21" s="143"/>
      <c r="ANK21" s="143"/>
      <c r="ANL21" s="143"/>
      <c r="ANM21" s="143"/>
      <c r="ANN21" s="143"/>
      <c r="ANO21" s="143"/>
      <c r="ANP21" s="143"/>
      <c r="ANQ21" s="143"/>
      <c r="ANR21" s="143"/>
      <c r="ANS21" s="143"/>
      <c r="ANT21" s="143"/>
      <c r="ANU21" s="143"/>
      <c r="ANV21" s="143"/>
      <c r="ANW21" s="143"/>
      <c r="ANX21" s="143"/>
      <c r="ANY21" s="143"/>
      <c r="ANZ21" s="143"/>
      <c r="AOA21" s="143"/>
      <c r="AOB21" s="143"/>
      <c r="AOC21" s="143"/>
      <c r="AOD21" s="143"/>
      <c r="AOE21" s="143"/>
      <c r="AOF21" s="143"/>
      <c r="AOG21" s="143"/>
      <c r="AOH21" s="143"/>
      <c r="AOI21" s="143"/>
      <c r="AOJ21" s="143"/>
      <c r="AOK21" s="143"/>
      <c r="AOL21" s="143"/>
      <c r="AOM21" s="143"/>
      <c r="AON21" s="143"/>
      <c r="AOO21" s="143"/>
      <c r="AOP21" s="143"/>
      <c r="AOQ21" s="143"/>
      <c r="AOR21" s="143"/>
      <c r="AOS21" s="143"/>
      <c r="AOT21" s="143"/>
      <c r="AOU21" s="143"/>
      <c r="AOV21" s="143"/>
      <c r="AOW21" s="143"/>
      <c r="AOX21" s="143"/>
      <c r="AOY21" s="143"/>
      <c r="AOZ21" s="143"/>
      <c r="APA21" s="143"/>
      <c r="APB21" s="143"/>
      <c r="APC21" s="143"/>
      <c r="APD21" s="143"/>
      <c r="APE21" s="143"/>
      <c r="APF21" s="143"/>
      <c r="APG21" s="143"/>
      <c r="APH21" s="143"/>
      <c r="API21" s="143"/>
      <c r="APJ21" s="143"/>
      <c r="APK21" s="143"/>
      <c r="APL21" s="143"/>
      <c r="APM21" s="143"/>
      <c r="APN21" s="143"/>
      <c r="APO21" s="143"/>
      <c r="APP21" s="143"/>
      <c r="APQ21" s="143"/>
      <c r="APR21" s="143"/>
      <c r="APS21" s="143"/>
      <c r="APT21" s="143"/>
      <c r="APU21" s="143"/>
      <c r="APV21" s="143"/>
      <c r="APW21" s="143"/>
      <c r="APX21" s="143"/>
      <c r="APY21" s="143"/>
      <c r="APZ21" s="143"/>
      <c r="AQA21" s="143"/>
      <c r="AQB21" s="143"/>
      <c r="AQC21" s="143"/>
      <c r="AQD21" s="143"/>
      <c r="AQE21" s="143"/>
      <c r="AQF21" s="143"/>
      <c r="AQG21" s="143"/>
      <c r="AQH21" s="143"/>
      <c r="AQI21" s="143"/>
      <c r="AQJ21" s="143"/>
      <c r="AQK21" s="143"/>
      <c r="AQL21" s="143"/>
      <c r="AQM21" s="143"/>
      <c r="AQN21" s="143"/>
      <c r="AQO21" s="143"/>
      <c r="AQP21" s="143"/>
      <c r="AQQ21" s="143"/>
      <c r="AQR21" s="143"/>
      <c r="AQS21" s="143"/>
      <c r="AQT21" s="143"/>
      <c r="AQU21" s="143"/>
      <c r="AQV21" s="143"/>
      <c r="AQW21" s="143"/>
      <c r="AQX21" s="143"/>
      <c r="AQY21" s="143"/>
      <c r="AQZ21" s="143"/>
      <c r="ARA21" s="143"/>
      <c r="ARB21" s="143"/>
      <c r="ARC21" s="143"/>
      <c r="ARD21" s="143"/>
      <c r="ARE21" s="143"/>
      <c r="ARF21" s="143"/>
      <c r="ARG21" s="143"/>
      <c r="ARH21" s="143"/>
      <c r="ARI21" s="143"/>
      <c r="ARJ21" s="143"/>
      <c r="ARK21" s="143"/>
      <c r="ARL21" s="143"/>
      <c r="ARM21" s="143"/>
      <c r="ARN21" s="143"/>
      <c r="ARO21" s="143"/>
      <c r="ARP21" s="143"/>
      <c r="ARQ21" s="143"/>
      <c r="ARR21" s="143"/>
      <c r="ARS21" s="143"/>
      <c r="ART21" s="143"/>
      <c r="ARU21" s="143"/>
      <c r="ARV21" s="143"/>
      <c r="ARW21" s="143"/>
      <c r="ARX21" s="143"/>
      <c r="ARY21" s="143"/>
      <c r="ARZ21" s="143"/>
      <c r="ASA21" s="143"/>
      <c r="ASB21" s="143"/>
      <c r="ASC21" s="143"/>
      <c r="ASD21" s="143"/>
      <c r="ASE21" s="143"/>
      <c r="ASF21" s="143"/>
      <c r="ASG21" s="143"/>
      <c r="ASH21" s="143"/>
      <c r="ASI21" s="143"/>
      <c r="ASJ21" s="143"/>
      <c r="ASK21" s="143"/>
      <c r="ASL21" s="143"/>
      <c r="ASM21" s="143"/>
      <c r="ASN21" s="143"/>
      <c r="ASO21" s="143"/>
      <c r="ASP21" s="143"/>
      <c r="ASQ21" s="143"/>
      <c r="ASR21" s="143"/>
      <c r="ASS21" s="143"/>
      <c r="AST21" s="143"/>
      <c r="ASU21" s="143"/>
      <c r="ASV21" s="143"/>
      <c r="ASW21" s="143"/>
      <c r="ASX21" s="143"/>
      <c r="ASY21" s="143"/>
      <c r="ASZ21" s="143"/>
      <c r="ATA21" s="143"/>
      <c r="ATB21" s="143"/>
      <c r="ATC21" s="143"/>
      <c r="ATD21" s="143"/>
      <c r="ATE21" s="143"/>
      <c r="ATF21" s="143"/>
      <c r="ATG21" s="143"/>
      <c r="ATH21" s="143"/>
      <c r="ATI21" s="143"/>
      <c r="ATJ21" s="143"/>
      <c r="ATK21" s="143"/>
      <c r="ATL21" s="143"/>
      <c r="ATM21" s="143"/>
      <c r="ATN21" s="143"/>
      <c r="ATO21" s="143"/>
      <c r="ATP21" s="143"/>
      <c r="ATQ21" s="143"/>
      <c r="ATR21" s="143"/>
      <c r="ATS21" s="143"/>
      <c r="ATT21" s="143"/>
      <c r="ATU21" s="143"/>
      <c r="ATV21" s="143"/>
      <c r="ATW21" s="143"/>
      <c r="ATX21" s="143"/>
      <c r="ATY21" s="143"/>
      <c r="ATZ21" s="143"/>
      <c r="AUA21" s="143"/>
      <c r="AUB21" s="143"/>
      <c r="AUC21" s="143"/>
      <c r="AUD21" s="143"/>
      <c r="AUE21" s="143"/>
      <c r="AUF21" s="143"/>
      <c r="AUG21" s="143"/>
      <c r="AUH21" s="143"/>
      <c r="AUI21" s="143"/>
      <c r="AUJ21" s="143"/>
      <c r="AUK21" s="143"/>
      <c r="AUL21" s="143"/>
      <c r="AUM21" s="143"/>
      <c r="AUN21" s="143"/>
      <c r="AUO21" s="143"/>
      <c r="AUP21" s="143"/>
      <c r="AUQ21" s="143"/>
      <c r="AUR21" s="143"/>
      <c r="AUS21" s="143"/>
      <c r="AUT21" s="143"/>
      <c r="AUU21" s="143"/>
      <c r="AUV21" s="143"/>
      <c r="AUW21" s="143"/>
      <c r="AUX21" s="143"/>
      <c r="AUY21" s="143"/>
      <c r="AUZ21" s="143"/>
      <c r="AVA21" s="143"/>
      <c r="AVB21" s="143"/>
      <c r="AVC21" s="143"/>
      <c r="AVD21" s="143"/>
      <c r="AVE21" s="143"/>
      <c r="AVF21" s="143"/>
      <c r="AVG21" s="143"/>
      <c r="AVH21" s="143"/>
      <c r="AVI21" s="143"/>
      <c r="AVJ21" s="143"/>
      <c r="AVK21" s="143"/>
      <c r="AVL21" s="143"/>
      <c r="AVM21" s="143"/>
      <c r="AVN21" s="143"/>
      <c r="AVO21" s="143"/>
      <c r="AVP21" s="143"/>
      <c r="AVQ21" s="143"/>
      <c r="AVR21" s="143"/>
      <c r="AVS21" s="143"/>
      <c r="AVT21" s="143"/>
      <c r="AVU21" s="143"/>
      <c r="AVV21" s="143"/>
      <c r="AVW21" s="143"/>
      <c r="AVX21" s="143"/>
      <c r="AVY21" s="143"/>
      <c r="AVZ21" s="143"/>
      <c r="AWA21" s="143"/>
      <c r="AWB21" s="143"/>
      <c r="AWC21" s="143"/>
      <c r="AWD21" s="143"/>
      <c r="AWE21" s="143"/>
      <c r="AWF21" s="143"/>
      <c r="AWG21" s="143"/>
      <c r="AWH21" s="143"/>
      <c r="AWI21" s="143"/>
      <c r="AWJ21" s="143"/>
      <c r="AWK21" s="143"/>
      <c r="AWL21" s="143"/>
      <c r="AWM21" s="143"/>
      <c r="AWN21" s="143"/>
      <c r="AWO21" s="143"/>
      <c r="AWP21" s="143"/>
      <c r="AWQ21" s="143"/>
      <c r="AWR21" s="143"/>
      <c r="AWS21" s="143"/>
      <c r="AWT21" s="143"/>
      <c r="AWU21" s="143"/>
      <c r="AWV21" s="143"/>
      <c r="AWW21" s="143"/>
      <c r="AWX21" s="143"/>
      <c r="AWY21" s="143"/>
      <c r="AWZ21" s="143"/>
      <c r="AXA21" s="143"/>
      <c r="AXB21" s="143"/>
      <c r="AXC21" s="143"/>
      <c r="AXD21" s="143"/>
      <c r="AXE21" s="143"/>
      <c r="AXF21" s="143"/>
      <c r="AXG21" s="143"/>
      <c r="AXH21" s="143"/>
      <c r="AXI21" s="143"/>
      <c r="AXJ21" s="143"/>
      <c r="AXK21" s="143"/>
      <c r="AXL21" s="143"/>
      <c r="AXM21" s="143"/>
      <c r="AXN21" s="143"/>
      <c r="AXO21" s="143"/>
      <c r="AXP21" s="143"/>
      <c r="AXQ21" s="143"/>
      <c r="AXR21" s="143"/>
      <c r="AXS21" s="143"/>
      <c r="AXT21" s="143"/>
      <c r="AXU21" s="143"/>
      <c r="AXV21" s="143"/>
      <c r="AXW21" s="143"/>
      <c r="AXX21" s="143"/>
      <c r="AXY21" s="143"/>
      <c r="AXZ21" s="143"/>
      <c r="AYA21" s="143"/>
      <c r="AYB21" s="143"/>
      <c r="AYC21" s="143"/>
      <c r="AYD21" s="143"/>
      <c r="AYE21" s="143"/>
      <c r="AYF21" s="143"/>
      <c r="AYG21" s="143"/>
      <c r="AYH21" s="143"/>
      <c r="AYI21" s="143"/>
      <c r="AYJ21" s="143"/>
      <c r="AYK21" s="143"/>
      <c r="AYL21" s="143"/>
      <c r="AYM21" s="143"/>
      <c r="AYN21" s="143"/>
      <c r="AYO21" s="143"/>
      <c r="AYP21" s="143"/>
      <c r="AYQ21" s="143"/>
      <c r="AYR21" s="143"/>
      <c r="AYS21" s="143"/>
      <c r="AYT21" s="143"/>
      <c r="AYU21" s="143"/>
      <c r="AYV21" s="143"/>
      <c r="AYW21" s="143"/>
      <c r="AYX21" s="143"/>
      <c r="AYY21" s="143"/>
      <c r="AYZ21" s="143"/>
      <c r="AZA21" s="143"/>
      <c r="AZB21" s="143"/>
      <c r="AZC21" s="143"/>
      <c r="AZD21" s="143"/>
      <c r="AZE21" s="143"/>
      <c r="AZF21" s="143"/>
      <c r="AZG21" s="143"/>
      <c r="AZH21" s="143"/>
      <c r="AZI21" s="143"/>
      <c r="AZJ21" s="143"/>
      <c r="AZK21" s="143"/>
      <c r="AZL21" s="143"/>
      <c r="AZM21" s="143"/>
      <c r="AZN21" s="143"/>
      <c r="AZO21" s="143"/>
      <c r="AZP21" s="143"/>
      <c r="AZQ21" s="143"/>
      <c r="AZR21" s="143"/>
      <c r="AZS21" s="143"/>
      <c r="AZT21" s="143"/>
      <c r="AZU21" s="143"/>
      <c r="AZV21" s="143"/>
      <c r="AZW21" s="143"/>
      <c r="AZX21" s="143"/>
      <c r="AZY21" s="143"/>
      <c r="AZZ21" s="143"/>
      <c r="BAA21" s="143"/>
      <c r="BAB21" s="143"/>
      <c r="BAC21" s="143"/>
      <c r="BAD21" s="143"/>
      <c r="BAE21" s="143"/>
      <c r="BAF21" s="143"/>
      <c r="BAG21" s="143"/>
      <c r="BAH21" s="143"/>
      <c r="BAI21" s="143"/>
      <c r="BAJ21" s="143"/>
      <c r="BAK21" s="143"/>
      <c r="BAL21" s="143"/>
      <c r="BAM21" s="143"/>
      <c r="BAN21" s="143"/>
      <c r="BAO21" s="143"/>
      <c r="BAP21" s="143"/>
      <c r="BAQ21" s="143"/>
      <c r="BAR21" s="143"/>
      <c r="BAS21" s="143"/>
      <c r="BAT21" s="143"/>
      <c r="BAU21" s="143"/>
      <c r="BAV21" s="143"/>
      <c r="BAW21" s="143"/>
      <c r="BAX21" s="143"/>
      <c r="BAY21" s="143"/>
      <c r="BAZ21" s="143"/>
      <c r="BBA21" s="143"/>
      <c r="BBB21" s="143"/>
      <c r="BBC21" s="143"/>
      <c r="BBD21" s="143"/>
      <c r="BBE21" s="143"/>
      <c r="BBF21" s="143"/>
      <c r="BBG21" s="143"/>
      <c r="BBH21" s="143"/>
      <c r="BBI21" s="143"/>
      <c r="BBJ21" s="143"/>
      <c r="BBK21" s="143"/>
      <c r="BBL21" s="143"/>
      <c r="BBM21" s="143"/>
      <c r="BBN21" s="143"/>
      <c r="BBO21" s="143"/>
      <c r="BBP21" s="143"/>
      <c r="BBQ21" s="143"/>
      <c r="BBR21" s="143"/>
      <c r="BBS21" s="143"/>
      <c r="BBT21" s="143"/>
      <c r="BBU21" s="143"/>
      <c r="BBV21" s="143"/>
      <c r="BBW21" s="143"/>
      <c r="BBX21" s="143"/>
      <c r="BBY21" s="143"/>
      <c r="BBZ21" s="143"/>
      <c r="BCA21" s="143"/>
      <c r="BCB21" s="143"/>
      <c r="BCC21" s="143"/>
      <c r="BCD21" s="143"/>
      <c r="BCE21" s="143"/>
      <c r="BCF21" s="143"/>
      <c r="BCG21" s="143"/>
      <c r="BCH21" s="143"/>
      <c r="BCI21" s="143"/>
      <c r="BCJ21" s="143"/>
      <c r="BCK21" s="143"/>
      <c r="BCL21" s="143"/>
      <c r="BCM21" s="143"/>
      <c r="BCN21" s="143"/>
      <c r="BCO21" s="143"/>
      <c r="BCP21" s="143"/>
      <c r="BCQ21" s="143"/>
      <c r="BCR21" s="143"/>
      <c r="BCS21" s="143"/>
      <c r="BCT21" s="143"/>
      <c r="BCU21" s="143"/>
      <c r="BCV21" s="143"/>
      <c r="BCW21" s="143"/>
      <c r="BCX21" s="143"/>
      <c r="BCY21" s="143"/>
      <c r="BCZ21" s="143"/>
      <c r="BDA21" s="143"/>
      <c r="BDB21" s="143"/>
      <c r="BDC21" s="143"/>
      <c r="BDD21" s="143"/>
      <c r="BDE21" s="143"/>
      <c r="BDF21" s="143"/>
      <c r="BDG21" s="143"/>
      <c r="BDH21" s="143"/>
      <c r="BDI21" s="143"/>
      <c r="BDJ21" s="143"/>
      <c r="BDK21" s="143"/>
      <c r="BDL21" s="143"/>
      <c r="BDM21" s="143"/>
      <c r="BDN21" s="143"/>
      <c r="BDO21" s="143"/>
      <c r="BDP21" s="143"/>
      <c r="BDQ21" s="143"/>
      <c r="BDR21" s="143"/>
      <c r="BDS21" s="143"/>
      <c r="BDT21" s="143"/>
      <c r="BDU21" s="143"/>
      <c r="BDV21" s="143"/>
      <c r="BDW21" s="143"/>
      <c r="BDX21" s="143"/>
      <c r="BDY21" s="143"/>
      <c r="BDZ21" s="143"/>
      <c r="BEA21" s="143"/>
      <c r="BEB21" s="143"/>
      <c r="BEC21" s="143"/>
      <c r="BED21" s="143"/>
      <c r="BEE21" s="143"/>
      <c r="BEF21" s="143"/>
      <c r="BEG21" s="143"/>
      <c r="BEH21" s="143"/>
      <c r="BEI21" s="143"/>
      <c r="BEJ21" s="143"/>
      <c r="BEK21" s="143"/>
      <c r="BEL21" s="143"/>
      <c r="BEM21" s="143"/>
      <c r="BEN21" s="143"/>
      <c r="BEO21" s="143"/>
      <c r="BEP21" s="143"/>
      <c r="BEQ21" s="143"/>
      <c r="BER21" s="143"/>
      <c r="BES21" s="143"/>
      <c r="BET21" s="143"/>
      <c r="BEU21" s="143"/>
      <c r="BEV21" s="143"/>
      <c r="BEW21" s="143"/>
      <c r="BEX21" s="143"/>
      <c r="BEY21" s="143"/>
      <c r="BEZ21" s="143"/>
      <c r="BFA21" s="143"/>
      <c r="BFB21" s="143"/>
      <c r="BFC21" s="143"/>
      <c r="BFD21" s="143"/>
      <c r="BFE21" s="143"/>
      <c r="BFF21" s="143"/>
      <c r="BFG21" s="143"/>
      <c r="BFH21" s="143"/>
      <c r="BFI21" s="143"/>
      <c r="BFJ21" s="143"/>
      <c r="BFK21" s="143"/>
      <c r="BFL21" s="143"/>
      <c r="BFM21" s="143"/>
      <c r="BFN21" s="143"/>
      <c r="BFO21" s="143"/>
      <c r="BFP21" s="143"/>
      <c r="BFQ21" s="143"/>
      <c r="BFR21" s="143"/>
      <c r="BFS21" s="143"/>
      <c r="BFT21" s="143"/>
      <c r="BFU21" s="143"/>
      <c r="BFV21" s="143"/>
      <c r="BFW21" s="143"/>
      <c r="BFX21" s="143"/>
      <c r="BFY21" s="143"/>
      <c r="BFZ21" s="143"/>
      <c r="BGA21" s="143"/>
      <c r="BGB21" s="143"/>
      <c r="BGC21" s="143"/>
      <c r="BGD21" s="143"/>
      <c r="BGE21" s="143"/>
      <c r="BGF21" s="143"/>
      <c r="BGG21" s="143"/>
      <c r="BGH21" s="143"/>
      <c r="BGI21" s="143"/>
      <c r="BGJ21" s="143"/>
      <c r="BGK21" s="143"/>
      <c r="BGL21" s="143"/>
      <c r="BGM21" s="143"/>
      <c r="BGN21" s="143"/>
      <c r="BGO21" s="143"/>
      <c r="BGP21" s="143"/>
      <c r="BGQ21" s="143"/>
      <c r="BGR21" s="143"/>
      <c r="BGS21" s="143"/>
      <c r="BGT21" s="143"/>
      <c r="BGU21" s="143"/>
      <c r="BGV21" s="143"/>
      <c r="BGW21" s="143"/>
      <c r="BGX21" s="143"/>
      <c r="BGY21" s="143"/>
      <c r="BGZ21" s="143"/>
      <c r="BHA21" s="143"/>
      <c r="BHB21" s="143"/>
      <c r="BHC21" s="143"/>
      <c r="BHD21" s="143"/>
      <c r="BHE21" s="143"/>
      <c r="BHF21" s="143"/>
      <c r="BHG21" s="143"/>
      <c r="BHH21" s="143"/>
      <c r="BHI21" s="143"/>
      <c r="BHJ21" s="143"/>
      <c r="BHK21" s="143"/>
      <c r="BHL21" s="143"/>
      <c r="BHM21" s="143"/>
      <c r="BHN21" s="143"/>
      <c r="BHO21" s="143"/>
      <c r="BHP21" s="143"/>
      <c r="BHQ21" s="143"/>
      <c r="BHR21" s="143"/>
      <c r="BHS21" s="143"/>
      <c r="BHT21" s="143"/>
      <c r="BHU21" s="143"/>
      <c r="BHV21" s="143"/>
      <c r="BHW21" s="143"/>
      <c r="BHX21" s="143"/>
      <c r="BHY21" s="143"/>
      <c r="BHZ21" s="143"/>
      <c r="BIA21" s="143"/>
      <c r="BIB21" s="143"/>
      <c r="BIC21" s="143"/>
      <c r="BID21" s="143"/>
      <c r="BIE21" s="143"/>
      <c r="BIF21" s="143"/>
      <c r="BIG21" s="143"/>
      <c r="BIH21" s="143"/>
      <c r="BII21" s="143"/>
      <c r="BIJ21" s="143"/>
      <c r="BIK21" s="143"/>
      <c r="BIL21" s="143"/>
      <c r="BIM21" s="143"/>
      <c r="BIN21" s="143"/>
      <c r="BIO21" s="143"/>
      <c r="BIP21" s="143"/>
      <c r="BIQ21" s="143"/>
      <c r="BIR21" s="143"/>
      <c r="BIS21" s="143"/>
      <c r="BIT21" s="143"/>
      <c r="BIU21" s="143"/>
      <c r="BIV21" s="143"/>
      <c r="BIW21" s="143"/>
      <c r="BIX21" s="143"/>
      <c r="BIY21" s="143"/>
      <c r="BIZ21" s="143"/>
      <c r="BJA21" s="143"/>
      <c r="BJB21" s="143"/>
      <c r="BJC21" s="143"/>
      <c r="BJD21" s="143"/>
      <c r="BJE21" s="143"/>
      <c r="BJF21" s="143"/>
      <c r="BJG21" s="143"/>
      <c r="BJH21" s="143"/>
      <c r="BJI21" s="143"/>
      <c r="BJJ21" s="143"/>
      <c r="BJK21" s="143"/>
      <c r="BJL21" s="143"/>
      <c r="BJM21" s="143"/>
      <c r="BJN21" s="143"/>
      <c r="BJO21" s="143"/>
      <c r="BJP21" s="143"/>
      <c r="BJQ21" s="143"/>
      <c r="BJR21" s="143"/>
      <c r="BJS21" s="143"/>
      <c r="BJT21" s="143"/>
      <c r="BJU21" s="143"/>
      <c r="BJV21" s="143"/>
      <c r="BJW21" s="143"/>
      <c r="BJX21" s="143"/>
      <c r="BJY21" s="143"/>
      <c r="BJZ21" s="143"/>
      <c r="BKA21" s="143"/>
      <c r="BKB21" s="143"/>
      <c r="BKC21" s="143"/>
      <c r="BKD21" s="143"/>
      <c r="BKE21" s="143"/>
      <c r="BKF21" s="143"/>
      <c r="BKG21" s="143"/>
      <c r="BKH21" s="143"/>
      <c r="BKI21" s="143"/>
      <c r="BKJ21" s="143"/>
      <c r="BKK21" s="143"/>
      <c r="BKL21" s="143"/>
      <c r="BKM21" s="143"/>
      <c r="BKN21" s="143"/>
      <c r="BKO21" s="143"/>
      <c r="BKP21" s="143"/>
      <c r="BKQ21" s="143"/>
      <c r="BKR21" s="143"/>
      <c r="BKS21" s="143"/>
      <c r="BKT21" s="143"/>
      <c r="BKU21" s="143"/>
      <c r="BKV21" s="143"/>
      <c r="BKW21" s="143"/>
      <c r="BKX21" s="143"/>
      <c r="BKY21" s="143"/>
      <c r="BKZ21" s="143"/>
      <c r="BLA21" s="143"/>
      <c r="BLB21" s="143"/>
      <c r="BLC21" s="143"/>
      <c r="BLD21" s="143"/>
      <c r="BLE21" s="143"/>
      <c r="BLF21" s="143"/>
      <c r="BLG21" s="143"/>
      <c r="BLH21" s="143"/>
      <c r="BLI21" s="143"/>
      <c r="BLJ21" s="143"/>
      <c r="BLK21" s="143"/>
      <c r="BLL21" s="143"/>
      <c r="BLM21" s="143"/>
      <c r="BLN21" s="143"/>
      <c r="BLO21" s="143"/>
      <c r="BLP21" s="143"/>
      <c r="BLQ21" s="143"/>
      <c r="BLR21" s="143"/>
      <c r="BLS21" s="143"/>
      <c r="BLT21" s="143"/>
      <c r="BLU21" s="143"/>
      <c r="BLV21" s="143"/>
      <c r="BLW21" s="143"/>
      <c r="BLX21" s="143"/>
      <c r="BLY21" s="143"/>
      <c r="BLZ21" s="143"/>
      <c r="BMA21" s="143"/>
      <c r="BMB21" s="143"/>
      <c r="BMC21" s="143"/>
      <c r="BMD21" s="143"/>
      <c r="BME21" s="143"/>
      <c r="BMF21" s="143"/>
      <c r="BMG21" s="143"/>
      <c r="BMH21" s="143"/>
      <c r="BMI21" s="143"/>
      <c r="BMJ21" s="143"/>
      <c r="BMK21" s="143"/>
      <c r="BML21" s="143"/>
      <c r="BMM21" s="143"/>
      <c r="BMN21" s="143"/>
      <c r="BMO21" s="143"/>
      <c r="BMP21" s="143"/>
      <c r="BMQ21" s="143"/>
      <c r="BMR21" s="143"/>
      <c r="BMS21" s="143"/>
      <c r="BMT21" s="143"/>
      <c r="BMU21" s="143"/>
      <c r="BMV21" s="143"/>
      <c r="BMW21" s="143"/>
      <c r="BMX21" s="143"/>
      <c r="BMY21" s="143"/>
      <c r="BMZ21" s="143"/>
      <c r="BNA21" s="143"/>
      <c r="BNB21" s="143"/>
      <c r="BNC21" s="143"/>
      <c r="BND21" s="143"/>
      <c r="BNE21" s="143"/>
      <c r="BNF21" s="143"/>
      <c r="BNG21" s="143"/>
      <c r="BNH21" s="143"/>
      <c r="BNI21" s="143"/>
      <c r="BNJ21" s="143"/>
      <c r="BNK21" s="143"/>
      <c r="BNL21" s="143"/>
      <c r="BNM21" s="143"/>
      <c r="BNN21" s="143"/>
      <c r="BNO21" s="143"/>
      <c r="BNP21" s="143"/>
      <c r="BNQ21" s="143"/>
      <c r="BNR21" s="143"/>
      <c r="BNS21" s="143"/>
      <c r="BNT21" s="143"/>
      <c r="BNU21" s="143"/>
      <c r="BNV21" s="143"/>
      <c r="BNW21" s="143"/>
      <c r="BNX21" s="143"/>
      <c r="BNY21" s="143"/>
      <c r="BNZ21" s="143"/>
      <c r="BOA21" s="143"/>
      <c r="BOB21" s="143"/>
      <c r="BOC21" s="143"/>
      <c r="BOD21" s="143"/>
      <c r="BOE21" s="143"/>
      <c r="BOF21" s="143"/>
      <c r="BOG21" s="143"/>
      <c r="BOH21" s="143"/>
      <c r="BOI21" s="143"/>
      <c r="BOJ21" s="143"/>
      <c r="BOK21" s="143"/>
      <c r="BOL21" s="143"/>
      <c r="BOM21" s="143"/>
      <c r="BON21" s="143"/>
      <c r="BOO21" s="143"/>
      <c r="BOP21" s="143"/>
      <c r="BOQ21" s="143"/>
      <c r="BOR21" s="143"/>
      <c r="BOS21" s="143"/>
      <c r="BOT21" s="143"/>
      <c r="BOU21" s="143"/>
      <c r="BOV21" s="143"/>
      <c r="BOW21" s="143"/>
      <c r="BOX21" s="143"/>
      <c r="BOY21" s="143"/>
      <c r="BOZ21" s="143"/>
      <c r="BPA21" s="143"/>
      <c r="BPB21" s="143"/>
      <c r="BPC21" s="143"/>
      <c r="BPD21" s="143"/>
      <c r="BPE21" s="143"/>
      <c r="BPF21" s="143"/>
      <c r="BPG21" s="143"/>
      <c r="BPH21" s="143"/>
      <c r="BPI21" s="143"/>
      <c r="BPJ21" s="143"/>
      <c r="BPK21" s="143"/>
      <c r="BPL21" s="143"/>
      <c r="BPM21" s="143"/>
      <c r="BPN21" s="143"/>
      <c r="BPO21" s="143"/>
      <c r="BPP21" s="143"/>
      <c r="BPQ21" s="143"/>
      <c r="BPR21" s="143"/>
      <c r="BPS21" s="143"/>
      <c r="BPT21" s="143"/>
      <c r="BPU21" s="143"/>
      <c r="BPV21" s="143"/>
      <c r="BPW21" s="143"/>
      <c r="BPX21" s="143"/>
      <c r="BPY21" s="143"/>
      <c r="BPZ21" s="143"/>
      <c r="BQA21" s="143"/>
      <c r="BQB21" s="143"/>
      <c r="BQC21" s="143"/>
      <c r="BQD21" s="143"/>
      <c r="BQE21" s="143"/>
      <c r="BQF21" s="143"/>
      <c r="BQG21" s="143"/>
      <c r="BQH21" s="143"/>
      <c r="BQI21" s="143"/>
      <c r="BQJ21" s="143"/>
      <c r="BQK21" s="143"/>
      <c r="BQL21" s="143"/>
      <c r="BQM21" s="143"/>
      <c r="BQN21" s="143"/>
      <c r="BQO21" s="143"/>
      <c r="BQP21" s="143"/>
      <c r="BQQ21" s="143"/>
      <c r="BQR21" s="143"/>
      <c r="BQS21" s="143"/>
      <c r="BQT21" s="143"/>
      <c r="BQU21" s="143"/>
      <c r="BQV21" s="143"/>
      <c r="BQW21" s="143"/>
      <c r="BQX21" s="143"/>
      <c r="BQY21" s="143"/>
      <c r="BQZ21" s="143"/>
      <c r="BRA21" s="143"/>
      <c r="BRB21" s="143"/>
      <c r="BRC21" s="143"/>
      <c r="BRD21" s="143"/>
      <c r="BRE21" s="143"/>
      <c r="BRF21" s="143"/>
      <c r="BRG21" s="143"/>
      <c r="BRH21" s="143"/>
      <c r="BRI21" s="143"/>
      <c r="BRJ21" s="143"/>
      <c r="BRK21" s="143"/>
      <c r="BRL21" s="143"/>
      <c r="BRM21" s="143"/>
      <c r="BRN21" s="143"/>
      <c r="BRO21" s="143"/>
      <c r="BRP21" s="143"/>
      <c r="BRQ21" s="143"/>
      <c r="BRR21" s="143"/>
      <c r="BRS21" s="143"/>
      <c r="BRT21" s="143"/>
      <c r="BRU21" s="143"/>
      <c r="BRV21" s="143"/>
      <c r="BRW21" s="143"/>
      <c r="BRX21" s="143"/>
      <c r="BRY21" s="143"/>
      <c r="BRZ21" s="143"/>
      <c r="BSA21" s="143"/>
      <c r="BSB21" s="143"/>
      <c r="BSC21" s="143"/>
      <c r="BSD21" s="143"/>
      <c r="BSE21" s="143"/>
      <c r="BSF21" s="143"/>
      <c r="BSG21" s="143"/>
      <c r="BSH21" s="143"/>
      <c r="BSI21" s="143"/>
      <c r="BSJ21" s="143"/>
      <c r="BSK21" s="143"/>
      <c r="BSL21" s="143"/>
      <c r="BSM21" s="143"/>
      <c r="BSN21" s="143"/>
      <c r="BSO21" s="143"/>
      <c r="BSP21" s="143"/>
      <c r="BSQ21" s="143"/>
      <c r="BSR21" s="143"/>
      <c r="BSS21" s="143"/>
      <c r="BST21" s="143"/>
      <c r="BSU21" s="143"/>
      <c r="BSV21" s="143"/>
      <c r="BSW21" s="143"/>
      <c r="BSX21" s="143"/>
      <c r="BSY21" s="143"/>
      <c r="BSZ21" s="143"/>
      <c r="BTA21" s="143"/>
      <c r="BTB21" s="143"/>
      <c r="BTC21" s="143"/>
      <c r="BTD21" s="143"/>
      <c r="BTE21" s="143"/>
      <c r="BTF21" s="143"/>
      <c r="BTG21" s="143"/>
      <c r="BTH21" s="143"/>
      <c r="BTI21" s="143"/>
      <c r="BTJ21" s="143"/>
      <c r="BTK21" s="143"/>
      <c r="BTL21" s="143"/>
      <c r="BTM21" s="143"/>
      <c r="BTN21" s="143"/>
      <c r="BTO21" s="143"/>
      <c r="BTP21" s="143"/>
      <c r="BTQ21" s="143"/>
      <c r="BTR21" s="143"/>
      <c r="BTS21" s="143"/>
      <c r="BTT21" s="143"/>
      <c r="BTU21" s="143"/>
      <c r="BTV21" s="143"/>
      <c r="BTW21" s="143"/>
      <c r="BTX21" s="143"/>
      <c r="BTY21" s="143"/>
      <c r="BTZ21" s="143"/>
      <c r="BUA21" s="143"/>
      <c r="BUB21" s="143"/>
      <c r="BUC21" s="143"/>
      <c r="BUD21" s="143"/>
      <c r="BUE21" s="143"/>
      <c r="BUF21" s="143"/>
      <c r="BUG21" s="143"/>
      <c r="BUH21" s="143"/>
      <c r="BUI21" s="143"/>
      <c r="BUJ21" s="143"/>
      <c r="BUK21" s="143"/>
      <c r="BUL21" s="143"/>
      <c r="BUM21" s="143"/>
      <c r="BUN21" s="143"/>
      <c r="BUO21" s="143"/>
      <c r="BUP21" s="143"/>
      <c r="BUQ21" s="143"/>
      <c r="BUR21" s="143"/>
      <c r="BUS21" s="143"/>
      <c r="BUT21" s="143"/>
      <c r="BUU21" s="143"/>
      <c r="BUV21" s="143"/>
      <c r="BUW21" s="143"/>
      <c r="BUX21" s="143"/>
      <c r="BUY21" s="143"/>
      <c r="BUZ21" s="143"/>
      <c r="BVA21" s="143"/>
      <c r="BVB21" s="143"/>
      <c r="BVC21" s="143"/>
      <c r="BVD21" s="143"/>
      <c r="BVE21" s="143"/>
      <c r="BVF21" s="143"/>
      <c r="BVG21" s="143"/>
      <c r="BVH21" s="143"/>
      <c r="BVI21" s="143"/>
      <c r="BVJ21" s="143"/>
      <c r="BVK21" s="143"/>
      <c r="BVL21" s="143"/>
      <c r="BVM21" s="143"/>
      <c r="BVN21" s="143"/>
      <c r="BVO21" s="143"/>
      <c r="BVP21" s="143"/>
      <c r="BVQ21" s="143"/>
      <c r="BVR21" s="143"/>
      <c r="BVS21" s="143"/>
      <c r="BVT21" s="143"/>
      <c r="BVU21" s="143"/>
      <c r="BVV21" s="143"/>
      <c r="BVW21" s="143"/>
      <c r="BVX21" s="143"/>
      <c r="BVY21" s="143"/>
      <c r="BVZ21" s="143"/>
      <c r="BWA21" s="143"/>
      <c r="BWB21" s="143"/>
      <c r="BWC21" s="143"/>
      <c r="BWD21" s="143"/>
      <c r="BWE21" s="143"/>
      <c r="BWF21" s="143"/>
      <c r="BWG21" s="143"/>
      <c r="BWH21" s="143"/>
      <c r="BWI21" s="143"/>
      <c r="BWJ21" s="143"/>
      <c r="BWK21" s="143"/>
      <c r="BWL21" s="143"/>
      <c r="BWM21" s="143"/>
      <c r="BWN21" s="143"/>
      <c r="BWO21" s="143"/>
      <c r="BWP21" s="143"/>
      <c r="BWQ21" s="143"/>
      <c r="BWR21" s="143"/>
      <c r="BWS21" s="143"/>
      <c r="BWT21" s="143"/>
      <c r="BWU21" s="143"/>
      <c r="BWV21" s="143"/>
      <c r="BWW21" s="143"/>
      <c r="BWX21" s="143"/>
      <c r="BWY21" s="143"/>
      <c r="BWZ21" s="143"/>
      <c r="BXA21" s="143"/>
      <c r="BXB21" s="143"/>
      <c r="BXC21" s="143"/>
      <c r="BXD21" s="143"/>
      <c r="BXE21" s="143"/>
      <c r="BXF21" s="143"/>
      <c r="BXG21" s="143"/>
      <c r="BXH21" s="143"/>
      <c r="BXI21" s="143"/>
      <c r="BXJ21" s="143"/>
      <c r="BXK21" s="143"/>
      <c r="BXL21" s="143"/>
      <c r="BXM21" s="143"/>
      <c r="BXN21" s="143"/>
      <c r="BXO21" s="143"/>
      <c r="BXP21" s="143"/>
      <c r="BXQ21" s="143"/>
      <c r="BXR21" s="143"/>
      <c r="BXS21" s="143"/>
      <c r="BXT21" s="143"/>
      <c r="BXU21" s="143"/>
      <c r="BXV21" s="143"/>
      <c r="BXW21" s="143"/>
      <c r="BXX21" s="143"/>
      <c r="BXY21" s="143"/>
      <c r="BXZ21" s="143"/>
      <c r="BYA21" s="143"/>
      <c r="BYB21" s="143"/>
      <c r="BYC21" s="143"/>
      <c r="BYD21" s="143"/>
      <c r="BYE21" s="143"/>
      <c r="BYF21" s="143"/>
      <c r="BYG21" s="143"/>
      <c r="BYH21" s="143"/>
      <c r="BYI21" s="143"/>
      <c r="BYJ21" s="143"/>
      <c r="BYK21" s="143"/>
      <c r="BYL21" s="143"/>
      <c r="BYM21" s="143"/>
      <c r="BYN21" s="143"/>
      <c r="BYO21" s="143"/>
      <c r="BYP21" s="143"/>
      <c r="BYQ21" s="143"/>
      <c r="BYR21" s="143"/>
      <c r="BYS21" s="143"/>
      <c r="BYT21" s="143"/>
      <c r="BYU21" s="143"/>
      <c r="BYV21" s="143"/>
      <c r="BYW21" s="143"/>
      <c r="BYX21" s="143"/>
      <c r="BYY21" s="143"/>
      <c r="BYZ21" s="143"/>
      <c r="BZA21" s="143"/>
      <c r="BZB21" s="143"/>
      <c r="BZC21" s="143"/>
      <c r="BZD21" s="143"/>
      <c r="BZE21" s="143"/>
      <c r="BZF21" s="143"/>
      <c r="BZG21" s="143"/>
      <c r="BZH21" s="143"/>
      <c r="BZI21" s="143"/>
      <c r="BZJ21" s="143"/>
      <c r="BZK21" s="143"/>
      <c r="BZL21" s="143"/>
      <c r="BZM21" s="143"/>
      <c r="BZN21" s="143"/>
      <c r="BZO21" s="143"/>
      <c r="BZP21" s="143"/>
      <c r="BZQ21" s="143"/>
      <c r="BZR21" s="143"/>
      <c r="BZS21" s="143"/>
      <c r="BZT21" s="143"/>
      <c r="BZU21" s="143"/>
      <c r="BZV21" s="143"/>
      <c r="BZW21" s="143"/>
      <c r="BZX21" s="143"/>
      <c r="BZY21" s="143"/>
      <c r="BZZ21" s="143"/>
      <c r="CAA21" s="143"/>
      <c r="CAB21" s="143"/>
      <c r="CAC21" s="143"/>
      <c r="CAD21" s="143"/>
      <c r="CAE21" s="143"/>
      <c r="CAF21" s="143"/>
      <c r="CAG21" s="143"/>
      <c r="CAH21" s="143"/>
      <c r="CAI21" s="143"/>
      <c r="CAJ21" s="143"/>
      <c r="CAK21" s="143"/>
      <c r="CAL21" s="143"/>
      <c r="CAM21" s="143"/>
      <c r="CAN21" s="143"/>
      <c r="CAO21" s="143"/>
      <c r="CAP21" s="143"/>
      <c r="CAQ21" s="143"/>
      <c r="CAR21" s="143"/>
      <c r="CAS21" s="143"/>
      <c r="CAT21" s="143"/>
      <c r="CAU21" s="143"/>
      <c r="CAV21" s="143"/>
      <c r="CAW21" s="143"/>
      <c r="CAX21" s="143"/>
      <c r="CAY21" s="143"/>
      <c r="CAZ21" s="143"/>
      <c r="CBA21" s="143"/>
      <c r="CBB21" s="143"/>
      <c r="CBC21" s="143"/>
      <c r="CBD21" s="143"/>
      <c r="CBE21" s="143"/>
      <c r="CBF21" s="143"/>
      <c r="CBG21" s="143"/>
      <c r="CBH21" s="143"/>
      <c r="CBI21" s="143"/>
      <c r="CBJ21" s="143"/>
      <c r="CBK21" s="143"/>
      <c r="CBL21" s="143"/>
      <c r="CBM21" s="143"/>
      <c r="CBN21" s="143"/>
      <c r="CBO21" s="143"/>
      <c r="CBP21" s="143"/>
      <c r="CBQ21" s="143"/>
      <c r="CBR21" s="143"/>
      <c r="CBS21" s="143"/>
      <c r="CBT21" s="143"/>
      <c r="CBU21" s="143"/>
      <c r="CBV21" s="143"/>
      <c r="CBW21" s="143"/>
      <c r="CBX21" s="143"/>
      <c r="CBY21" s="143"/>
      <c r="CBZ21" s="143"/>
      <c r="CCA21" s="143"/>
      <c r="CCB21" s="143"/>
      <c r="CCC21" s="143"/>
      <c r="CCD21" s="143"/>
      <c r="CCE21" s="143"/>
      <c r="CCF21" s="143"/>
      <c r="CCG21" s="143"/>
      <c r="CCH21" s="143"/>
      <c r="CCI21" s="143"/>
      <c r="CCJ21" s="143"/>
      <c r="CCK21" s="143"/>
      <c r="CCL21" s="143"/>
      <c r="CCM21" s="143"/>
      <c r="CCN21" s="143"/>
      <c r="CCO21" s="143"/>
      <c r="CCP21" s="143"/>
      <c r="CCQ21" s="143"/>
      <c r="CCR21" s="143"/>
      <c r="CCS21" s="143"/>
      <c r="CCT21" s="143"/>
      <c r="CCU21" s="143"/>
      <c r="CCV21" s="143"/>
      <c r="CCW21" s="143"/>
      <c r="CCX21" s="143"/>
      <c r="CCY21" s="143"/>
      <c r="CCZ21" s="143"/>
      <c r="CDA21" s="143"/>
      <c r="CDB21" s="143"/>
      <c r="CDC21" s="143"/>
      <c r="CDD21" s="143"/>
      <c r="CDE21" s="143"/>
      <c r="CDF21" s="143"/>
      <c r="CDG21" s="143"/>
      <c r="CDH21" s="143"/>
      <c r="CDI21" s="143"/>
      <c r="CDJ21" s="143"/>
      <c r="CDK21" s="143"/>
      <c r="CDL21" s="143"/>
      <c r="CDM21" s="143"/>
      <c r="CDN21" s="143"/>
      <c r="CDO21" s="143"/>
      <c r="CDP21" s="143"/>
      <c r="CDQ21" s="143"/>
      <c r="CDR21" s="143"/>
      <c r="CDS21" s="143"/>
      <c r="CDT21" s="143"/>
      <c r="CDU21" s="143"/>
      <c r="CDV21" s="143"/>
      <c r="CDW21" s="143"/>
      <c r="CDX21" s="143"/>
      <c r="CDY21" s="143"/>
      <c r="CDZ21" s="143"/>
      <c r="CEA21" s="143"/>
      <c r="CEB21" s="143"/>
      <c r="CEC21" s="143"/>
      <c r="CED21" s="143"/>
      <c r="CEE21" s="143"/>
      <c r="CEF21" s="143"/>
      <c r="CEG21" s="143"/>
      <c r="CEH21" s="143"/>
      <c r="CEI21" s="143"/>
      <c r="CEJ21" s="143"/>
      <c r="CEK21" s="143"/>
      <c r="CEL21" s="143"/>
      <c r="CEM21" s="143"/>
      <c r="CEN21" s="143"/>
      <c r="CEO21" s="143"/>
      <c r="CEP21" s="143"/>
      <c r="CEQ21" s="143"/>
      <c r="CER21" s="143"/>
      <c r="CES21" s="143"/>
      <c r="CET21" s="143"/>
      <c r="CEU21" s="143"/>
      <c r="CEV21" s="143"/>
      <c r="CEW21" s="143"/>
      <c r="CEX21" s="143"/>
      <c r="CEY21" s="143"/>
      <c r="CEZ21" s="143"/>
      <c r="CFA21" s="143"/>
      <c r="CFB21" s="143"/>
      <c r="CFC21" s="143"/>
      <c r="CFD21" s="143"/>
      <c r="CFE21" s="143"/>
      <c r="CFF21" s="143"/>
      <c r="CFG21" s="143"/>
      <c r="CFH21" s="143"/>
      <c r="CFI21" s="143"/>
      <c r="CFJ21" s="143"/>
      <c r="CFK21" s="143"/>
      <c r="CFL21" s="143"/>
      <c r="CFM21" s="143"/>
      <c r="CFN21" s="143"/>
      <c r="CFO21" s="143"/>
      <c r="CFP21" s="143"/>
      <c r="CFQ21" s="143"/>
      <c r="CFR21" s="143"/>
      <c r="CFS21" s="143"/>
      <c r="CFT21" s="143"/>
      <c r="CFU21" s="143"/>
      <c r="CFV21" s="143"/>
      <c r="CFW21" s="143"/>
      <c r="CFX21" s="143"/>
      <c r="CFY21" s="143"/>
      <c r="CFZ21" s="143"/>
      <c r="CGA21" s="143"/>
      <c r="CGB21" s="143"/>
      <c r="CGC21" s="143"/>
      <c r="CGD21" s="143"/>
      <c r="CGE21" s="143"/>
      <c r="CGF21" s="143"/>
      <c r="CGG21" s="143"/>
      <c r="CGH21" s="143"/>
      <c r="CGI21" s="143"/>
      <c r="CGJ21" s="143"/>
      <c r="CGK21" s="143"/>
      <c r="CGL21" s="143"/>
      <c r="CGM21" s="143"/>
      <c r="CGN21" s="143"/>
      <c r="CGO21" s="143"/>
      <c r="CGP21" s="143"/>
      <c r="CGQ21" s="143"/>
      <c r="CGR21" s="143"/>
      <c r="CGS21" s="143"/>
      <c r="CGT21" s="143"/>
      <c r="CGU21" s="143"/>
      <c r="CGV21" s="143"/>
      <c r="CGW21" s="143"/>
      <c r="CGX21" s="143"/>
      <c r="CGY21" s="143"/>
      <c r="CGZ21" s="143"/>
      <c r="CHA21" s="143"/>
      <c r="CHB21" s="143"/>
      <c r="CHC21" s="143"/>
      <c r="CHD21" s="143"/>
      <c r="CHE21" s="143"/>
      <c r="CHF21" s="143"/>
      <c r="CHG21" s="143"/>
      <c r="CHH21" s="143"/>
      <c r="CHI21" s="143"/>
      <c r="CHJ21" s="143"/>
      <c r="CHK21" s="143"/>
      <c r="CHL21" s="143"/>
      <c r="CHM21" s="143"/>
      <c r="CHN21" s="143"/>
      <c r="CHO21" s="143"/>
      <c r="CHP21" s="143"/>
      <c r="CHQ21" s="143"/>
      <c r="CHR21" s="143"/>
      <c r="CHS21" s="143"/>
      <c r="CHT21" s="143"/>
      <c r="CHU21" s="143"/>
      <c r="CHV21" s="143"/>
      <c r="CHW21" s="143"/>
      <c r="CHX21" s="143"/>
      <c r="CHY21" s="143"/>
      <c r="CHZ21" s="143"/>
      <c r="CIA21" s="143"/>
      <c r="CIB21" s="143"/>
      <c r="CIC21" s="143"/>
      <c r="CID21" s="143"/>
      <c r="CIE21" s="143"/>
      <c r="CIF21" s="143"/>
      <c r="CIG21" s="143"/>
      <c r="CIH21" s="143"/>
      <c r="CII21" s="143"/>
      <c r="CIJ21" s="143"/>
      <c r="CIK21" s="143"/>
      <c r="CIL21" s="143"/>
      <c r="CIM21" s="143"/>
      <c r="CIN21" s="143"/>
      <c r="CIO21" s="143"/>
      <c r="CIP21" s="143"/>
      <c r="CIQ21" s="143"/>
      <c r="CIR21" s="143"/>
      <c r="CIS21" s="143"/>
      <c r="CIT21" s="143"/>
      <c r="CIU21" s="143"/>
      <c r="CIV21" s="143"/>
      <c r="CIW21" s="143"/>
      <c r="CIX21" s="143"/>
      <c r="CIY21" s="143"/>
      <c r="CIZ21" s="143"/>
      <c r="CJA21" s="143"/>
      <c r="CJB21" s="143"/>
      <c r="CJC21" s="143"/>
      <c r="CJD21" s="143"/>
      <c r="CJE21" s="143"/>
      <c r="CJF21" s="143"/>
      <c r="CJG21" s="143"/>
      <c r="CJH21" s="143"/>
      <c r="CJI21" s="143"/>
      <c r="CJJ21" s="143"/>
      <c r="CJK21" s="143"/>
      <c r="CJL21" s="143"/>
      <c r="CJM21" s="143"/>
      <c r="CJN21" s="143"/>
      <c r="CJO21" s="143"/>
      <c r="CJP21" s="143"/>
      <c r="CJQ21" s="143"/>
      <c r="CJR21" s="143"/>
      <c r="CJS21" s="143"/>
      <c r="CJT21" s="143"/>
      <c r="CJU21" s="143"/>
      <c r="CJV21" s="143"/>
      <c r="CJW21" s="143"/>
      <c r="CJX21" s="143"/>
      <c r="CJY21" s="143"/>
      <c r="CJZ21" s="143"/>
      <c r="CKA21" s="143"/>
      <c r="CKB21" s="143"/>
      <c r="CKC21" s="143"/>
      <c r="CKD21" s="143"/>
      <c r="CKE21" s="143"/>
      <c r="CKF21" s="143"/>
      <c r="CKG21" s="143"/>
      <c r="CKH21" s="143"/>
      <c r="CKI21" s="143"/>
      <c r="CKJ21" s="143"/>
      <c r="CKK21" s="143"/>
      <c r="CKL21" s="143"/>
      <c r="CKM21" s="143"/>
      <c r="CKN21" s="143"/>
      <c r="CKO21" s="143"/>
      <c r="CKP21" s="143"/>
      <c r="CKQ21" s="143"/>
      <c r="CKR21" s="143"/>
      <c r="CKS21" s="143"/>
      <c r="CKT21" s="143"/>
      <c r="CKU21" s="143"/>
      <c r="CKV21" s="143"/>
      <c r="CKW21" s="143"/>
      <c r="CKX21" s="143"/>
      <c r="CKY21" s="143"/>
      <c r="CKZ21" s="143"/>
      <c r="CLA21" s="143"/>
      <c r="CLB21" s="143"/>
      <c r="CLC21" s="143"/>
      <c r="CLD21" s="143"/>
      <c r="CLE21" s="143"/>
      <c r="CLF21" s="143"/>
      <c r="CLG21" s="143"/>
      <c r="CLH21" s="143"/>
      <c r="CLI21" s="143"/>
      <c r="CLJ21" s="143"/>
      <c r="CLK21" s="143"/>
      <c r="CLL21" s="143"/>
      <c r="CLM21" s="143"/>
      <c r="CLN21" s="143"/>
      <c r="CLO21" s="143"/>
      <c r="CLP21" s="143"/>
      <c r="CLQ21" s="143"/>
      <c r="CLR21" s="143"/>
      <c r="CLS21" s="143"/>
      <c r="CLT21" s="143"/>
      <c r="CLU21" s="143"/>
      <c r="CLV21" s="143"/>
      <c r="CLW21" s="143"/>
      <c r="CLX21" s="143"/>
      <c r="CLY21" s="143"/>
      <c r="CLZ21" s="143"/>
      <c r="CMA21" s="143"/>
      <c r="CMB21" s="143"/>
      <c r="CMC21" s="143"/>
      <c r="CMD21" s="143"/>
      <c r="CME21" s="143"/>
      <c r="CMF21" s="143"/>
      <c r="CMG21" s="143"/>
      <c r="CMH21" s="143"/>
      <c r="CMI21" s="143"/>
      <c r="CMJ21" s="143"/>
      <c r="CMK21" s="143"/>
      <c r="CML21" s="143"/>
      <c r="CMM21" s="143"/>
      <c r="CMN21" s="143"/>
      <c r="CMO21" s="143"/>
      <c r="CMP21" s="143"/>
      <c r="CMQ21" s="143"/>
      <c r="CMR21" s="143"/>
      <c r="CMS21" s="143"/>
      <c r="CMT21" s="143"/>
      <c r="CMU21" s="143"/>
      <c r="CMV21" s="143"/>
      <c r="CMW21" s="143"/>
      <c r="CMX21" s="143"/>
      <c r="CMY21" s="143"/>
      <c r="CMZ21" s="143"/>
      <c r="CNA21" s="143"/>
      <c r="CNB21" s="143"/>
      <c r="CNC21" s="143"/>
      <c r="CND21" s="143"/>
      <c r="CNE21" s="143"/>
      <c r="CNF21" s="143"/>
      <c r="CNG21" s="143"/>
      <c r="CNH21" s="143"/>
      <c r="CNI21" s="143"/>
      <c r="CNJ21" s="143"/>
      <c r="CNK21" s="143"/>
      <c r="CNL21" s="143"/>
      <c r="CNM21" s="143"/>
      <c r="CNN21" s="143"/>
      <c r="CNO21" s="143"/>
      <c r="CNP21" s="143"/>
      <c r="CNQ21" s="143"/>
      <c r="CNR21" s="143"/>
      <c r="CNS21" s="143"/>
      <c r="CNT21" s="143"/>
      <c r="CNU21" s="143"/>
      <c r="CNV21" s="143"/>
      <c r="CNW21" s="143"/>
      <c r="CNX21" s="143"/>
      <c r="CNY21" s="143"/>
      <c r="CNZ21" s="143"/>
      <c r="COA21" s="143"/>
      <c r="COB21" s="143"/>
      <c r="COC21" s="143"/>
      <c r="COD21" s="143"/>
      <c r="COE21" s="143"/>
      <c r="COF21" s="143"/>
      <c r="COG21" s="143"/>
      <c r="COH21" s="143"/>
      <c r="COI21" s="143"/>
      <c r="COJ21" s="143"/>
      <c r="COK21" s="143"/>
      <c r="COL21" s="143"/>
      <c r="COM21" s="143"/>
      <c r="CON21" s="143"/>
      <c r="COO21" s="143"/>
      <c r="COP21" s="143"/>
      <c r="COQ21" s="143"/>
      <c r="COR21" s="143"/>
      <c r="COS21" s="143"/>
      <c r="COT21" s="143"/>
      <c r="COU21" s="143"/>
      <c r="COV21" s="143"/>
      <c r="COW21" s="143"/>
      <c r="COX21" s="143"/>
      <c r="COY21" s="143"/>
      <c r="COZ21" s="143"/>
      <c r="CPA21" s="143"/>
      <c r="CPB21" s="143"/>
      <c r="CPC21" s="143"/>
      <c r="CPD21" s="143"/>
      <c r="CPE21" s="143"/>
      <c r="CPF21" s="143"/>
      <c r="CPG21" s="143"/>
      <c r="CPH21" s="143"/>
      <c r="CPI21" s="143"/>
      <c r="CPJ21" s="143"/>
      <c r="CPK21" s="143"/>
      <c r="CPL21" s="143"/>
      <c r="CPM21" s="143"/>
      <c r="CPN21" s="143"/>
      <c r="CPO21" s="143"/>
      <c r="CPP21" s="143"/>
      <c r="CPQ21" s="143"/>
      <c r="CPR21" s="143"/>
      <c r="CPS21" s="143"/>
      <c r="CPT21" s="143"/>
      <c r="CPU21" s="143"/>
      <c r="CPV21" s="143"/>
      <c r="CPW21" s="143"/>
      <c r="CPX21" s="143"/>
      <c r="CPY21" s="143"/>
      <c r="CPZ21" s="143"/>
      <c r="CQA21" s="143"/>
      <c r="CQB21" s="143"/>
      <c r="CQC21" s="143"/>
      <c r="CQD21" s="143"/>
      <c r="CQE21" s="143"/>
      <c r="CQF21" s="143"/>
      <c r="CQG21" s="143"/>
      <c r="CQH21" s="143"/>
      <c r="CQI21" s="143"/>
      <c r="CQJ21" s="143"/>
      <c r="CQK21" s="143"/>
      <c r="CQL21" s="143"/>
      <c r="CQM21" s="143"/>
      <c r="CQN21" s="143"/>
      <c r="CQO21" s="143"/>
      <c r="CQP21" s="143"/>
      <c r="CQQ21" s="143"/>
      <c r="CQR21" s="143"/>
      <c r="CQS21" s="143"/>
      <c r="CQT21" s="143"/>
      <c r="CQU21" s="143"/>
      <c r="CQV21" s="143"/>
      <c r="CQW21" s="143"/>
      <c r="CQX21" s="143"/>
      <c r="CQY21" s="143"/>
      <c r="CQZ21" s="143"/>
      <c r="CRA21" s="143"/>
      <c r="CRB21" s="143"/>
      <c r="CRC21" s="143"/>
      <c r="CRD21" s="143"/>
      <c r="CRE21" s="143"/>
      <c r="CRF21" s="143"/>
      <c r="CRG21" s="143"/>
      <c r="CRH21" s="143"/>
      <c r="CRI21" s="143"/>
      <c r="CRJ21" s="143"/>
      <c r="CRK21" s="143"/>
      <c r="CRL21" s="143"/>
      <c r="CRM21" s="143"/>
      <c r="CRN21" s="143"/>
      <c r="CRO21" s="143"/>
      <c r="CRP21" s="143"/>
      <c r="CRQ21" s="143"/>
      <c r="CRR21" s="143"/>
      <c r="CRS21" s="143"/>
      <c r="CRT21" s="143"/>
      <c r="CRU21" s="143"/>
      <c r="CRV21" s="143"/>
      <c r="CRW21" s="143"/>
      <c r="CRX21" s="143"/>
      <c r="CRY21" s="143"/>
      <c r="CRZ21" s="143"/>
      <c r="CSA21" s="143"/>
      <c r="CSB21" s="143"/>
      <c r="CSC21" s="143"/>
      <c r="CSD21" s="143"/>
      <c r="CSE21" s="143"/>
      <c r="CSF21" s="143"/>
      <c r="CSG21" s="143"/>
      <c r="CSH21" s="143"/>
      <c r="CSI21" s="143"/>
      <c r="CSJ21" s="143"/>
      <c r="CSK21" s="143"/>
      <c r="CSL21" s="143"/>
      <c r="CSM21" s="143"/>
      <c r="CSN21" s="143"/>
      <c r="CSO21" s="143"/>
      <c r="CSP21" s="143"/>
      <c r="CSQ21" s="143"/>
      <c r="CSR21" s="143"/>
      <c r="CSS21" s="143"/>
      <c r="CST21" s="143"/>
      <c r="CSU21" s="143"/>
      <c r="CSV21" s="143"/>
      <c r="CSW21" s="143"/>
      <c r="CSX21" s="143"/>
      <c r="CSY21" s="143"/>
      <c r="CSZ21" s="143"/>
      <c r="CTA21" s="143"/>
      <c r="CTB21" s="143"/>
      <c r="CTC21" s="143"/>
      <c r="CTD21" s="143"/>
      <c r="CTE21" s="143"/>
      <c r="CTF21" s="143"/>
      <c r="CTG21" s="143"/>
      <c r="CTH21" s="143"/>
      <c r="CTI21" s="143"/>
      <c r="CTJ21" s="143"/>
      <c r="CTK21" s="143"/>
      <c r="CTL21" s="143"/>
      <c r="CTM21" s="143"/>
      <c r="CTN21" s="143"/>
      <c r="CTO21" s="143"/>
      <c r="CTP21" s="143"/>
      <c r="CTQ21" s="143"/>
      <c r="CTR21" s="143"/>
      <c r="CTS21" s="143"/>
      <c r="CTT21" s="143"/>
      <c r="CTU21" s="143"/>
      <c r="CTV21" s="143"/>
      <c r="CTW21" s="143"/>
      <c r="CTX21" s="143"/>
      <c r="CTY21" s="143"/>
      <c r="CTZ21" s="143"/>
      <c r="CUA21" s="143"/>
      <c r="CUB21" s="143"/>
      <c r="CUC21" s="143"/>
      <c r="CUD21" s="143"/>
      <c r="CUE21" s="143"/>
      <c r="CUF21" s="143"/>
      <c r="CUG21" s="143"/>
      <c r="CUH21" s="143"/>
      <c r="CUI21" s="143"/>
      <c r="CUJ21" s="143"/>
      <c r="CUK21" s="143"/>
      <c r="CUL21" s="143"/>
      <c r="CUM21" s="143"/>
      <c r="CUN21" s="143"/>
      <c r="CUO21" s="143"/>
      <c r="CUP21" s="143"/>
      <c r="CUQ21" s="143"/>
      <c r="CUR21" s="143"/>
      <c r="CUS21" s="143"/>
      <c r="CUT21" s="143"/>
      <c r="CUU21" s="143"/>
      <c r="CUV21" s="143"/>
      <c r="CUW21" s="143"/>
      <c r="CUX21" s="143"/>
      <c r="CUY21" s="143"/>
      <c r="CUZ21" s="143"/>
      <c r="CVA21" s="143"/>
      <c r="CVB21" s="143"/>
      <c r="CVC21" s="143"/>
      <c r="CVD21" s="143"/>
      <c r="CVE21" s="143"/>
      <c r="CVF21" s="143"/>
      <c r="CVG21" s="143"/>
      <c r="CVH21" s="143"/>
      <c r="CVI21" s="143"/>
      <c r="CVJ21" s="143"/>
      <c r="CVK21" s="143"/>
      <c r="CVL21" s="143"/>
      <c r="CVM21" s="143"/>
      <c r="CVN21" s="143"/>
      <c r="CVO21" s="143"/>
      <c r="CVP21" s="143"/>
      <c r="CVQ21" s="143"/>
      <c r="CVR21" s="143"/>
      <c r="CVS21" s="143"/>
      <c r="CVT21" s="143"/>
      <c r="CVU21" s="143"/>
      <c r="CVV21" s="143"/>
      <c r="CVW21" s="143"/>
      <c r="CVX21" s="143"/>
      <c r="CVY21" s="143"/>
      <c r="CVZ21" s="143"/>
      <c r="CWA21" s="143"/>
      <c r="CWB21" s="143"/>
      <c r="CWC21" s="143"/>
      <c r="CWD21" s="143"/>
      <c r="CWE21" s="143"/>
      <c r="CWF21" s="143"/>
      <c r="CWG21" s="143"/>
      <c r="CWH21" s="143"/>
      <c r="CWI21" s="143"/>
      <c r="CWJ21" s="143"/>
      <c r="CWK21" s="143"/>
      <c r="CWL21" s="143"/>
      <c r="CWM21" s="143"/>
      <c r="CWN21" s="143"/>
      <c r="CWO21" s="143"/>
      <c r="CWP21" s="143"/>
      <c r="CWQ21" s="143"/>
      <c r="CWR21" s="143"/>
      <c r="CWS21" s="143"/>
      <c r="CWT21" s="143"/>
      <c r="CWU21" s="143"/>
      <c r="CWV21" s="143"/>
      <c r="CWW21" s="143"/>
      <c r="CWX21" s="143"/>
      <c r="CWY21" s="143"/>
      <c r="CWZ21" s="143"/>
      <c r="CXA21" s="143"/>
      <c r="CXB21" s="143"/>
      <c r="CXC21" s="143"/>
      <c r="CXD21" s="143"/>
      <c r="CXE21" s="143"/>
      <c r="CXF21" s="143"/>
      <c r="CXG21" s="143"/>
      <c r="CXH21" s="143"/>
      <c r="CXI21" s="143"/>
      <c r="CXJ21" s="143"/>
      <c r="CXK21" s="143"/>
      <c r="CXL21" s="143"/>
      <c r="CXM21" s="143"/>
      <c r="CXN21" s="143"/>
      <c r="CXO21" s="143"/>
      <c r="CXP21" s="143"/>
      <c r="CXQ21" s="143"/>
      <c r="CXR21" s="143"/>
      <c r="CXS21" s="143"/>
      <c r="CXT21" s="143"/>
      <c r="CXU21" s="143"/>
      <c r="CXV21" s="143"/>
      <c r="CXW21" s="143"/>
      <c r="CXX21" s="143"/>
      <c r="CXY21" s="143"/>
      <c r="CXZ21" s="143"/>
      <c r="CYA21" s="143"/>
      <c r="CYB21" s="143"/>
      <c r="CYC21" s="143"/>
      <c r="CYD21" s="143"/>
      <c r="CYE21" s="143"/>
      <c r="CYF21" s="143"/>
      <c r="CYG21" s="143"/>
      <c r="CYH21" s="143"/>
      <c r="CYI21" s="143"/>
      <c r="CYJ21" s="143"/>
      <c r="CYK21" s="143"/>
      <c r="CYL21" s="143"/>
      <c r="CYM21" s="143"/>
      <c r="CYN21" s="143"/>
      <c r="CYO21" s="143"/>
      <c r="CYP21" s="143"/>
      <c r="CYQ21" s="143"/>
      <c r="CYR21" s="143"/>
      <c r="CYS21" s="143"/>
      <c r="CYT21" s="143"/>
      <c r="CYU21" s="143"/>
      <c r="CYV21" s="143"/>
      <c r="CYW21" s="143"/>
      <c r="CYX21" s="143"/>
      <c r="CYY21" s="143"/>
      <c r="CYZ21" s="143"/>
      <c r="CZA21" s="143"/>
      <c r="CZB21" s="143"/>
      <c r="CZC21" s="143"/>
      <c r="CZD21" s="143"/>
      <c r="CZE21" s="143"/>
      <c r="CZF21" s="143"/>
      <c r="CZG21" s="143"/>
      <c r="CZH21" s="143"/>
      <c r="CZI21" s="143"/>
      <c r="CZJ21" s="143"/>
      <c r="CZK21" s="143"/>
      <c r="CZL21" s="143"/>
      <c r="CZM21" s="143"/>
      <c r="CZN21" s="143"/>
      <c r="CZO21" s="143"/>
      <c r="CZP21" s="143"/>
      <c r="CZQ21" s="143"/>
      <c r="CZR21" s="143"/>
      <c r="CZS21" s="143"/>
      <c r="CZT21" s="143"/>
      <c r="CZU21" s="143"/>
      <c r="CZV21" s="143"/>
      <c r="CZW21" s="143"/>
      <c r="CZX21" s="143"/>
      <c r="CZY21" s="143"/>
      <c r="CZZ21" s="143"/>
      <c r="DAA21" s="143"/>
      <c r="DAB21" s="143"/>
      <c r="DAC21" s="143"/>
      <c r="DAD21" s="143"/>
      <c r="DAE21" s="143"/>
      <c r="DAF21" s="143"/>
      <c r="DAG21" s="143"/>
      <c r="DAH21" s="143"/>
      <c r="DAI21" s="143"/>
      <c r="DAJ21" s="143"/>
      <c r="DAK21" s="143"/>
      <c r="DAL21" s="143"/>
      <c r="DAM21" s="143"/>
      <c r="DAN21" s="143"/>
      <c r="DAO21" s="143"/>
      <c r="DAP21" s="143"/>
      <c r="DAQ21" s="143"/>
      <c r="DAR21" s="143"/>
      <c r="DAS21" s="143"/>
      <c r="DAT21" s="143"/>
      <c r="DAU21" s="143"/>
      <c r="DAV21" s="143"/>
      <c r="DAW21" s="143"/>
      <c r="DAX21" s="143"/>
      <c r="DAY21" s="143"/>
      <c r="DAZ21" s="143"/>
      <c r="DBA21" s="143"/>
      <c r="DBB21" s="143"/>
      <c r="DBC21" s="143"/>
      <c r="DBD21" s="143"/>
      <c r="DBE21" s="143"/>
      <c r="DBF21" s="143"/>
      <c r="DBG21" s="143"/>
      <c r="DBH21" s="143"/>
      <c r="DBI21" s="143"/>
      <c r="DBJ21" s="143"/>
      <c r="DBK21" s="143"/>
      <c r="DBL21" s="143"/>
      <c r="DBM21" s="143"/>
      <c r="DBN21" s="143"/>
      <c r="DBO21" s="143"/>
      <c r="DBP21" s="143"/>
      <c r="DBQ21" s="143"/>
      <c r="DBR21" s="143"/>
      <c r="DBS21" s="143"/>
      <c r="DBT21" s="143"/>
      <c r="DBU21" s="143"/>
      <c r="DBV21" s="143"/>
      <c r="DBW21" s="143"/>
      <c r="DBX21" s="143"/>
      <c r="DBY21" s="143"/>
      <c r="DBZ21" s="143"/>
      <c r="DCA21" s="143"/>
      <c r="DCB21" s="143"/>
      <c r="DCC21" s="143"/>
      <c r="DCD21" s="143"/>
      <c r="DCE21" s="143"/>
      <c r="DCF21" s="143"/>
      <c r="DCG21" s="143"/>
      <c r="DCH21" s="143"/>
      <c r="DCI21" s="143"/>
      <c r="DCJ21" s="143"/>
      <c r="DCK21" s="143"/>
      <c r="DCL21" s="143"/>
      <c r="DCM21" s="143"/>
      <c r="DCN21" s="143"/>
      <c r="DCO21" s="143"/>
      <c r="DCP21" s="143"/>
      <c r="DCQ21" s="143"/>
      <c r="DCR21" s="143"/>
      <c r="DCS21" s="143"/>
      <c r="DCT21" s="143"/>
      <c r="DCU21" s="143"/>
      <c r="DCV21" s="143"/>
      <c r="DCW21" s="143"/>
      <c r="DCX21" s="143"/>
      <c r="DCY21" s="143"/>
      <c r="DCZ21" s="143"/>
      <c r="DDA21" s="143"/>
      <c r="DDB21" s="143"/>
      <c r="DDC21" s="143"/>
      <c r="DDD21" s="143"/>
      <c r="DDE21" s="143"/>
      <c r="DDF21" s="143"/>
      <c r="DDG21" s="143"/>
      <c r="DDH21" s="143"/>
      <c r="DDI21" s="143"/>
      <c r="DDJ21" s="143"/>
      <c r="DDK21" s="143"/>
      <c r="DDL21" s="143"/>
      <c r="DDM21" s="143"/>
      <c r="DDN21" s="143"/>
      <c r="DDO21" s="143"/>
      <c r="DDP21" s="143"/>
      <c r="DDQ21" s="143"/>
      <c r="DDR21" s="143"/>
      <c r="DDS21" s="143"/>
      <c r="DDT21" s="143"/>
      <c r="DDU21" s="143"/>
      <c r="DDV21" s="143"/>
      <c r="DDW21" s="143"/>
      <c r="DDX21" s="143"/>
      <c r="DDY21" s="143"/>
      <c r="DDZ21" s="143"/>
      <c r="DEA21" s="143"/>
      <c r="DEB21" s="143"/>
      <c r="DEC21" s="143"/>
      <c r="DED21" s="143"/>
      <c r="DEE21" s="143"/>
      <c r="DEF21" s="143"/>
      <c r="DEG21" s="143"/>
      <c r="DEH21" s="143"/>
      <c r="DEI21" s="143"/>
      <c r="DEJ21" s="143"/>
      <c r="DEK21" s="143"/>
      <c r="DEL21" s="143"/>
      <c r="DEM21" s="143"/>
      <c r="DEN21" s="143"/>
      <c r="DEO21" s="143"/>
      <c r="DEP21" s="143"/>
      <c r="DEQ21" s="143"/>
      <c r="DER21" s="143"/>
      <c r="DES21" s="143"/>
      <c r="DET21" s="143"/>
      <c r="DEU21" s="143"/>
      <c r="DEV21" s="143"/>
      <c r="DEW21" s="143"/>
      <c r="DEX21" s="143"/>
      <c r="DEY21" s="143"/>
      <c r="DEZ21" s="143"/>
      <c r="DFA21" s="143"/>
      <c r="DFB21" s="143"/>
      <c r="DFC21" s="143"/>
      <c r="DFD21" s="143"/>
      <c r="DFE21" s="143"/>
      <c r="DFF21" s="143"/>
      <c r="DFG21" s="143"/>
      <c r="DFH21" s="143"/>
      <c r="DFI21" s="143"/>
      <c r="DFJ21" s="143"/>
      <c r="DFK21" s="143"/>
      <c r="DFL21" s="143"/>
      <c r="DFM21" s="143"/>
      <c r="DFN21" s="143"/>
      <c r="DFO21" s="143"/>
      <c r="DFP21" s="143"/>
      <c r="DFQ21" s="143"/>
      <c r="DFR21" s="143"/>
      <c r="DFS21" s="143"/>
      <c r="DFT21" s="143"/>
      <c r="DFU21" s="143"/>
      <c r="DFV21" s="143"/>
      <c r="DFW21" s="143"/>
      <c r="DFX21" s="143"/>
      <c r="DFY21" s="143"/>
      <c r="DFZ21" s="143"/>
      <c r="DGA21" s="143"/>
      <c r="DGB21" s="143"/>
      <c r="DGC21" s="143"/>
      <c r="DGD21" s="143"/>
      <c r="DGE21" s="143"/>
      <c r="DGF21" s="143"/>
      <c r="DGG21" s="143"/>
      <c r="DGH21" s="143"/>
      <c r="DGI21" s="143"/>
      <c r="DGJ21" s="143"/>
      <c r="DGK21" s="143"/>
      <c r="DGL21" s="143"/>
      <c r="DGM21" s="143"/>
      <c r="DGN21" s="143"/>
      <c r="DGO21" s="143"/>
      <c r="DGP21" s="143"/>
      <c r="DGQ21" s="143"/>
      <c r="DGR21" s="143"/>
      <c r="DGS21" s="143"/>
      <c r="DGT21" s="143"/>
      <c r="DGU21" s="143"/>
      <c r="DGV21" s="143"/>
      <c r="DGW21" s="143"/>
      <c r="DGX21" s="143"/>
      <c r="DGY21" s="143"/>
      <c r="DGZ21" s="143"/>
      <c r="DHA21" s="143"/>
      <c r="DHB21" s="143"/>
      <c r="DHC21" s="143"/>
      <c r="DHD21" s="143"/>
      <c r="DHE21" s="143"/>
      <c r="DHF21" s="143"/>
      <c r="DHG21" s="143"/>
      <c r="DHH21" s="143"/>
      <c r="DHI21" s="143"/>
      <c r="DHJ21" s="143"/>
      <c r="DHK21" s="143"/>
      <c r="DHL21" s="143"/>
      <c r="DHM21" s="143"/>
      <c r="DHN21" s="143"/>
      <c r="DHO21" s="143"/>
      <c r="DHP21" s="143"/>
      <c r="DHQ21" s="143"/>
      <c r="DHR21" s="143"/>
      <c r="DHS21" s="143"/>
      <c r="DHT21" s="143"/>
      <c r="DHU21" s="143"/>
      <c r="DHV21" s="143"/>
      <c r="DHW21" s="143"/>
      <c r="DHX21" s="143"/>
      <c r="DHY21" s="143"/>
      <c r="DHZ21" s="143"/>
      <c r="DIA21" s="143"/>
      <c r="DIB21" s="143"/>
      <c r="DIC21" s="143"/>
      <c r="DID21" s="143"/>
      <c r="DIE21" s="143"/>
      <c r="DIF21" s="143"/>
      <c r="DIG21" s="143"/>
      <c r="DIH21" s="143"/>
      <c r="DII21" s="143"/>
      <c r="DIJ21" s="143"/>
      <c r="DIK21" s="143"/>
      <c r="DIL21" s="143"/>
      <c r="DIM21" s="143"/>
      <c r="DIN21" s="143"/>
      <c r="DIO21" s="143"/>
      <c r="DIP21" s="143"/>
      <c r="DIQ21" s="143"/>
      <c r="DIR21" s="143"/>
      <c r="DIS21" s="143"/>
      <c r="DIT21" s="143"/>
      <c r="DIU21" s="143"/>
      <c r="DIV21" s="143"/>
      <c r="DIW21" s="143"/>
      <c r="DIX21" s="143"/>
      <c r="DIY21" s="143"/>
      <c r="DIZ21" s="143"/>
      <c r="DJA21" s="143"/>
      <c r="DJB21" s="143"/>
      <c r="DJC21" s="143"/>
      <c r="DJD21" s="143"/>
      <c r="DJE21" s="143"/>
      <c r="DJF21" s="143"/>
      <c r="DJG21" s="143"/>
      <c r="DJH21" s="143"/>
      <c r="DJI21" s="143"/>
      <c r="DJJ21" s="143"/>
      <c r="DJK21" s="143"/>
      <c r="DJL21" s="143"/>
      <c r="DJM21" s="143"/>
      <c r="DJN21" s="143"/>
      <c r="DJO21" s="143"/>
      <c r="DJP21" s="143"/>
      <c r="DJQ21" s="143"/>
      <c r="DJR21" s="143"/>
      <c r="DJS21" s="143"/>
      <c r="DJT21" s="143"/>
      <c r="DJU21" s="143"/>
      <c r="DJV21" s="143"/>
      <c r="DJW21" s="143"/>
      <c r="DJX21" s="143"/>
      <c r="DJY21" s="143"/>
      <c r="DJZ21" s="143"/>
      <c r="DKA21" s="143"/>
      <c r="DKB21" s="143"/>
      <c r="DKC21" s="143"/>
      <c r="DKD21" s="143"/>
      <c r="DKE21" s="143"/>
      <c r="DKF21" s="143"/>
      <c r="DKG21" s="143"/>
      <c r="DKH21" s="143"/>
      <c r="DKI21" s="143"/>
      <c r="DKJ21" s="143"/>
      <c r="DKK21" s="143"/>
      <c r="DKL21" s="143"/>
      <c r="DKM21" s="143"/>
      <c r="DKN21" s="143"/>
      <c r="DKO21" s="143"/>
      <c r="DKP21" s="143"/>
      <c r="DKQ21" s="143"/>
      <c r="DKR21" s="143"/>
      <c r="DKS21" s="143"/>
      <c r="DKT21" s="143"/>
      <c r="DKU21" s="143"/>
      <c r="DKV21" s="143"/>
      <c r="DKW21" s="143"/>
      <c r="DKX21" s="143"/>
      <c r="DKY21" s="143"/>
      <c r="DKZ21" s="143"/>
      <c r="DLA21" s="143"/>
      <c r="DLB21" s="143"/>
      <c r="DLC21" s="143"/>
      <c r="DLD21" s="143"/>
      <c r="DLE21" s="143"/>
      <c r="DLF21" s="143"/>
      <c r="DLG21" s="143"/>
      <c r="DLH21" s="143"/>
      <c r="DLI21" s="143"/>
      <c r="DLJ21" s="143"/>
      <c r="DLK21" s="143"/>
      <c r="DLL21" s="143"/>
      <c r="DLM21" s="143"/>
      <c r="DLN21" s="143"/>
      <c r="DLO21" s="143"/>
      <c r="DLP21" s="143"/>
      <c r="DLQ21" s="143"/>
      <c r="DLR21" s="143"/>
      <c r="DLS21" s="143"/>
      <c r="DLT21" s="143"/>
      <c r="DLU21" s="143"/>
      <c r="DLV21" s="143"/>
      <c r="DLW21" s="143"/>
      <c r="DLX21" s="143"/>
      <c r="DLY21" s="143"/>
      <c r="DLZ21" s="143"/>
      <c r="DMA21" s="143"/>
      <c r="DMB21" s="143"/>
      <c r="DMC21" s="143"/>
      <c r="DMD21" s="143"/>
      <c r="DME21" s="143"/>
      <c r="DMF21" s="143"/>
      <c r="DMG21" s="143"/>
      <c r="DMH21" s="143"/>
      <c r="DMI21" s="143"/>
      <c r="DMJ21" s="143"/>
      <c r="DMK21" s="143"/>
      <c r="DML21" s="143"/>
      <c r="DMM21" s="143"/>
      <c r="DMN21" s="143"/>
      <c r="DMO21" s="143"/>
      <c r="DMP21" s="143"/>
      <c r="DMQ21" s="143"/>
      <c r="DMR21" s="143"/>
      <c r="DMS21" s="143"/>
      <c r="DMT21" s="143"/>
      <c r="DMU21" s="143"/>
      <c r="DMV21" s="143"/>
      <c r="DMW21" s="143"/>
      <c r="DMX21" s="143"/>
      <c r="DMY21" s="143"/>
      <c r="DMZ21" s="143"/>
      <c r="DNA21" s="143"/>
      <c r="DNB21" s="143"/>
      <c r="DNC21" s="143"/>
      <c r="DND21" s="143"/>
      <c r="DNE21" s="143"/>
      <c r="DNF21" s="143"/>
      <c r="DNG21" s="143"/>
      <c r="DNH21" s="143"/>
      <c r="DNI21" s="143"/>
      <c r="DNJ21" s="143"/>
      <c r="DNK21" s="143"/>
      <c r="DNL21" s="143"/>
      <c r="DNM21" s="143"/>
      <c r="DNN21" s="143"/>
      <c r="DNO21" s="143"/>
      <c r="DNP21" s="143"/>
      <c r="DNQ21" s="143"/>
      <c r="DNR21" s="143"/>
      <c r="DNS21" s="143"/>
      <c r="DNT21" s="143"/>
      <c r="DNU21" s="143"/>
      <c r="DNV21" s="143"/>
      <c r="DNW21" s="143"/>
      <c r="DNX21" s="143"/>
      <c r="DNY21" s="143"/>
      <c r="DNZ21" s="143"/>
      <c r="DOA21" s="143"/>
      <c r="DOB21" s="143"/>
      <c r="DOC21" s="143"/>
      <c r="DOD21" s="143"/>
      <c r="DOE21" s="143"/>
      <c r="DOF21" s="143"/>
      <c r="DOG21" s="143"/>
      <c r="DOH21" s="143"/>
      <c r="DOI21" s="143"/>
      <c r="DOJ21" s="143"/>
      <c r="DOK21" s="143"/>
      <c r="DOL21" s="143"/>
      <c r="DOM21" s="143"/>
      <c r="DON21" s="143"/>
      <c r="DOO21" s="143"/>
      <c r="DOP21" s="143"/>
      <c r="DOQ21" s="143"/>
      <c r="DOR21" s="143"/>
      <c r="DOS21" s="143"/>
      <c r="DOT21" s="143"/>
      <c r="DOU21" s="143"/>
      <c r="DOV21" s="143"/>
      <c r="DOW21" s="143"/>
      <c r="DOX21" s="143"/>
      <c r="DOY21" s="143"/>
      <c r="DOZ21" s="143"/>
      <c r="DPA21" s="143"/>
      <c r="DPB21" s="143"/>
      <c r="DPC21" s="143"/>
      <c r="DPD21" s="143"/>
      <c r="DPE21" s="143"/>
      <c r="DPF21" s="143"/>
      <c r="DPG21" s="143"/>
      <c r="DPH21" s="143"/>
      <c r="DPI21" s="143"/>
      <c r="DPJ21" s="143"/>
      <c r="DPK21" s="143"/>
      <c r="DPL21" s="143"/>
      <c r="DPM21" s="143"/>
      <c r="DPN21" s="143"/>
      <c r="DPO21" s="143"/>
      <c r="DPP21" s="143"/>
      <c r="DPQ21" s="143"/>
      <c r="DPR21" s="143"/>
      <c r="DPS21" s="143"/>
      <c r="DPT21" s="143"/>
      <c r="DPU21" s="143"/>
      <c r="DPV21" s="143"/>
      <c r="DPW21" s="143"/>
      <c r="DPX21" s="143"/>
      <c r="DPY21" s="143"/>
      <c r="DPZ21" s="143"/>
      <c r="DQA21" s="143"/>
      <c r="DQB21" s="143"/>
      <c r="DQC21" s="143"/>
      <c r="DQD21" s="143"/>
      <c r="DQE21" s="143"/>
      <c r="DQF21" s="143"/>
      <c r="DQG21" s="143"/>
      <c r="DQH21" s="143"/>
      <c r="DQI21" s="143"/>
      <c r="DQJ21" s="143"/>
      <c r="DQK21" s="143"/>
      <c r="DQL21" s="143"/>
      <c r="DQM21" s="143"/>
      <c r="DQN21" s="143"/>
      <c r="DQO21" s="143"/>
      <c r="DQP21" s="143"/>
      <c r="DQQ21" s="143"/>
      <c r="DQR21" s="143"/>
      <c r="DQS21" s="143"/>
      <c r="DQT21" s="143"/>
      <c r="DQU21" s="143"/>
      <c r="DQV21" s="143"/>
      <c r="DQW21" s="143"/>
      <c r="DQX21" s="143"/>
      <c r="DQY21" s="143"/>
      <c r="DQZ21" s="143"/>
      <c r="DRA21" s="143"/>
      <c r="DRB21" s="143"/>
      <c r="DRC21" s="143"/>
      <c r="DRD21" s="143"/>
      <c r="DRE21" s="143"/>
      <c r="DRF21" s="143"/>
      <c r="DRG21" s="143"/>
      <c r="DRH21" s="143"/>
      <c r="DRI21" s="143"/>
      <c r="DRJ21" s="143"/>
      <c r="DRK21" s="143"/>
      <c r="DRL21" s="143"/>
      <c r="DRM21" s="143"/>
      <c r="DRN21" s="143"/>
      <c r="DRO21" s="143"/>
      <c r="DRP21" s="143"/>
      <c r="DRQ21" s="143"/>
      <c r="DRR21" s="143"/>
      <c r="DRS21" s="143"/>
      <c r="DRT21" s="143"/>
      <c r="DRU21" s="143"/>
      <c r="DRV21" s="143"/>
      <c r="DRW21" s="143"/>
      <c r="DRX21" s="143"/>
      <c r="DRY21" s="143"/>
      <c r="DRZ21" s="143"/>
      <c r="DSA21" s="143"/>
      <c r="DSB21" s="143"/>
      <c r="DSC21" s="143"/>
      <c r="DSD21" s="143"/>
      <c r="DSE21" s="143"/>
      <c r="DSF21" s="143"/>
      <c r="DSG21" s="143"/>
      <c r="DSH21" s="143"/>
      <c r="DSI21" s="143"/>
      <c r="DSJ21" s="143"/>
      <c r="DSK21" s="143"/>
      <c r="DSL21" s="143"/>
      <c r="DSM21" s="143"/>
      <c r="DSN21" s="143"/>
      <c r="DSO21" s="143"/>
      <c r="DSP21" s="143"/>
      <c r="DSQ21" s="143"/>
      <c r="DSR21" s="143"/>
      <c r="DSS21" s="143"/>
      <c r="DST21" s="143"/>
      <c r="DSU21" s="143"/>
      <c r="DSV21" s="143"/>
      <c r="DSW21" s="143"/>
      <c r="DSX21" s="143"/>
      <c r="DSY21" s="143"/>
      <c r="DSZ21" s="143"/>
      <c r="DTA21" s="143"/>
      <c r="DTB21" s="143"/>
      <c r="DTC21" s="143"/>
      <c r="DTD21" s="143"/>
      <c r="DTE21" s="143"/>
      <c r="DTF21" s="143"/>
      <c r="DTG21" s="143"/>
      <c r="DTH21" s="143"/>
      <c r="DTI21" s="143"/>
      <c r="DTJ21" s="143"/>
      <c r="DTK21" s="143"/>
      <c r="DTL21" s="143"/>
      <c r="DTM21" s="143"/>
      <c r="DTN21" s="143"/>
      <c r="DTO21" s="143"/>
      <c r="DTP21" s="143"/>
      <c r="DTQ21" s="143"/>
      <c r="DTR21" s="143"/>
      <c r="DTS21" s="143"/>
      <c r="DTT21" s="143"/>
      <c r="DTU21" s="143"/>
      <c r="DTV21" s="143"/>
      <c r="DTW21" s="143"/>
      <c r="DTX21" s="143"/>
      <c r="DTY21" s="143"/>
      <c r="DTZ21" s="143"/>
      <c r="DUA21" s="143"/>
      <c r="DUB21" s="143"/>
      <c r="DUC21" s="143"/>
      <c r="DUD21" s="143"/>
      <c r="DUE21" s="143"/>
      <c r="DUF21" s="143"/>
      <c r="DUG21" s="143"/>
      <c r="DUH21" s="143"/>
      <c r="DUI21" s="143"/>
      <c r="DUJ21" s="143"/>
      <c r="DUK21" s="143"/>
      <c r="DUL21" s="143"/>
      <c r="DUM21" s="143"/>
      <c r="DUN21" s="143"/>
      <c r="DUO21" s="143"/>
      <c r="DUP21" s="143"/>
      <c r="DUQ21" s="143"/>
      <c r="DUR21" s="143"/>
      <c r="DUS21" s="143"/>
      <c r="DUT21" s="143"/>
      <c r="DUU21" s="143"/>
      <c r="DUV21" s="143"/>
      <c r="DUW21" s="143"/>
      <c r="DUX21" s="143"/>
      <c r="DUY21" s="143"/>
      <c r="DUZ21" s="143"/>
      <c r="DVA21" s="143"/>
      <c r="DVB21" s="143"/>
      <c r="DVC21" s="143"/>
      <c r="DVD21" s="143"/>
      <c r="DVE21" s="143"/>
      <c r="DVF21" s="143"/>
      <c r="DVG21" s="143"/>
      <c r="DVH21" s="143"/>
      <c r="DVI21" s="143"/>
      <c r="DVJ21" s="143"/>
      <c r="DVK21" s="143"/>
      <c r="DVL21" s="143"/>
      <c r="DVM21" s="143"/>
      <c r="DVN21" s="143"/>
      <c r="DVO21" s="143"/>
      <c r="DVP21" s="143"/>
      <c r="DVQ21" s="143"/>
      <c r="DVR21" s="143"/>
      <c r="DVS21" s="143"/>
      <c r="DVT21" s="143"/>
      <c r="DVU21" s="143"/>
      <c r="DVV21" s="143"/>
      <c r="DVW21" s="143"/>
      <c r="DVX21" s="143"/>
      <c r="DVY21" s="143"/>
      <c r="DVZ21" s="143"/>
      <c r="DWA21" s="143"/>
      <c r="DWB21" s="143"/>
      <c r="DWC21" s="143"/>
      <c r="DWD21" s="143"/>
      <c r="DWE21" s="143"/>
      <c r="DWF21" s="143"/>
      <c r="DWG21" s="143"/>
      <c r="DWH21" s="143"/>
      <c r="DWI21" s="143"/>
      <c r="DWJ21" s="143"/>
      <c r="DWK21" s="143"/>
      <c r="DWL21" s="143"/>
      <c r="DWM21" s="143"/>
      <c r="DWN21" s="143"/>
      <c r="DWO21" s="143"/>
      <c r="DWP21" s="143"/>
      <c r="DWQ21" s="143"/>
      <c r="DWR21" s="143"/>
      <c r="DWS21" s="143"/>
      <c r="DWT21" s="143"/>
      <c r="DWU21" s="143"/>
      <c r="DWV21" s="143"/>
      <c r="DWW21" s="143"/>
      <c r="DWX21" s="143"/>
      <c r="DWY21" s="143"/>
      <c r="DWZ21" s="143"/>
      <c r="DXA21" s="143"/>
      <c r="DXB21" s="143"/>
      <c r="DXC21" s="143"/>
      <c r="DXD21" s="143"/>
      <c r="DXE21" s="143"/>
      <c r="DXF21" s="143"/>
      <c r="DXG21" s="143"/>
      <c r="DXH21" s="143"/>
      <c r="DXI21" s="143"/>
      <c r="DXJ21" s="143"/>
      <c r="DXK21" s="143"/>
      <c r="DXL21" s="143"/>
      <c r="DXM21" s="143"/>
      <c r="DXN21" s="143"/>
      <c r="DXO21" s="143"/>
      <c r="DXP21" s="143"/>
      <c r="DXQ21" s="143"/>
      <c r="DXR21" s="143"/>
      <c r="DXS21" s="143"/>
      <c r="DXT21" s="143"/>
      <c r="DXU21" s="143"/>
      <c r="DXV21" s="143"/>
      <c r="DXW21" s="143"/>
      <c r="DXX21" s="143"/>
      <c r="DXY21" s="143"/>
      <c r="DXZ21" s="143"/>
      <c r="DYA21" s="143"/>
      <c r="DYB21" s="143"/>
      <c r="DYC21" s="143"/>
      <c r="DYD21" s="143"/>
      <c r="DYE21" s="143"/>
      <c r="DYF21" s="143"/>
      <c r="DYG21" s="143"/>
      <c r="DYH21" s="143"/>
      <c r="DYI21" s="143"/>
      <c r="DYJ21" s="143"/>
      <c r="DYK21" s="143"/>
      <c r="DYL21" s="143"/>
      <c r="DYM21" s="143"/>
      <c r="DYN21" s="143"/>
      <c r="DYO21" s="143"/>
      <c r="DYP21" s="143"/>
      <c r="DYQ21" s="143"/>
      <c r="DYR21" s="143"/>
      <c r="DYS21" s="143"/>
      <c r="DYT21" s="143"/>
      <c r="DYU21" s="143"/>
      <c r="DYV21" s="143"/>
      <c r="DYW21" s="143"/>
      <c r="DYX21" s="143"/>
      <c r="DYY21" s="143"/>
      <c r="DYZ21" s="143"/>
      <c r="DZA21" s="143"/>
      <c r="DZB21" s="143"/>
      <c r="DZC21" s="143"/>
      <c r="DZD21" s="143"/>
      <c r="DZE21" s="143"/>
      <c r="DZF21" s="143"/>
      <c r="DZG21" s="143"/>
      <c r="DZH21" s="143"/>
      <c r="DZI21" s="143"/>
      <c r="DZJ21" s="143"/>
      <c r="DZK21" s="143"/>
      <c r="DZL21" s="143"/>
      <c r="DZM21" s="143"/>
      <c r="DZN21" s="143"/>
      <c r="DZO21" s="143"/>
      <c r="DZP21" s="143"/>
      <c r="DZQ21" s="143"/>
      <c r="DZR21" s="143"/>
      <c r="DZS21" s="143"/>
      <c r="DZT21" s="143"/>
      <c r="DZU21" s="143"/>
      <c r="DZV21" s="143"/>
      <c r="DZW21" s="143"/>
      <c r="DZX21" s="143"/>
      <c r="DZY21" s="143"/>
      <c r="DZZ21" s="143"/>
      <c r="EAA21" s="143"/>
      <c r="EAB21" s="143"/>
      <c r="EAC21" s="143"/>
      <c r="EAD21" s="143"/>
      <c r="EAE21" s="143"/>
      <c r="EAF21" s="143"/>
      <c r="EAG21" s="143"/>
      <c r="EAH21" s="143"/>
      <c r="EAI21" s="143"/>
      <c r="EAJ21" s="143"/>
      <c r="EAK21" s="143"/>
      <c r="EAL21" s="143"/>
      <c r="EAM21" s="143"/>
      <c r="EAN21" s="143"/>
      <c r="EAO21" s="143"/>
      <c r="EAP21" s="143"/>
      <c r="EAQ21" s="143"/>
      <c r="EAR21" s="143"/>
      <c r="EAS21" s="143"/>
      <c r="EAT21" s="143"/>
      <c r="EAU21" s="143"/>
      <c r="EAV21" s="143"/>
      <c r="EAW21" s="143"/>
      <c r="EAX21" s="143"/>
      <c r="EAY21" s="143"/>
      <c r="EAZ21" s="143"/>
      <c r="EBA21" s="143"/>
      <c r="EBB21" s="143"/>
      <c r="EBC21" s="143"/>
      <c r="EBD21" s="143"/>
      <c r="EBE21" s="143"/>
      <c r="EBF21" s="143"/>
      <c r="EBG21" s="143"/>
      <c r="EBH21" s="143"/>
      <c r="EBI21" s="143"/>
      <c r="EBJ21" s="143"/>
      <c r="EBK21" s="143"/>
      <c r="EBL21" s="143"/>
      <c r="EBM21" s="143"/>
      <c r="EBN21" s="143"/>
      <c r="EBO21" s="143"/>
      <c r="EBP21" s="143"/>
      <c r="EBQ21" s="143"/>
      <c r="EBR21" s="143"/>
      <c r="EBS21" s="143"/>
      <c r="EBT21" s="143"/>
      <c r="EBU21" s="143"/>
      <c r="EBV21" s="143"/>
      <c r="EBW21" s="143"/>
      <c r="EBX21" s="143"/>
      <c r="EBY21" s="143"/>
      <c r="EBZ21" s="143"/>
      <c r="ECA21" s="143"/>
      <c r="ECB21" s="143"/>
      <c r="ECC21" s="143"/>
      <c r="ECD21" s="143"/>
      <c r="ECE21" s="143"/>
      <c r="ECF21" s="143"/>
      <c r="ECG21" s="143"/>
      <c r="ECH21" s="143"/>
      <c r="ECI21" s="143"/>
      <c r="ECJ21" s="143"/>
      <c r="ECK21" s="143"/>
      <c r="ECL21" s="143"/>
      <c r="ECM21" s="143"/>
      <c r="ECN21" s="143"/>
      <c r="ECO21" s="143"/>
      <c r="ECP21" s="143"/>
      <c r="ECQ21" s="143"/>
      <c r="ECR21" s="143"/>
      <c r="ECS21" s="143"/>
      <c r="ECT21" s="143"/>
      <c r="ECU21" s="143"/>
      <c r="ECV21" s="143"/>
      <c r="ECW21" s="143"/>
      <c r="ECX21" s="143"/>
      <c r="ECY21" s="143"/>
      <c r="ECZ21" s="143"/>
      <c r="EDA21" s="143"/>
      <c r="EDB21" s="143"/>
      <c r="EDC21" s="143"/>
      <c r="EDD21" s="143"/>
      <c r="EDE21" s="143"/>
      <c r="EDF21" s="143"/>
      <c r="EDG21" s="143"/>
      <c r="EDH21" s="143"/>
      <c r="EDI21" s="143"/>
      <c r="EDJ21" s="143"/>
      <c r="EDK21" s="143"/>
      <c r="EDL21" s="143"/>
      <c r="EDM21" s="143"/>
      <c r="EDN21" s="143"/>
      <c r="EDO21" s="143"/>
      <c r="EDP21" s="143"/>
      <c r="EDQ21" s="143"/>
      <c r="EDR21" s="143"/>
      <c r="EDS21" s="143"/>
      <c r="EDT21" s="143"/>
      <c r="EDU21" s="143"/>
      <c r="EDV21" s="143"/>
      <c r="EDW21" s="143"/>
      <c r="EDX21" s="143"/>
      <c r="EDY21" s="143"/>
      <c r="EDZ21" s="143"/>
      <c r="EEA21" s="143"/>
      <c r="EEB21" s="143"/>
      <c r="EEC21" s="143"/>
      <c r="EED21" s="143"/>
      <c r="EEE21" s="143"/>
      <c r="EEF21" s="143"/>
      <c r="EEG21" s="143"/>
      <c r="EEH21" s="143"/>
      <c r="EEI21" s="143"/>
      <c r="EEJ21" s="143"/>
      <c r="EEK21" s="143"/>
      <c r="EEL21" s="143"/>
      <c r="EEM21" s="143"/>
      <c r="EEN21" s="143"/>
      <c r="EEO21" s="143"/>
      <c r="EEP21" s="143"/>
      <c r="EEQ21" s="143"/>
      <c r="EER21" s="143"/>
      <c r="EES21" s="143"/>
      <c r="EET21" s="143"/>
      <c r="EEU21" s="143"/>
      <c r="EEV21" s="143"/>
      <c r="EEW21" s="143"/>
      <c r="EEX21" s="143"/>
      <c r="EEY21" s="143"/>
      <c r="EEZ21" s="143"/>
      <c r="EFA21" s="143"/>
      <c r="EFB21" s="143"/>
      <c r="EFC21" s="143"/>
      <c r="EFD21" s="143"/>
      <c r="EFE21" s="143"/>
      <c r="EFF21" s="143"/>
      <c r="EFG21" s="143"/>
      <c r="EFH21" s="143"/>
      <c r="EFI21" s="143"/>
      <c r="EFJ21" s="143"/>
      <c r="EFK21" s="143"/>
      <c r="EFL21" s="143"/>
      <c r="EFM21" s="143"/>
      <c r="EFN21" s="143"/>
      <c r="EFO21" s="143"/>
      <c r="EFP21" s="143"/>
      <c r="EFQ21" s="143"/>
      <c r="EFR21" s="143"/>
      <c r="EFS21" s="143"/>
      <c r="EFT21" s="143"/>
      <c r="EFU21" s="143"/>
      <c r="EFV21" s="143"/>
      <c r="EFW21" s="143"/>
      <c r="EFX21" s="143"/>
      <c r="EFY21" s="143"/>
      <c r="EFZ21" s="143"/>
      <c r="EGA21" s="143"/>
      <c r="EGB21" s="143"/>
      <c r="EGC21" s="143"/>
      <c r="EGD21" s="143"/>
      <c r="EGE21" s="143"/>
      <c r="EGF21" s="143"/>
      <c r="EGG21" s="143"/>
      <c r="EGH21" s="143"/>
      <c r="EGI21" s="143"/>
      <c r="EGJ21" s="143"/>
      <c r="EGK21" s="143"/>
      <c r="EGL21" s="143"/>
      <c r="EGM21" s="143"/>
      <c r="EGN21" s="143"/>
      <c r="EGO21" s="143"/>
      <c r="EGP21" s="143"/>
      <c r="EGQ21" s="143"/>
      <c r="EGR21" s="143"/>
      <c r="EGS21" s="143"/>
      <c r="EGT21" s="143"/>
      <c r="EGU21" s="143"/>
      <c r="EGV21" s="143"/>
      <c r="EGW21" s="143"/>
      <c r="EGX21" s="143"/>
      <c r="EGY21" s="143"/>
      <c r="EGZ21" s="143"/>
      <c r="EHA21" s="143"/>
      <c r="EHB21" s="143"/>
      <c r="EHC21" s="143"/>
      <c r="EHD21" s="143"/>
      <c r="EHE21" s="143"/>
      <c r="EHF21" s="143"/>
      <c r="EHG21" s="143"/>
      <c r="EHH21" s="143"/>
      <c r="EHI21" s="143"/>
      <c r="EHJ21" s="143"/>
      <c r="EHK21" s="143"/>
      <c r="EHL21" s="143"/>
      <c r="EHM21" s="143"/>
      <c r="EHN21" s="143"/>
      <c r="EHO21" s="143"/>
      <c r="EHP21" s="143"/>
      <c r="EHQ21" s="143"/>
      <c r="EHR21" s="143"/>
      <c r="EHS21" s="143"/>
      <c r="EHT21" s="143"/>
      <c r="EHU21" s="143"/>
      <c r="EHV21" s="143"/>
      <c r="EHW21" s="143"/>
      <c r="EHX21" s="143"/>
      <c r="EHY21" s="143"/>
      <c r="EHZ21" s="143"/>
      <c r="EIA21" s="143"/>
      <c r="EIB21" s="143"/>
      <c r="EIC21" s="143"/>
      <c r="EID21" s="143"/>
      <c r="EIE21" s="143"/>
      <c r="EIF21" s="143"/>
      <c r="EIG21" s="143"/>
      <c r="EIH21" s="143"/>
      <c r="EII21" s="143"/>
      <c r="EIJ21" s="143"/>
      <c r="EIK21" s="143"/>
      <c r="EIL21" s="143"/>
      <c r="EIM21" s="143"/>
      <c r="EIN21" s="143"/>
      <c r="EIO21" s="143"/>
      <c r="EIP21" s="143"/>
      <c r="EIQ21" s="143"/>
      <c r="EIR21" s="143"/>
      <c r="EIS21" s="143"/>
      <c r="EIT21" s="143"/>
      <c r="EIU21" s="143"/>
      <c r="EIV21" s="143"/>
      <c r="EIW21" s="143"/>
      <c r="EIX21" s="143"/>
      <c r="EIY21" s="143"/>
      <c r="EIZ21" s="143"/>
      <c r="EJA21" s="143"/>
      <c r="EJB21" s="143"/>
      <c r="EJC21" s="143"/>
      <c r="EJD21" s="143"/>
      <c r="EJE21" s="143"/>
      <c r="EJF21" s="143"/>
      <c r="EJG21" s="143"/>
      <c r="EJH21" s="143"/>
      <c r="EJI21" s="143"/>
      <c r="EJJ21" s="143"/>
      <c r="EJK21" s="143"/>
      <c r="EJL21" s="143"/>
      <c r="EJM21" s="143"/>
      <c r="EJN21" s="143"/>
      <c r="EJO21" s="143"/>
      <c r="EJP21" s="143"/>
      <c r="EJQ21" s="143"/>
      <c r="EJR21" s="143"/>
      <c r="EJS21" s="143"/>
      <c r="EJT21" s="143"/>
      <c r="EJU21" s="143"/>
      <c r="EJV21" s="143"/>
      <c r="EJW21" s="143"/>
      <c r="EJX21" s="143"/>
      <c r="EJY21" s="143"/>
      <c r="EJZ21" s="143"/>
      <c r="EKA21" s="143"/>
      <c r="EKB21" s="143"/>
      <c r="EKC21" s="143"/>
      <c r="EKD21" s="143"/>
      <c r="EKE21" s="143"/>
      <c r="EKF21" s="143"/>
      <c r="EKG21" s="143"/>
      <c r="EKH21" s="143"/>
      <c r="EKI21" s="143"/>
      <c r="EKJ21" s="143"/>
      <c r="EKK21" s="143"/>
      <c r="EKL21" s="143"/>
      <c r="EKM21" s="143"/>
      <c r="EKN21" s="143"/>
      <c r="EKO21" s="143"/>
      <c r="EKP21" s="143"/>
      <c r="EKQ21" s="143"/>
      <c r="EKR21" s="143"/>
      <c r="EKS21" s="143"/>
      <c r="EKT21" s="143"/>
      <c r="EKU21" s="143"/>
      <c r="EKV21" s="143"/>
      <c r="EKW21" s="143"/>
      <c r="EKX21" s="143"/>
      <c r="EKY21" s="143"/>
      <c r="EKZ21" s="143"/>
      <c r="ELA21" s="143"/>
      <c r="ELB21" s="143"/>
      <c r="ELC21" s="143"/>
      <c r="ELD21" s="143"/>
      <c r="ELE21" s="143"/>
      <c r="ELF21" s="143"/>
      <c r="ELG21" s="143"/>
      <c r="ELH21" s="143"/>
      <c r="ELI21" s="143"/>
      <c r="ELJ21" s="143"/>
      <c r="ELK21" s="143"/>
      <c r="ELL21" s="143"/>
      <c r="ELM21" s="143"/>
      <c r="ELN21" s="143"/>
      <c r="ELO21" s="143"/>
      <c r="ELP21" s="143"/>
      <c r="ELQ21" s="143"/>
      <c r="ELR21" s="143"/>
      <c r="ELS21" s="143"/>
      <c r="ELT21" s="143"/>
      <c r="ELU21" s="143"/>
      <c r="ELV21" s="143"/>
      <c r="ELW21" s="143"/>
      <c r="ELX21" s="143"/>
      <c r="ELY21" s="143"/>
      <c r="ELZ21" s="143"/>
      <c r="EMA21" s="143"/>
      <c r="EMB21" s="143"/>
      <c r="EMC21" s="143"/>
      <c r="EMD21" s="143"/>
      <c r="EME21" s="143"/>
      <c r="EMF21" s="143"/>
      <c r="EMG21" s="143"/>
      <c r="EMH21" s="143"/>
      <c r="EMI21" s="143"/>
      <c r="EMJ21" s="143"/>
      <c r="EMK21" s="143"/>
      <c r="EML21" s="143"/>
      <c r="EMM21" s="143"/>
      <c r="EMN21" s="143"/>
      <c r="EMO21" s="143"/>
      <c r="EMP21" s="143"/>
      <c r="EMQ21" s="143"/>
      <c r="EMR21" s="143"/>
      <c r="EMS21" s="143"/>
      <c r="EMT21" s="143"/>
      <c r="EMU21" s="143"/>
      <c r="EMV21" s="143"/>
      <c r="EMW21" s="143"/>
      <c r="EMX21" s="143"/>
      <c r="EMY21" s="143"/>
      <c r="EMZ21" s="143"/>
      <c r="ENA21" s="143"/>
      <c r="ENB21" s="143"/>
      <c r="ENC21" s="143"/>
      <c r="END21" s="143"/>
      <c r="ENE21" s="143"/>
      <c r="ENF21" s="143"/>
      <c r="ENG21" s="143"/>
      <c r="ENH21" s="143"/>
      <c r="ENI21" s="143"/>
      <c r="ENJ21" s="143"/>
      <c r="ENK21" s="143"/>
      <c r="ENL21" s="143"/>
      <c r="ENM21" s="143"/>
      <c r="ENN21" s="143"/>
      <c r="ENO21" s="143"/>
      <c r="ENP21" s="143"/>
      <c r="ENQ21" s="143"/>
      <c r="ENR21" s="143"/>
      <c r="ENS21" s="143"/>
      <c r="ENT21" s="143"/>
      <c r="ENU21" s="143"/>
      <c r="ENV21" s="143"/>
      <c r="ENW21" s="143"/>
      <c r="ENX21" s="143"/>
      <c r="ENY21" s="143"/>
      <c r="ENZ21" s="143"/>
      <c r="EOA21" s="143"/>
      <c r="EOB21" s="143"/>
      <c r="EOC21" s="143"/>
      <c r="EOD21" s="143"/>
      <c r="EOE21" s="143"/>
      <c r="EOF21" s="143"/>
      <c r="EOG21" s="143"/>
      <c r="EOH21" s="143"/>
      <c r="EOI21" s="143"/>
      <c r="EOJ21" s="143"/>
      <c r="EOK21" s="143"/>
      <c r="EOL21" s="143"/>
      <c r="EOM21" s="143"/>
      <c r="EON21" s="143"/>
      <c r="EOO21" s="143"/>
      <c r="EOP21" s="143"/>
      <c r="EOQ21" s="143"/>
      <c r="EOR21" s="143"/>
      <c r="EOS21" s="143"/>
      <c r="EOT21" s="143"/>
      <c r="EOU21" s="143"/>
      <c r="EOV21" s="143"/>
      <c r="EOW21" s="143"/>
      <c r="EOX21" s="143"/>
      <c r="EOY21" s="143"/>
      <c r="EOZ21" s="143"/>
      <c r="EPA21" s="143"/>
      <c r="EPB21" s="143"/>
      <c r="EPC21" s="143"/>
      <c r="EPD21" s="143"/>
      <c r="EPE21" s="143"/>
      <c r="EPF21" s="143"/>
      <c r="EPG21" s="143"/>
      <c r="EPH21" s="143"/>
      <c r="EPI21" s="143"/>
      <c r="EPJ21" s="143"/>
      <c r="EPK21" s="143"/>
      <c r="EPL21" s="143"/>
      <c r="EPM21" s="143"/>
      <c r="EPN21" s="143"/>
      <c r="EPO21" s="143"/>
      <c r="EPP21" s="143"/>
      <c r="EPQ21" s="143"/>
      <c r="EPR21" s="143"/>
      <c r="EPS21" s="143"/>
      <c r="EPT21" s="143"/>
      <c r="EPU21" s="143"/>
      <c r="EPV21" s="143"/>
      <c r="EPW21" s="143"/>
      <c r="EPX21" s="143"/>
      <c r="EPY21" s="143"/>
      <c r="EPZ21" s="143"/>
      <c r="EQA21" s="143"/>
      <c r="EQB21" s="143"/>
      <c r="EQC21" s="143"/>
      <c r="EQD21" s="143"/>
      <c r="EQE21" s="143"/>
      <c r="EQF21" s="143"/>
      <c r="EQG21" s="143"/>
      <c r="EQH21" s="143"/>
      <c r="EQI21" s="143"/>
      <c r="EQJ21" s="143"/>
      <c r="EQK21" s="143"/>
      <c r="EQL21" s="143"/>
      <c r="EQM21" s="143"/>
      <c r="EQN21" s="143"/>
      <c r="EQO21" s="143"/>
      <c r="EQP21" s="143"/>
      <c r="EQQ21" s="143"/>
      <c r="EQR21" s="143"/>
      <c r="EQS21" s="143"/>
      <c r="EQT21" s="143"/>
      <c r="EQU21" s="143"/>
      <c r="EQV21" s="143"/>
      <c r="EQW21" s="143"/>
      <c r="EQX21" s="143"/>
      <c r="EQY21" s="143"/>
      <c r="EQZ21" s="143"/>
      <c r="ERA21" s="143"/>
      <c r="ERB21" s="143"/>
      <c r="ERC21" s="143"/>
      <c r="ERD21" s="143"/>
      <c r="ERE21" s="143"/>
      <c r="ERF21" s="143"/>
      <c r="ERG21" s="143"/>
      <c r="ERH21" s="143"/>
      <c r="ERI21" s="143"/>
      <c r="ERJ21" s="143"/>
      <c r="ERK21" s="143"/>
      <c r="ERL21" s="143"/>
      <c r="ERM21" s="143"/>
      <c r="ERN21" s="143"/>
      <c r="ERO21" s="143"/>
      <c r="ERP21" s="143"/>
      <c r="ERQ21" s="143"/>
      <c r="ERR21" s="143"/>
      <c r="ERS21" s="143"/>
      <c r="ERT21" s="143"/>
      <c r="ERU21" s="143"/>
      <c r="ERV21" s="143"/>
      <c r="ERW21" s="143"/>
      <c r="ERX21" s="143"/>
      <c r="ERY21" s="143"/>
      <c r="ERZ21" s="143"/>
      <c r="ESA21" s="143"/>
      <c r="ESB21" s="143"/>
      <c r="ESC21" s="143"/>
      <c r="ESD21" s="143"/>
      <c r="ESE21" s="143"/>
      <c r="ESF21" s="143"/>
      <c r="ESG21" s="143"/>
      <c r="ESH21" s="143"/>
      <c r="ESI21" s="143"/>
      <c r="ESJ21" s="143"/>
      <c r="ESK21" s="143"/>
      <c r="ESL21" s="143"/>
      <c r="ESM21" s="143"/>
      <c r="ESN21" s="143"/>
      <c r="ESO21" s="143"/>
      <c r="ESP21" s="143"/>
      <c r="ESQ21" s="143"/>
      <c r="ESR21" s="143"/>
      <c r="ESS21" s="143"/>
      <c r="EST21" s="143"/>
      <c r="ESU21" s="143"/>
      <c r="ESV21" s="143"/>
      <c r="ESW21" s="143"/>
      <c r="ESX21" s="143"/>
      <c r="ESY21" s="143"/>
      <c r="ESZ21" s="143"/>
      <c r="ETA21" s="143"/>
      <c r="ETB21" s="143"/>
      <c r="ETC21" s="143"/>
      <c r="ETD21" s="143"/>
      <c r="ETE21" s="143"/>
      <c r="ETF21" s="143"/>
      <c r="ETG21" s="143"/>
      <c r="ETH21" s="143"/>
      <c r="ETI21" s="143"/>
      <c r="ETJ21" s="143"/>
      <c r="ETK21" s="143"/>
      <c r="ETL21" s="143"/>
      <c r="ETM21" s="143"/>
      <c r="ETN21" s="143"/>
      <c r="ETO21" s="143"/>
      <c r="ETP21" s="143"/>
      <c r="ETQ21" s="143"/>
      <c r="ETR21" s="143"/>
      <c r="ETS21" s="143"/>
      <c r="ETT21" s="143"/>
      <c r="ETU21" s="143"/>
      <c r="ETV21" s="143"/>
      <c r="ETW21" s="143"/>
      <c r="ETX21" s="143"/>
      <c r="ETY21" s="143"/>
      <c r="ETZ21" s="143"/>
      <c r="EUA21" s="143"/>
      <c r="EUB21" s="143"/>
      <c r="EUC21" s="143"/>
      <c r="EUD21" s="143"/>
      <c r="EUE21" s="143"/>
      <c r="EUF21" s="143"/>
      <c r="EUG21" s="143"/>
      <c r="EUH21" s="143"/>
      <c r="EUI21" s="143"/>
      <c r="EUJ21" s="143"/>
      <c r="EUK21" s="143"/>
      <c r="EUL21" s="143"/>
      <c r="EUM21" s="143"/>
      <c r="EUN21" s="143"/>
      <c r="EUO21" s="143"/>
      <c r="EUP21" s="143"/>
      <c r="EUQ21" s="143"/>
      <c r="EUR21" s="143"/>
      <c r="EUS21" s="143"/>
      <c r="EUT21" s="143"/>
      <c r="EUU21" s="143"/>
      <c r="EUV21" s="143"/>
      <c r="EUW21" s="143"/>
      <c r="EUX21" s="143"/>
      <c r="EUY21" s="143"/>
      <c r="EUZ21" s="143"/>
      <c r="EVA21" s="143"/>
      <c r="EVB21" s="143"/>
      <c r="EVC21" s="143"/>
      <c r="EVD21" s="143"/>
      <c r="EVE21" s="143"/>
      <c r="EVF21" s="143"/>
      <c r="EVG21" s="143"/>
      <c r="EVH21" s="143"/>
      <c r="EVI21" s="143"/>
      <c r="EVJ21" s="143"/>
      <c r="EVK21" s="143"/>
      <c r="EVL21" s="143"/>
      <c r="EVM21" s="143"/>
      <c r="EVN21" s="143"/>
      <c r="EVO21" s="143"/>
      <c r="EVP21" s="143"/>
      <c r="EVQ21" s="143"/>
      <c r="EVR21" s="143"/>
      <c r="EVS21" s="143"/>
      <c r="EVT21" s="143"/>
      <c r="EVU21" s="143"/>
      <c r="EVV21" s="143"/>
      <c r="EVW21" s="143"/>
      <c r="EVX21" s="143"/>
      <c r="EVY21" s="143"/>
      <c r="EVZ21" s="143"/>
      <c r="EWA21" s="143"/>
      <c r="EWB21" s="143"/>
      <c r="EWC21" s="143"/>
      <c r="EWD21" s="143"/>
      <c r="EWE21" s="143"/>
      <c r="EWF21" s="143"/>
      <c r="EWG21" s="143"/>
      <c r="EWH21" s="143"/>
      <c r="EWI21" s="143"/>
      <c r="EWJ21" s="143"/>
      <c r="EWK21" s="143"/>
      <c r="EWL21" s="143"/>
      <c r="EWM21" s="143"/>
      <c r="EWN21" s="143"/>
      <c r="EWO21" s="143"/>
      <c r="EWP21" s="143"/>
      <c r="EWQ21" s="143"/>
      <c r="EWR21" s="143"/>
      <c r="EWS21" s="143"/>
      <c r="EWT21" s="143"/>
      <c r="EWU21" s="143"/>
      <c r="EWV21" s="143"/>
      <c r="EWW21" s="143"/>
      <c r="EWX21" s="143"/>
      <c r="EWY21" s="143"/>
      <c r="EWZ21" s="143"/>
      <c r="EXA21" s="143"/>
      <c r="EXB21" s="143"/>
      <c r="EXC21" s="143"/>
      <c r="EXD21" s="143"/>
      <c r="EXE21" s="143"/>
      <c r="EXF21" s="143"/>
      <c r="EXG21" s="143"/>
      <c r="EXH21" s="143"/>
      <c r="EXI21" s="143"/>
      <c r="EXJ21" s="143"/>
      <c r="EXK21" s="143"/>
      <c r="EXL21" s="143"/>
      <c r="EXM21" s="143"/>
      <c r="EXN21" s="143"/>
      <c r="EXO21" s="143"/>
      <c r="EXP21" s="143"/>
      <c r="EXQ21" s="143"/>
      <c r="EXR21" s="143"/>
      <c r="EXS21" s="143"/>
      <c r="EXT21" s="143"/>
      <c r="EXU21" s="143"/>
      <c r="EXV21" s="143"/>
      <c r="EXW21" s="143"/>
      <c r="EXX21" s="143"/>
      <c r="EXY21" s="143"/>
      <c r="EXZ21" s="143"/>
      <c r="EYA21" s="143"/>
      <c r="EYB21" s="143"/>
      <c r="EYC21" s="143"/>
      <c r="EYD21" s="143"/>
      <c r="EYE21" s="143"/>
      <c r="EYF21" s="143"/>
      <c r="EYG21" s="143"/>
      <c r="EYH21" s="143"/>
      <c r="EYI21" s="143"/>
      <c r="EYJ21" s="143"/>
      <c r="EYK21" s="143"/>
      <c r="EYL21" s="143"/>
      <c r="EYM21" s="143"/>
      <c r="EYN21" s="143"/>
      <c r="EYO21" s="143"/>
      <c r="EYP21" s="143"/>
      <c r="EYQ21" s="143"/>
      <c r="EYR21" s="143"/>
      <c r="EYS21" s="143"/>
      <c r="EYT21" s="143"/>
      <c r="EYU21" s="143"/>
      <c r="EYV21" s="143"/>
      <c r="EYW21" s="143"/>
      <c r="EYX21" s="143"/>
      <c r="EYY21" s="143"/>
      <c r="EYZ21" s="143"/>
      <c r="EZA21" s="143"/>
      <c r="EZB21" s="143"/>
      <c r="EZC21" s="143"/>
      <c r="EZD21" s="143"/>
      <c r="EZE21" s="143"/>
      <c r="EZF21" s="143"/>
      <c r="EZG21" s="143"/>
      <c r="EZH21" s="143"/>
      <c r="EZI21" s="143"/>
      <c r="EZJ21" s="143"/>
      <c r="EZK21" s="143"/>
      <c r="EZL21" s="143"/>
      <c r="EZM21" s="143"/>
      <c r="EZN21" s="143"/>
      <c r="EZO21" s="143"/>
      <c r="EZP21" s="143"/>
      <c r="EZQ21" s="143"/>
      <c r="EZR21" s="143"/>
      <c r="EZS21" s="143"/>
      <c r="EZT21" s="143"/>
      <c r="EZU21" s="143"/>
      <c r="EZV21" s="143"/>
      <c r="EZW21" s="143"/>
      <c r="EZX21" s="143"/>
      <c r="EZY21" s="143"/>
      <c r="EZZ21" s="143"/>
      <c r="FAA21" s="143"/>
      <c r="FAB21" s="143"/>
      <c r="FAC21" s="143"/>
      <c r="FAD21" s="143"/>
      <c r="FAE21" s="143"/>
      <c r="FAF21" s="143"/>
      <c r="FAG21" s="143"/>
      <c r="FAH21" s="143"/>
      <c r="FAI21" s="143"/>
      <c r="FAJ21" s="143"/>
      <c r="FAK21" s="143"/>
      <c r="FAL21" s="143"/>
      <c r="FAM21" s="143"/>
      <c r="FAN21" s="143"/>
      <c r="FAO21" s="143"/>
      <c r="FAP21" s="143"/>
      <c r="FAQ21" s="143"/>
      <c r="FAR21" s="143"/>
      <c r="FAS21" s="143"/>
      <c r="FAT21" s="143"/>
      <c r="FAU21" s="143"/>
      <c r="FAV21" s="143"/>
      <c r="FAW21" s="143"/>
      <c r="FAX21" s="143"/>
      <c r="FAY21" s="143"/>
      <c r="FAZ21" s="143"/>
      <c r="FBA21" s="143"/>
      <c r="FBB21" s="143"/>
      <c r="FBC21" s="143"/>
      <c r="FBD21" s="143"/>
      <c r="FBE21" s="143"/>
      <c r="FBF21" s="143"/>
      <c r="FBG21" s="143"/>
      <c r="FBH21" s="143"/>
      <c r="FBI21" s="143"/>
      <c r="FBJ21" s="143"/>
      <c r="FBK21" s="143"/>
      <c r="FBL21" s="143"/>
      <c r="FBM21" s="143"/>
      <c r="FBN21" s="143"/>
      <c r="FBO21" s="143"/>
      <c r="FBP21" s="143"/>
      <c r="FBQ21" s="143"/>
      <c r="FBR21" s="143"/>
      <c r="FBS21" s="143"/>
      <c r="FBT21" s="143"/>
      <c r="FBU21" s="143"/>
      <c r="FBV21" s="143"/>
      <c r="FBW21" s="143"/>
      <c r="FBX21" s="143"/>
      <c r="FBY21" s="143"/>
      <c r="FBZ21" s="143"/>
      <c r="FCA21" s="143"/>
      <c r="FCB21" s="143"/>
      <c r="FCC21" s="143"/>
      <c r="FCD21" s="143"/>
      <c r="FCE21" s="143"/>
      <c r="FCF21" s="143"/>
      <c r="FCG21" s="143"/>
      <c r="FCH21" s="143"/>
      <c r="FCI21" s="143"/>
      <c r="FCJ21" s="143"/>
      <c r="FCK21" s="143"/>
      <c r="FCL21" s="143"/>
      <c r="FCM21" s="143"/>
      <c r="FCN21" s="143"/>
      <c r="FCO21" s="143"/>
      <c r="FCP21" s="143"/>
      <c r="FCQ21" s="143"/>
      <c r="FCR21" s="143"/>
      <c r="FCS21" s="143"/>
      <c r="FCT21" s="143"/>
      <c r="FCU21" s="143"/>
      <c r="FCV21" s="143"/>
      <c r="FCW21" s="143"/>
      <c r="FCX21" s="143"/>
      <c r="FCY21" s="143"/>
      <c r="FCZ21" s="143"/>
      <c r="FDA21" s="143"/>
      <c r="FDB21" s="143"/>
      <c r="FDC21" s="143"/>
      <c r="FDD21" s="143"/>
      <c r="FDE21" s="143"/>
      <c r="FDF21" s="143"/>
      <c r="FDG21" s="143"/>
      <c r="FDH21" s="143"/>
      <c r="FDI21" s="143"/>
      <c r="FDJ21" s="143"/>
      <c r="FDK21" s="143"/>
      <c r="FDL21" s="143"/>
      <c r="FDM21" s="143"/>
      <c r="FDN21" s="143"/>
      <c r="FDO21" s="143"/>
      <c r="FDP21" s="143"/>
      <c r="FDQ21" s="143"/>
      <c r="FDR21" s="143"/>
      <c r="FDS21" s="143"/>
      <c r="FDT21" s="143"/>
      <c r="FDU21" s="143"/>
      <c r="FDV21" s="143"/>
      <c r="FDW21" s="143"/>
      <c r="FDX21" s="143"/>
      <c r="FDY21" s="143"/>
      <c r="FDZ21" s="143"/>
      <c r="FEA21" s="143"/>
      <c r="FEB21" s="143"/>
      <c r="FEC21" s="143"/>
      <c r="FED21" s="143"/>
      <c r="FEE21" s="143"/>
      <c r="FEF21" s="143"/>
      <c r="FEG21" s="143"/>
      <c r="FEH21" s="143"/>
      <c r="FEI21" s="143"/>
      <c r="FEJ21" s="143"/>
      <c r="FEK21" s="143"/>
      <c r="FEL21" s="143"/>
      <c r="FEM21" s="143"/>
      <c r="FEN21" s="143"/>
      <c r="FEO21" s="143"/>
      <c r="FEP21" s="143"/>
      <c r="FEQ21" s="143"/>
      <c r="FER21" s="143"/>
      <c r="FES21" s="143"/>
      <c r="FET21" s="143"/>
      <c r="FEU21" s="143"/>
      <c r="FEV21" s="143"/>
      <c r="FEW21" s="143"/>
      <c r="FEX21" s="143"/>
      <c r="FEY21" s="143"/>
      <c r="FEZ21" s="143"/>
      <c r="FFA21" s="143"/>
      <c r="FFB21" s="143"/>
      <c r="FFC21" s="143"/>
      <c r="FFD21" s="143"/>
      <c r="FFE21" s="143"/>
      <c r="FFF21" s="143"/>
      <c r="FFG21" s="143"/>
      <c r="FFH21" s="143"/>
      <c r="FFI21" s="143"/>
      <c r="FFJ21" s="143"/>
      <c r="FFK21" s="143"/>
      <c r="FFL21" s="143"/>
      <c r="FFM21" s="143"/>
      <c r="FFN21" s="143"/>
      <c r="FFO21" s="143"/>
      <c r="FFP21" s="143"/>
      <c r="FFQ21" s="143"/>
      <c r="FFR21" s="143"/>
      <c r="FFS21" s="143"/>
      <c r="FFT21" s="143"/>
      <c r="FFU21" s="143"/>
      <c r="FFV21" s="143"/>
      <c r="FFW21" s="143"/>
      <c r="FFX21" s="143"/>
      <c r="FFY21" s="143"/>
      <c r="FFZ21" s="143"/>
      <c r="FGA21" s="143"/>
      <c r="FGB21" s="143"/>
      <c r="FGC21" s="143"/>
      <c r="FGD21" s="143"/>
      <c r="FGE21" s="143"/>
      <c r="FGF21" s="143"/>
      <c r="FGG21" s="143"/>
      <c r="FGH21" s="143"/>
      <c r="FGI21" s="143"/>
      <c r="FGJ21" s="143"/>
      <c r="FGK21" s="143"/>
      <c r="FGL21" s="143"/>
      <c r="FGM21" s="143"/>
      <c r="FGN21" s="143"/>
      <c r="FGO21" s="143"/>
      <c r="FGP21" s="143"/>
      <c r="FGQ21" s="143"/>
      <c r="FGR21" s="143"/>
      <c r="FGS21" s="143"/>
      <c r="FGT21" s="143"/>
      <c r="FGU21" s="143"/>
      <c r="FGV21" s="143"/>
      <c r="FGW21" s="143"/>
      <c r="FGX21" s="143"/>
      <c r="FGY21" s="143"/>
      <c r="FGZ21" s="143"/>
      <c r="FHA21" s="143"/>
      <c r="FHB21" s="143"/>
      <c r="FHC21" s="143"/>
      <c r="FHD21" s="143"/>
      <c r="FHE21" s="143"/>
      <c r="FHF21" s="143"/>
      <c r="FHG21" s="143"/>
      <c r="FHH21" s="143"/>
      <c r="FHI21" s="143"/>
      <c r="FHJ21" s="143"/>
      <c r="FHK21" s="143"/>
      <c r="FHL21" s="143"/>
      <c r="FHM21" s="143"/>
      <c r="FHN21" s="143"/>
      <c r="FHO21" s="143"/>
      <c r="FHP21" s="143"/>
      <c r="FHQ21" s="143"/>
      <c r="FHR21" s="143"/>
      <c r="FHS21" s="143"/>
      <c r="FHT21" s="143"/>
      <c r="FHU21" s="143"/>
      <c r="FHV21" s="143"/>
      <c r="FHW21" s="143"/>
      <c r="FHX21" s="143"/>
      <c r="FHY21" s="143"/>
      <c r="FHZ21" s="143"/>
      <c r="FIA21" s="143"/>
      <c r="FIB21" s="143"/>
      <c r="FIC21" s="143"/>
      <c r="FID21" s="143"/>
      <c r="FIE21" s="143"/>
      <c r="FIF21" s="143"/>
      <c r="FIG21" s="143"/>
      <c r="FIH21" s="143"/>
      <c r="FII21" s="143"/>
      <c r="FIJ21" s="143"/>
      <c r="FIK21" s="143"/>
      <c r="FIL21" s="143"/>
      <c r="FIM21" s="143"/>
      <c r="FIN21" s="143"/>
      <c r="FIO21" s="143"/>
      <c r="FIP21" s="143"/>
      <c r="FIQ21" s="143"/>
      <c r="FIR21" s="143"/>
      <c r="FIS21" s="143"/>
      <c r="FIT21" s="143"/>
      <c r="FIU21" s="143"/>
      <c r="FIV21" s="143"/>
      <c r="FIW21" s="143"/>
      <c r="FIX21" s="143"/>
      <c r="FIY21" s="143"/>
      <c r="FIZ21" s="143"/>
      <c r="FJA21" s="143"/>
      <c r="FJB21" s="143"/>
      <c r="FJC21" s="143"/>
      <c r="FJD21" s="143"/>
      <c r="FJE21" s="143"/>
      <c r="FJF21" s="143"/>
      <c r="FJG21" s="143"/>
      <c r="FJH21" s="143"/>
      <c r="FJI21" s="143"/>
      <c r="FJJ21" s="143"/>
      <c r="FJK21" s="143"/>
      <c r="FJL21" s="143"/>
      <c r="FJM21" s="143"/>
      <c r="FJN21" s="143"/>
      <c r="FJO21" s="143"/>
      <c r="FJP21" s="143"/>
      <c r="FJQ21" s="143"/>
      <c r="FJR21" s="143"/>
      <c r="FJS21" s="143"/>
      <c r="FJT21" s="143"/>
      <c r="FJU21" s="143"/>
      <c r="FJV21" s="143"/>
      <c r="FJW21" s="143"/>
      <c r="FJX21" s="143"/>
      <c r="FJY21" s="143"/>
      <c r="FJZ21" s="143"/>
      <c r="FKA21" s="143"/>
      <c r="FKB21" s="143"/>
      <c r="FKC21" s="143"/>
      <c r="FKD21" s="143"/>
      <c r="FKE21" s="143"/>
      <c r="FKF21" s="143"/>
      <c r="FKG21" s="143"/>
      <c r="FKH21" s="143"/>
      <c r="FKI21" s="143"/>
      <c r="FKJ21" s="143"/>
      <c r="FKK21" s="143"/>
      <c r="FKL21" s="143"/>
      <c r="FKM21" s="143"/>
      <c r="FKN21" s="143"/>
      <c r="FKO21" s="143"/>
      <c r="FKP21" s="143"/>
      <c r="FKQ21" s="143"/>
      <c r="FKR21" s="143"/>
      <c r="FKS21" s="143"/>
      <c r="FKT21" s="143"/>
      <c r="FKU21" s="143"/>
      <c r="FKV21" s="143"/>
      <c r="FKW21" s="143"/>
      <c r="FKX21" s="143"/>
      <c r="FKY21" s="143"/>
      <c r="FKZ21" s="143"/>
      <c r="FLA21" s="143"/>
      <c r="FLB21" s="143"/>
      <c r="FLC21" s="143"/>
      <c r="FLD21" s="143"/>
      <c r="FLE21" s="143"/>
      <c r="FLF21" s="143"/>
      <c r="FLG21" s="143"/>
      <c r="FLH21" s="143"/>
      <c r="FLI21" s="143"/>
      <c r="FLJ21" s="143"/>
      <c r="FLK21" s="143"/>
      <c r="FLL21" s="143"/>
      <c r="FLM21" s="143"/>
      <c r="FLN21" s="143"/>
      <c r="FLO21" s="143"/>
      <c r="FLP21" s="143"/>
      <c r="FLQ21" s="143"/>
      <c r="FLR21" s="143"/>
      <c r="FLS21" s="143"/>
      <c r="FLT21" s="143"/>
      <c r="FLU21" s="143"/>
      <c r="FLV21" s="143"/>
      <c r="FLW21" s="143"/>
      <c r="FLX21" s="143"/>
      <c r="FLY21" s="143"/>
      <c r="FLZ21" s="143"/>
      <c r="FMA21" s="143"/>
      <c r="FMB21" s="143"/>
      <c r="FMC21" s="143"/>
      <c r="FMD21" s="143"/>
      <c r="FME21" s="143"/>
      <c r="FMF21" s="143"/>
      <c r="FMG21" s="143"/>
      <c r="FMH21" s="143"/>
      <c r="FMI21" s="143"/>
      <c r="FMJ21" s="143"/>
      <c r="FMK21" s="143"/>
      <c r="FML21" s="143"/>
      <c r="FMM21" s="143"/>
      <c r="FMN21" s="143"/>
      <c r="FMO21" s="143"/>
      <c r="FMP21" s="143"/>
      <c r="FMQ21" s="143"/>
      <c r="FMR21" s="143"/>
      <c r="FMS21" s="143"/>
      <c r="FMT21" s="143"/>
      <c r="FMU21" s="143"/>
      <c r="FMV21" s="143"/>
      <c r="FMW21" s="143"/>
      <c r="FMX21" s="143"/>
      <c r="FMY21" s="143"/>
      <c r="FMZ21" s="143"/>
      <c r="FNA21" s="143"/>
      <c r="FNB21" s="143"/>
      <c r="FNC21" s="143"/>
      <c r="FND21" s="143"/>
      <c r="FNE21" s="143"/>
      <c r="FNF21" s="143"/>
      <c r="FNG21" s="143"/>
      <c r="FNH21" s="143"/>
      <c r="FNI21" s="143"/>
      <c r="FNJ21" s="143"/>
      <c r="FNK21" s="143"/>
      <c r="FNL21" s="143"/>
      <c r="FNM21" s="143"/>
      <c r="FNN21" s="143"/>
      <c r="FNO21" s="143"/>
      <c r="FNP21" s="143"/>
      <c r="FNQ21" s="143"/>
      <c r="FNR21" s="143"/>
      <c r="FNS21" s="143"/>
      <c r="FNT21" s="143"/>
      <c r="FNU21" s="143"/>
      <c r="FNV21" s="143"/>
      <c r="FNW21" s="143"/>
      <c r="FNX21" s="143"/>
      <c r="FNY21" s="143"/>
      <c r="FNZ21" s="143"/>
      <c r="FOA21" s="143"/>
      <c r="FOB21" s="143"/>
      <c r="FOC21" s="143"/>
      <c r="FOD21" s="143"/>
      <c r="FOE21" s="143"/>
      <c r="FOF21" s="143"/>
      <c r="FOG21" s="143"/>
      <c r="FOH21" s="143"/>
      <c r="FOI21" s="143"/>
      <c r="FOJ21" s="143"/>
      <c r="FOK21" s="143"/>
      <c r="FOL21" s="143"/>
      <c r="FOM21" s="143"/>
      <c r="FON21" s="143"/>
      <c r="FOO21" s="143"/>
      <c r="FOP21" s="143"/>
      <c r="FOQ21" s="143"/>
      <c r="FOR21" s="143"/>
      <c r="FOS21" s="143"/>
      <c r="FOT21" s="143"/>
      <c r="FOU21" s="143"/>
      <c r="FOV21" s="143"/>
      <c r="FOW21" s="143"/>
      <c r="FOX21" s="143"/>
      <c r="FOY21" s="143"/>
      <c r="FOZ21" s="143"/>
      <c r="FPA21" s="143"/>
      <c r="FPB21" s="143"/>
      <c r="FPC21" s="143"/>
      <c r="FPD21" s="143"/>
      <c r="FPE21" s="143"/>
      <c r="FPF21" s="143"/>
      <c r="FPG21" s="143"/>
      <c r="FPH21" s="143"/>
      <c r="FPI21" s="143"/>
      <c r="FPJ21" s="143"/>
      <c r="FPK21" s="143"/>
      <c r="FPL21" s="143"/>
      <c r="FPM21" s="143"/>
      <c r="FPN21" s="143"/>
      <c r="FPO21" s="143"/>
      <c r="FPP21" s="143"/>
      <c r="FPQ21" s="143"/>
      <c r="FPR21" s="143"/>
      <c r="FPS21" s="143"/>
      <c r="FPT21" s="143"/>
      <c r="FPU21" s="143"/>
      <c r="FPV21" s="143"/>
      <c r="FPW21" s="143"/>
      <c r="FPX21" s="143"/>
      <c r="FPY21" s="143"/>
      <c r="FPZ21" s="143"/>
      <c r="FQA21" s="143"/>
      <c r="FQB21" s="143"/>
      <c r="FQC21" s="143"/>
      <c r="FQD21" s="143"/>
      <c r="FQE21" s="143"/>
      <c r="FQF21" s="143"/>
      <c r="FQG21" s="143"/>
      <c r="FQH21" s="143"/>
      <c r="FQI21" s="143"/>
      <c r="FQJ21" s="143"/>
      <c r="FQK21" s="143"/>
      <c r="FQL21" s="143"/>
      <c r="FQM21" s="143"/>
      <c r="FQN21" s="143"/>
      <c r="FQO21" s="143"/>
      <c r="FQP21" s="143"/>
      <c r="FQQ21" s="143"/>
      <c r="FQR21" s="143"/>
      <c r="FQS21" s="143"/>
      <c r="FQT21" s="143"/>
      <c r="FQU21" s="143"/>
      <c r="FQV21" s="143"/>
      <c r="FQW21" s="143"/>
      <c r="FQX21" s="143"/>
      <c r="FQY21" s="143"/>
      <c r="FQZ21" s="143"/>
      <c r="FRA21" s="143"/>
      <c r="FRB21" s="143"/>
      <c r="FRC21" s="143"/>
      <c r="FRD21" s="143"/>
      <c r="FRE21" s="143"/>
      <c r="FRF21" s="143"/>
      <c r="FRG21" s="143"/>
      <c r="FRH21" s="143"/>
      <c r="FRI21" s="143"/>
      <c r="FRJ21" s="143"/>
      <c r="FRK21" s="143"/>
      <c r="FRL21" s="143"/>
      <c r="FRM21" s="143"/>
      <c r="FRN21" s="143"/>
      <c r="FRO21" s="143"/>
      <c r="FRP21" s="143"/>
      <c r="FRQ21" s="143"/>
      <c r="FRR21" s="143"/>
      <c r="FRS21" s="143"/>
      <c r="FRT21" s="143"/>
      <c r="FRU21" s="143"/>
      <c r="FRV21" s="143"/>
      <c r="FRW21" s="143"/>
      <c r="FRX21" s="143"/>
      <c r="FRY21" s="143"/>
      <c r="FRZ21" s="143"/>
      <c r="FSA21" s="143"/>
      <c r="FSB21" s="143"/>
      <c r="FSC21" s="143"/>
      <c r="FSD21" s="143"/>
      <c r="FSE21" s="143"/>
      <c r="FSF21" s="143"/>
      <c r="FSG21" s="143"/>
      <c r="FSH21" s="143"/>
      <c r="FSI21" s="143"/>
      <c r="FSJ21" s="143"/>
      <c r="FSK21" s="143"/>
      <c r="FSL21" s="143"/>
      <c r="FSM21" s="143"/>
      <c r="FSN21" s="143"/>
      <c r="FSO21" s="143"/>
      <c r="FSP21" s="143"/>
      <c r="FSQ21" s="143"/>
      <c r="FSR21" s="143"/>
      <c r="FSS21" s="143"/>
      <c r="FST21" s="143"/>
      <c r="FSU21" s="143"/>
      <c r="FSV21" s="143"/>
      <c r="FSW21" s="143"/>
      <c r="FSX21" s="143"/>
      <c r="FSY21" s="143"/>
      <c r="FSZ21" s="143"/>
      <c r="FTA21" s="143"/>
      <c r="FTB21" s="143"/>
      <c r="FTC21" s="143"/>
      <c r="FTD21" s="143"/>
      <c r="FTE21" s="143"/>
      <c r="FTF21" s="143"/>
      <c r="FTG21" s="143"/>
      <c r="FTH21" s="143"/>
      <c r="FTI21" s="143"/>
      <c r="FTJ21" s="143"/>
      <c r="FTK21" s="143"/>
      <c r="FTL21" s="143"/>
      <c r="FTM21" s="143"/>
      <c r="FTN21" s="143"/>
      <c r="FTO21" s="143"/>
      <c r="FTP21" s="143"/>
      <c r="FTQ21" s="143"/>
      <c r="FTR21" s="143"/>
      <c r="FTS21" s="143"/>
      <c r="FTT21" s="143"/>
      <c r="FTU21" s="143"/>
      <c r="FTV21" s="143"/>
      <c r="FTW21" s="143"/>
      <c r="FTX21" s="143"/>
      <c r="FTY21" s="143"/>
      <c r="FTZ21" s="143"/>
      <c r="FUA21" s="143"/>
      <c r="FUB21" s="143"/>
      <c r="FUC21" s="143"/>
      <c r="FUD21" s="143"/>
      <c r="FUE21" s="143"/>
      <c r="FUF21" s="143"/>
      <c r="FUG21" s="143"/>
      <c r="FUH21" s="143"/>
      <c r="FUI21" s="143"/>
      <c r="FUJ21" s="143"/>
      <c r="FUK21" s="143"/>
      <c r="FUL21" s="143"/>
      <c r="FUM21" s="143"/>
      <c r="FUN21" s="143"/>
      <c r="FUO21" s="143"/>
      <c r="FUP21" s="143"/>
      <c r="FUQ21" s="143"/>
      <c r="FUR21" s="143"/>
      <c r="FUS21" s="143"/>
      <c r="FUT21" s="143"/>
      <c r="FUU21" s="143"/>
      <c r="FUV21" s="143"/>
      <c r="FUW21" s="143"/>
      <c r="FUX21" s="143"/>
      <c r="FUY21" s="143"/>
      <c r="FUZ21" s="143"/>
      <c r="FVA21" s="143"/>
      <c r="FVB21" s="143"/>
      <c r="FVC21" s="143"/>
      <c r="FVD21" s="143"/>
      <c r="FVE21" s="143"/>
      <c r="FVF21" s="143"/>
      <c r="FVG21" s="143"/>
      <c r="FVH21" s="143"/>
      <c r="FVI21" s="143"/>
      <c r="FVJ21" s="143"/>
      <c r="FVK21" s="143"/>
      <c r="FVL21" s="143"/>
      <c r="FVM21" s="143"/>
      <c r="FVN21" s="143"/>
      <c r="FVO21" s="143"/>
      <c r="FVP21" s="143"/>
      <c r="FVQ21" s="143"/>
      <c r="FVR21" s="143"/>
      <c r="FVS21" s="143"/>
      <c r="FVT21" s="143"/>
      <c r="FVU21" s="143"/>
      <c r="FVV21" s="143"/>
      <c r="FVW21" s="143"/>
      <c r="FVX21" s="143"/>
      <c r="FVY21" s="143"/>
      <c r="FVZ21" s="143"/>
      <c r="FWA21" s="143"/>
      <c r="FWB21" s="143"/>
      <c r="FWC21" s="143"/>
      <c r="FWD21" s="143"/>
      <c r="FWE21" s="143"/>
      <c r="FWF21" s="143"/>
      <c r="FWG21" s="143"/>
      <c r="FWH21" s="143"/>
      <c r="FWI21" s="143"/>
      <c r="FWJ21" s="143"/>
      <c r="FWK21" s="143"/>
      <c r="FWL21" s="143"/>
      <c r="FWM21" s="143"/>
      <c r="FWN21" s="143"/>
      <c r="FWO21" s="143"/>
      <c r="FWP21" s="143"/>
      <c r="FWQ21" s="143"/>
      <c r="FWR21" s="143"/>
      <c r="FWS21" s="143"/>
      <c r="FWT21" s="143"/>
      <c r="FWU21" s="143"/>
      <c r="FWV21" s="143"/>
      <c r="FWW21" s="143"/>
      <c r="FWX21" s="143"/>
      <c r="FWY21" s="143"/>
      <c r="FWZ21" s="143"/>
      <c r="FXA21" s="143"/>
      <c r="FXB21" s="143"/>
      <c r="FXC21" s="143"/>
      <c r="FXD21" s="143"/>
      <c r="FXE21" s="143"/>
      <c r="FXF21" s="143"/>
      <c r="FXG21" s="143"/>
      <c r="FXH21" s="143"/>
      <c r="FXI21" s="143"/>
      <c r="FXJ21" s="143"/>
      <c r="FXK21" s="143"/>
      <c r="FXL21" s="143"/>
      <c r="FXM21" s="143"/>
      <c r="FXN21" s="143"/>
      <c r="FXO21" s="143"/>
      <c r="FXP21" s="143"/>
      <c r="FXQ21" s="143"/>
      <c r="FXR21" s="143"/>
      <c r="FXS21" s="143"/>
      <c r="FXT21" s="143"/>
      <c r="FXU21" s="143"/>
      <c r="FXV21" s="143"/>
      <c r="FXW21" s="143"/>
      <c r="FXX21" s="143"/>
      <c r="FXY21" s="143"/>
      <c r="FXZ21" s="143"/>
      <c r="FYA21" s="143"/>
      <c r="FYB21" s="143"/>
      <c r="FYC21" s="143"/>
      <c r="FYD21" s="143"/>
      <c r="FYE21" s="143"/>
      <c r="FYF21" s="143"/>
      <c r="FYG21" s="143"/>
      <c r="FYH21" s="143"/>
      <c r="FYI21" s="143"/>
      <c r="FYJ21" s="143"/>
      <c r="FYK21" s="143"/>
      <c r="FYL21" s="143"/>
      <c r="FYM21" s="143"/>
      <c r="FYN21" s="143"/>
      <c r="FYO21" s="143"/>
      <c r="FYP21" s="143"/>
      <c r="FYQ21" s="143"/>
      <c r="FYR21" s="143"/>
      <c r="FYS21" s="143"/>
      <c r="FYT21" s="143"/>
      <c r="FYU21" s="143"/>
      <c r="FYV21" s="143"/>
      <c r="FYW21" s="143"/>
      <c r="FYX21" s="143"/>
      <c r="FYY21" s="143"/>
      <c r="FYZ21" s="143"/>
      <c r="FZA21" s="143"/>
      <c r="FZB21" s="143"/>
      <c r="FZC21" s="143"/>
      <c r="FZD21" s="143"/>
      <c r="FZE21" s="143"/>
      <c r="FZF21" s="143"/>
      <c r="FZG21" s="143"/>
      <c r="FZH21" s="143"/>
      <c r="FZI21" s="143"/>
      <c r="FZJ21" s="143"/>
      <c r="FZK21" s="143"/>
      <c r="FZL21" s="143"/>
      <c r="FZM21" s="143"/>
      <c r="FZN21" s="143"/>
      <c r="FZO21" s="143"/>
      <c r="FZP21" s="143"/>
      <c r="FZQ21" s="143"/>
      <c r="FZR21" s="143"/>
      <c r="FZS21" s="143"/>
      <c r="FZT21" s="143"/>
      <c r="FZU21" s="143"/>
      <c r="FZV21" s="143"/>
      <c r="FZW21" s="143"/>
      <c r="FZX21" s="143"/>
      <c r="FZY21" s="143"/>
      <c r="FZZ21" s="143"/>
      <c r="GAA21" s="143"/>
      <c r="GAB21" s="143"/>
      <c r="GAC21" s="143"/>
      <c r="GAD21" s="143"/>
      <c r="GAE21" s="143"/>
      <c r="GAF21" s="143"/>
      <c r="GAG21" s="143"/>
      <c r="GAH21" s="143"/>
      <c r="GAI21" s="143"/>
      <c r="GAJ21" s="143"/>
      <c r="GAK21" s="143"/>
      <c r="GAL21" s="143"/>
      <c r="GAM21" s="143"/>
      <c r="GAN21" s="143"/>
      <c r="GAO21" s="143"/>
      <c r="GAP21" s="143"/>
      <c r="GAQ21" s="143"/>
      <c r="GAR21" s="143"/>
      <c r="GAS21" s="143"/>
      <c r="GAT21" s="143"/>
      <c r="GAU21" s="143"/>
      <c r="GAV21" s="143"/>
      <c r="GAW21" s="143"/>
      <c r="GAX21" s="143"/>
      <c r="GAY21" s="143"/>
      <c r="GAZ21" s="143"/>
      <c r="GBA21" s="143"/>
      <c r="GBB21" s="143"/>
      <c r="GBC21" s="143"/>
      <c r="GBD21" s="143"/>
      <c r="GBE21" s="143"/>
      <c r="GBF21" s="143"/>
      <c r="GBG21" s="143"/>
      <c r="GBH21" s="143"/>
      <c r="GBI21" s="143"/>
      <c r="GBJ21" s="143"/>
      <c r="GBK21" s="143"/>
      <c r="GBL21" s="143"/>
      <c r="GBM21" s="143"/>
      <c r="GBN21" s="143"/>
      <c r="GBO21" s="143"/>
      <c r="GBP21" s="143"/>
      <c r="GBQ21" s="143"/>
      <c r="GBR21" s="143"/>
      <c r="GBS21" s="143"/>
      <c r="GBT21" s="143"/>
      <c r="GBU21" s="143"/>
      <c r="GBV21" s="143"/>
      <c r="GBW21" s="143"/>
      <c r="GBX21" s="143"/>
      <c r="GBY21" s="143"/>
      <c r="GBZ21" s="143"/>
      <c r="GCA21" s="143"/>
      <c r="GCB21" s="143"/>
      <c r="GCC21" s="143"/>
      <c r="GCD21" s="143"/>
      <c r="GCE21" s="143"/>
      <c r="GCF21" s="143"/>
      <c r="GCG21" s="143"/>
      <c r="GCH21" s="143"/>
      <c r="GCI21" s="143"/>
      <c r="GCJ21" s="143"/>
      <c r="GCK21" s="143"/>
      <c r="GCL21" s="143"/>
      <c r="GCM21" s="143"/>
      <c r="GCN21" s="143"/>
      <c r="GCO21" s="143"/>
      <c r="GCP21" s="143"/>
      <c r="GCQ21" s="143"/>
      <c r="GCR21" s="143"/>
      <c r="GCS21" s="143"/>
      <c r="GCT21" s="143"/>
      <c r="GCU21" s="143"/>
      <c r="GCV21" s="143"/>
      <c r="GCW21" s="143"/>
      <c r="GCX21" s="143"/>
      <c r="GCY21" s="143"/>
      <c r="GCZ21" s="143"/>
      <c r="GDA21" s="143"/>
      <c r="GDB21" s="143"/>
      <c r="GDC21" s="143"/>
      <c r="GDD21" s="143"/>
      <c r="GDE21" s="143"/>
      <c r="GDF21" s="143"/>
      <c r="GDG21" s="143"/>
      <c r="GDH21" s="143"/>
      <c r="GDI21" s="143"/>
      <c r="GDJ21" s="143"/>
      <c r="GDK21" s="143"/>
      <c r="GDL21" s="143"/>
      <c r="GDM21" s="143"/>
      <c r="GDN21" s="143"/>
      <c r="GDO21" s="143"/>
      <c r="GDP21" s="143"/>
      <c r="GDQ21" s="143"/>
      <c r="GDR21" s="143"/>
      <c r="GDS21" s="143"/>
      <c r="GDT21" s="143"/>
      <c r="GDU21" s="143"/>
      <c r="GDV21" s="143"/>
      <c r="GDW21" s="143"/>
      <c r="GDX21" s="143"/>
      <c r="GDY21" s="143"/>
      <c r="GDZ21" s="143"/>
      <c r="GEA21" s="143"/>
      <c r="GEB21" s="143"/>
      <c r="GEC21" s="143"/>
      <c r="GED21" s="143"/>
      <c r="GEE21" s="143"/>
      <c r="GEF21" s="143"/>
      <c r="GEG21" s="143"/>
      <c r="GEH21" s="143"/>
      <c r="GEI21" s="143"/>
      <c r="GEJ21" s="143"/>
      <c r="GEK21" s="143"/>
      <c r="GEL21" s="143"/>
      <c r="GEM21" s="143"/>
      <c r="GEN21" s="143"/>
      <c r="GEO21" s="143"/>
      <c r="GEP21" s="143"/>
      <c r="GEQ21" s="143"/>
      <c r="GER21" s="143"/>
      <c r="GES21" s="143"/>
      <c r="GET21" s="143"/>
      <c r="GEU21" s="143"/>
      <c r="GEV21" s="143"/>
      <c r="GEW21" s="143"/>
      <c r="GEX21" s="143"/>
      <c r="GEY21" s="143"/>
      <c r="GEZ21" s="143"/>
      <c r="GFA21" s="143"/>
      <c r="GFB21" s="143"/>
      <c r="GFC21" s="143"/>
      <c r="GFD21" s="143"/>
      <c r="GFE21" s="143"/>
      <c r="GFF21" s="143"/>
      <c r="GFG21" s="143"/>
      <c r="GFH21" s="143"/>
      <c r="GFI21" s="143"/>
      <c r="GFJ21" s="143"/>
      <c r="GFK21" s="143"/>
      <c r="GFL21" s="143"/>
      <c r="GFM21" s="143"/>
      <c r="GFN21" s="143"/>
      <c r="GFO21" s="143"/>
      <c r="GFP21" s="143"/>
      <c r="GFQ21" s="143"/>
      <c r="GFR21" s="143"/>
      <c r="GFS21" s="143"/>
      <c r="GFT21" s="143"/>
      <c r="GFU21" s="143"/>
      <c r="GFV21" s="143"/>
      <c r="GFW21" s="143"/>
      <c r="GFX21" s="143"/>
      <c r="GFY21" s="143"/>
      <c r="GFZ21" s="143"/>
      <c r="GGA21" s="143"/>
      <c r="GGB21" s="143"/>
      <c r="GGC21" s="143"/>
      <c r="GGD21" s="143"/>
      <c r="GGE21" s="143"/>
      <c r="GGF21" s="143"/>
      <c r="GGG21" s="143"/>
      <c r="GGH21" s="143"/>
      <c r="GGI21" s="143"/>
      <c r="GGJ21" s="143"/>
      <c r="GGK21" s="143"/>
      <c r="GGL21" s="143"/>
      <c r="GGM21" s="143"/>
      <c r="GGN21" s="143"/>
      <c r="GGO21" s="143"/>
      <c r="GGP21" s="143"/>
      <c r="GGQ21" s="143"/>
      <c r="GGR21" s="143"/>
      <c r="GGS21" s="143"/>
      <c r="GGT21" s="143"/>
      <c r="GGU21" s="143"/>
      <c r="GGV21" s="143"/>
      <c r="GGW21" s="143"/>
      <c r="GGX21" s="143"/>
      <c r="GGY21" s="143"/>
      <c r="GGZ21" s="143"/>
      <c r="GHA21" s="143"/>
      <c r="GHB21" s="143"/>
      <c r="GHC21" s="143"/>
      <c r="GHD21" s="143"/>
      <c r="GHE21" s="143"/>
      <c r="GHF21" s="143"/>
      <c r="GHG21" s="143"/>
      <c r="GHH21" s="143"/>
      <c r="GHI21" s="143"/>
      <c r="GHJ21" s="143"/>
      <c r="GHK21" s="143"/>
      <c r="GHL21" s="143"/>
      <c r="GHM21" s="143"/>
      <c r="GHN21" s="143"/>
      <c r="GHO21" s="143"/>
      <c r="GHP21" s="143"/>
      <c r="GHQ21" s="143"/>
      <c r="GHR21" s="143"/>
      <c r="GHS21" s="143"/>
      <c r="GHT21" s="143"/>
      <c r="GHU21" s="143"/>
      <c r="GHV21" s="143"/>
      <c r="GHW21" s="143"/>
      <c r="GHX21" s="143"/>
      <c r="GHY21" s="143"/>
      <c r="GHZ21" s="143"/>
      <c r="GIA21" s="143"/>
      <c r="GIB21" s="143"/>
      <c r="GIC21" s="143"/>
      <c r="GID21" s="143"/>
      <c r="GIE21" s="143"/>
      <c r="GIF21" s="143"/>
      <c r="GIG21" s="143"/>
      <c r="GIH21" s="143"/>
      <c r="GII21" s="143"/>
      <c r="GIJ21" s="143"/>
      <c r="GIK21" s="143"/>
      <c r="GIL21" s="143"/>
      <c r="GIM21" s="143"/>
      <c r="GIN21" s="143"/>
      <c r="GIO21" s="143"/>
      <c r="GIP21" s="143"/>
      <c r="GIQ21" s="143"/>
      <c r="GIR21" s="143"/>
      <c r="GIS21" s="143"/>
      <c r="GIT21" s="143"/>
      <c r="GIU21" s="143"/>
      <c r="GIV21" s="143"/>
      <c r="GIW21" s="143"/>
      <c r="GIX21" s="143"/>
      <c r="GIY21" s="143"/>
      <c r="GIZ21" s="143"/>
      <c r="GJA21" s="143"/>
      <c r="GJB21" s="143"/>
      <c r="GJC21" s="143"/>
      <c r="GJD21" s="143"/>
      <c r="GJE21" s="143"/>
      <c r="GJF21" s="143"/>
      <c r="GJG21" s="143"/>
      <c r="GJH21" s="143"/>
      <c r="GJI21" s="143"/>
      <c r="GJJ21" s="143"/>
      <c r="GJK21" s="143"/>
      <c r="GJL21" s="143"/>
      <c r="GJM21" s="143"/>
      <c r="GJN21" s="143"/>
      <c r="GJO21" s="143"/>
      <c r="GJP21" s="143"/>
      <c r="GJQ21" s="143"/>
      <c r="GJR21" s="143"/>
      <c r="GJS21" s="143"/>
      <c r="GJT21" s="143"/>
      <c r="GJU21" s="143"/>
      <c r="GJV21" s="143"/>
      <c r="GJW21" s="143"/>
      <c r="GJX21" s="143"/>
      <c r="GJY21" s="143"/>
      <c r="GJZ21" s="143"/>
      <c r="GKA21" s="143"/>
      <c r="GKB21" s="143"/>
      <c r="GKC21" s="143"/>
      <c r="GKD21" s="143"/>
      <c r="GKE21" s="143"/>
      <c r="GKF21" s="143"/>
      <c r="GKG21" s="143"/>
      <c r="GKH21" s="143"/>
      <c r="GKI21" s="143"/>
      <c r="GKJ21" s="143"/>
      <c r="GKK21" s="143"/>
      <c r="GKL21" s="143"/>
      <c r="GKM21" s="143"/>
      <c r="GKN21" s="143"/>
      <c r="GKO21" s="143"/>
      <c r="GKP21" s="143"/>
      <c r="GKQ21" s="143"/>
      <c r="GKR21" s="143"/>
      <c r="GKS21" s="143"/>
      <c r="GKT21" s="143"/>
      <c r="GKU21" s="143"/>
      <c r="GKV21" s="143"/>
      <c r="GKW21" s="143"/>
      <c r="GKX21" s="143"/>
      <c r="GKY21" s="143"/>
      <c r="GKZ21" s="143"/>
      <c r="GLA21" s="143"/>
      <c r="GLB21" s="143"/>
      <c r="GLC21" s="143"/>
      <c r="GLD21" s="143"/>
      <c r="GLE21" s="143"/>
      <c r="GLF21" s="143"/>
      <c r="GLG21" s="143"/>
      <c r="GLH21" s="143"/>
      <c r="GLI21" s="143"/>
      <c r="GLJ21" s="143"/>
      <c r="GLK21" s="143"/>
      <c r="GLL21" s="143"/>
      <c r="GLM21" s="143"/>
      <c r="GLN21" s="143"/>
      <c r="GLO21" s="143"/>
      <c r="GLP21" s="143"/>
      <c r="GLQ21" s="143"/>
      <c r="GLR21" s="143"/>
      <c r="GLS21" s="143"/>
      <c r="GLT21" s="143"/>
      <c r="GLU21" s="143"/>
      <c r="GLV21" s="143"/>
      <c r="GLW21" s="143"/>
      <c r="GLX21" s="143"/>
      <c r="GLY21" s="143"/>
      <c r="GLZ21" s="143"/>
      <c r="GMA21" s="143"/>
      <c r="GMB21" s="143"/>
      <c r="GMC21" s="143"/>
      <c r="GMD21" s="143"/>
      <c r="GME21" s="143"/>
      <c r="GMF21" s="143"/>
      <c r="GMG21" s="143"/>
      <c r="GMH21" s="143"/>
      <c r="GMI21" s="143"/>
      <c r="GMJ21" s="143"/>
      <c r="GMK21" s="143"/>
      <c r="GML21" s="143"/>
      <c r="GMM21" s="143"/>
      <c r="GMN21" s="143"/>
      <c r="GMO21" s="143"/>
      <c r="GMP21" s="143"/>
      <c r="GMQ21" s="143"/>
      <c r="GMR21" s="143"/>
      <c r="GMS21" s="143"/>
      <c r="GMT21" s="143"/>
      <c r="GMU21" s="143"/>
      <c r="GMV21" s="143"/>
      <c r="GMW21" s="143"/>
      <c r="GMX21" s="143"/>
      <c r="GMY21" s="143"/>
      <c r="GMZ21" s="143"/>
      <c r="GNA21" s="143"/>
      <c r="GNB21" s="143"/>
      <c r="GNC21" s="143"/>
      <c r="GND21" s="143"/>
      <c r="GNE21" s="143"/>
      <c r="GNF21" s="143"/>
      <c r="GNG21" s="143"/>
      <c r="GNH21" s="143"/>
      <c r="GNI21" s="143"/>
      <c r="GNJ21" s="143"/>
      <c r="GNK21" s="143"/>
      <c r="GNL21" s="143"/>
      <c r="GNM21" s="143"/>
      <c r="GNN21" s="143"/>
      <c r="GNO21" s="143"/>
      <c r="GNP21" s="143"/>
      <c r="GNQ21" s="143"/>
      <c r="GNR21" s="143"/>
      <c r="GNS21" s="143"/>
      <c r="GNT21" s="143"/>
      <c r="GNU21" s="143"/>
      <c r="GNV21" s="143"/>
      <c r="GNW21" s="143"/>
      <c r="GNX21" s="143"/>
      <c r="GNY21" s="143"/>
      <c r="GNZ21" s="143"/>
      <c r="GOA21" s="143"/>
      <c r="GOB21" s="143"/>
      <c r="GOC21" s="143"/>
      <c r="GOD21" s="143"/>
      <c r="GOE21" s="143"/>
      <c r="GOF21" s="143"/>
      <c r="GOG21" s="143"/>
      <c r="GOH21" s="143"/>
      <c r="GOI21" s="143"/>
      <c r="GOJ21" s="143"/>
      <c r="GOK21" s="143"/>
      <c r="GOL21" s="143"/>
      <c r="GOM21" s="143"/>
      <c r="GON21" s="143"/>
      <c r="GOO21" s="143"/>
      <c r="GOP21" s="143"/>
      <c r="GOQ21" s="143"/>
      <c r="GOR21" s="143"/>
      <c r="GOS21" s="143"/>
      <c r="GOT21" s="143"/>
      <c r="GOU21" s="143"/>
      <c r="GOV21" s="143"/>
      <c r="GOW21" s="143"/>
      <c r="GOX21" s="143"/>
      <c r="GOY21" s="143"/>
      <c r="GOZ21" s="143"/>
      <c r="GPA21" s="143"/>
      <c r="GPB21" s="143"/>
      <c r="GPC21" s="143"/>
      <c r="GPD21" s="143"/>
      <c r="GPE21" s="143"/>
      <c r="GPF21" s="143"/>
      <c r="GPG21" s="143"/>
      <c r="GPH21" s="143"/>
      <c r="GPI21" s="143"/>
      <c r="GPJ21" s="143"/>
      <c r="GPK21" s="143"/>
      <c r="GPL21" s="143"/>
      <c r="GPM21" s="143"/>
      <c r="GPN21" s="143"/>
      <c r="GPO21" s="143"/>
      <c r="GPP21" s="143"/>
      <c r="GPQ21" s="143"/>
      <c r="GPR21" s="143"/>
      <c r="GPS21" s="143"/>
      <c r="GPT21" s="143"/>
      <c r="GPU21" s="143"/>
      <c r="GPV21" s="143"/>
      <c r="GPW21" s="143"/>
      <c r="GPX21" s="143"/>
      <c r="GPY21" s="143"/>
      <c r="GPZ21" s="143"/>
      <c r="GQA21" s="143"/>
      <c r="GQB21" s="143"/>
      <c r="GQC21" s="143"/>
      <c r="GQD21" s="143"/>
      <c r="GQE21" s="143"/>
      <c r="GQF21" s="143"/>
      <c r="GQG21" s="143"/>
      <c r="GQH21" s="143"/>
      <c r="GQI21" s="143"/>
      <c r="GQJ21" s="143"/>
      <c r="GQK21" s="143"/>
      <c r="GQL21" s="143"/>
      <c r="GQM21" s="143"/>
      <c r="GQN21" s="143"/>
      <c r="GQO21" s="143"/>
      <c r="GQP21" s="143"/>
      <c r="GQQ21" s="143"/>
      <c r="GQR21" s="143"/>
      <c r="GQS21" s="143"/>
      <c r="GQT21" s="143"/>
      <c r="GQU21" s="143"/>
      <c r="GQV21" s="143"/>
      <c r="GQW21" s="143"/>
      <c r="GQX21" s="143"/>
      <c r="GQY21" s="143"/>
      <c r="GQZ21" s="143"/>
      <c r="GRA21" s="143"/>
      <c r="GRB21" s="143"/>
      <c r="GRC21" s="143"/>
      <c r="GRD21" s="143"/>
      <c r="GRE21" s="143"/>
      <c r="GRF21" s="143"/>
      <c r="GRG21" s="143"/>
      <c r="GRH21" s="143"/>
      <c r="GRI21" s="143"/>
      <c r="GRJ21" s="143"/>
      <c r="GRK21" s="143"/>
      <c r="GRL21" s="143"/>
      <c r="GRM21" s="143"/>
      <c r="GRN21" s="143"/>
      <c r="GRO21" s="143"/>
      <c r="GRP21" s="143"/>
      <c r="GRQ21" s="143"/>
      <c r="GRR21" s="143"/>
      <c r="GRS21" s="143"/>
      <c r="GRT21" s="143"/>
      <c r="GRU21" s="143"/>
      <c r="GRV21" s="143"/>
      <c r="GRW21" s="143"/>
      <c r="GRX21" s="143"/>
      <c r="GRY21" s="143"/>
      <c r="GRZ21" s="143"/>
      <c r="GSA21" s="143"/>
      <c r="GSB21" s="143"/>
      <c r="GSC21" s="143"/>
      <c r="GSD21" s="143"/>
      <c r="GSE21" s="143"/>
      <c r="GSF21" s="143"/>
      <c r="GSG21" s="143"/>
      <c r="GSH21" s="143"/>
      <c r="GSI21" s="143"/>
      <c r="GSJ21" s="143"/>
      <c r="GSK21" s="143"/>
      <c r="GSL21" s="143"/>
      <c r="GSM21" s="143"/>
      <c r="GSN21" s="143"/>
      <c r="GSO21" s="143"/>
      <c r="GSP21" s="143"/>
      <c r="GSQ21" s="143"/>
      <c r="GSR21" s="143"/>
      <c r="GSS21" s="143"/>
      <c r="GST21" s="143"/>
      <c r="GSU21" s="143"/>
      <c r="GSV21" s="143"/>
      <c r="GSW21" s="143"/>
      <c r="GSX21" s="143"/>
      <c r="GSY21" s="143"/>
      <c r="GSZ21" s="143"/>
      <c r="GTA21" s="143"/>
      <c r="GTB21" s="143"/>
      <c r="GTC21" s="143"/>
      <c r="GTD21" s="143"/>
      <c r="GTE21" s="143"/>
      <c r="GTF21" s="143"/>
      <c r="GTG21" s="143"/>
      <c r="GTH21" s="143"/>
      <c r="GTI21" s="143"/>
      <c r="GTJ21" s="143"/>
      <c r="GTK21" s="143"/>
      <c r="GTL21" s="143"/>
      <c r="GTM21" s="143"/>
      <c r="GTN21" s="143"/>
      <c r="GTO21" s="143"/>
      <c r="GTP21" s="143"/>
      <c r="GTQ21" s="143"/>
      <c r="GTR21" s="143"/>
      <c r="GTS21" s="143"/>
      <c r="GTT21" s="143"/>
      <c r="GTU21" s="143"/>
      <c r="GTV21" s="143"/>
      <c r="GTW21" s="143"/>
      <c r="GTX21" s="143"/>
      <c r="GTY21" s="143"/>
      <c r="GTZ21" s="143"/>
      <c r="GUA21" s="143"/>
      <c r="GUB21" s="143"/>
      <c r="GUC21" s="143"/>
      <c r="GUD21" s="143"/>
      <c r="GUE21" s="143"/>
      <c r="GUF21" s="143"/>
      <c r="GUG21" s="143"/>
      <c r="GUH21" s="143"/>
      <c r="GUI21" s="143"/>
      <c r="GUJ21" s="143"/>
      <c r="GUK21" s="143"/>
      <c r="GUL21" s="143"/>
      <c r="GUM21" s="143"/>
      <c r="GUN21" s="143"/>
      <c r="GUO21" s="143"/>
      <c r="GUP21" s="143"/>
      <c r="GUQ21" s="143"/>
      <c r="GUR21" s="143"/>
      <c r="GUS21" s="143"/>
      <c r="GUT21" s="143"/>
      <c r="GUU21" s="143"/>
      <c r="GUV21" s="143"/>
      <c r="GUW21" s="143"/>
      <c r="GUX21" s="143"/>
      <c r="GUY21" s="143"/>
      <c r="GUZ21" s="143"/>
      <c r="GVA21" s="143"/>
      <c r="GVB21" s="143"/>
      <c r="GVC21" s="143"/>
      <c r="GVD21" s="143"/>
      <c r="GVE21" s="143"/>
      <c r="GVF21" s="143"/>
      <c r="GVG21" s="143"/>
      <c r="GVH21" s="143"/>
      <c r="GVI21" s="143"/>
      <c r="GVJ21" s="143"/>
      <c r="GVK21" s="143"/>
      <c r="GVL21" s="143"/>
      <c r="GVM21" s="143"/>
      <c r="GVN21" s="143"/>
      <c r="GVO21" s="143"/>
      <c r="GVP21" s="143"/>
      <c r="GVQ21" s="143"/>
      <c r="GVR21" s="143"/>
      <c r="GVS21" s="143"/>
      <c r="GVT21" s="143"/>
      <c r="GVU21" s="143"/>
      <c r="GVV21" s="143"/>
      <c r="GVW21" s="143"/>
      <c r="GVX21" s="143"/>
      <c r="GVY21" s="143"/>
      <c r="GVZ21" s="143"/>
      <c r="GWA21" s="143"/>
      <c r="GWB21" s="143"/>
      <c r="GWC21" s="143"/>
      <c r="GWD21" s="143"/>
      <c r="GWE21" s="143"/>
      <c r="GWF21" s="143"/>
      <c r="GWG21" s="143"/>
      <c r="GWH21" s="143"/>
      <c r="GWI21" s="143"/>
      <c r="GWJ21" s="143"/>
      <c r="GWK21" s="143"/>
      <c r="GWL21" s="143"/>
      <c r="GWM21" s="143"/>
      <c r="GWN21" s="143"/>
      <c r="GWO21" s="143"/>
      <c r="GWP21" s="143"/>
      <c r="GWQ21" s="143"/>
      <c r="GWR21" s="143"/>
      <c r="GWS21" s="143"/>
      <c r="GWT21" s="143"/>
      <c r="GWU21" s="143"/>
      <c r="GWV21" s="143"/>
      <c r="GWW21" s="143"/>
      <c r="GWX21" s="143"/>
      <c r="GWY21" s="143"/>
      <c r="GWZ21" s="143"/>
      <c r="GXA21" s="143"/>
      <c r="GXB21" s="143"/>
      <c r="GXC21" s="143"/>
      <c r="GXD21" s="143"/>
      <c r="GXE21" s="143"/>
      <c r="GXF21" s="143"/>
      <c r="GXG21" s="143"/>
      <c r="GXH21" s="143"/>
      <c r="GXI21" s="143"/>
      <c r="GXJ21" s="143"/>
      <c r="GXK21" s="143"/>
      <c r="GXL21" s="143"/>
      <c r="GXM21" s="143"/>
      <c r="GXN21" s="143"/>
      <c r="GXO21" s="143"/>
      <c r="GXP21" s="143"/>
      <c r="GXQ21" s="143"/>
      <c r="GXR21" s="143"/>
      <c r="GXS21" s="143"/>
      <c r="GXT21" s="143"/>
      <c r="GXU21" s="143"/>
      <c r="GXV21" s="143"/>
      <c r="GXW21" s="143"/>
      <c r="GXX21" s="143"/>
      <c r="GXY21" s="143"/>
      <c r="GXZ21" s="143"/>
      <c r="GYA21" s="143"/>
      <c r="GYB21" s="143"/>
      <c r="GYC21" s="143"/>
      <c r="GYD21" s="143"/>
      <c r="GYE21" s="143"/>
      <c r="GYF21" s="143"/>
      <c r="GYG21" s="143"/>
      <c r="GYH21" s="143"/>
      <c r="GYI21" s="143"/>
      <c r="GYJ21" s="143"/>
      <c r="GYK21" s="143"/>
      <c r="GYL21" s="143"/>
      <c r="GYM21" s="143"/>
      <c r="GYN21" s="143"/>
      <c r="GYO21" s="143"/>
      <c r="GYP21" s="143"/>
      <c r="GYQ21" s="143"/>
      <c r="GYR21" s="143"/>
      <c r="GYS21" s="143"/>
      <c r="GYT21" s="143"/>
      <c r="GYU21" s="143"/>
      <c r="GYV21" s="143"/>
      <c r="GYW21" s="143"/>
      <c r="GYX21" s="143"/>
      <c r="GYY21" s="143"/>
      <c r="GYZ21" s="143"/>
      <c r="GZA21" s="143"/>
      <c r="GZB21" s="143"/>
      <c r="GZC21" s="143"/>
      <c r="GZD21" s="143"/>
      <c r="GZE21" s="143"/>
      <c r="GZF21" s="143"/>
      <c r="GZG21" s="143"/>
      <c r="GZH21" s="143"/>
      <c r="GZI21" s="143"/>
      <c r="GZJ21" s="143"/>
      <c r="GZK21" s="143"/>
      <c r="GZL21" s="143"/>
      <c r="GZM21" s="143"/>
      <c r="GZN21" s="143"/>
      <c r="GZO21" s="143"/>
      <c r="GZP21" s="143"/>
      <c r="GZQ21" s="143"/>
      <c r="GZR21" s="143"/>
      <c r="GZS21" s="143"/>
      <c r="GZT21" s="143"/>
      <c r="GZU21" s="143"/>
      <c r="GZV21" s="143"/>
      <c r="GZW21" s="143"/>
      <c r="GZX21" s="143"/>
      <c r="GZY21" s="143"/>
      <c r="GZZ21" s="143"/>
      <c r="HAA21" s="143"/>
      <c r="HAB21" s="143"/>
      <c r="HAC21" s="143"/>
      <c r="HAD21" s="143"/>
      <c r="HAE21" s="143"/>
      <c r="HAF21" s="143"/>
      <c r="HAG21" s="143"/>
      <c r="HAH21" s="143"/>
      <c r="HAI21" s="143"/>
      <c r="HAJ21" s="143"/>
      <c r="HAK21" s="143"/>
      <c r="HAL21" s="143"/>
      <c r="HAM21" s="143"/>
      <c r="HAN21" s="143"/>
      <c r="HAO21" s="143"/>
      <c r="HAP21" s="143"/>
      <c r="HAQ21" s="143"/>
      <c r="HAR21" s="143"/>
      <c r="HAS21" s="143"/>
      <c r="HAT21" s="143"/>
      <c r="HAU21" s="143"/>
      <c r="HAV21" s="143"/>
      <c r="HAW21" s="143"/>
      <c r="HAX21" s="143"/>
      <c r="HAY21" s="143"/>
      <c r="HAZ21" s="143"/>
      <c r="HBA21" s="143"/>
      <c r="HBB21" s="143"/>
      <c r="HBC21" s="143"/>
      <c r="HBD21" s="143"/>
      <c r="HBE21" s="143"/>
      <c r="HBF21" s="143"/>
      <c r="HBG21" s="143"/>
      <c r="HBH21" s="143"/>
      <c r="HBI21" s="143"/>
      <c r="HBJ21" s="143"/>
      <c r="HBK21" s="143"/>
      <c r="HBL21" s="143"/>
      <c r="HBM21" s="143"/>
      <c r="HBN21" s="143"/>
      <c r="HBO21" s="143"/>
      <c r="HBP21" s="143"/>
      <c r="HBQ21" s="143"/>
      <c r="HBR21" s="143"/>
      <c r="HBS21" s="143"/>
      <c r="HBT21" s="143"/>
      <c r="HBU21" s="143"/>
      <c r="HBV21" s="143"/>
      <c r="HBW21" s="143"/>
      <c r="HBX21" s="143"/>
      <c r="HBY21" s="143"/>
      <c r="HBZ21" s="143"/>
      <c r="HCA21" s="143"/>
      <c r="HCB21" s="143"/>
      <c r="HCC21" s="143"/>
      <c r="HCD21" s="143"/>
      <c r="HCE21" s="143"/>
      <c r="HCF21" s="143"/>
      <c r="HCG21" s="143"/>
      <c r="HCH21" s="143"/>
      <c r="HCI21" s="143"/>
      <c r="HCJ21" s="143"/>
      <c r="HCK21" s="143"/>
      <c r="HCL21" s="143"/>
      <c r="HCM21" s="143"/>
      <c r="HCN21" s="143"/>
      <c r="HCO21" s="143"/>
      <c r="HCP21" s="143"/>
      <c r="HCQ21" s="143"/>
      <c r="HCR21" s="143"/>
      <c r="HCS21" s="143"/>
      <c r="HCT21" s="143"/>
      <c r="HCU21" s="143"/>
      <c r="HCV21" s="143"/>
      <c r="HCW21" s="143"/>
      <c r="HCX21" s="143"/>
      <c r="HCY21" s="143"/>
      <c r="HCZ21" s="143"/>
      <c r="HDA21" s="143"/>
      <c r="HDB21" s="143"/>
      <c r="HDC21" s="143"/>
      <c r="HDD21" s="143"/>
      <c r="HDE21" s="143"/>
      <c r="HDF21" s="143"/>
      <c r="HDG21" s="143"/>
      <c r="HDH21" s="143"/>
      <c r="HDI21" s="143"/>
      <c r="HDJ21" s="143"/>
      <c r="HDK21" s="143"/>
      <c r="HDL21" s="143"/>
      <c r="HDM21" s="143"/>
      <c r="HDN21" s="143"/>
      <c r="HDO21" s="143"/>
      <c r="HDP21" s="143"/>
      <c r="HDQ21" s="143"/>
      <c r="HDR21" s="143"/>
      <c r="HDS21" s="143"/>
      <c r="HDT21" s="143"/>
      <c r="HDU21" s="143"/>
      <c r="HDV21" s="143"/>
      <c r="HDW21" s="143"/>
      <c r="HDX21" s="143"/>
      <c r="HDY21" s="143"/>
      <c r="HDZ21" s="143"/>
      <c r="HEA21" s="143"/>
      <c r="HEB21" s="143"/>
      <c r="HEC21" s="143"/>
      <c r="HED21" s="143"/>
      <c r="HEE21" s="143"/>
      <c r="HEF21" s="143"/>
      <c r="HEG21" s="143"/>
      <c r="HEH21" s="143"/>
      <c r="HEI21" s="143"/>
      <c r="HEJ21" s="143"/>
      <c r="HEK21" s="143"/>
      <c r="HEL21" s="143"/>
      <c r="HEM21" s="143"/>
      <c r="HEN21" s="143"/>
      <c r="HEO21" s="143"/>
      <c r="HEP21" s="143"/>
      <c r="HEQ21" s="143"/>
      <c r="HER21" s="143"/>
      <c r="HES21" s="143"/>
      <c r="HET21" s="143"/>
      <c r="HEU21" s="143"/>
      <c r="HEV21" s="143"/>
      <c r="HEW21" s="143"/>
      <c r="HEX21" s="143"/>
      <c r="HEY21" s="143"/>
      <c r="HEZ21" s="143"/>
      <c r="HFA21" s="143"/>
      <c r="HFB21" s="143"/>
      <c r="HFC21" s="143"/>
      <c r="HFD21" s="143"/>
      <c r="HFE21" s="143"/>
      <c r="HFF21" s="143"/>
      <c r="HFG21" s="143"/>
      <c r="HFH21" s="143"/>
      <c r="HFI21" s="143"/>
      <c r="HFJ21" s="143"/>
      <c r="HFK21" s="143"/>
      <c r="HFL21" s="143"/>
      <c r="HFM21" s="143"/>
      <c r="HFN21" s="143"/>
      <c r="HFO21" s="143"/>
      <c r="HFP21" s="143"/>
      <c r="HFQ21" s="143"/>
      <c r="HFR21" s="143"/>
      <c r="HFS21" s="143"/>
      <c r="HFT21" s="143"/>
      <c r="HFU21" s="143"/>
      <c r="HFV21" s="143"/>
      <c r="HFW21" s="143"/>
      <c r="HFX21" s="143"/>
      <c r="HFY21" s="143"/>
      <c r="HFZ21" s="143"/>
      <c r="HGA21" s="143"/>
      <c r="HGB21" s="143"/>
      <c r="HGC21" s="143"/>
      <c r="HGD21" s="143"/>
      <c r="HGE21" s="143"/>
      <c r="HGF21" s="143"/>
      <c r="HGG21" s="143"/>
      <c r="HGH21" s="143"/>
      <c r="HGI21" s="143"/>
      <c r="HGJ21" s="143"/>
      <c r="HGK21" s="143"/>
      <c r="HGL21" s="143"/>
      <c r="HGM21" s="143"/>
      <c r="HGN21" s="143"/>
      <c r="HGO21" s="143"/>
      <c r="HGP21" s="143"/>
      <c r="HGQ21" s="143"/>
      <c r="HGR21" s="143"/>
      <c r="HGS21" s="143"/>
      <c r="HGT21" s="143"/>
      <c r="HGU21" s="143"/>
      <c r="HGV21" s="143"/>
      <c r="HGW21" s="143"/>
      <c r="HGX21" s="143"/>
      <c r="HGY21" s="143"/>
      <c r="HGZ21" s="143"/>
      <c r="HHA21" s="143"/>
      <c r="HHB21" s="143"/>
      <c r="HHC21" s="143"/>
      <c r="HHD21" s="143"/>
      <c r="HHE21" s="143"/>
      <c r="HHF21" s="143"/>
      <c r="HHG21" s="143"/>
      <c r="HHH21" s="143"/>
      <c r="HHI21" s="143"/>
      <c r="HHJ21" s="143"/>
      <c r="HHK21" s="143"/>
      <c r="HHL21" s="143"/>
      <c r="HHM21" s="143"/>
      <c r="HHN21" s="143"/>
      <c r="HHO21" s="143"/>
      <c r="HHP21" s="143"/>
      <c r="HHQ21" s="143"/>
      <c r="HHR21" s="143"/>
      <c r="HHS21" s="143"/>
      <c r="HHT21" s="143"/>
      <c r="HHU21" s="143"/>
      <c r="HHV21" s="143"/>
      <c r="HHW21" s="143"/>
      <c r="HHX21" s="143"/>
      <c r="HHY21" s="143"/>
      <c r="HHZ21" s="143"/>
      <c r="HIA21" s="143"/>
      <c r="HIB21" s="143"/>
      <c r="HIC21" s="143"/>
      <c r="HID21" s="143"/>
      <c r="HIE21" s="143"/>
      <c r="HIF21" s="143"/>
      <c r="HIG21" s="143"/>
      <c r="HIH21" s="143"/>
      <c r="HII21" s="143"/>
      <c r="HIJ21" s="143"/>
      <c r="HIK21" s="143"/>
      <c r="HIL21" s="143"/>
      <c r="HIM21" s="143"/>
      <c r="HIN21" s="143"/>
      <c r="HIO21" s="143"/>
      <c r="HIP21" s="143"/>
      <c r="HIQ21" s="143"/>
      <c r="HIR21" s="143"/>
      <c r="HIS21" s="143"/>
      <c r="HIT21" s="143"/>
      <c r="HIU21" s="143"/>
      <c r="HIV21" s="143"/>
      <c r="HIW21" s="143"/>
      <c r="HIX21" s="143"/>
      <c r="HIY21" s="143"/>
      <c r="HIZ21" s="143"/>
      <c r="HJA21" s="143"/>
      <c r="HJB21" s="143"/>
      <c r="HJC21" s="143"/>
      <c r="HJD21" s="143"/>
      <c r="HJE21" s="143"/>
      <c r="HJF21" s="143"/>
      <c r="HJG21" s="143"/>
      <c r="HJH21" s="143"/>
      <c r="HJI21" s="143"/>
      <c r="HJJ21" s="143"/>
      <c r="HJK21" s="143"/>
      <c r="HJL21" s="143"/>
      <c r="HJM21" s="143"/>
      <c r="HJN21" s="143"/>
      <c r="HJO21" s="143"/>
      <c r="HJP21" s="143"/>
      <c r="HJQ21" s="143"/>
      <c r="HJR21" s="143"/>
      <c r="HJS21" s="143"/>
      <c r="HJT21" s="143"/>
      <c r="HJU21" s="143"/>
      <c r="HJV21" s="143"/>
      <c r="HJW21" s="143"/>
      <c r="HJX21" s="143"/>
      <c r="HJY21" s="143"/>
      <c r="HJZ21" s="143"/>
      <c r="HKA21" s="143"/>
      <c r="HKB21" s="143"/>
      <c r="HKC21" s="143"/>
      <c r="HKD21" s="143"/>
      <c r="HKE21" s="143"/>
      <c r="HKF21" s="143"/>
      <c r="HKG21" s="143"/>
      <c r="HKH21" s="143"/>
      <c r="HKI21" s="143"/>
      <c r="HKJ21" s="143"/>
      <c r="HKK21" s="143"/>
      <c r="HKL21" s="143"/>
      <c r="HKM21" s="143"/>
      <c r="HKN21" s="143"/>
      <c r="HKO21" s="143"/>
      <c r="HKP21" s="143"/>
      <c r="HKQ21" s="143"/>
      <c r="HKR21" s="143"/>
      <c r="HKS21" s="143"/>
      <c r="HKT21" s="143"/>
      <c r="HKU21" s="143"/>
      <c r="HKV21" s="143"/>
      <c r="HKW21" s="143"/>
      <c r="HKX21" s="143"/>
      <c r="HKY21" s="143"/>
      <c r="HKZ21" s="143"/>
      <c r="HLA21" s="143"/>
      <c r="HLB21" s="143"/>
      <c r="HLC21" s="143"/>
      <c r="HLD21" s="143"/>
      <c r="HLE21" s="143"/>
      <c r="HLF21" s="143"/>
      <c r="HLG21" s="143"/>
      <c r="HLH21" s="143"/>
      <c r="HLI21" s="143"/>
      <c r="HLJ21" s="143"/>
      <c r="HLK21" s="143"/>
      <c r="HLL21" s="143"/>
      <c r="HLM21" s="143"/>
      <c r="HLN21" s="143"/>
      <c r="HLO21" s="143"/>
      <c r="HLP21" s="143"/>
      <c r="HLQ21" s="143"/>
      <c r="HLR21" s="143"/>
      <c r="HLS21" s="143"/>
      <c r="HLT21" s="143"/>
      <c r="HLU21" s="143"/>
      <c r="HLV21" s="143"/>
      <c r="HLW21" s="143"/>
      <c r="HLX21" s="143"/>
      <c r="HLY21" s="143"/>
      <c r="HLZ21" s="143"/>
      <c r="HMA21" s="143"/>
      <c r="HMB21" s="143"/>
      <c r="HMC21" s="143"/>
      <c r="HMD21" s="143"/>
      <c r="HME21" s="143"/>
      <c r="HMF21" s="143"/>
      <c r="HMG21" s="143"/>
      <c r="HMH21" s="143"/>
      <c r="HMI21" s="143"/>
      <c r="HMJ21" s="143"/>
      <c r="HMK21" s="143"/>
      <c r="HML21" s="143"/>
      <c r="HMM21" s="143"/>
      <c r="HMN21" s="143"/>
      <c r="HMO21" s="143"/>
      <c r="HMP21" s="143"/>
      <c r="HMQ21" s="143"/>
      <c r="HMR21" s="143"/>
      <c r="HMS21" s="143"/>
      <c r="HMT21" s="143"/>
      <c r="HMU21" s="143"/>
      <c r="HMV21" s="143"/>
      <c r="HMW21" s="143"/>
      <c r="HMX21" s="143"/>
      <c r="HMY21" s="143"/>
      <c r="HMZ21" s="143"/>
      <c r="HNA21" s="143"/>
      <c r="HNB21" s="143"/>
      <c r="HNC21" s="143"/>
      <c r="HND21" s="143"/>
      <c r="HNE21" s="143"/>
      <c r="HNF21" s="143"/>
      <c r="HNG21" s="143"/>
      <c r="HNH21" s="143"/>
      <c r="HNI21" s="143"/>
      <c r="HNJ21" s="143"/>
      <c r="HNK21" s="143"/>
      <c r="HNL21" s="143"/>
      <c r="HNM21" s="143"/>
      <c r="HNN21" s="143"/>
      <c r="HNO21" s="143"/>
      <c r="HNP21" s="143"/>
      <c r="HNQ21" s="143"/>
      <c r="HNR21" s="143"/>
      <c r="HNS21" s="143"/>
      <c r="HNT21" s="143"/>
      <c r="HNU21" s="143"/>
      <c r="HNV21" s="143"/>
      <c r="HNW21" s="143"/>
      <c r="HNX21" s="143"/>
      <c r="HNY21" s="143"/>
      <c r="HNZ21" s="143"/>
      <c r="HOA21" s="143"/>
      <c r="HOB21" s="143"/>
      <c r="HOC21" s="143"/>
      <c r="HOD21" s="143"/>
      <c r="HOE21" s="143"/>
      <c r="HOF21" s="143"/>
      <c r="HOG21" s="143"/>
      <c r="HOH21" s="143"/>
      <c r="HOI21" s="143"/>
      <c r="HOJ21" s="143"/>
      <c r="HOK21" s="143"/>
      <c r="HOL21" s="143"/>
      <c r="HOM21" s="143"/>
      <c r="HON21" s="143"/>
      <c r="HOO21" s="143"/>
      <c r="HOP21" s="143"/>
      <c r="HOQ21" s="143"/>
      <c r="HOR21" s="143"/>
      <c r="HOS21" s="143"/>
      <c r="HOT21" s="143"/>
      <c r="HOU21" s="143"/>
      <c r="HOV21" s="143"/>
      <c r="HOW21" s="143"/>
      <c r="HOX21" s="143"/>
      <c r="HOY21" s="143"/>
      <c r="HOZ21" s="143"/>
      <c r="HPA21" s="143"/>
      <c r="HPB21" s="143"/>
      <c r="HPC21" s="143"/>
      <c r="HPD21" s="143"/>
      <c r="HPE21" s="143"/>
      <c r="HPF21" s="143"/>
      <c r="HPG21" s="143"/>
      <c r="HPH21" s="143"/>
      <c r="HPI21" s="143"/>
      <c r="HPJ21" s="143"/>
      <c r="HPK21" s="143"/>
      <c r="HPL21" s="143"/>
      <c r="HPM21" s="143"/>
      <c r="HPN21" s="143"/>
      <c r="HPO21" s="143"/>
      <c r="HPP21" s="143"/>
      <c r="HPQ21" s="143"/>
      <c r="HPR21" s="143"/>
      <c r="HPS21" s="143"/>
      <c r="HPT21" s="143"/>
      <c r="HPU21" s="143"/>
      <c r="HPV21" s="143"/>
      <c r="HPW21" s="143"/>
      <c r="HPX21" s="143"/>
      <c r="HPY21" s="143"/>
      <c r="HPZ21" s="143"/>
      <c r="HQA21" s="143"/>
      <c r="HQB21" s="143"/>
      <c r="HQC21" s="143"/>
      <c r="HQD21" s="143"/>
      <c r="HQE21" s="143"/>
      <c r="HQF21" s="143"/>
      <c r="HQG21" s="143"/>
      <c r="HQH21" s="143"/>
      <c r="HQI21" s="143"/>
      <c r="HQJ21" s="143"/>
      <c r="HQK21" s="143"/>
      <c r="HQL21" s="143"/>
      <c r="HQM21" s="143"/>
      <c r="HQN21" s="143"/>
      <c r="HQO21" s="143"/>
      <c r="HQP21" s="143"/>
      <c r="HQQ21" s="143"/>
      <c r="HQR21" s="143"/>
      <c r="HQS21" s="143"/>
      <c r="HQT21" s="143"/>
      <c r="HQU21" s="143"/>
      <c r="HQV21" s="143"/>
      <c r="HQW21" s="143"/>
      <c r="HQX21" s="143"/>
      <c r="HQY21" s="143"/>
      <c r="HQZ21" s="143"/>
      <c r="HRA21" s="143"/>
      <c r="HRB21" s="143"/>
      <c r="HRC21" s="143"/>
      <c r="HRD21" s="143"/>
      <c r="HRE21" s="143"/>
      <c r="HRF21" s="143"/>
      <c r="HRG21" s="143"/>
      <c r="HRH21" s="143"/>
      <c r="HRI21" s="143"/>
      <c r="HRJ21" s="143"/>
      <c r="HRK21" s="143"/>
      <c r="HRL21" s="143"/>
      <c r="HRM21" s="143"/>
      <c r="HRN21" s="143"/>
      <c r="HRO21" s="143"/>
      <c r="HRP21" s="143"/>
      <c r="HRQ21" s="143"/>
      <c r="HRR21" s="143"/>
      <c r="HRS21" s="143"/>
      <c r="HRT21" s="143"/>
      <c r="HRU21" s="143"/>
      <c r="HRV21" s="143"/>
      <c r="HRW21" s="143"/>
      <c r="HRX21" s="143"/>
      <c r="HRY21" s="143"/>
      <c r="HRZ21" s="143"/>
      <c r="HSA21" s="143"/>
      <c r="HSB21" s="143"/>
      <c r="HSC21" s="143"/>
      <c r="HSD21" s="143"/>
      <c r="HSE21" s="143"/>
      <c r="HSF21" s="143"/>
      <c r="HSG21" s="143"/>
      <c r="HSH21" s="143"/>
      <c r="HSI21" s="143"/>
      <c r="HSJ21" s="143"/>
      <c r="HSK21" s="143"/>
      <c r="HSL21" s="143"/>
      <c r="HSM21" s="143"/>
      <c r="HSN21" s="143"/>
      <c r="HSO21" s="143"/>
      <c r="HSP21" s="143"/>
      <c r="HSQ21" s="143"/>
      <c r="HSR21" s="143"/>
      <c r="HSS21" s="143"/>
      <c r="HST21" s="143"/>
      <c r="HSU21" s="143"/>
      <c r="HSV21" s="143"/>
      <c r="HSW21" s="143"/>
      <c r="HSX21" s="143"/>
      <c r="HSY21" s="143"/>
      <c r="HSZ21" s="143"/>
      <c r="HTA21" s="143"/>
      <c r="HTB21" s="143"/>
      <c r="HTC21" s="143"/>
      <c r="HTD21" s="143"/>
      <c r="HTE21" s="143"/>
      <c r="HTF21" s="143"/>
      <c r="HTG21" s="143"/>
      <c r="HTH21" s="143"/>
      <c r="HTI21" s="143"/>
      <c r="HTJ21" s="143"/>
      <c r="HTK21" s="143"/>
      <c r="HTL21" s="143"/>
      <c r="HTM21" s="143"/>
      <c r="HTN21" s="143"/>
      <c r="HTO21" s="143"/>
      <c r="HTP21" s="143"/>
      <c r="HTQ21" s="143"/>
      <c r="HTR21" s="143"/>
      <c r="HTS21" s="143"/>
      <c r="HTT21" s="143"/>
      <c r="HTU21" s="143"/>
      <c r="HTV21" s="143"/>
      <c r="HTW21" s="143"/>
      <c r="HTX21" s="143"/>
      <c r="HTY21" s="143"/>
      <c r="HTZ21" s="143"/>
      <c r="HUA21" s="143"/>
      <c r="HUB21" s="143"/>
      <c r="HUC21" s="143"/>
      <c r="HUD21" s="143"/>
      <c r="HUE21" s="143"/>
      <c r="HUF21" s="143"/>
      <c r="HUG21" s="143"/>
      <c r="HUH21" s="143"/>
      <c r="HUI21" s="143"/>
      <c r="HUJ21" s="143"/>
      <c r="HUK21" s="143"/>
      <c r="HUL21" s="143"/>
      <c r="HUM21" s="143"/>
      <c r="HUN21" s="143"/>
      <c r="HUO21" s="143"/>
      <c r="HUP21" s="143"/>
      <c r="HUQ21" s="143"/>
      <c r="HUR21" s="143"/>
      <c r="HUS21" s="143"/>
      <c r="HUT21" s="143"/>
      <c r="HUU21" s="143"/>
      <c r="HUV21" s="143"/>
      <c r="HUW21" s="143"/>
      <c r="HUX21" s="143"/>
      <c r="HUY21" s="143"/>
      <c r="HUZ21" s="143"/>
      <c r="HVA21" s="143"/>
      <c r="HVB21" s="143"/>
      <c r="HVC21" s="143"/>
      <c r="HVD21" s="143"/>
      <c r="HVE21" s="143"/>
      <c r="HVF21" s="143"/>
      <c r="HVG21" s="143"/>
      <c r="HVH21" s="143"/>
      <c r="HVI21" s="143"/>
      <c r="HVJ21" s="143"/>
      <c r="HVK21" s="143"/>
      <c r="HVL21" s="143"/>
      <c r="HVM21" s="143"/>
      <c r="HVN21" s="143"/>
      <c r="HVO21" s="143"/>
      <c r="HVP21" s="143"/>
      <c r="HVQ21" s="143"/>
      <c r="HVR21" s="143"/>
      <c r="HVS21" s="143"/>
      <c r="HVT21" s="143"/>
      <c r="HVU21" s="143"/>
      <c r="HVV21" s="143"/>
      <c r="HVW21" s="143"/>
      <c r="HVX21" s="143"/>
      <c r="HVY21" s="143"/>
      <c r="HVZ21" s="143"/>
      <c r="HWA21" s="143"/>
      <c r="HWB21" s="143"/>
      <c r="HWC21" s="143"/>
      <c r="HWD21" s="143"/>
      <c r="HWE21" s="143"/>
      <c r="HWF21" s="143"/>
      <c r="HWG21" s="143"/>
      <c r="HWH21" s="143"/>
      <c r="HWI21" s="143"/>
      <c r="HWJ21" s="143"/>
      <c r="HWK21" s="143"/>
      <c r="HWL21" s="143"/>
      <c r="HWM21" s="143"/>
      <c r="HWN21" s="143"/>
      <c r="HWO21" s="143"/>
      <c r="HWP21" s="143"/>
      <c r="HWQ21" s="143"/>
      <c r="HWR21" s="143"/>
      <c r="HWS21" s="143"/>
      <c r="HWT21" s="143"/>
      <c r="HWU21" s="143"/>
      <c r="HWV21" s="143"/>
      <c r="HWW21" s="143"/>
      <c r="HWX21" s="143"/>
      <c r="HWY21" s="143"/>
      <c r="HWZ21" s="143"/>
      <c r="HXA21" s="143"/>
      <c r="HXB21" s="143"/>
      <c r="HXC21" s="143"/>
      <c r="HXD21" s="143"/>
      <c r="HXE21" s="143"/>
      <c r="HXF21" s="143"/>
      <c r="HXG21" s="143"/>
      <c r="HXH21" s="143"/>
      <c r="HXI21" s="143"/>
      <c r="HXJ21" s="143"/>
      <c r="HXK21" s="143"/>
      <c r="HXL21" s="143"/>
      <c r="HXM21" s="143"/>
      <c r="HXN21" s="143"/>
      <c r="HXO21" s="143"/>
      <c r="HXP21" s="143"/>
      <c r="HXQ21" s="143"/>
      <c r="HXR21" s="143"/>
      <c r="HXS21" s="143"/>
      <c r="HXT21" s="143"/>
      <c r="HXU21" s="143"/>
      <c r="HXV21" s="143"/>
      <c r="HXW21" s="143"/>
      <c r="HXX21" s="143"/>
      <c r="HXY21" s="143"/>
      <c r="HXZ21" s="143"/>
      <c r="HYA21" s="143"/>
      <c r="HYB21" s="143"/>
      <c r="HYC21" s="143"/>
      <c r="HYD21" s="143"/>
      <c r="HYE21" s="143"/>
      <c r="HYF21" s="143"/>
      <c r="HYG21" s="143"/>
      <c r="HYH21" s="143"/>
      <c r="HYI21" s="143"/>
      <c r="HYJ21" s="143"/>
      <c r="HYK21" s="143"/>
      <c r="HYL21" s="143"/>
      <c r="HYM21" s="143"/>
      <c r="HYN21" s="143"/>
      <c r="HYO21" s="143"/>
      <c r="HYP21" s="143"/>
      <c r="HYQ21" s="143"/>
      <c r="HYR21" s="143"/>
      <c r="HYS21" s="143"/>
      <c r="HYT21" s="143"/>
      <c r="HYU21" s="143"/>
      <c r="HYV21" s="143"/>
      <c r="HYW21" s="143"/>
      <c r="HYX21" s="143"/>
      <c r="HYY21" s="143"/>
      <c r="HYZ21" s="143"/>
      <c r="HZA21" s="143"/>
      <c r="HZB21" s="143"/>
      <c r="HZC21" s="143"/>
      <c r="HZD21" s="143"/>
      <c r="HZE21" s="143"/>
      <c r="HZF21" s="143"/>
      <c r="HZG21" s="143"/>
      <c r="HZH21" s="143"/>
      <c r="HZI21" s="143"/>
      <c r="HZJ21" s="143"/>
      <c r="HZK21" s="143"/>
      <c r="HZL21" s="143"/>
      <c r="HZM21" s="143"/>
      <c r="HZN21" s="143"/>
      <c r="HZO21" s="143"/>
      <c r="HZP21" s="143"/>
      <c r="HZQ21" s="143"/>
      <c r="HZR21" s="143"/>
      <c r="HZS21" s="143"/>
      <c r="HZT21" s="143"/>
      <c r="HZU21" s="143"/>
      <c r="HZV21" s="143"/>
      <c r="HZW21" s="143"/>
      <c r="HZX21" s="143"/>
      <c r="HZY21" s="143"/>
      <c r="HZZ21" s="143"/>
      <c r="IAA21" s="143"/>
      <c r="IAB21" s="143"/>
      <c r="IAC21" s="143"/>
      <c r="IAD21" s="143"/>
      <c r="IAE21" s="143"/>
      <c r="IAF21" s="143"/>
      <c r="IAG21" s="143"/>
      <c r="IAH21" s="143"/>
      <c r="IAI21" s="143"/>
      <c r="IAJ21" s="143"/>
      <c r="IAK21" s="143"/>
      <c r="IAL21" s="143"/>
      <c r="IAM21" s="143"/>
      <c r="IAN21" s="143"/>
      <c r="IAO21" s="143"/>
      <c r="IAP21" s="143"/>
      <c r="IAQ21" s="143"/>
      <c r="IAR21" s="143"/>
      <c r="IAS21" s="143"/>
      <c r="IAT21" s="143"/>
      <c r="IAU21" s="143"/>
      <c r="IAV21" s="143"/>
      <c r="IAW21" s="143"/>
      <c r="IAX21" s="143"/>
      <c r="IAY21" s="143"/>
      <c r="IAZ21" s="143"/>
      <c r="IBA21" s="143"/>
      <c r="IBB21" s="143"/>
      <c r="IBC21" s="143"/>
      <c r="IBD21" s="143"/>
      <c r="IBE21" s="143"/>
      <c r="IBF21" s="143"/>
      <c r="IBG21" s="143"/>
      <c r="IBH21" s="143"/>
      <c r="IBI21" s="143"/>
      <c r="IBJ21" s="143"/>
      <c r="IBK21" s="143"/>
      <c r="IBL21" s="143"/>
      <c r="IBM21" s="143"/>
      <c r="IBN21" s="143"/>
      <c r="IBO21" s="143"/>
      <c r="IBP21" s="143"/>
      <c r="IBQ21" s="143"/>
      <c r="IBR21" s="143"/>
      <c r="IBS21" s="143"/>
      <c r="IBT21" s="143"/>
      <c r="IBU21" s="143"/>
      <c r="IBV21" s="143"/>
      <c r="IBW21" s="143"/>
      <c r="IBX21" s="143"/>
      <c r="IBY21" s="143"/>
      <c r="IBZ21" s="143"/>
      <c r="ICA21" s="143"/>
      <c r="ICB21" s="143"/>
      <c r="ICC21" s="143"/>
      <c r="ICD21" s="143"/>
      <c r="ICE21" s="143"/>
      <c r="ICF21" s="143"/>
      <c r="ICG21" s="143"/>
      <c r="ICH21" s="143"/>
      <c r="ICI21" s="143"/>
      <c r="ICJ21" s="143"/>
      <c r="ICK21" s="143"/>
      <c r="ICL21" s="143"/>
      <c r="ICM21" s="143"/>
      <c r="ICN21" s="143"/>
      <c r="ICO21" s="143"/>
      <c r="ICP21" s="143"/>
      <c r="ICQ21" s="143"/>
      <c r="ICR21" s="143"/>
      <c r="ICS21" s="143"/>
      <c r="ICT21" s="143"/>
      <c r="ICU21" s="143"/>
      <c r="ICV21" s="143"/>
      <c r="ICW21" s="143"/>
      <c r="ICX21" s="143"/>
      <c r="ICY21" s="143"/>
      <c r="ICZ21" s="143"/>
      <c r="IDA21" s="143"/>
      <c r="IDB21" s="143"/>
      <c r="IDC21" s="143"/>
      <c r="IDD21" s="143"/>
      <c r="IDE21" s="143"/>
      <c r="IDF21" s="143"/>
      <c r="IDG21" s="143"/>
      <c r="IDH21" s="143"/>
      <c r="IDI21" s="143"/>
      <c r="IDJ21" s="143"/>
      <c r="IDK21" s="143"/>
      <c r="IDL21" s="143"/>
      <c r="IDM21" s="143"/>
      <c r="IDN21" s="143"/>
      <c r="IDO21" s="143"/>
      <c r="IDP21" s="143"/>
      <c r="IDQ21" s="143"/>
      <c r="IDR21" s="143"/>
      <c r="IDS21" s="143"/>
      <c r="IDT21" s="143"/>
      <c r="IDU21" s="143"/>
      <c r="IDV21" s="143"/>
      <c r="IDW21" s="143"/>
      <c r="IDX21" s="143"/>
      <c r="IDY21" s="143"/>
      <c r="IDZ21" s="143"/>
      <c r="IEA21" s="143"/>
      <c r="IEB21" s="143"/>
      <c r="IEC21" s="143"/>
      <c r="IED21" s="143"/>
      <c r="IEE21" s="143"/>
      <c r="IEF21" s="143"/>
      <c r="IEG21" s="143"/>
      <c r="IEH21" s="143"/>
      <c r="IEI21" s="143"/>
      <c r="IEJ21" s="143"/>
      <c r="IEK21" s="143"/>
      <c r="IEL21" s="143"/>
      <c r="IEM21" s="143"/>
      <c r="IEN21" s="143"/>
      <c r="IEO21" s="143"/>
      <c r="IEP21" s="143"/>
      <c r="IEQ21" s="143"/>
      <c r="IER21" s="143"/>
      <c r="IES21" s="143"/>
      <c r="IET21" s="143"/>
      <c r="IEU21" s="143"/>
      <c r="IEV21" s="143"/>
      <c r="IEW21" s="143"/>
      <c r="IEX21" s="143"/>
      <c r="IEY21" s="143"/>
      <c r="IEZ21" s="143"/>
      <c r="IFA21" s="143"/>
      <c r="IFB21" s="143"/>
      <c r="IFC21" s="143"/>
      <c r="IFD21" s="143"/>
      <c r="IFE21" s="143"/>
      <c r="IFF21" s="143"/>
      <c r="IFG21" s="143"/>
      <c r="IFH21" s="143"/>
      <c r="IFI21" s="143"/>
      <c r="IFJ21" s="143"/>
      <c r="IFK21" s="143"/>
      <c r="IFL21" s="143"/>
      <c r="IFM21" s="143"/>
      <c r="IFN21" s="143"/>
      <c r="IFO21" s="143"/>
      <c r="IFP21" s="143"/>
      <c r="IFQ21" s="143"/>
      <c r="IFR21" s="143"/>
      <c r="IFS21" s="143"/>
      <c r="IFT21" s="143"/>
      <c r="IFU21" s="143"/>
      <c r="IFV21" s="143"/>
      <c r="IFW21" s="143"/>
      <c r="IFX21" s="143"/>
      <c r="IFY21" s="143"/>
      <c r="IFZ21" s="143"/>
      <c r="IGA21" s="143"/>
      <c r="IGB21" s="143"/>
      <c r="IGC21" s="143"/>
      <c r="IGD21" s="143"/>
      <c r="IGE21" s="143"/>
      <c r="IGF21" s="143"/>
      <c r="IGG21" s="143"/>
      <c r="IGH21" s="143"/>
      <c r="IGI21" s="143"/>
      <c r="IGJ21" s="143"/>
      <c r="IGK21" s="143"/>
      <c r="IGL21" s="143"/>
      <c r="IGM21" s="143"/>
      <c r="IGN21" s="143"/>
      <c r="IGO21" s="143"/>
      <c r="IGP21" s="143"/>
      <c r="IGQ21" s="143"/>
      <c r="IGR21" s="143"/>
      <c r="IGS21" s="143"/>
      <c r="IGT21" s="143"/>
      <c r="IGU21" s="143"/>
      <c r="IGV21" s="143"/>
      <c r="IGW21" s="143"/>
      <c r="IGX21" s="143"/>
      <c r="IGY21" s="143"/>
      <c r="IGZ21" s="143"/>
      <c r="IHA21" s="143"/>
      <c r="IHB21" s="143"/>
      <c r="IHC21" s="143"/>
      <c r="IHD21" s="143"/>
      <c r="IHE21" s="143"/>
      <c r="IHF21" s="143"/>
      <c r="IHG21" s="143"/>
      <c r="IHH21" s="143"/>
      <c r="IHI21" s="143"/>
      <c r="IHJ21" s="143"/>
      <c r="IHK21" s="143"/>
      <c r="IHL21" s="143"/>
      <c r="IHM21" s="143"/>
      <c r="IHN21" s="143"/>
      <c r="IHO21" s="143"/>
      <c r="IHP21" s="143"/>
      <c r="IHQ21" s="143"/>
      <c r="IHR21" s="143"/>
      <c r="IHS21" s="143"/>
      <c r="IHT21" s="143"/>
      <c r="IHU21" s="143"/>
      <c r="IHV21" s="143"/>
      <c r="IHW21" s="143"/>
      <c r="IHX21" s="143"/>
      <c r="IHY21" s="143"/>
      <c r="IHZ21" s="143"/>
      <c r="IIA21" s="143"/>
      <c r="IIB21" s="143"/>
      <c r="IIC21" s="143"/>
      <c r="IID21" s="143"/>
      <c r="IIE21" s="143"/>
      <c r="IIF21" s="143"/>
      <c r="IIG21" s="143"/>
      <c r="IIH21" s="143"/>
      <c r="III21" s="143"/>
      <c r="IIJ21" s="143"/>
      <c r="IIK21" s="143"/>
      <c r="IIL21" s="143"/>
      <c r="IIM21" s="143"/>
      <c r="IIN21" s="143"/>
      <c r="IIO21" s="143"/>
      <c r="IIP21" s="143"/>
      <c r="IIQ21" s="143"/>
      <c r="IIR21" s="143"/>
      <c r="IIS21" s="143"/>
      <c r="IIT21" s="143"/>
      <c r="IIU21" s="143"/>
      <c r="IIV21" s="143"/>
      <c r="IIW21" s="143"/>
      <c r="IIX21" s="143"/>
      <c r="IIY21" s="143"/>
      <c r="IIZ21" s="143"/>
      <c r="IJA21" s="143"/>
      <c r="IJB21" s="143"/>
      <c r="IJC21" s="143"/>
      <c r="IJD21" s="143"/>
      <c r="IJE21" s="143"/>
      <c r="IJF21" s="143"/>
      <c r="IJG21" s="143"/>
      <c r="IJH21" s="143"/>
      <c r="IJI21" s="143"/>
      <c r="IJJ21" s="143"/>
      <c r="IJK21" s="143"/>
      <c r="IJL21" s="143"/>
      <c r="IJM21" s="143"/>
      <c r="IJN21" s="143"/>
      <c r="IJO21" s="143"/>
      <c r="IJP21" s="143"/>
      <c r="IJQ21" s="143"/>
      <c r="IJR21" s="143"/>
      <c r="IJS21" s="143"/>
      <c r="IJT21" s="143"/>
      <c r="IJU21" s="143"/>
      <c r="IJV21" s="143"/>
      <c r="IJW21" s="143"/>
      <c r="IJX21" s="143"/>
      <c r="IJY21" s="143"/>
      <c r="IJZ21" s="143"/>
      <c r="IKA21" s="143"/>
      <c r="IKB21" s="143"/>
      <c r="IKC21" s="143"/>
      <c r="IKD21" s="143"/>
      <c r="IKE21" s="143"/>
      <c r="IKF21" s="143"/>
      <c r="IKG21" s="143"/>
      <c r="IKH21" s="143"/>
      <c r="IKI21" s="143"/>
      <c r="IKJ21" s="143"/>
      <c r="IKK21" s="143"/>
      <c r="IKL21" s="143"/>
      <c r="IKM21" s="143"/>
      <c r="IKN21" s="143"/>
      <c r="IKO21" s="143"/>
      <c r="IKP21" s="143"/>
      <c r="IKQ21" s="143"/>
      <c r="IKR21" s="143"/>
      <c r="IKS21" s="143"/>
      <c r="IKT21" s="143"/>
      <c r="IKU21" s="143"/>
      <c r="IKV21" s="143"/>
      <c r="IKW21" s="143"/>
      <c r="IKX21" s="143"/>
      <c r="IKY21" s="143"/>
      <c r="IKZ21" s="143"/>
      <c r="ILA21" s="143"/>
      <c r="ILB21" s="143"/>
      <c r="ILC21" s="143"/>
      <c r="ILD21" s="143"/>
      <c r="ILE21" s="143"/>
      <c r="ILF21" s="143"/>
      <c r="ILG21" s="143"/>
      <c r="ILH21" s="143"/>
      <c r="ILI21" s="143"/>
      <c r="ILJ21" s="143"/>
      <c r="ILK21" s="143"/>
      <c r="ILL21" s="143"/>
      <c r="ILM21" s="143"/>
      <c r="ILN21" s="143"/>
      <c r="ILO21" s="143"/>
      <c r="ILP21" s="143"/>
      <c r="ILQ21" s="143"/>
      <c r="ILR21" s="143"/>
      <c r="ILS21" s="143"/>
      <c r="ILT21" s="143"/>
      <c r="ILU21" s="143"/>
      <c r="ILV21" s="143"/>
      <c r="ILW21" s="143"/>
      <c r="ILX21" s="143"/>
      <c r="ILY21" s="143"/>
      <c r="ILZ21" s="143"/>
      <c r="IMA21" s="143"/>
      <c r="IMB21" s="143"/>
      <c r="IMC21" s="143"/>
      <c r="IMD21" s="143"/>
      <c r="IME21" s="143"/>
      <c r="IMF21" s="143"/>
      <c r="IMG21" s="143"/>
      <c r="IMH21" s="143"/>
      <c r="IMI21" s="143"/>
      <c r="IMJ21" s="143"/>
      <c r="IMK21" s="143"/>
      <c r="IML21" s="143"/>
      <c r="IMM21" s="143"/>
      <c r="IMN21" s="143"/>
      <c r="IMO21" s="143"/>
      <c r="IMP21" s="143"/>
      <c r="IMQ21" s="143"/>
      <c r="IMR21" s="143"/>
      <c r="IMS21" s="143"/>
      <c r="IMT21" s="143"/>
      <c r="IMU21" s="143"/>
      <c r="IMV21" s="143"/>
      <c r="IMW21" s="143"/>
      <c r="IMX21" s="143"/>
      <c r="IMY21" s="143"/>
      <c r="IMZ21" s="143"/>
      <c r="INA21" s="143"/>
      <c r="INB21" s="143"/>
      <c r="INC21" s="143"/>
      <c r="IND21" s="143"/>
      <c r="INE21" s="143"/>
      <c r="INF21" s="143"/>
      <c r="ING21" s="143"/>
      <c r="INH21" s="143"/>
      <c r="INI21" s="143"/>
      <c r="INJ21" s="143"/>
      <c r="INK21" s="143"/>
      <c r="INL21" s="143"/>
      <c r="INM21" s="143"/>
      <c r="INN21" s="143"/>
      <c r="INO21" s="143"/>
      <c r="INP21" s="143"/>
      <c r="INQ21" s="143"/>
      <c r="INR21" s="143"/>
      <c r="INS21" s="143"/>
      <c r="INT21" s="143"/>
      <c r="INU21" s="143"/>
      <c r="INV21" s="143"/>
      <c r="INW21" s="143"/>
      <c r="INX21" s="143"/>
      <c r="INY21" s="143"/>
      <c r="INZ21" s="143"/>
      <c r="IOA21" s="143"/>
      <c r="IOB21" s="143"/>
      <c r="IOC21" s="143"/>
      <c r="IOD21" s="143"/>
      <c r="IOE21" s="143"/>
      <c r="IOF21" s="143"/>
      <c r="IOG21" s="143"/>
      <c r="IOH21" s="143"/>
      <c r="IOI21" s="143"/>
      <c r="IOJ21" s="143"/>
      <c r="IOK21" s="143"/>
      <c r="IOL21" s="143"/>
      <c r="IOM21" s="143"/>
      <c r="ION21" s="143"/>
      <c r="IOO21" s="143"/>
      <c r="IOP21" s="143"/>
      <c r="IOQ21" s="143"/>
      <c r="IOR21" s="143"/>
      <c r="IOS21" s="143"/>
      <c r="IOT21" s="143"/>
      <c r="IOU21" s="143"/>
      <c r="IOV21" s="143"/>
      <c r="IOW21" s="143"/>
      <c r="IOX21" s="143"/>
      <c r="IOY21" s="143"/>
      <c r="IOZ21" s="143"/>
      <c r="IPA21" s="143"/>
      <c r="IPB21" s="143"/>
      <c r="IPC21" s="143"/>
      <c r="IPD21" s="143"/>
      <c r="IPE21" s="143"/>
      <c r="IPF21" s="143"/>
      <c r="IPG21" s="143"/>
      <c r="IPH21" s="143"/>
      <c r="IPI21" s="143"/>
      <c r="IPJ21" s="143"/>
      <c r="IPK21" s="143"/>
      <c r="IPL21" s="143"/>
      <c r="IPM21" s="143"/>
      <c r="IPN21" s="143"/>
      <c r="IPO21" s="143"/>
      <c r="IPP21" s="143"/>
      <c r="IPQ21" s="143"/>
      <c r="IPR21" s="143"/>
      <c r="IPS21" s="143"/>
      <c r="IPT21" s="143"/>
      <c r="IPU21" s="143"/>
      <c r="IPV21" s="143"/>
      <c r="IPW21" s="143"/>
      <c r="IPX21" s="143"/>
      <c r="IPY21" s="143"/>
      <c r="IPZ21" s="143"/>
      <c r="IQA21" s="143"/>
      <c r="IQB21" s="143"/>
      <c r="IQC21" s="143"/>
      <c r="IQD21" s="143"/>
      <c r="IQE21" s="143"/>
      <c r="IQF21" s="143"/>
      <c r="IQG21" s="143"/>
      <c r="IQH21" s="143"/>
      <c r="IQI21" s="143"/>
      <c r="IQJ21" s="143"/>
      <c r="IQK21" s="143"/>
      <c r="IQL21" s="143"/>
      <c r="IQM21" s="143"/>
      <c r="IQN21" s="143"/>
      <c r="IQO21" s="143"/>
      <c r="IQP21" s="143"/>
      <c r="IQQ21" s="143"/>
      <c r="IQR21" s="143"/>
      <c r="IQS21" s="143"/>
      <c r="IQT21" s="143"/>
      <c r="IQU21" s="143"/>
      <c r="IQV21" s="143"/>
      <c r="IQW21" s="143"/>
      <c r="IQX21" s="143"/>
      <c r="IQY21" s="143"/>
      <c r="IQZ21" s="143"/>
      <c r="IRA21" s="143"/>
      <c r="IRB21" s="143"/>
      <c r="IRC21" s="143"/>
      <c r="IRD21" s="143"/>
      <c r="IRE21" s="143"/>
      <c r="IRF21" s="143"/>
      <c r="IRG21" s="143"/>
      <c r="IRH21" s="143"/>
      <c r="IRI21" s="143"/>
      <c r="IRJ21" s="143"/>
      <c r="IRK21" s="143"/>
      <c r="IRL21" s="143"/>
      <c r="IRM21" s="143"/>
      <c r="IRN21" s="143"/>
      <c r="IRO21" s="143"/>
      <c r="IRP21" s="143"/>
      <c r="IRQ21" s="143"/>
      <c r="IRR21" s="143"/>
      <c r="IRS21" s="143"/>
      <c r="IRT21" s="143"/>
      <c r="IRU21" s="143"/>
      <c r="IRV21" s="143"/>
      <c r="IRW21" s="143"/>
      <c r="IRX21" s="143"/>
      <c r="IRY21" s="143"/>
      <c r="IRZ21" s="143"/>
      <c r="ISA21" s="143"/>
      <c r="ISB21" s="143"/>
      <c r="ISC21" s="143"/>
      <c r="ISD21" s="143"/>
      <c r="ISE21" s="143"/>
      <c r="ISF21" s="143"/>
      <c r="ISG21" s="143"/>
      <c r="ISH21" s="143"/>
      <c r="ISI21" s="143"/>
      <c r="ISJ21" s="143"/>
      <c r="ISK21" s="143"/>
      <c r="ISL21" s="143"/>
      <c r="ISM21" s="143"/>
      <c r="ISN21" s="143"/>
      <c r="ISO21" s="143"/>
      <c r="ISP21" s="143"/>
      <c r="ISQ21" s="143"/>
      <c r="ISR21" s="143"/>
      <c r="ISS21" s="143"/>
      <c r="IST21" s="143"/>
      <c r="ISU21" s="143"/>
      <c r="ISV21" s="143"/>
      <c r="ISW21" s="143"/>
      <c r="ISX21" s="143"/>
      <c r="ISY21" s="143"/>
      <c r="ISZ21" s="143"/>
      <c r="ITA21" s="143"/>
      <c r="ITB21" s="143"/>
      <c r="ITC21" s="143"/>
      <c r="ITD21" s="143"/>
      <c r="ITE21" s="143"/>
      <c r="ITF21" s="143"/>
      <c r="ITG21" s="143"/>
      <c r="ITH21" s="143"/>
      <c r="ITI21" s="143"/>
      <c r="ITJ21" s="143"/>
      <c r="ITK21" s="143"/>
      <c r="ITL21" s="143"/>
      <c r="ITM21" s="143"/>
      <c r="ITN21" s="143"/>
      <c r="ITO21" s="143"/>
      <c r="ITP21" s="143"/>
      <c r="ITQ21" s="143"/>
      <c r="ITR21" s="143"/>
      <c r="ITS21" s="143"/>
      <c r="ITT21" s="143"/>
      <c r="ITU21" s="143"/>
      <c r="ITV21" s="143"/>
      <c r="ITW21" s="143"/>
      <c r="ITX21" s="143"/>
      <c r="ITY21" s="143"/>
      <c r="ITZ21" s="143"/>
      <c r="IUA21" s="143"/>
      <c r="IUB21" s="143"/>
      <c r="IUC21" s="143"/>
      <c r="IUD21" s="143"/>
      <c r="IUE21" s="143"/>
      <c r="IUF21" s="143"/>
      <c r="IUG21" s="143"/>
      <c r="IUH21" s="143"/>
      <c r="IUI21" s="143"/>
      <c r="IUJ21" s="143"/>
      <c r="IUK21" s="143"/>
      <c r="IUL21" s="143"/>
      <c r="IUM21" s="143"/>
      <c r="IUN21" s="143"/>
      <c r="IUO21" s="143"/>
      <c r="IUP21" s="143"/>
      <c r="IUQ21" s="143"/>
      <c r="IUR21" s="143"/>
      <c r="IUS21" s="143"/>
      <c r="IUT21" s="143"/>
      <c r="IUU21" s="143"/>
      <c r="IUV21" s="143"/>
      <c r="IUW21" s="143"/>
      <c r="IUX21" s="143"/>
      <c r="IUY21" s="143"/>
      <c r="IUZ21" s="143"/>
      <c r="IVA21" s="143"/>
      <c r="IVB21" s="143"/>
      <c r="IVC21" s="143"/>
      <c r="IVD21" s="143"/>
      <c r="IVE21" s="143"/>
      <c r="IVF21" s="143"/>
      <c r="IVG21" s="143"/>
      <c r="IVH21" s="143"/>
      <c r="IVI21" s="143"/>
      <c r="IVJ21" s="143"/>
      <c r="IVK21" s="143"/>
      <c r="IVL21" s="143"/>
      <c r="IVM21" s="143"/>
      <c r="IVN21" s="143"/>
      <c r="IVO21" s="143"/>
      <c r="IVP21" s="143"/>
      <c r="IVQ21" s="143"/>
      <c r="IVR21" s="143"/>
      <c r="IVS21" s="143"/>
      <c r="IVT21" s="143"/>
      <c r="IVU21" s="143"/>
      <c r="IVV21" s="143"/>
      <c r="IVW21" s="143"/>
      <c r="IVX21" s="143"/>
      <c r="IVY21" s="143"/>
      <c r="IVZ21" s="143"/>
      <c r="IWA21" s="143"/>
      <c r="IWB21" s="143"/>
      <c r="IWC21" s="143"/>
      <c r="IWD21" s="143"/>
      <c r="IWE21" s="143"/>
      <c r="IWF21" s="143"/>
      <c r="IWG21" s="143"/>
      <c r="IWH21" s="143"/>
      <c r="IWI21" s="143"/>
      <c r="IWJ21" s="143"/>
      <c r="IWK21" s="143"/>
      <c r="IWL21" s="143"/>
      <c r="IWM21" s="143"/>
      <c r="IWN21" s="143"/>
      <c r="IWO21" s="143"/>
      <c r="IWP21" s="143"/>
      <c r="IWQ21" s="143"/>
      <c r="IWR21" s="143"/>
      <c r="IWS21" s="143"/>
      <c r="IWT21" s="143"/>
      <c r="IWU21" s="143"/>
      <c r="IWV21" s="143"/>
      <c r="IWW21" s="143"/>
      <c r="IWX21" s="143"/>
      <c r="IWY21" s="143"/>
      <c r="IWZ21" s="143"/>
      <c r="IXA21" s="143"/>
      <c r="IXB21" s="143"/>
      <c r="IXC21" s="143"/>
      <c r="IXD21" s="143"/>
      <c r="IXE21" s="143"/>
      <c r="IXF21" s="143"/>
      <c r="IXG21" s="143"/>
      <c r="IXH21" s="143"/>
      <c r="IXI21" s="143"/>
      <c r="IXJ21" s="143"/>
      <c r="IXK21" s="143"/>
      <c r="IXL21" s="143"/>
      <c r="IXM21" s="143"/>
      <c r="IXN21" s="143"/>
      <c r="IXO21" s="143"/>
      <c r="IXP21" s="143"/>
      <c r="IXQ21" s="143"/>
      <c r="IXR21" s="143"/>
      <c r="IXS21" s="143"/>
      <c r="IXT21" s="143"/>
      <c r="IXU21" s="143"/>
      <c r="IXV21" s="143"/>
      <c r="IXW21" s="143"/>
      <c r="IXX21" s="143"/>
      <c r="IXY21" s="143"/>
      <c r="IXZ21" s="143"/>
      <c r="IYA21" s="143"/>
      <c r="IYB21" s="143"/>
      <c r="IYC21" s="143"/>
      <c r="IYD21" s="143"/>
      <c r="IYE21" s="143"/>
      <c r="IYF21" s="143"/>
      <c r="IYG21" s="143"/>
      <c r="IYH21" s="143"/>
      <c r="IYI21" s="143"/>
      <c r="IYJ21" s="143"/>
      <c r="IYK21" s="143"/>
      <c r="IYL21" s="143"/>
      <c r="IYM21" s="143"/>
      <c r="IYN21" s="143"/>
      <c r="IYO21" s="143"/>
      <c r="IYP21" s="143"/>
      <c r="IYQ21" s="143"/>
      <c r="IYR21" s="143"/>
      <c r="IYS21" s="143"/>
      <c r="IYT21" s="143"/>
      <c r="IYU21" s="143"/>
      <c r="IYV21" s="143"/>
      <c r="IYW21" s="143"/>
      <c r="IYX21" s="143"/>
      <c r="IYY21" s="143"/>
      <c r="IYZ21" s="143"/>
      <c r="IZA21" s="143"/>
      <c r="IZB21" s="143"/>
      <c r="IZC21" s="143"/>
      <c r="IZD21" s="143"/>
      <c r="IZE21" s="143"/>
      <c r="IZF21" s="143"/>
      <c r="IZG21" s="143"/>
      <c r="IZH21" s="143"/>
      <c r="IZI21" s="143"/>
      <c r="IZJ21" s="143"/>
      <c r="IZK21" s="143"/>
      <c r="IZL21" s="143"/>
      <c r="IZM21" s="143"/>
      <c r="IZN21" s="143"/>
      <c r="IZO21" s="143"/>
      <c r="IZP21" s="143"/>
      <c r="IZQ21" s="143"/>
      <c r="IZR21" s="143"/>
      <c r="IZS21" s="143"/>
      <c r="IZT21" s="143"/>
      <c r="IZU21" s="143"/>
      <c r="IZV21" s="143"/>
      <c r="IZW21" s="143"/>
      <c r="IZX21" s="143"/>
      <c r="IZY21" s="143"/>
      <c r="IZZ21" s="143"/>
      <c r="JAA21" s="143"/>
      <c r="JAB21" s="143"/>
      <c r="JAC21" s="143"/>
      <c r="JAD21" s="143"/>
      <c r="JAE21" s="143"/>
      <c r="JAF21" s="143"/>
      <c r="JAG21" s="143"/>
      <c r="JAH21" s="143"/>
      <c r="JAI21" s="143"/>
      <c r="JAJ21" s="143"/>
      <c r="JAK21" s="143"/>
      <c r="JAL21" s="143"/>
      <c r="JAM21" s="143"/>
      <c r="JAN21" s="143"/>
      <c r="JAO21" s="143"/>
      <c r="JAP21" s="143"/>
      <c r="JAQ21" s="143"/>
      <c r="JAR21" s="143"/>
      <c r="JAS21" s="143"/>
      <c r="JAT21" s="143"/>
      <c r="JAU21" s="143"/>
      <c r="JAV21" s="143"/>
      <c r="JAW21" s="143"/>
      <c r="JAX21" s="143"/>
      <c r="JAY21" s="143"/>
      <c r="JAZ21" s="143"/>
      <c r="JBA21" s="143"/>
      <c r="JBB21" s="143"/>
      <c r="JBC21" s="143"/>
      <c r="JBD21" s="143"/>
      <c r="JBE21" s="143"/>
      <c r="JBF21" s="143"/>
      <c r="JBG21" s="143"/>
      <c r="JBH21" s="143"/>
      <c r="JBI21" s="143"/>
      <c r="JBJ21" s="143"/>
      <c r="JBK21" s="143"/>
      <c r="JBL21" s="143"/>
      <c r="JBM21" s="143"/>
      <c r="JBN21" s="143"/>
      <c r="JBO21" s="143"/>
      <c r="JBP21" s="143"/>
      <c r="JBQ21" s="143"/>
      <c r="JBR21" s="143"/>
      <c r="JBS21" s="143"/>
      <c r="JBT21" s="143"/>
      <c r="JBU21" s="143"/>
      <c r="JBV21" s="143"/>
      <c r="JBW21" s="143"/>
      <c r="JBX21" s="143"/>
      <c r="JBY21" s="143"/>
      <c r="JBZ21" s="143"/>
      <c r="JCA21" s="143"/>
      <c r="JCB21" s="143"/>
      <c r="JCC21" s="143"/>
      <c r="JCD21" s="143"/>
      <c r="JCE21" s="143"/>
      <c r="JCF21" s="143"/>
      <c r="JCG21" s="143"/>
      <c r="JCH21" s="143"/>
      <c r="JCI21" s="143"/>
      <c r="JCJ21" s="143"/>
      <c r="JCK21" s="143"/>
      <c r="JCL21" s="143"/>
      <c r="JCM21" s="143"/>
      <c r="JCN21" s="143"/>
      <c r="JCO21" s="143"/>
      <c r="JCP21" s="143"/>
      <c r="JCQ21" s="143"/>
      <c r="JCR21" s="143"/>
      <c r="JCS21" s="143"/>
      <c r="JCT21" s="143"/>
      <c r="JCU21" s="143"/>
      <c r="JCV21" s="143"/>
      <c r="JCW21" s="143"/>
      <c r="JCX21" s="143"/>
      <c r="JCY21" s="143"/>
      <c r="JCZ21" s="143"/>
      <c r="JDA21" s="143"/>
      <c r="JDB21" s="143"/>
      <c r="JDC21" s="143"/>
      <c r="JDD21" s="143"/>
      <c r="JDE21" s="143"/>
      <c r="JDF21" s="143"/>
      <c r="JDG21" s="143"/>
      <c r="JDH21" s="143"/>
      <c r="JDI21" s="143"/>
      <c r="JDJ21" s="143"/>
      <c r="JDK21" s="143"/>
      <c r="JDL21" s="143"/>
      <c r="JDM21" s="143"/>
      <c r="JDN21" s="143"/>
      <c r="JDO21" s="143"/>
      <c r="JDP21" s="143"/>
      <c r="JDQ21" s="143"/>
      <c r="JDR21" s="143"/>
      <c r="JDS21" s="143"/>
      <c r="JDT21" s="143"/>
      <c r="JDU21" s="143"/>
      <c r="JDV21" s="143"/>
      <c r="JDW21" s="143"/>
      <c r="JDX21" s="143"/>
      <c r="JDY21" s="143"/>
      <c r="JDZ21" s="143"/>
      <c r="JEA21" s="143"/>
      <c r="JEB21" s="143"/>
      <c r="JEC21" s="143"/>
      <c r="JED21" s="143"/>
      <c r="JEE21" s="143"/>
      <c r="JEF21" s="143"/>
      <c r="JEG21" s="143"/>
      <c r="JEH21" s="143"/>
      <c r="JEI21" s="143"/>
      <c r="JEJ21" s="143"/>
      <c r="JEK21" s="143"/>
      <c r="JEL21" s="143"/>
      <c r="JEM21" s="143"/>
      <c r="JEN21" s="143"/>
      <c r="JEO21" s="143"/>
      <c r="JEP21" s="143"/>
      <c r="JEQ21" s="143"/>
      <c r="JER21" s="143"/>
      <c r="JES21" s="143"/>
      <c r="JET21" s="143"/>
      <c r="JEU21" s="143"/>
      <c r="JEV21" s="143"/>
      <c r="JEW21" s="143"/>
      <c r="JEX21" s="143"/>
      <c r="JEY21" s="143"/>
      <c r="JEZ21" s="143"/>
      <c r="JFA21" s="143"/>
      <c r="JFB21" s="143"/>
      <c r="JFC21" s="143"/>
      <c r="JFD21" s="143"/>
      <c r="JFE21" s="143"/>
      <c r="JFF21" s="143"/>
      <c r="JFG21" s="143"/>
      <c r="JFH21" s="143"/>
      <c r="JFI21" s="143"/>
      <c r="JFJ21" s="143"/>
      <c r="JFK21" s="143"/>
      <c r="JFL21" s="143"/>
      <c r="JFM21" s="143"/>
      <c r="JFN21" s="143"/>
      <c r="JFO21" s="143"/>
      <c r="JFP21" s="143"/>
      <c r="JFQ21" s="143"/>
      <c r="JFR21" s="143"/>
      <c r="JFS21" s="143"/>
      <c r="JFT21" s="143"/>
      <c r="JFU21" s="143"/>
      <c r="JFV21" s="143"/>
      <c r="JFW21" s="143"/>
      <c r="JFX21" s="143"/>
      <c r="JFY21" s="143"/>
      <c r="JFZ21" s="143"/>
      <c r="JGA21" s="143"/>
      <c r="JGB21" s="143"/>
      <c r="JGC21" s="143"/>
      <c r="JGD21" s="143"/>
      <c r="JGE21" s="143"/>
      <c r="JGF21" s="143"/>
      <c r="JGG21" s="143"/>
      <c r="JGH21" s="143"/>
      <c r="JGI21" s="143"/>
      <c r="JGJ21" s="143"/>
      <c r="JGK21" s="143"/>
      <c r="JGL21" s="143"/>
      <c r="JGM21" s="143"/>
      <c r="JGN21" s="143"/>
      <c r="JGO21" s="143"/>
      <c r="JGP21" s="143"/>
      <c r="JGQ21" s="143"/>
      <c r="JGR21" s="143"/>
      <c r="JGS21" s="143"/>
      <c r="JGT21" s="143"/>
      <c r="JGU21" s="143"/>
      <c r="JGV21" s="143"/>
      <c r="JGW21" s="143"/>
      <c r="JGX21" s="143"/>
      <c r="JGY21" s="143"/>
      <c r="JGZ21" s="143"/>
      <c r="JHA21" s="143"/>
      <c r="JHB21" s="143"/>
      <c r="JHC21" s="143"/>
      <c r="JHD21" s="143"/>
      <c r="JHE21" s="143"/>
      <c r="JHF21" s="143"/>
      <c r="JHG21" s="143"/>
      <c r="JHH21" s="143"/>
      <c r="JHI21" s="143"/>
      <c r="JHJ21" s="143"/>
      <c r="JHK21" s="143"/>
      <c r="JHL21" s="143"/>
      <c r="JHM21" s="143"/>
      <c r="JHN21" s="143"/>
      <c r="JHO21" s="143"/>
      <c r="JHP21" s="143"/>
      <c r="JHQ21" s="143"/>
      <c r="JHR21" s="143"/>
      <c r="JHS21" s="143"/>
      <c r="JHT21" s="143"/>
      <c r="JHU21" s="143"/>
      <c r="JHV21" s="143"/>
      <c r="JHW21" s="143"/>
      <c r="JHX21" s="143"/>
      <c r="JHY21" s="143"/>
      <c r="JHZ21" s="143"/>
      <c r="JIA21" s="143"/>
      <c r="JIB21" s="143"/>
      <c r="JIC21" s="143"/>
      <c r="JID21" s="143"/>
      <c r="JIE21" s="143"/>
      <c r="JIF21" s="143"/>
      <c r="JIG21" s="143"/>
      <c r="JIH21" s="143"/>
      <c r="JII21" s="143"/>
      <c r="JIJ21" s="143"/>
      <c r="JIK21" s="143"/>
      <c r="JIL21" s="143"/>
      <c r="JIM21" s="143"/>
      <c r="JIN21" s="143"/>
      <c r="JIO21" s="143"/>
      <c r="JIP21" s="143"/>
      <c r="JIQ21" s="143"/>
      <c r="JIR21" s="143"/>
      <c r="JIS21" s="143"/>
      <c r="JIT21" s="143"/>
      <c r="JIU21" s="143"/>
      <c r="JIV21" s="143"/>
      <c r="JIW21" s="143"/>
      <c r="JIX21" s="143"/>
      <c r="JIY21" s="143"/>
      <c r="JIZ21" s="143"/>
      <c r="JJA21" s="143"/>
      <c r="JJB21" s="143"/>
      <c r="JJC21" s="143"/>
      <c r="JJD21" s="143"/>
      <c r="JJE21" s="143"/>
      <c r="JJF21" s="143"/>
      <c r="JJG21" s="143"/>
      <c r="JJH21" s="143"/>
      <c r="JJI21" s="143"/>
      <c r="JJJ21" s="143"/>
      <c r="JJK21" s="143"/>
      <c r="JJL21" s="143"/>
      <c r="JJM21" s="143"/>
      <c r="JJN21" s="143"/>
      <c r="JJO21" s="143"/>
      <c r="JJP21" s="143"/>
      <c r="JJQ21" s="143"/>
      <c r="JJR21" s="143"/>
      <c r="JJS21" s="143"/>
      <c r="JJT21" s="143"/>
      <c r="JJU21" s="143"/>
      <c r="JJV21" s="143"/>
      <c r="JJW21" s="143"/>
      <c r="JJX21" s="143"/>
      <c r="JJY21" s="143"/>
      <c r="JJZ21" s="143"/>
      <c r="JKA21" s="143"/>
      <c r="JKB21" s="143"/>
      <c r="JKC21" s="143"/>
      <c r="JKD21" s="143"/>
      <c r="JKE21" s="143"/>
      <c r="JKF21" s="143"/>
      <c r="JKG21" s="143"/>
      <c r="JKH21" s="143"/>
      <c r="JKI21" s="143"/>
      <c r="JKJ21" s="143"/>
      <c r="JKK21" s="143"/>
      <c r="JKL21" s="143"/>
      <c r="JKM21" s="143"/>
      <c r="JKN21" s="143"/>
      <c r="JKO21" s="143"/>
      <c r="JKP21" s="143"/>
      <c r="JKQ21" s="143"/>
      <c r="JKR21" s="143"/>
      <c r="JKS21" s="143"/>
      <c r="JKT21" s="143"/>
      <c r="JKU21" s="143"/>
      <c r="JKV21" s="143"/>
      <c r="JKW21" s="143"/>
      <c r="JKX21" s="143"/>
      <c r="JKY21" s="143"/>
      <c r="JKZ21" s="143"/>
      <c r="JLA21" s="143"/>
      <c r="JLB21" s="143"/>
      <c r="JLC21" s="143"/>
      <c r="JLD21" s="143"/>
      <c r="JLE21" s="143"/>
      <c r="JLF21" s="143"/>
      <c r="JLG21" s="143"/>
      <c r="JLH21" s="143"/>
      <c r="JLI21" s="143"/>
      <c r="JLJ21" s="143"/>
      <c r="JLK21" s="143"/>
      <c r="JLL21" s="143"/>
      <c r="JLM21" s="143"/>
      <c r="JLN21" s="143"/>
      <c r="JLO21" s="143"/>
      <c r="JLP21" s="143"/>
      <c r="JLQ21" s="143"/>
      <c r="JLR21" s="143"/>
      <c r="JLS21" s="143"/>
      <c r="JLT21" s="143"/>
      <c r="JLU21" s="143"/>
      <c r="JLV21" s="143"/>
      <c r="JLW21" s="143"/>
      <c r="JLX21" s="143"/>
      <c r="JLY21" s="143"/>
      <c r="JLZ21" s="143"/>
      <c r="JMA21" s="143"/>
      <c r="JMB21" s="143"/>
      <c r="JMC21" s="143"/>
      <c r="JMD21" s="143"/>
      <c r="JME21" s="143"/>
      <c r="JMF21" s="143"/>
      <c r="JMG21" s="143"/>
      <c r="JMH21" s="143"/>
      <c r="JMI21" s="143"/>
      <c r="JMJ21" s="143"/>
      <c r="JMK21" s="143"/>
      <c r="JML21" s="143"/>
      <c r="JMM21" s="143"/>
      <c r="JMN21" s="143"/>
      <c r="JMO21" s="143"/>
      <c r="JMP21" s="143"/>
      <c r="JMQ21" s="143"/>
      <c r="JMR21" s="143"/>
      <c r="JMS21" s="143"/>
      <c r="JMT21" s="143"/>
      <c r="JMU21" s="143"/>
      <c r="JMV21" s="143"/>
      <c r="JMW21" s="143"/>
      <c r="JMX21" s="143"/>
      <c r="JMY21" s="143"/>
      <c r="JMZ21" s="143"/>
      <c r="JNA21" s="143"/>
      <c r="JNB21" s="143"/>
      <c r="JNC21" s="143"/>
      <c r="JND21" s="143"/>
      <c r="JNE21" s="143"/>
      <c r="JNF21" s="143"/>
      <c r="JNG21" s="143"/>
      <c r="JNH21" s="143"/>
      <c r="JNI21" s="143"/>
      <c r="JNJ21" s="143"/>
      <c r="JNK21" s="143"/>
      <c r="JNL21" s="143"/>
      <c r="JNM21" s="143"/>
      <c r="JNN21" s="143"/>
      <c r="JNO21" s="143"/>
      <c r="JNP21" s="143"/>
      <c r="JNQ21" s="143"/>
      <c r="JNR21" s="143"/>
      <c r="JNS21" s="143"/>
      <c r="JNT21" s="143"/>
      <c r="JNU21" s="143"/>
      <c r="JNV21" s="143"/>
      <c r="JNW21" s="143"/>
      <c r="JNX21" s="143"/>
      <c r="JNY21" s="143"/>
      <c r="JNZ21" s="143"/>
      <c r="JOA21" s="143"/>
      <c r="JOB21" s="143"/>
      <c r="JOC21" s="143"/>
      <c r="JOD21" s="143"/>
      <c r="JOE21" s="143"/>
      <c r="JOF21" s="143"/>
      <c r="JOG21" s="143"/>
      <c r="JOH21" s="143"/>
      <c r="JOI21" s="143"/>
      <c r="JOJ21" s="143"/>
      <c r="JOK21" s="143"/>
      <c r="JOL21" s="143"/>
      <c r="JOM21" s="143"/>
      <c r="JON21" s="143"/>
      <c r="JOO21" s="143"/>
      <c r="JOP21" s="143"/>
      <c r="JOQ21" s="143"/>
      <c r="JOR21" s="143"/>
      <c r="JOS21" s="143"/>
      <c r="JOT21" s="143"/>
      <c r="JOU21" s="143"/>
      <c r="JOV21" s="143"/>
      <c r="JOW21" s="143"/>
      <c r="JOX21" s="143"/>
      <c r="JOY21" s="143"/>
      <c r="JOZ21" s="143"/>
      <c r="JPA21" s="143"/>
      <c r="JPB21" s="143"/>
      <c r="JPC21" s="143"/>
      <c r="JPD21" s="143"/>
      <c r="JPE21" s="143"/>
      <c r="JPF21" s="143"/>
      <c r="JPG21" s="143"/>
      <c r="JPH21" s="143"/>
      <c r="JPI21" s="143"/>
      <c r="JPJ21" s="143"/>
      <c r="JPK21" s="143"/>
      <c r="JPL21" s="143"/>
      <c r="JPM21" s="143"/>
      <c r="JPN21" s="143"/>
      <c r="JPO21" s="143"/>
      <c r="JPP21" s="143"/>
      <c r="JPQ21" s="143"/>
      <c r="JPR21" s="143"/>
      <c r="JPS21" s="143"/>
      <c r="JPT21" s="143"/>
      <c r="JPU21" s="143"/>
      <c r="JPV21" s="143"/>
      <c r="JPW21" s="143"/>
      <c r="JPX21" s="143"/>
      <c r="JPY21" s="143"/>
      <c r="JPZ21" s="143"/>
      <c r="JQA21" s="143"/>
      <c r="JQB21" s="143"/>
      <c r="JQC21" s="143"/>
      <c r="JQD21" s="143"/>
      <c r="JQE21" s="143"/>
      <c r="JQF21" s="143"/>
      <c r="JQG21" s="143"/>
      <c r="JQH21" s="143"/>
      <c r="JQI21" s="143"/>
      <c r="JQJ21" s="143"/>
      <c r="JQK21" s="143"/>
      <c r="JQL21" s="143"/>
      <c r="JQM21" s="143"/>
      <c r="JQN21" s="143"/>
      <c r="JQO21" s="143"/>
      <c r="JQP21" s="143"/>
      <c r="JQQ21" s="143"/>
      <c r="JQR21" s="143"/>
      <c r="JQS21" s="143"/>
      <c r="JQT21" s="143"/>
      <c r="JQU21" s="143"/>
      <c r="JQV21" s="143"/>
      <c r="JQW21" s="143"/>
      <c r="JQX21" s="143"/>
      <c r="JQY21" s="143"/>
      <c r="JQZ21" s="143"/>
      <c r="JRA21" s="143"/>
      <c r="JRB21" s="143"/>
      <c r="JRC21" s="143"/>
      <c r="JRD21" s="143"/>
      <c r="JRE21" s="143"/>
      <c r="JRF21" s="143"/>
      <c r="JRG21" s="143"/>
      <c r="JRH21" s="143"/>
      <c r="JRI21" s="143"/>
      <c r="JRJ21" s="143"/>
      <c r="JRK21" s="143"/>
      <c r="JRL21" s="143"/>
      <c r="JRM21" s="143"/>
      <c r="JRN21" s="143"/>
      <c r="JRO21" s="143"/>
      <c r="JRP21" s="143"/>
      <c r="JRQ21" s="143"/>
      <c r="JRR21" s="143"/>
      <c r="JRS21" s="143"/>
      <c r="JRT21" s="143"/>
      <c r="JRU21" s="143"/>
      <c r="JRV21" s="143"/>
      <c r="JRW21" s="143"/>
      <c r="JRX21" s="143"/>
      <c r="JRY21" s="143"/>
      <c r="JRZ21" s="143"/>
      <c r="JSA21" s="143"/>
      <c r="JSB21" s="143"/>
      <c r="JSC21" s="143"/>
      <c r="JSD21" s="143"/>
      <c r="JSE21" s="143"/>
      <c r="JSF21" s="143"/>
      <c r="JSG21" s="143"/>
      <c r="JSH21" s="143"/>
      <c r="JSI21" s="143"/>
      <c r="JSJ21" s="143"/>
      <c r="JSK21" s="143"/>
      <c r="JSL21" s="143"/>
      <c r="JSM21" s="143"/>
      <c r="JSN21" s="143"/>
      <c r="JSO21" s="143"/>
      <c r="JSP21" s="143"/>
      <c r="JSQ21" s="143"/>
      <c r="JSR21" s="143"/>
      <c r="JSS21" s="143"/>
      <c r="JST21" s="143"/>
      <c r="JSU21" s="143"/>
      <c r="JSV21" s="143"/>
      <c r="JSW21" s="143"/>
      <c r="JSX21" s="143"/>
      <c r="JSY21" s="143"/>
      <c r="JSZ21" s="143"/>
      <c r="JTA21" s="143"/>
      <c r="JTB21" s="143"/>
      <c r="JTC21" s="143"/>
      <c r="JTD21" s="143"/>
      <c r="JTE21" s="143"/>
      <c r="JTF21" s="143"/>
      <c r="JTG21" s="143"/>
      <c r="JTH21" s="143"/>
      <c r="JTI21" s="143"/>
      <c r="JTJ21" s="143"/>
      <c r="JTK21" s="143"/>
      <c r="JTL21" s="143"/>
      <c r="JTM21" s="143"/>
      <c r="JTN21" s="143"/>
      <c r="JTO21" s="143"/>
      <c r="JTP21" s="143"/>
      <c r="JTQ21" s="143"/>
      <c r="JTR21" s="143"/>
      <c r="JTS21" s="143"/>
      <c r="JTT21" s="143"/>
      <c r="JTU21" s="143"/>
      <c r="JTV21" s="143"/>
      <c r="JTW21" s="143"/>
      <c r="JTX21" s="143"/>
      <c r="JTY21" s="143"/>
      <c r="JTZ21" s="143"/>
      <c r="JUA21" s="143"/>
      <c r="JUB21" s="143"/>
      <c r="JUC21" s="143"/>
      <c r="JUD21" s="143"/>
      <c r="JUE21" s="143"/>
      <c r="JUF21" s="143"/>
      <c r="JUG21" s="143"/>
      <c r="JUH21" s="143"/>
      <c r="JUI21" s="143"/>
      <c r="JUJ21" s="143"/>
      <c r="JUK21" s="143"/>
      <c r="JUL21" s="143"/>
      <c r="JUM21" s="143"/>
      <c r="JUN21" s="143"/>
      <c r="JUO21" s="143"/>
      <c r="JUP21" s="143"/>
      <c r="JUQ21" s="143"/>
      <c r="JUR21" s="143"/>
      <c r="JUS21" s="143"/>
      <c r="JUT21" s="143"/>
      <c r="JUU21" s="143"/>
      <c r="JUV21" s="143"/>
      <c r="JUW21" s="143"/>
      <c r="JUX21" s="143"/>
      <c r="JUY21" s="143"/>
      <c r="JUZ21" s="143"/>
      <c r="JVA21" s="143"/>
      <c r="JVB21" s="143"/>
      <c r="JVC21" s="143"/>
      <c r="JVD21" s="143"/>
      <c r="JVE21" s="143"/>
      <c r="JVF21" s="143"/>
      <c r="JVG21" s="143"/>
      <c r="JVH21" s="143"/>
      <c r="JVI21" s="143"/>
      <c r="JVJ21" s="143"/>
      <c r="JVK21" s="143"/>
      <c r="JVL21" s="143"/>
      <c r="JVM21" s="143"/>
      <c r="JVN21" s="143"/>
      <c r="JVO21" s="143"/>
      <c r="JVP21" s="143"/>
      <c r="JVQ21" s="143"/>
      <c r="JVR21" s="143"/>
      <c r="JVS21" s="143"/>
      <c r="JVT21" s="143"/>
      <c r="JVU21" s="143"/>
      <c r="JVV21" s="143"/>
      <c r="JVW21" s="143"/>
      <c r="JVX21" s="143"/>
      <c r="JVY21" s="143"/>
      <c r="JVZ21" s="143"/>
      <c r="JWA21" s="143"/>
      <c r="JWB21" s="143"/>
      <c r="JWC21" s="143"/>
      <c r="JWD21" s="143"/>
      <c r="JWE21" s="143"/>
      <c r="JWF21" s="143"/>
      <c r="JWG21" s="143"/>
      <c r="JWH21" s="143"/>
      <c r="JWI21" s="143"/>
      <c r="JWJ21" s="143"/>
      <c r="JWK21" s="143"/>
      <c r="JWL21" s="143"/>
      <c r="JWM21" s="143"/>
      <c r="JWN21" s="143"/>
      <c r="JWO21" s="143"/>
      <c r="JWP21" s="143"/>
      <c r="JWQ21" s="143"/>
      <c r="JWR21" s="143"/>
      <c r="JWS21" s="143"/>
      <c r="JWT21" s="143"/>
      <c r="JWU21" s="143"/>
      <c r="JWV21" s="143"/>
      <c r="JWW21" s="143"/>
      <c r="JWX21" s="143"/>
      <c r="JWY21" s="143"/>
      <c r="JWZ21" s="143"/>
      <c r="JXA21" s="143"/>
      <c r="JXB21" s="143"/>
      <c r="JXC21" s="143"/>
      <c r="JXD21" s="143"/>
      <c r="JXE21" s="143"/>
      <c r="JXF21" s="143"/>
      <c r="JXG21" s="143"/>
      <c r="JXH21" s="143"/>
      <c r="JXI21" s="143"/>
      <c r="JXJ21" s="143"/>
      <c r="JXK21" s="143"/>
      <c r="JXL21" s="143"/>
      <c r="JXM21" s="143"/>
      <c r="JXN21" s="143"/>
      <c r="JXO21" s="143"/>
      <c r="JXP21" s="143"/>
      <c r="JXQ21" s="143"/>
      <c r="JXR21" s="143"/>
      <c r="JXS21" s="143"/>
      <c r="JXT21" s="143"/>
      <c r="JXU21" s="143"/>
      <c r="JXV21" s="143"/>
      <c r="JXW21" s="143"/>
      <c r="JXX21" s="143"/>
      <c r="JXY21" s="143"/>
      <c r="JXZ21" s="143"/>
      <c r="JYA21" s="143"/>
      <c r="JYB21" s="143"/>
      <c r="JYC21" s="143"/>
      <c r="JYD21" s="143"/>
      <c r="JYE21" s="143"/>
      <c r="JYF21" s="143"/>
      <c r="JYG21" s="143"/>
      <c r="JYH21" s="143"/>
      <c r="JYI21" s="143"/>
      <c r="JYJ21" s="143"/>
      <c r="JYK21" s="143"/>
      <c r="JYL21" s="143"/>
      <c r="JYM21" s="143"/>
      <c r="JYN21" s="143"/>
      <c r="JYO21" s="143"/>
      <c r="JYP21" s="143"/>
      <c r="JYQ21" s="143"/>
      <c r="JYR21" s="143"/>
      <c r="JYS21" s="143"/>
      <c r="JYT21" s="143"/>
      <c r="JYU21" s="143"/>
      <c r="JYV21" s="143"/>
      <c r="JYW21" s="143"/>
      <c r="JYX21" s="143"/>
      <c r="JYY21" s="143"/>
      <c r="JYZ21" s="143"/>
      <c r="JZA21" s="143"/>
      <c r="JZB21" s="143"/>
      <c r="JZC21" s="143"/>
      <c r="JZD21" s="143"/>
      <c r="JZE21" s="143"/>
      <c r="JZF21" s="143"/>
      <c r="JZG21" s="143"/>
      <c r="JZH21" s="143"/>
      <c r="JZI21" s="143"/>
      <c r="JZJ21" s="143"/>
      <c r="JZK21" s="143"/>
      <c r="JZL21" s="143"/>
      <c r="JZM21" s="143"/>
      <c r="JZN21" s="143"/>
      <c r="JZO21" s="143"/>
      <c r="JZP21" s="143"/>
      <c r="JZQ21" s="143"/>
      <c r="JZR21" s="143"/>
      <c r="JZS21" s="143"/>
      <c r="JZT21" s="143"/>
      <c r="JZU21" s="143"/>
      <c r="JZV21" s="143"/>
      <c r="JZW21" s="143"/>
      <c r="JZX21" s="143"/>
      <c r="JZY21" s="143"/>
      <c r="JZZ21" s="143"/>
      <c r="KAA21" s="143"/>
      <c r="KAB21" s="143"/>
      <c r="KAC21" s="143"/>
      <c r="KAD21" s="143"/>
      <c r="KAE21" s="143"/>
      <c r="KAF21" s="143"/>
      <c r="KAG21" s="143"/>
      <c r="KAH21" s="143"/>
      <c r="KAI21" s="143"/>
      <c r="KAJ21" s="143"/>
      <c r="KAK21" s="143"/>
      <c r="KAL21" s="143"/>
      <c r="KAM21" s="143"/>
      <c r="KAN21" s="143"/>
      <c r="KAO21" s="143"/>
      <c r="KAP21" s="143"/>
      <c r="KAQ21" s="143"/>
      <c r="KAR21" s="143"/>
      <c r="KAS21" s="143"/>
      <c r="KAT21" s="143"/>
      <c r="KAU21" s="143"/>
      <c r="KAV21" s="143"/>
      <c r="KAW21" s="143"/>
      <c r="KAX21" s="143"/>
      <c r="KAY21" s="143"/>
      <c r="KAZ21" s="143"/>
      <c r="KBA21" s="143"/>
      <c r="KBB21" s="143"/>
      <c r="KBC21" s="143"/>
      <c r="KBD21" s="143"/>
      <c r="KBE21" s="143"/>
      <c r="KBF21" s="143"/>
      <c r="KBG21" s="143"/>
      <c r="KBH21" s="143"/>
      <c r="KBI21" s="143"/>
      <c r="KBJ21" s="143"/>
      <c r="KBK21" s="143"/>
      <c r="KBL21" s="143"/>
      <c r="KBM21" s="143"/>
      <c r="KBN21" s="143"/>
      <c r="KBO21" s="143"/>
      <c r="KBP21" s="143"/>
      <c r="KBQ21" s="143"/>
      <c r="KBR21" s="143"/>
      <c r="KBS21" s="143"/>
      <c r="KBT21" s="143"/>
      <c r="KBU21" s="143"/>
      <c r="KBV21" s="143"/>
      <c r="KBW21" s="143"/>
      <c r="KBX21" s="143"/>
      <c r="KBY21" s="143"/>
      <c r="KBZ21" s="143"/>
      <c r="KCA21" s="143"/>
      <c r="KCB21" s="143"/>
      <c r="KCC21" s="143"/>
      <c r="KCD21" s="143"/>
      <c r="KCE21" s="143"/>
      <c r="KCF21" s="143"/>
      <c r="KCG21" s="143"/>
      <c r="KCH21" s="143"/>
      <c r="KCI21" s="143"/>
      <c r="KCJ21" s="143"/>
      <c r="KCK21" s="143"/>
      <c r="KCL21" s="143"/>
      <c r="KCM21" s="143"/>
      <c r="KCN21" s="143"/>
      <c r="KCO21" s="143"/>
      <c r="KCP21" s="143"/>
      <c r="KCQ21" s="143"/>
      <c r="KCR21" s="143"/>
      <c r="KCS21" s="143"/>
      <c r="KCT21" s="143"/>
      <c r="KCU21" s="143"/>
      <c r="KCV21" s="143"/>
      <c r="KCW21" s="143"/>
      <c r="KCX21" s="143"/>
      <c r="KCY21" s="143"/>
      <c r="KCZ21" s="143"/>
      <c r="KDA21" s="143"/>
      <c r="KDB21" s="143"/>
      <c r="KDC21" s="143"/>
      <c r="KDD21" s="143"/>
      <c r="KDE21" s="143"/>
      <c r="KDF21" s="143"/>
      <c r="KDG21" s="143"/>
      <c r="KDH21" s="143"/>
      <c r="KDI21" s="143"/>
      <c r="KDJ21" s="143"/>
      <c r="KDK21" s="143"/>
      <c r="KDL21" s="143"/>
      <c r="KDM21" s="143"/>
      <c r="KDN21" s="143"/>
      <c r="KDO21" s="143"/>
      <c r="KDP21" s="143"/>
      <c r="KDQ21" s="143"/>
      <c r="KDR21" s="143"/>
      <c r="KDS21" s="143"/>
      <c r="KDT21" s="143"/>
      <c r="KDU21" s="143"/>
      <c r="KDV21" s="143"/>
      <c r="KDW21" s="143"/>
      <c r="KDX21" s="143"/>
      <c r="KDY21" s="143"/>
      <c r="KDZ21" s="143"/>
      <c r="KEA21" s="143"/>
      <c r="KEB21" s="143"/>
      <c r="KEC21" s="143"/>
      <c r="KED21" s="143"/>
      <c r="KEE21" s="143"/>
      <c r="KEF21" s="143"/>
      <c r="KEG21" s="143"/>
      <c r="KEH21" s="143"/>
      <c r="KEI21" s="143"/>
      <c r="KEJ21" s="143"/>
      <c r="KEK21" s="143"/>
      <c r="KEL21" s="143"/>
      <c r="KEM21" s="143"/>
      <c r="KEN21" s="143"/>
      <c r="KEO21" s="143"/>
      <c r="KEP21" s="143"/>
      <c r="KEQ21" s="143"/>
      <c r="KER21" s="143"/>
      <c r="KES21" s="143"/>
      <c r="KET21" s="143"/>
      <c r="KEU21" s="143"/>
      <c r="KEV21" s="143"/>
      <c r="KEW21" s="143"/>
      <c r="KEX21" s="143"/>
      <c r="KEY21" s="143"/>
      <c r="KEZ21" s="143"/>
      <c r="KFA21" s="143"/>
      <c r="KFB21" s="143"/>
      <c r="KFC21" s="143"/>
      <c r="KFD21" s="143"/>
      <c r="KFE21" s="143"/>
      <c r="KFF21" s="143"/>
      <c r="KFG21" s="143"/>
      <c r="KFH21" s="143"/>
      <c r="KFI21" s="143"/>
      <c r="KFJ21" s="143"/>
      <c r="KFK21" s="143"/>
      <c r="KFL21" s="143"/>
      <c r="KFM21" s="143"/>
      <c r="KFN21" s="143"/>
      <c r="KFO21" s="143"/>
      <c r="KFP21" s="143"/>
      <c r="KFQ21" s="143"/>
      <c r="KFR21" s="143"/>
      <c r="KFS21" s="143"/>
      <c r="KFT21" s="143"/>
      <c r="KFU21" s="143"/>
      <c r="KFV21" s="143"/>
      <c r="KFW21" s="143"/>
      <c r="KFX21" s="143"/>
      <c r="KFY21" s="143"/>
      <c r="KFZ21" s="143"/>
      <c r="KGA21" s="143"/>
      <c r="KGB21" s="143"/>
      <c r="KGC21" s="143"/>
      <c r="KGD21" s="143"/>
      <c r="KGE21" s="143"/>
      <c r="KGF21" s="143"/>
      <c r="KGG21" s="143"/>
      <c r="KGH21" s="143"/>
      <c r="KGI21" s="143"/>
      <c r="KGJ21" s="143"/>
      <c r="KGK21" s="143"/>
      <c r="KGL21" s="143"/>
      <c r="KGM21" s="143"/>
      <c r="KGN21" s="143"/>
      <c r="KGO21" s="143"/>
      <c r="KGP21" s="143"/>
      <c r="KGQ21" s="143"/>
      <c r="KGR21" s="143"/>
      <c r="KGS21" s="143"/>
      <c r="KGT21" s="143"/>
      <c r="KGU21" s="143"/>
      <c r="KGV21" s="143"/>
      <c r="KGW21" s="143"/>
      <c r="KGX21" s="143"/>
      <c r="KGY21" s="143"/>
      <c r="KGZ21" s="143"/>
      <c r="KHA21" s="143"/>
      <c r="KHB21" s="143"/>
      <c r="KHC21" s="143"/>
      <c r="KHD21" s="143"/>
      <c r="KHE21" s="143"/>
      <c r="KHF21" s="143"/>
      <c r="KHG21" s="143"/>
      <c r="KHH21" s="143"/>
      <c r="KHI21" s="143"/>
      <c r="KHJ21" s="143"/>
      <c r="KHK21" s="143"/>
      <c r="KHL21" s="143"/>
      <c r="KHM21" s="143"/>
      <c r="KHN21" s="143"/>
      <c r="KHO21" s="143"/>
      <c r="KHP21" s="143"/>
      <c r="KHQ21" s="143"/>
      <c r="KHR21" s="143"/>
      <c r="KHS21" s="143"/>
      <c r="KHT21" s="143"/>
      <c r="KHU21" s="143"/>
      <c r="KHV21" s="143"/>
      <c r="KHW21" s="143"/>
      <c r="KHX21" s="143"/>
      <c r="KHY21" s="143"/>
      <c r="KHZ21" s="143"/>
      <c r="KIA21" s="143"/>
      <c r="KIB21" s="143"/>
      <c r="KIC21" s="143"/>
      <c r="KID21" s="143"/>
      <c r="KIE21" s="143"/>
      <c r="KIF21" s="143"/>
      <c r="KIG21" s="143"/>
      <c r="KIH21" s="143"/>
      <c r="KII21" s="143"/>
      <c r="KIJ21" s="143"/>
      <c r="KIK21" s="143"/>
      <c r="KIL21" s="143"/>
      <c r="KIM21" s="143"/>
      <c r="KIN21" s="143"/>
      <c r="KIO21" s="143"/>
      <c r="KIP21" s="143"/>
      <c r="KIQ21" s="143"/>
      <c r="KIR21" s="143"/>
      <c r="KIS21" s="143"/>
      <c r="KIT21" s="143"/>
      <c r="KIU21" s="143"/>
      <c r="KIV21" s="143"/>
      <c r="KIW21" s="143"/>
      <c r="KIX21" s="143"/>
      <c r="KIY21" s="143"/>
      <c r="KIZ21" s="143"/>
      <c r="KJA21" s="143"/>
      <c r="KJB21" s="143"/>
      <c r="KJC21" s="143"/>
      <c r="KJD21" s="143"/>
      <c r="KJE21" s="143"/>
      <c r="KJF21" s="143"/>
      <c r="KJG21" s="143"/>
      <c r="KJH21" s="143"/>
      <c r="KJI21" s="143"/>
      <c r="KJJ21" s="143"/>
      <c r="KJK21" s="143"/>
      <c r="KJL21" s="143"/>
      <c r="KJM21" s="143"/>
      <c r="KJN21" s="143"/>
      <c r="KJO21" s="143"/>
      <c r="KJP21" s="143"/>
      <c r="KJQ21" s="143"/>
      <c r="KJR21" s="143"/>
      <c r="KJS21" s="143"/>
      <c r="KJT21" s="143"/>
      <c r="KJU21" s="143"/>
      <c r="KJV21" s="143"/>
      <c r="KJW21" s="143"/>
      <c r="KJX21" s="143"/>
      <c r="KJY21" s="143"/>
      <c r="KJZ21" s="143"/>
      <c r="KKA21" s="143"/>
      <c r="KKB21" s="143"/>
      <c r="KKC21" s="143"/>
      <c r="KKD21" s="143"/>
      <c r="KKE21" s="143"/>
      <c r="KKF21" s="143"/>
      <c r="KKG21" s="143"/>
      <c r="KKH21" s="143"/>
      <c r="KKI21" s="143"/>
      <c r="KKJ21" s="143"/>
      <c r="KKK21" s="143"/>
      <c r="KKL21" s="143"/>
      <c r="KKM21" s="143"/>
      <c r="KKN21" s="143"/>
      <c r="KKO21" s="143"/>
      <c r="KKP21" s="143"/>
      <c r="KKQ21" s="143"/>
      <c r="KKR21" s="143"/>
      <c r="KKS21" s="143"/>
      <c r="KKT21" s="143"/>
      <c r="KKU21" s="143"/>
      <c r="KKV21" s="143"/>
      <c r="KKW21" s="143"/>
      <c r="KKX21" s="143"/>
      <c r="KKY21" s="143"/>
      <c r="KKZ21" s="143"/>
      <c r="KLA21" s="143"/>
      <c r="KLB21" s="143"/>
      <c r="KLC21" s="143"/>
      <c r="KLD21" s="143"/>
      <c r="KLE21" s="143"/>
      <c r="KLF21" s="143"/>
      <c r="KLG21" s="143"/>
      <c r="KLH21" s="143"/>
      <c r="KLI21" s="143"/>
      <c r="KLJ21" s="143"/>
      <c r="KLK21" s="143"/>
      <c r="KLL21" s="143"/>
      <c r="KLM21" s="143"/>
      <c r="KLN21" s="143"/>
      <c r="KLO21" s="143"/>
      <c r="KLP21" s="143"/>
      <c r="KLQ21" s="143"/>
      <c r="KLR21" s="143"/>
      <c r="KLS21" s="143"/>
      <c r="KLT21" s="143"/>
      <c r="KLU21" s="143"/>
      <c r="KLV21" s="143"/>
      <c r="KLW21" s="143"/>
      <c r="KLX21" s="143"/>
      <c r="KLY21" s="143"/>
      <c r="KLZ21" s="143"/>
      <c r="KMA21" s="143"/>
      <c r="KMB21" s="143"/>
      <c r="KMC21" s="143"/>
      <c r="KMD21" s="143"/>
      <c r="KME21" s="143"/>
      <c r="KMF21" s="143"/>
      <c r="KMG21" s="143"/>
      <c r="KMH21" s="143"/>
      <c r="KMI21" s="143"/>
      <c r="KMJ21" s="143"/>
      <c r="KMK21" s="143"/>
      <c r="KML21" s="143"/>
      <c r="KMM21" s="143"/>
      <c r="KMN21" s="143"/>
      <c r="KMO21" s="143"/>
      <c r="KMP21" s="143"/>
      <c r="KMQ21" s="143"/>
      <c r="KMR21" s="143"/>
      <c r="KMS21" s="143"/>
      <c r="KMT21" s="143"/>
      <c r="KMU21" s="143"/>
      <c r="KMV21" s="143"/>
      <c r="KMW21" s="143"/>
      <c r="KMX21" s="143"/>
      <c r="KMY21" s="143"/>
      <c r="KMZ21" s="143"/>
      <c r="KNA21" s="143"/>
      <c r="KNB21" s="143"/>
      <c r="KNC21" s="143"/>
      <c r="KND21" s="143"/>
      <c r="KNE21" s="143"/>
      <c r="KNF21" s="143"/>
      <c r="KNG21" s="143"/>
      <c r="KNH21" s="143"/>
      <c r="KNI21" s="143"/>
      <c r="KNJ21" s="143"/>
      <c r="KNK21" s="143"/>
      <c r="KNL21" s="143"/>
      <c r="KNM21" s="143"/>
      <c r="KNN21" s="143"/>
      <c r="KNO21" s="143"/>
      <c r="KNP21" s="143"/>
      <c r="KNQ21" s="143"/>
      <c r="KNR21" s="143"/>
      <c r="KNS21" s="143"/>
      <c r="KNT21" s="143"/>
      <c r="KNU21" s="143"/>
      <c r="KNV21" s="143"/>
      <c r="KNW21" s="143"/>
      <c r="KNX21" s="143"/>
      <c r="KNY21" s="143"/>
      <c r="KNZ21" s="143"/>
      <c r="KOA21" s="143"/>
      <c r="KOB21" s="143"/>
      <c r="KOC21" s="143"/>
      <c r="KOD21" s="143"/>
      <c r="KOE21" s="143"/>
      <c r="KOF21" s="143"/>
      <c r="KOG21" s="143"/>
      <c r="KOH21" s="143"/>
      <c r="KOI21" s="143"/>
      <c r="KOJ21" s="143"/>
      <c r="KOK21" s="143"/>
      <c r="KOL21" s="143"/>
      <c r="KOM21" s="143"/>
      <c r="KON21" s="143"/>
      <c r="KOO21" s="143"/>
      <c r="KOP21" s="143"/>
      <c r="KOQ21" s="143"/>
      <c r="KOR21" s="143"/>
      <c r="KOS21" s="143"/>
      <c r="KOT21" s="143"/>
      <c r="KOU21" s="143"/>
      <c r="KOV21" s="143"/>
      <c r="KOW21" s="143"/>
      <c r="KOX21" s="143"/>
      <c r="KOY21" s="143"/>
      <c r="KOZ21" s="143"/>
      <c r="KPA21" s="143"/>
      <c r="KPB21" s="143"/>
      <c r="KPC21" s="143"/>
      <c r="KPD21" s="143"/>
      <c r="KPE21" s="143"/>
      <c r="KPF21" s="143"/>
      <c r="KPG21" s="143"/>
      <c r="KPH21" s="143"/>
      <c r="KPI21" s="143"/>
      <c r="KPJ21" s="143"/>
      <c r="KPK21" s="143"/>
      <c r="KPL21" s="143"/>
      <c r="KPM21" s="143"/>
      <c r="KPN21" s="143"/>
      <c r="KPO21" s="143"/>
      <c r="KPP21" s="143"/>
      <c r="KPQ21" s="143"/>
      <c r="KPR21" s="143"/>
      <c r="KPS21" s="143"/>
      <c r="KPT21" s="143"/>
      <c r="KPU21" s="143"/>
      <c r="KPV21" s="143"/>
      <c r="KPW21" s="143"/>
      <c r="KPX21" s="143"/>
      <c r="KPY21" s="143"/>
      <c r="KPZ21" s="143"/>
      <c r="KQA21" s="143"/>
      <c r="KQB21" s="143"/>
      <c r="KQC21" s="143"/>
      <c r="KQD21" s="143"/>
      <c r="KQE21" s="143"/>
      <c r="KQF21" s="143"/>
      <c r="KQG21" s="143"/>
      <c r="KQH21" s="143"/>
      <c r="KQI21" s="143"/>
      <c r="KQJ21" s="143"/>
      <c r="KQK21" s="143"/>
      <c r="KQL21" s="143"/>
      <c r="KQM21" s="143"/>
      <c r="KQN21" s="143"/>
      <c r="KQO21" s="143"/>
      <c r="KQP21" s="143"/>
      <c r="KQQ21" s="143"/>
      <c r="KQR21" s="143"/>
      <c r="KQS21" s="143"/>
      <c r="KQT21" s="143"/>
      <c r="KQU21" s="143"/>
      <c r="KQV21" s="143"/>
      <c r="KQW21" s="143"/>
      <c r="KQX21" s="143"/>
      <c r="KQY21" s="143"/>
      <c r="KQZ21" s="143"/>
      <c r="KRA21" s="143"/>
      <c r="KRB21" s="143"/>
      <c r="KRC21" s="143"/>
      <c r="KRD21" s="143"/>
      <c r="KRE21" s="143"/>
      <c r="KRF21" s="143"/>
      <c r="KRG21" s="143"/>
      <c r="KRH21" s="143"/>
      <c r="KRI21" s="143"/>
      <c r="KRJ21" s="143"/>
      <c r="KRK21" s="143"/>
      <c r="KRL21" s="143"/>
      <c r="KRM21" s="143"/>
      <c r="KRN21" s="143"/>
      <c r="KRO21" s="143"/>
      <c r="KRP21" s="143"/>
      <c r="KRQ21" s="143"/>
      <c r="KRR21" s="143"/>
      <c r="KRS21" s="143"/>
      <c r="KRT21" s="143"/>
      <c r="KRU21" s="143"/>
      <c r="KRV21" s="143"/>
      <c r="KRW21" s="143"/>
      <c r="KRX21" s="143"/>
      <c r="KRY21" s="143"/>
      <c r="KRZ21" s="143"/>
      <c r="KSA21" s="143"/>
      <c r="KSB21" s="143"/>
      <c r="KSC21" s="143"/>
      <c r="KSD21" s="143"/>
      <c r="KSE21" s="143"/>
      <c r="KSF21" s="143"/>
      <c r="KSG21" s="143"/>
      <c r="KSH21" s="143"/>
      <c r="KSI21" s="143"/>
      <c r="KSJ21" s="143"/>
      <c r="KSK21" s="143"/>
      <c r="KSL21" s="143"/>
      <c r="KSM21" s="143"/>
      <c r="KSN21" s="143"/>
      <c r="KSO21" s="143"/>
      <c r="KSP21" s="143"/>
      <c r="KSQ21" s="143"/>
      <c r="KSR21" s="143"/>
      <c r="KSS21" s="143"/>
      <c r="KST21" s="143"/>
      <c r="KSU21" s="143"/>
      <c r="KSV21" s="143"/>
      <c r="KSW21" s="143"/>
      <c r="KSX21" s="143"/>
      <c r="KSY21" s="143"/>
      <c r="KSZ21" s="143"/>
      <c r="KTA21" s="143"/>
      <c r="KTB21" s="143"/>
      <c r="KTC21" s="143"/>
      <c r="KTD21" s="143"/>
      <c r="KTE21" s="143"/>
      <c r="KTF21" s="143"/>
      <c r="KTG21" s="143"/>
      <c r="KTH21" s="143"/>
      <c r="KTI21" s="143"/>
      <c r="KTJ21" s="143"/>
      <c r="KTK21" s="143"/>
      <c r="KTL21" s="143"/>
      <c r="KTM21" s="143"/>
      <c r="KTN21" s="143"/>
      <c r="KTO21" s="143"/>
      <c r="KTP21" s="143"/>
      <c r="KTQ21" s="143"/>
      <c r="KTR21" s="143"/>
      <c r="KTS21" s="143"/>
      <c r="KTT21" s="143"/>
      <c r="KTU21" s="143"/>
      <c r="KTV21" s="143"/>
      <c r="KTW21" s="143"/>
      <c r="KTX21" s="143"/>
      <c r="KTY21" s="143"/>
      <c r="KTZ21" s="143"/>
      <c r="KUA21" s="143"/>
      <c r="KUB21" s="143"/>
      <c r="KUC21" s="143"/>
      <c r="KUD21" s="143"/>
      <c r="KUE21" s="143"/>
      <c r="KUF21" s="143"/>
      <c r="KUG21" s="143"/>
      <c r="KUH21" s="143"/>
      <c r="KUI21" s="143"/>
      <c r="KUJ21" s="143"/>
      <c r="KUK21" s="143"/>
      <c r="KUL21" s="143"/>
      <c r="KUM21" s="143"/>
      <c r="KUN21" s="143"/>
      <c r="KUO21" s="143"/>
      <c r="KUP21" s="143"/>
      <c r="KUQ21" s="143"/>
      <c r="KUR21" s="143"/>
      <c r="KUS21" s="143"/>
      <c r="KUT21" s="143"/>
      <c r="KUU21" s="143"/>
      <c r="KUV21" s="143"/>
      <c r="KUW21" s="143"/>
      <c r="KUX21" s="143"/>
      <c r="KUY21" s="143"/>
      <c r="KUZ21" s="143"/>
      <c r="KVA21" s="143"/>
      <c r="KVB21" s="143"/>
      <c r="KVC21" s="143"/>
      <c r="KVD21" s="143"/>
      <c r="KVE21" s="143"/>
      <c r="KVF21" s="143"/>
      <c r="KVG21" s="143"/>
      <c r="KVH21" s="143"/>
      <c r="KVI21" s="143"/>
      <c r="KVJ21" s="143"/>
      <c r="KVK21" s="143"/>
      <c r="KVL21" s="143"/>
      <c r="KVM21" s="143"/>
      <c r="KVN21" s="143"/>
      <c r="KVO21" s="143"/>
      <c r="KVP21" s="143"/>
      <c r="KVQ21" s="143"/>
      <c r="KVR21" s="143"/>
      <c r="KVS21" s="143"/>
      <c r="KVT21" s="143"/>
      <c r="KVU21" s="143"/>
      <c r="KVV21" s="143"/>
      <c r="KVW21" s="143"/>
      <c r="KVX21" s="143"/>
      <c r="KVY21" s="143"/>
      <c r="KVZ21" s="143"/>
      <c r="KWA21" s="143"/>
      <c r="KWB21" s="143"/>
      <c r="KWC21" s="143"/>
      <c r="KWD21" s="143"/>
      <c r="KWE21" s="143"/>
      <c r="KWF21" s="143"/>
      <c r="KWG21" s="143"/>
      <c r="KWH21" s="143"/>
      <c r="KWI21" s="143"/>
      <c r="KWJ21" s="143"/>
      <c r="KWK21" s="143"/>
      <c r="KWL21" s="143"/>
      <c r="KWM21" s="143"/>
      <c r="KWN21" s="143"/>
      <c r="KWO21" s="143"/>
      <c r="KWP21" s="143"/>
      <c r="KWQ21" s="143"/>
      <c r="KWR21" s="143"/>
      <c r="KWS21" s="143"/>
      <c r="KWT21" s="143"/>
      <c r="KWU21" s="143"/>
      <c r="KWV21" s="143"/>
      <c r="KWW21" s="143"/>
      <c r="KWX21" s="143"/>
      <c r="KWY21" s="143"/>
      <c r="KWZ21" s="143"/>
      <c r="KXA21" s="143"/>
      <c r="KXB21" s="143"/>
      <c r="KXC21" s="143"/>
      <c r="KXD21" s="143"/>
      <c r="KXE21" s="143"/>
      <c r="KXF21" s="143"/>
      <c r="KXG21" s="143"/>
      <c r="KXH21" s="143"/>
      <c r="KXI21" s="143"/>
      <c r="KXJ21" s="143"/>
      <c r="KXK21" s="143"/>
      <c r="KXL21" s="143"/>
      <c r="KXM21" s="143"/>
      <c r="KXN21" s="143"/>
      <c r="KXO21" s="143"/>
      <c r="KXP21" s="143"/>
      <c r="KXQ21" s="143"/>
      <c r="KXR21" s="143"/>
      <c r="KXS21" s="143"/>
      <c r="KXT21" s="143"/>
      <c r="KXU21" s="143"/>
      <c r="KXV21" s="143"/>
      <c r="KXW21" s="143"/>
      <c r="KXX21" s="143"/>
      <c r="KXY21" s="143"/>
      <c r="KXZ21" s="143"/>
      <c r="KYA21" s="143"/>
      <c r="KYB21" s="143"/>
      <c r="KYC21" s="143"/>
      <c r="KYD21" s="143"/>
      <c r="KYE21" s="143"/>
      <c r="KYF21" s="143"/>
      <c r="KYG21" s="143"/>
      <c r="KYH21" s="143"/>
      <c r="KYI21" s="143"/>
      <c r="KYJ21" s="143"/>
      <c r="KYK21" s="143"/>
      <c r="KYL21" s="143"/>
      <c r="KYM21" s="143"/>
      <c r="KYN21" s="143"/>
      <c r="KYO21" s="143"/>
      <c r="KYP21" s="143"/>
      <c r="KYQ21" s="143"/>
      <c r="KYR21" s="143"/>
      <c r="KYS21" s="143"/>
      <c r="KYT21" s="143"/>
      <c r="KYU21" s="143"/>
      <c r="KYV21" s="143"/>
      <c r="KYW21" s="143"/>
      <c r="KYX21" s="143"/>
      <c r="KYY21" s="143"/>
      <c r="KYZ21" s="143"/>
      <c r="KZA21" s="143"/>
      <c r="KZB21" s="143"/>
      <c r="KZC21" s="143"/>
      <c r="KZD21" s="143"/>
      <c r="KZE21" s="143"/>
      <c r="KZF21" s="143"/>
      <c r="KZG21" s="143"/>
      <c r="KZH21" s="143"/>
      <c r="KZI21" s="143"/>
      <c r="KZJ21" s="143"/>
      <c r="KZK21" s="143"/>
      <c r="KZL21" s="143"/>
      <c r="KZM21" s="143"/>
      <c r="KZN21" s="143"/>
      <c r="KZO21" s="143"/>
      <c r="KZP21" s="143"/>
      <c r="KZQ21" s="143"/>
      <c r="KZR21" s="143"/>
      <c r="KZS21" s="143"/>
      <c r="KZT21" s="143"/>
      <c r="KZU21" s="143"/>
      <c r="KZV21" s="143"/>
      <c r="KZW21" s="143"/>
      <c r="KZX21" s="143"/>
      <c r="KZY21" s="143"/>
      <c r="KZZ21" s="143"/>
      <c r="LAA21" s="143"/>
      <c r="LAB21" s="143"/>
      <c r="LAC21" s="143"/>
      <c r="LAD21" s="143"/>
      <c r="LAE21" s="143"/>
      <c r="LAF21" s="143"/>
      <c r="LAG21" s="143"/>
      <c r="LAH21" s="143"/>
      <c r="LAI21" s="143"/>
      <c r="LAJ21" s="143"/>
      <c r="LAK21" s="143"/>
      <c r="LAL21" s="143"/>
      <c r="LAM21" s="143"/>
      <c r="LAN21" s="143"/>
      <c r="LAO21" s="143"/>
      <c r="LAP21" s="143"/>
      <c r="LAQ21" s="143"/>
      <c r="LAR21" s="143"/>
      <c r="LAS21" s="143"/>
      <c r="LAT21" s="143"/>
      <c r="LAU21" s="143"/>
      <c r="LAV21" s="143"/>
      <c r="LAW21" s="143"/>
      <c r="LAX21" s="143"/>
      <c r="LAY21" s="143"/>
      <c r="LAZ21" s="143"/>
      <c r="LBA21" s="143"/>
      <c r="LBB21" s="143"/>
      <c r="LBC21" s="143"/>
      <c r="LBD21" s="143"/>
      <c r="LBE21" s="143"/>
      <c r="LBF21" s="143"/>
      <c r="LBG21" s="143"/>
      <c r="LBH21" s="143"/>
      <c r="LBI21" s="143"/>
      <c r="LBJ21" s="143"/>
      <c r="LBK21" s="143"/>
      <c r="LBL21" s="143"/>
      <c r="LBM21" s="143"/>
      <c r="LBN21" s="143"/>
      <c r="LBO21" s="143"/>
      <c r="LBP21" s="143"/>
      <c r="LBQ21" s="143"/>
      <c r="LBR21" s="143"/>
      <c r="LBS21" s="143"/>
      <c r="LBT21" s="143"/>
      <c r="LBU21" s="143"/>
      <c r="LBV21" s="143"/>
      <c r="LBW21" s="143"/>
      <c r="LBX21" s="143"/>
      <c r="LBY21" s="143"/>
      <c r="LBZ21" s="143"/>
      <c r="LCA21" s="143"/>
      <c r="LCB21" s="143"/>
      <c r="LCC21" s="143"/>
      <c r="LCD21" s="143"/>
      <c r="LCE21" s="143"/>
      <c r="LCF21" s="143"/>
      <c r="LCG21" s="143"/>
      <c r="LCH21" s="143"/>
      <c r="LCI21" s="143"/>
      <c r="LCJ21" s="143"/>
      <c r="LCK21" s="143"/>
      <c r="LCL21" s="143"/>
      <c r="LCM21" s="143"/>
      <c r="LCN21" s="143"/>
      <c r="LCO21" s="143"/>
      <c r="LCP21" s="143"/>
      <c r="LCQ21" s="143"/>
      <c r="LCR21" s="143"/>
      <c r="LCS21" s="143"/>
      <c r="LCT21" s="143"/>
      <c r="LCU21" s="143"/>
      <c r="LCV21" s="143"/>
      <c r="LCW21" s="143"/>
      <c r="LCX21" s="143"/>
      <c r="LCY21" s="143"/>
      <c r="LCZ21" s="143"/>
      <c r="LDA21" s="143"/>
      <c r="LDB21" s="143"/>
      <c r="LDC21" s="143"/>
      <c r="LDD21" s="143"/>
      <c r="LDE21" s="143"/>
      <c r="LDF21" s="143"/>
      <c r="LDG21" s="143"/>
      <c r="LDH21" s="143"/>
      <c r="LDI21" s="143"/>
      <c r="LDJ21" s="143"/>
      <c r="LDK21" s="143"/>
      <c r="LDL21" s="143"/>
      <c r="LDM21" s="143"/>
      <c r="LDN21" s="143"/>
      <c r="LDO21" s="143"/>
      <c r="LDP21" s="143"/>
      <c r="LDQ21" s="143"/>
      <c r="LDR21" s="143"/>
      <c r="LDS21" s="143"/>
      <c r="LDT21" s="143"/>
      <c r="LDU21" s="143"/>
      <c r="LDV21" s="143"/>
      <c r="LDW21" s="143"/>
      <c r="LDX21" s="143"/>
      <c r="LDY21" s="143"/>
      <c r="LDZ21" s="143"/>
      <c r="LEA21" s="143"/>
      <c r="LEB21" s="143"/>
      <c r="LEC21" s="143"/>
      <c r="LED21" s="143"/>
      <c r="LEE21" s="143"/>
      <c r="LEF21" s="143"/>
      <c r="LEG21" s="143"/>
      <c r="LEH21" s="143"/>
      <c r="LEI21" s="143"/>
      <c r="LEJ21" s="143"/>
      <c r="LEK21" s="143"/>
      <c r="LEL21" s="143"/>
      <c r="LEM21" s="143"/>
      <c r="LEN21" s="143"/>
      <c r="LEO21" s="143"/>
      <c r="LEP21" s="143"/>
      <c r="LEQ21" s="143"/>
      <c r="LER21" s="143"/>
      <c r="LES21" s="143"/>
      <c r="LET21" s="143"/>
      <c r="LEU21" s="143"/>
      <c r="LEV21" s="143"/>
      <c r="LEW21" s="143"/>
      <c r="LEX21" s="143"/>
      <c r="LEY21" s="143"/>
      <c r="LEZ21" s="143"/>
      <c r="LFA21" s="143"/>
      <c r="LFB21" s="143"/>
      <c r="LFC21" s="143"/>
      <c r="LFD21" s="143"/>
      <c r="LFE21" s="143"/>
      <c r="LFF21" s="143"/>
      <c r="LFG21" s="143"/>
      <c r="LFH21" s="143"/>
      <c r="LFI21" s="143"/>
      <c r="LFJ21" s="143"/>
      <c r="LFK21" s="143"/>
      <c r="LFL21" s="143"/>
      <c r="LFM21" s="143"/>
      <c r="LFN21" s="143"/>
      <c r="LFO21" s="143"/>
      <c r="LFP21" s="143"/>
      <c r="LFQ21" s="143"/>
      <c r="LFR21" s="143"/>
      <c r="LFS21" s="143"/>
      <c r="LFT21" s="143"/>
      <c r="LFU21" s="143"/>
      <c r="LFV21" s="143"/>
      <c r="LFW21" s="143"/>
      <c r="LFX21" s="143"/>
      <c r="LFY21" s="143"/>
      <c r="LFZ21" s="143"/>
      <c r="LGA21" s="143"/>
      <c r="LGB21" s="143"/>
      <c r="LGC21" s="143"/>
      <c r="LGD21" s="143"/>
      <c r="LGE21" s="143"/>
      <c r="LGF21" s="143"/>
      <c r="LGG21" s="143"/>
      <c r="LGH21" s="143"/>
      <c r="LGI21" s="143"/>
      <c r="LGJ21" s="143"/>
      <c r="LGK21" s="143"/>
      <c r="LGL21" s="143"/>
      <c r="LGM21" s="143"/>
      <c r="LGN21" s="143"/>
      <c r="LGO21" s="143"/>
      <c r="LGP21" s="143"/>
      <c r="LGQ21" s="143"/>
      <c r="LGR21" s="143"/>
      <c r="LGS21" s="143"/>
      <c r="LGT21" s="143"/>
      <c r="LGU21" s="143"/>
      <c r="LGV21" s="143"/>
      <c r="LGW21" s="143"/>
      <c r="LGX21" s="143"/>
      <c r="LGY21" s="143"/>
      <c r="LGZ21" s="143"/>
      <c r="LHA21" s="143"/>
      <c r="LHB21" s="143"/>
      <c r="LHC21" s="143"/>
      <c r="LHD21" s="143"/>
      <c r="LHE21" s="143"/>
      <c r="LHF21" s="143"/>
      <c r="LHG21" s="143"/>
      <c r="LHH21" s="143"/>
      <c r="LHI21" s="143"/>
      <c r="LHJ21" s="143"/>
      <c r="LHK21" s="143"/>
      <c r="LHL21" s="143"/>
      <c r="LHM21" s="143"/>
      <c r="LHN21" s="143"/>
      <c r="LHO21" s="143"/>
      <c r="LHP21" s="143"/>
      <c r="LHQ21" s="143"/>
      <c r="LHR21" s="143"/>
      <c r="LHS21" s="143"/>
      <c r="LHT21" s="143"/>
      <c r="LHU21" s="143"/>
      <c r="LHV21" s="143"/>
      <c r="LHW21" s="143"/>
      <c r="LHX21" s="143"/>
      <c r="LHY21" s="143"/>
      <c r="LHZ21" s="143"/>
      <c r="LIA21" s="143"/>
      <c r="LIB21" s="143"/>
      <c r="LIC21" s="143"/>
      <c r="LID21" s="143"/>
      <c r="LIE21" s="143"/>
      <c r="LIF21" s="143"/>
      <c r="LIG21" s="143"/>
      <c r="LIH21" s="143"/>
      <c r="LII21" s="143"/>
      <c r="LIJ21" s="143"/>
      <c r="LIK21" s="143"/>
      <c r="LIL21" s="143"/>
      <c r="LIM21" s="143"/>
      <c r="LIN21" s="143"/>
      <c r="LIO21" s="143"/>
      <c r="LIP21" s="143"/>
      <c r="LIQ21" s="143"/>
      <c r="LIR21" s="143"/>
      <c r="LIS21" s="143"/>
      <c r="LIT21" s="143"/>
      <c r="LIU21" s="143"/>
      <c r="LIV21" s="143"/>
      <c r="LIW21" s="143"/>
      <c r="LIX21" s="143"/>
      <c r="LIY21" s="143"/>
      <c r="LIZ21" s="143"/>
      <c r="LJA21" s="143"/>
      <c r="LJB21" s="143"/>
      <c r="LJC21" s="143"/>
      <c r="LJD21" s="143"/>
      <c r="LJE21" s="143"/>
      <c r="LJF21" s="143"/>
      <c r="LJG21" s="143"/>
      <c r="LJH21" s="143"/>
      <c r="LJI21" s="143"/>
      <c r="LJJ21" s="143"/>
      <c r="LJK21" s="143"/>
      <c r="LJL21" s="143"/>
      <c r="LJM21" s="143"/>
      <c r="LJN21" s="143"/>
      <c r="LJO21" s="143"/>
      <c r="LJP21" s="143"/>
      <c r="LJQ21" s="143"/>
      <c r="LJR21" s="143"/>
      <c r="LJS21" s="143"/>
      <c r="LJT21" s="143"/>
      <c r="LJU21" s="143"/>
      <c r="LJV21" s="143"/>
      <c r="LJW21" s="143"/>
      <c r="LJX21" s="143"/>
      <c r="LJY21" s="143"/>
      <c r="LJZ21" s="143"/>
      <c r="LKA21" s="143"/>
      <c r="LKB21" s="143"/>
      <c r="LKC21" s="143"/>
      <c r="LKD21" s="143"/>
      <c r="LKE21" s="143"/>
      <c r="LKF21" s="143"/>
      <c r="LKG21" s="143"/>
      <c r="LKH21" s="143"/>
      <c r="LKI21" s="143"/>
      <c r="LKJ21" s="143"/>
      <c r="LKK21" s="143"/>
      <c r="LKL21" s="143"/>
      <c r="LKM21" s="143"/>
      <c r="LKN21" s="143"/>
      <c r="LKO21" s="143"/>
      <c r="LKP21" s="143"/>
      <c r="LKQ21" s="143"/>
      <c r="LKR21" s="143"/>
      <c r="LKS21" s="143"/>
      <c r="LKT21" s="143"/>
      <c r="LKU21" s="143"/>
      <c r="LKV21" s="143"/>
      <c r="LKW21" s="143"/>
      <c r="LKX21" s="143"/>
      <c r="LKY21" s="143"/>
      <c r="LKZ21" s="143"/>
      <c r="LLA21" s="143"/>
      <c r="LLB21" s="143"/>
      <c r="LLC21" s="143"/>
      <c r="LLD21" s="143"/>
      <c r="LLE21" s="143"/>
      <c r="LLF21" s="143"/>
      <c r="LLG21" s="143"/>
      <c r="LLH21" s="143"/>
      <c r="LLI21" s="143"/>
      <c r="LLJ21" s="143"/>
      <c r="LLK21" s="143"/>
      <c r="LLL21" s="143"/>
      <c r="LLM21" s="143"/>
      <c r="LLN21" s="143"/>
      <c r="LLO21" s="143"/>
      <c r="LLP21" s="143"/>
      <c r="LLQ21" s="143"/>
      <c r="LLR21" s="143"/>
      <c r="LLS21" s="143"/>
      <c r="LLT21" s="143"/>
      <c r="LLU21" s="143"/>
      <c r="LLV21" s="143"/>
      <c r="LLW21" s="143"/>
      <c r="LLX21" s="143"/>
      <c r="LLY21" s="143"/>
      <c r="LLZ21" s="143"/>
      <c r="LMA21" s="143"/>
      <c r="LMB21" s="143"/>
      <c r="LMC21" s="143"/>
      <c r="LMD21" s="143"/>
      <c r="LME21" s="143"/>
      <c r="LMF21" s="143"/>
      <c r="LMG21" s="143"/>
      <c r="LMH21" s="143"/>
      <c r="LMI21" s="143"/>
      <c r="LMJ21" s="143"/>
      <c r="LMK21" s="143"/>
      <c r="LML21" s="143"/>
      <c r="LMM21" s="143"/>
      <c r="LMN21" s="143"/>
      <c r="LMO21" s="143"/>
      <c r="LMP21" s="143"/>
      <c r="LMQ21" s="143"/>
      <c r="LMR21" s="143"/>
      <c r="LMS21" s="143"/>
      <c r="LMT21" s="143"/>
      <c r="LMU21" s="143"/>
      <c r="LMV21" s="143"/>
      <c r="LMW21" s="143"/>
      <c r="LMX21" s="143"/>
      <c r="LMY21" s="143"/>
      <c r="LMZ21" s="143"/>
      <c r="LNA21" s="143"/>
      <c r="LNB21" s="143"/>
      <c r="LNC21" s="143"/>
      <c r="LND21" s="143"/>
      <c r="LNE21" s="143"/>
      <c r="LNF21" s="143"/>
      <c r="LNG21" s="143"/>
      <c r="LNH21" s="143"/>
      <c r="LNI21" s="143"/>
      <c r="LNJ21" s="143"/>
      <c r="LNK21" s="143"/>
      <c r="LNL21" s="143"/>
      <c r="LNM21" s="143"/>
      <c r="LNN21" s="143"/>
      <c r="LNO21" s="143"/>
      <c r="LNP21" s="143"/>
      <c r="LNQ21" s="143"/>
      <c r="LNR21" s="143"/>
      <c r="LNS21" s="143"/>
      <c r="LNT21" s="143"/>
      <c r="LNU21" s="143"/>
      <c r="LNV21" s="143"/>
      <c r="LNW21" s="143"/>
      <c r="LNX21" s="143"/>
      <c r="LNY21" s="143"/>
      <c r="LNZ21" s="143"/>
      <c r="LOA21" s="143"/>
      <c r="LOB21" s="143"/>
      <c r="LOC21" s="143"/>
      <c r="LOD21" s="143"/>
      <c r="LOE21" s="143"/>
      <c r="LOF21" s="143"/>
      <c r="LOG21" s="143"/>
      <c r="LOH21" s="143"/>
      <c r="LOI21" s="143"/>
      <c r="LOJ21" s="143"/>
      <c r="LOK21" s="143"/>
      <c r="LOL21" s="143"/>
      <c r="LOM21" s="143"/>
      <c r="LON21" s="143"/>
      <c r="LOO21" s="143"/>
      <c r="LOP21" s="143"/>
      <c r="LOQ21" s="143"/>
      <c r="LOR21" s="143"/>
      <c r="LOS21" s="143"/>
      <c r="LOT21" s="143"/>
      <c r="LOU21" s="143"/>
      <c r="LOV21" s="143"/>
      <c r="LOW21" s="143"/>
      <c r="LOX21" s="143"/>
      <c r="LOY21" s="143"/>
      <c r="LOZ21" s="143"/>
      <c r="LPA21" s="143"/>
      <c r="LPB21" s="143"/>
      <c r="LPC21" s="143"/>
      <c r="LPD21" s="143"/>
      <c r="LPE21" s="143"/>
      <c r="LPF21" s="143"/>
      <c r="LPG21" s="143"/>
      <c r="LPH21" s="143"/>
      <c r="LPI21" s="143"/>
      <c r="LPJ21" s="143"/>
      <c r="LPK21" s="143"/>
      <c r="LPL21" s="143"/>
      <c r="LPM21" s="143"/>
      <c r="LPN21" s="143"/>
      <c r="LPO21" s="143"/>
      <c r="LPP21" s="143"/>
      <c r="LPQ21" s="143"/>
      <c r="LPR21" s="143"/>
      <c r="LPS21" s="143"/>
      <c r="LPT21" s="143"/>
      <c r="LPU21" s="143"/>
      <c r="LPV21" s="143"/>
      <c r="LPW21" s="143"/>
      <c r="LPX21" s="143"/>
      <c r="LPY21" s="143"/>
      <c r="LPZ21" s="143"/>
      <c r="LQA21" s="143"/>
      <c r="LQB21" s="143"/>
      <c r="LQC21" s="143"/>
      <c r="LQD21" s="143"/>
      <c r="LQE21" s="143"/>
      <c r="LQF21" s="143"/>
      <c r="LQG21" s="143"/>
      <c r="LQH21" s="143"/>
      <c r="LQI21" s="143"/>
      <c r="LQJ21" s="143"/>
      <c r="LQK21" s="143"/>
      <c r="LQL21" s="143"/>
      <c r="LQM21" s="143"/>
      <c r="LQN21" s="143"/>
      <c r="LQO21" s="143"/>
      <c r="LQP21" s="143"/>
      <c r="LQQ21" s="143"/>
      <c r="LQR21" s="143"/>
      <c r="LQS21" s="143"/>
      <c r="LQT21" s="143"/>
      <c r="LQU21" s="143"/>
      <c r="LQV21" s="143"/>
      <c r="LQW21" s="143"/>
      <c r="LQX21" s="143"/>
      <c r="LQY21" s="143"/>
      <c r="LQZ21" s="143"/>
      <c r="LRA21" s="143"/>
      <c r="LRB21" s="143"/>
      <c r="LRC21" s="143"/>
      <c r="LRD21" s="143"/>
      <c r="LRE21" s="143"/>
      <c r="LRF21" s="143"/>
      <c r="LRG21" s="143"/>
      <c r="LRH21" s="143"/>
      <c r="LRI21" s="143"/>
      <c r="LRJ21" s="143"/>
      <c r="LRK21" s="143"/>
      <c r="LRL21" s="143"/>
      <c r="LRM21" s="143"/>
      <c r="LRN21" s="143"/>
      <c r="LRO21" s="143"/>
      <c r="LRP21" s="143"/>
      <c r="LRQ21" s="143"/>
      <c r="LRR21" s="143"/>
      <c r="LRS21" s="143"/>
      <c r="LRT21" s="143"/>
      <c r="LRU21" s="143"/>
      <c r="LRV21" s="143"/>
      <c r="LRW21" s="143"/>
      <c r="LRX21" s="143"/>
      <c r="LRY21" s="143"/>
      <c r="LRZ21" s="143"/>
      <c r="LSA21" s="143"/>
      <c r="LSB21" s="143"/>
      <c r="LSC21" s="143"/>
      <c r="LSD21" s="143"/>
      <c r="LSE21" s="143"/>
      <c r="LSF21" s="143"/>
      <c r="LSG21" s="143"/>
      <c r="LSH21" s="143"/>
      <c r="LSI21" s="143"/>
      <c r="LSJ21" s="143"/>
      <c r="LSK21" s="143"/>
      <c r="LSL21" s="143"/>
      <c r="LSM21" s="143"/>
      <c r="LSN21" s="143"/>
      <c r="LSO21" s="143"/>
      <c r="LSP21" s="143"/>
      <c r="LSQ21" s="143"/>
      <c r="LSR21" s="143"/>
      <c r="LSS21" s="143"/>
      <c r="LST21" s="143"/>
      <c r="LSU21" s="143"/>
      <c r="LSV21" s="143"/>
      <c r="LSW21" s="143"/>
      <c r="LSX21" s="143"/>
      <c r="LSY21" s="143"/>
      <c r="LSZ21" s="143"/>
      <c r="LTA21" s="143"/>
      <c r="LTB21" s="143"/>
      <c r="LTC21" s="143"/>
      <c r="LTD21" s="143"/>
      <c r="LTE21" s="143"/>
      <c r="LTF21" s="143"/>
      <c r="LTG21" s="143"/>
      <c r="LTH21" s="143"/>
      <c r="LTI21" s="143"/>
      <c r="LTJ21" s="143"/>
      <c r="LTK21" s="143"/>
      <c r="LTL21" s="143"/>
      <c r="LTM21" s="143"/>
      <c r="LTN21" s="143"/>
      <c r="LTO21" s="143"/>
      <c r="LTP21" s="143"/>
      <c r="LTQ21" s="143"/>
      <c r="LTR21" s="143"/>
      <c r="LTS21" s="143"/>
      <c r="LTT21" s="143"/>
      <c r="LTU21" s="143"/>
      <c r="LTV21" s="143"/>
      <c r="LTW21" s="143"/>
      <c r="LTX21" s="143"/>
      <c r="LTY21" s="143"/>
      <c r="LTZ21" s="143"/>
      <c r="LUA21" s="143"/>
      <c r="LUB21" s="143"/>
      <c r="LUC21" s="143"/>
      <c r="LUD21" s="143"/>
      <c r="LUE21" s="143"/>
      <c r="LUF21" s="143"/>
      <c r="LUG21" s="143"/>
      <c r="LUH21" s="143"/>
      <c r="LUI21" s="143"/>
      <c r="LUJ21" s="143"/>
      <c r="LUK21" s="143"/>
      <c r="LUL21" s="143"/>
      <c r="LUM21" s="143"/>
      <c r="LUN21" s="143"/>
      <c r="LUO21" s="143"/>
      <c r="LUP21" s="143"/>
      <c r="LUQ21" s="143"/>
      <c r="LUR21" s="143"/>
      <c r="LUS21" s="143"/>
      <c r="LUT21" s="143"/>
      <c r="LUU21" s="143"/>
      <c r="LUV21" s="143"/>
      <c r="LUW21" s="143"/>
      <c r="LUX21" s="143"/>
      <c r="LUY21" s="143"/>
      <c r="LUZ21" s="143"/>
      <c r="LVA21" s="143"/>
      <c r="LVB21" s="143"/>
      <c r="LVC21" s="143"/>
      <c r="LVD21" s="143"/>
      <c r="LVE21" s="143"/>
      <c r="LVF21" s="143"/>
      <c r="LVG21" s="143"/>
      <c r="LVH21" s="143"/>
      <c r="LVI21" s="143"/>
      <c r="LVJ21" s="143"/>
      <c r="LVK21" s="143"/>
      <c r="LVL21" s="143"/>
      <c r="LVM21" s="143"/>
      <c r="LVN21" s="143"/>
      <c r="LVO21" s="143"/>
      <c r="LVP21" s="143"/>
      <c r="LVQ21" s="143"/>
      <c r="LVR21" s="143"/>
      <c r="LVS21" s="143"/>
      <c r="LVT21" s="143"/>
      <c r="LVU21" s="143"/>
      <c r="LVV21" s="143"/>
      <c r="LVW21" s="143"/>
      <c r="LVX21" s="143"/>
      <c r="LVY21" s="143"/>
      <c r="LVZ21" s="143"/>
      <c r="LWA21" s="143"/>
      <c r="LWB21" s="143"/>
      <c r="LWC21" s="143"/>
      <c r="LWD21" s="143"/>
      <c r="LWE21" s="143"/>
      <c r="LWF21" s="143"/>
      <c r="LWG21" s="143"/>
      <c r="LWH21" s="143"/>
      <c r="LWI21" s="143"/>
      <c r="LWJ21" s="143"/>
      <c r="LWK21" s="143"/>
      <c r="LWL21" s="143"/>
      <c r="LWM21" s="143"/>
      <c r="LWN21" s="143"/>
      <c r="LWO21" s="143"/>
      <c r="LWP21" s="143"/>
      <c r="LWQ21" s="143"/>
      <c r="LWR21" s="143"/>
      <c r="LWS21" s="143"/>
      <c r="LWT21" s="143"/>
      <c r="LWU21" s="143"/>
      <c r="LWV21" s="143"/>
      <c r="LWW21" s="143"/>
      <c r="LWX21" s="143"/>
      <c r="LWY21" s="143"/>
      <c r="LWZ21" s="143"/>
      <c r="LXA21" s="143"/>
      <c r="LXB21" s="143"/>
      <c r="LXC21" s="143"/>
      <c r="LXD21" s="143"/>
      <c r="LXE21" s="143"/>
      <c r="LXF21" s="143"/>
      <c r="LXG21" s="143"/>
      <c r="LXH21" s="143"/>
      <c r="LXI21" s="143"/>
      <c r="LXJ21" s="143"/>
      <c r="LXK21" s="143"/>
      <c r="LXL21" s="143"/>
      <c r="LXM21" s="143"/>
      <c r="LXN21" s="143"/>
      <c r="LXO21" s="143"/>
      <c r="LXP21" s="143"/>
      <c r="LXQ21" s="143"/>
      <c r="LXR21" s="143"/>
      <c r="LXS21" s="143"/>
      <c r="LXT21" s="143"/>
      <c r="LXU21" s="143"/>
      <c r="LXV21" s="143"/>
      <c r="LXW21" s="143"/>
      <c r="LXX21" s="143"/>
      <c r="LXY21" s="143"/>
      <c r="LXZ21" s="143"/>
      <c r="LYA21" s="143"/>
      <c r="LYB21" s="143"/>
      <c r="LYC21" s="143"/>
      <c r="LYD21" s="143"/>
      <c r="LYE21" s="143"/>
      <c r="LYF21" s="143"/>
      <c r="LYG21" s="143"/>
      <c r="LYH21" s="143"/>
      <c r="LYI21" s="143"/>
      <c r="LYJ21" s="143"/>
      <c r="LYK21" s="143"/>
      <c r="LYL21" s="143"/>
      <c r="LYM21" s="143"/>
      <c r="LYN21" s="143"/>
      <c r="LYO21" s="143"/>
      <c r="LYP21" s="143"/>
      <c r="LYQ21" s="143"/>
      <c r="LYR21" s="143"/>
      <c r="LYS21" s="143"/>
      <c r="LYT21" s="143"/>
      <c r="LYU21" s="143"/>
      <c r="LYV21" s="143"/>
      <c r="LYW21" s="143"/>
      <c r="LYX21" s="143"/>
      <c r="LYY21" s="143"/>
      <c r="LYZ21" s="143"/>
      <c r="LZA21" s="143"/>
      <c r="LZB21" s="143"/>
      <c r="LZC21" s="143"/>
      <c r="LZD21" s="143"/>
      <c r="LZE21" s="143"/>
      <c r="LZF21" s="143"/>
      <c r="LZG21" s="143"/>
      <c r="LZH21" s="143"/>
      <c r="LZI21" s="143"/>
      <c r="LZJ21" s="143"/>
      <c r="LZK21" s="143"/>
      <c r="LZL21" s="143"/>
      <c r="LZM21" s="143"/>
      <c r="LZN21" s="143"/>
      <c r="LZO21" s="143"/>
      <c r="LZP21" s="143"/>
      <c r="LZQ21" s="143"/>
      <c r="LZR21" s="143"/>
      <c r="LZS21" s="143"/>
      <c r="LZT21" s="143"/>
      <c r="LZU21" s="143"/>
      <c r="LZV21" s="143"/>
      <c r="LZW21" s="143"/>
      <c r="LZX21" s="143"/>
      <c r="LZY21" s="143"/>
      <c r="LZZ21" s="143"/>
      <c r="MAA21" s="143"/>
      <c r="MAB21" s="143"/>
      <c r="MAC21" s="143"/>
      <c r="MAD21" s="143"/>
      <c r="MAE21" s="143"/>
      <c r="MAF21" s="143"/>
      <c r="MAG21" s="143"/>
      <c r="MAH21" s="143"/>
      <c r="MAI21" s="143"/>
      <c r="MAJ21" s="143"/>
      <c r="MAK21" s="143"/>
      <c r="MAL21" s="143"/>
      <c r="MAM21" s="143"/>
      <c r="MAN21" s="143"/>
      <c r="MAO21" s="143"/>
      <c r="MAP21" s="143"/>
      <c r="MAQ21" s="143"/>
      <c r="MAR21" s="143"/>
      <c r="MAS21" s="143"/>
      <c r="MAT21" s="143"/>
      <c r="MAU21" s="143"/>
      <c r="MAV21" s="143"/>
      <c r="MAW21" s="143"/>
      <c r="MAX21" s="143"/>
      <c r="MAY21" s="143"/>
      <c r="MAZ21" s="143"/>
      <c r="MBA21" s="143"/>
      <c r="MBB21" s="143"/>
      <c r="MBC21" s="143"/>
      <c r="MBD21" s="143"/>
      <c r="MBE21" s="143"/>
      <c r="MBF21" s="143"/>
      <c r="MBG21" s="143"/>
      <c r="MBH21" s="143"/>
      <c r="MBI21" s="143"/>
      <c r="MBJ21" s="143"/>
      <c r="MBK21" s="143"/>
      <c r="MBL21" s="143"/>
      <c r="MBM21" s="143"/>
      <c r="MBN21" s="143"/>
      <c r="MBO21" s="143"/>
      <c r="MBP21" s="143"/>
      <c r="MBQ21" s="143"/>
      <c r="MBR21" s="143"/>
      <c r="MBS21" s="143"/>
      <c r="MBT21" s="143"/>
      <c r="MBU21" s="143"/>
      <c r="MBV21" s="143"/>
      <c r="MBW21" s="143"/>
      <c r="MBX21" s="143"/>
      <c r="MBY21" s="143"/>
      <c r="MBZ21" s="143"/>
      <c r="MCA21" s="143"/>
      <c r="MCB21" s="143"/>
      <c r="MCC21" s="143"/>
      <c r="MCD21" s="143"/>
      <c r="MCE21" s="143"/>
      <c r="MCF21" s="143"/>
      <c r="MCG21" s="143"/>
      <c r="MCH21" s="143"/>
      <c r="MCI21" s="143"/>
      <c r="MCJ21" s="143"/>
      <c r="MCK21" s="143"/>
      <c r="MCL21" s="143"/>
      <c r="MCM21" s="143"/>
      <c r="MCN21" s="143"/>
      <c r="MCO21" s="143"/>
      <c r="MCP21" s="143"/>
      <c r="MCQ21" s="143"/>
      <c r="MCR21" s="143"/>
      <c r="MCS21" s="143"/>
      <c r="MCT21" s="143"/>
      <c r="MCU21" s="143"/>
      <c r="MCV21" s="143"/>
      <c r="MCW21" s="143"/>
      <c r="MCX21" s="143"/>
      <c r="MCY21" s="143"/>
      <c r="MCZ21" s="143"/>
      <c r="MDA21" s="143"/>
      <c r="MDB21" s="143"/>
      <c r="MDC21" s="143"/>
      <c r="MDD21" s="143"/>
      <c r="MDE21" s="143"/>
      <c r="MDF21" s="143"/>
      <c r="MDG21" s="143"/>
      <c r="MDH21" s="143"/>
      <c r="MDI21" s="143"/>
      <c r="MDJ21" s="143"/>
      <c r="MDK21" s="143"/>
      <c r="MDL21" s="143"/>
      <c r="MDM21" s="143"/>
      <c r="MDN21" s="143"/>
      <c r="MDO21" s="143"/>
      <c r="MDP21" s="143"/>
      <c r="MDQ21" s="143"/>
      <c r="MDR21" s="143"/>
      <c r="MDS21" s="143"/>
      <c r="MDT21" s="143"/>
      <c r="MDU21" s="143"/>
      <c r="MDV21" s="143"/>
      <c r="MDW21" s="143"/>
      <c r="MDX21" s="143"/>
      <c r="MDY21" s="143"/>
      <c r="MDZ21" s="143"/>
      <c r="MEA21" s="143"/>
      <c r="MEB21" s="143"/>
      <c r="MEC21" s="143"/>
      <c r="MED21" s="143"/>
      <c r="MEE21" s="143"/>
      <c r="MEF21" s="143"/>
      <c r="MEG21" s="143"/>
      <c r="MEH21" s="143"/>
      <c r="MEI21" s="143"/>
      <c r="MEJ21" s="143"/>
      <c r="MEK21" s="143"/>
      <c r="MEL21" s="143"/>
      <c r="MEM21" s="143"/>
      <c r="MEN21" s="143"/>
      <c r="MEO21" s="143"/>
      <c r="MEP21" s="143"/>
      <c r="MEQ21" s="143"/>
      <c r="MER21" s="143"/>
      <c r="MES21" s="143"/>
      <c r="MET21" s="143"/>
      <c r="MEU21" s="143"/>
      <c r="MEV21" s="143"/>
      <c r="MEW21" s="143"/>
      <c r="MEX21" s="143"/>
      <c r="MEY21" s="143"/>
      <c r="MEZ21" s="143"/>
      <c r="MFA21" s="143"/>
      <c r="MFB21" s="143"/>
      <c r="MFC21" s="143"/>
      <c r="MFD21" s="143"/>
      <c r="MFE21" s="143"/>
      <c r="MFF21" s="143"/>
      <c r="MFG21" s="143"/>
      <c r="MFH21" s="143"/>
      <c r="MFI21" s="143"/>
      <c r="MFJ21" s="143"/>
      <c r="MFK21" s="143"/>
      <c r="MFL21" s="143"/>
      <c r="MFM21" s="143"/>
      <c r="MFN21" s="143"/>
      <c r="MFO21" s="143"/>
      <c r="MFP21" s="143"/>
      <c r="MFQ21" s="143"/>
      <c r="MFR21" s="143"/>
      <c r="MFS21" s="143"/>
      <c r="MFT21" s="143"/>
      <c r="MFU21" s="143"/>
      <c r="MFV21" s="143"/>
      <c r="MFW21" s="143"/>
      <c r="MFX21" s="143"/>
      <c r="MFY21" s="143"/>
      <c r="MFZ21" s="143"/>
      <c r="MGA21" s="143"/>
      <c r="MGB21" s="143"/>
      <c r="MGC21" s="143"/>
      <c r="MGD21" s="143"/>
      <c r="MGE21" s="143"/>
      <c r="MGF21" s="143"/>
      <c r="MGG21" s="143"/>
      <c r="MGH21" s="143"/>
      <c r="MGI21" s="143"/>
      <c r="MGJ21" s="143"/>
      <c r="MGK21" s="143"/>
      <c r="MGL21" s="143"/>
      <c r="MGM21" s="143"/>
      <c r="MGN21" s="143"/>
      <c r="MGO21" s="143"/>
      <c r="MGP21" s="143"/>
      <c r="MGQ21" s="143"/>
      <c r="MGR21" s="143"/>
      <c r="MGS21" s="143"/>
      <c r="MGT21" s="143"/>
      <c r="MGU21" s="143"/>
      <c r="MGV21" s="143"/>
      <c r="MGW21" s="143"/>
      <c r="MGX21" s="143"/>
      <c r="MGY21" s="143"/>
      <c r="MGZ21" s="143"/>
      <c r="MHA21" s="143"/>
      <c r="MHB21" s="143"/>
      <c r="MHC21" s="143"/>
      <c r="MHD21" s="143"/>
      <c r="MHE21" s="143"/>
      <c r="MHF21" s="143"/>
      <c r="MHG21" s="143"/>
      <c r="MHH21" s="143"/>
      <c r="MHI21" s="143"/>
      <c r="MHJ21" s="143"/>
      <c r="MHK21" s="143"/>
      <c r="MHL21" s="143"/>
      <c r="MHM21" s="143"/>
      <c r="MHN21" s="143"/>
      <c r="MHO21" s="143"/>
      <c r="MHP21" s="143"/>
      <c r="MHQ21" s="143"/>
      <c r="MHR21" s="143"/>
      <c r="MHS21" s="143"/>
      <c r="MHT21" s="143"/>
      <c r="MHU21" s="143"/>
      <c r="MHV21" s="143"/>
      <c r="MHW21" s="143"/>
      <c r="MHX21" s="143"/>
      <c r="MHY21" s="143"/>
      <c r="MHZ21" s="143"/>
      <c r="MIA21" s="143"/>
      <c r="MIB21" s="143"/>
      <c r="MIC21" s="143"/>
      <c r="MID21" s="143"/>
      <c r="MIE21" s="143"/>
      <c r="MIF21" s="143"/>
      <c r="MIG21" s="143"/>
      <c r="MIH21" s="143"/>
      <c r="MII21" s="143"/>
      <c r="MIJ21" s="143"/>
      <c r="MIK21" s="143"/>
      <c r="MIL21" s="143"/>
      <c r="MIM21" s="143"/>
      <c r="MIN21" s="143"/>
      <c r="MIO21" s="143"/>
      <c r="MIP21" s="143"/>
      <c r="MIQ21" s="143"/>
      <c r="MIR21" s="143"/>
      <c r="MIS21" s="143"/>
      <c r="MIT21" s="143"/>
      <c r="MIU21" s="143"/>
      <c r="MIV21" s="143"/>
      <c r="MIW21" s="143"/>
      <c r="MIX21" s="143"/>
      <c r="MIY21" s="143"/>
      <c r="MIZ21" s="143"/>
      <c r="MJA21" s="143"/>
      <c r="MJB21" s="143"/>
      <c r="MJC21" s="143"/>
      <c r="MJD21" s="143"/>
      <c r="MJE21" s="143"/>
      <c r="MJF21" s="143"/>
      <c r="MJG21" s="143"/>
      <c r="MJH21" s="143"/>
      <c r="MJI21" s="143"/>
      <c r="MJJ21" s="143"/>
      <c r="MJK21" s="143"/>
      <c r="MJL21" s="143"/>
      <c r="MJM21" s="143"/>
      <c r="MJN21" s="143"/>
      <c r="MJO21" s="143"/>
      <c r="MJP21" s="143"/>
      <c r="MJQ21" s="143"/>
      <c r="MJR21" s="143"/>
      <c r="MJS21" s="143"/>
      <c r="MJT21" s="143"/>
      <c r="MJU21" s="143"/>
      <c r="MJV21" s="143"/>
      <c r="MJW21" s="143"/>
      <c r="MJX21" s="143"/>
      <c r="MJY21" s="143"/>
      <c r="MJZ21" s="143"/>
      <c r="MKA21" s="143"/>
      <c r="MKB21" s="143"/>
      <c r="MKC21" s="143"/>
      <c r="MKD21" s="143"/>
      <c r="MKE21" s="143"/>
      <c r="MKF21" s="143"/>
      <c r="MKG21" s="143"/>
      <c r="MKH21" s="143"/>
      <c r="MKI21" s="143"/>
      <c r="MKJ21" s="143"/>
      <c r="MKK21" s="143"/>
      <c r="MKL21" s="143"/>
      <c r="MKM21" s="143"/>
      <c r="MKN21" s="143"/>
      <c r="MKO21" s="143"/>
      <c r="MKP21" s="143"/>
      <c r="MKQ21" s="143"/>
      <c r="MKR21" s="143"/>
      <c r="MKS21" s="143"/>
      <c r="MKT21" s="143"/>
      <c r="MKU21" s="143"/>
      <c r="MKV21" s="143"/>
      <c r="MKW21" s="143"/>
      <c r="MKX21" s="143"/>
      <c r="MKY21" s="143"/>
      <c r="MKZ21" s="143"/>
      <c r="MLA21" s="143"/>
      <c r="MLB21" s="143"/>
      <c r="MLC21" s="143"/>
      <c r="MLD21" s="143"/>
      <c r="MLE21" s="143"/>
      <c r="MLF21" s="143"/>
      <c r="MLG21" s="143"/>
      <c r="MLH21" s="143"/>
      <c r="MLI21" s="143"/>
      <c r="MLJ21" s="143"/>
      <c r="MLK21" s="143"/>
      <c r="MLL21" s="143"/>
      <c r="MLM21" s="143"/>
      <c r="MLN21" s="143"/>
      <c r="MLO21" s="143"/>
      <c r="MLP21" s="143"/>
      <c r="MLQ21" s="143"/>
      <c r="MLR21" s="143"/>
      <c r="MLS21" s="143"/>
      <c r="MLT21" s="143"/>
      <c r="MLU21" s="143"/>
      <c r="MLV21" s="143"/>
      <c r="MLW21" s="143"/>
      <c r="MLX21" s="143"/>
      <c r="MLY21" s="143"/>
      <c r="MLZ21" s="143"/>
      <c r="MMA21" s="143"/>
      <c r="MMB21" s="143"/>
      <c r="MMC21" s="143"/>
      <c r="MMD21" s="143"/>
      <c r="MME21" s="143"/>
      <c r="MMF21" s="143"/>
      <c r="MMG21" s="143"/>
      <c r="MMH21" s="143"/>
      <c r="MMI21" s="143"/>
      <c r="MMJ21" s="143"/>
      <c r="MMK21" s="143"/>
      <c r="MML21" s="143"/>
      <c r="MMM21" s="143"/>
      <c r="MMN21" s="143"/>
      <c r="MMO21" s="143"/>
      <c r="MMP21" s="143"/>
      <c r="MMQ21" s="143"/>
      <c r="MMR21" s="143"/>
      <c r="MMS21" s="143"/>
      <c r="MMT21" s="143"/>
      <c r="MMU21" s="143"/>
      <c r="MMV21" s="143"/>
      <c r="MMW21" s="143"/>
      <c r="MMX21" s="143"/>
      <c r="MMY21" s="143"/>
      <c r="MMZ21" s="143"/>
      <c r="MNA21" s="143"/>
      <c r="MNB21" s="143"/>
      <c r="MNC21" s="143"/>
      <c r="MND21" s="143"/>
      <c r="MNE21" s="143"/>
      <c r="MNF21" s="143"/>
      <c r="MNG21" s="143"/>
      <c r="MNH21" s="143"/>
      <c r="MNI21" s="143"/>
      <c r="MNJ21" s="143"/>
      <c r="MNK21" s="143"/>
      <c r="MNL21" s="143"/>
      <c r="MNM21" s="143"/>
      <c r="MNN21" s="143"/>
      <c r="MNO21" s="143"/>
      <c r="MNP21" s="143"/>
      <c r="MNQ21" s="143"/>
      <c r="MNR21" s="143"/>
      <c r="MNS21" s="143"/>
      <c r="MNT21" s="143"/>
      <c r="MNU21" s="143"/>
      <c r="MNV21" s="143"/>
      <c r="MNW21" s="143"/>
      <c r="MNX21" s="143"/>
      <c r="MNY21" s="143"/>
      <c r="MNZ21" s="143"/>
      <c r="MOA21" s="143"/>
      <c r="MOB21" s="143"/>
      <c r="MOC21" s="143"/>
      <c r="MOD21" s="143"/>
      <c r="MOE21" s="143"/>
      <c r="MOF21" s="143"/>
      <c r="MOG21" s="143"/>
      <c r="MOH21" s="143"/>
      <c r="MOI21" s="143"/>
      <c r="MOJ21" s="143"/>
      <c r="MOK21" s="143"/>
      <c r="MOL21" s="143"/>
      <c r="MOM21" s="143"/>
      <c r="MON21" s="143"/>
      <c r="MOO21" s="143"/>
      <c r="MOP21" s="143"/>
      <c r="MOQ21" s="143"/>
      <c r="MOR21" s="143"/>
      <c r="MOS21" s="143"/>
      <c r="MOT21" s="143"/>
      <c r="MOU21" s="143"/>
      <c r="MOV21" s="143"/>
      <c r="MOW21" s="143"/>
      <c r="MOX21" s="143"/>
      <c r="MOY21" s="143"/>
      <c r="MOZ21" s="143"/>
      <c r="MPA21" s="143"/>
      <c r="MPB21" s="143"/>
      <c r="MPC21" s="143"/>
      <c r="MPD21" s="143"/>
      <c r="MPE21" s="143"/>
      <c r="MPF21" s="143"/>
      <c r="MPG21" s="143"/>
      <c r="MPH21" s="143"/>
      <c r="MPI21" s="143"/>
      <c r="MPJ21" s="143"/>
      <c r="MPK21" s="143"/>
      <c r="MPL21" s="143"/>
      <c r="MPM21" s="143"/>
      <c r="MPN21" s="143"/>
      <c r="MPO21" s="143"/>
      <c r="MPP21" s="143"/>
      <c r="MPQ21" s="143"/>
      <c r="MPR21" s="143"/>
      <c r="MPS21" s="143"/>
      <c r="MPT21" s="143"/>
      <c r="MPU21" s="143"/>
      <c r="MPV21" s="143"/>
      <c r="MPW21" s="143"/>
      <c r="MPX21" s="143"/>
      <c r="MPY21" s="143"/>
      <c r="MPZ21" s="143"/>
      <c r="MQA21" s="143"/>
      <c r="MQB21" s="143"/>
      <c r="MQC21" s="143"/>
      <c r="MQD21" s="143"/>
      <c r="MQE21" s="143"/>
      <c r="MQF21" s="143"/>
      <c r="MQG21" s="143"/>
      <c r="MQH21" s="143"/>
      <c r="MQI21" s="143"/>
      <c r="MQJ21" s="143"/>
      <c r="MQK21" s="143"/>
      <c r="MQL21" s="143"/>
      <c r="MQM21" s="143"/>
      <c r="MQN21" s="143"/>
      <c r="MQO21" s="143"/>
      <c r="MQP21" s="143"/>
      <c r="MQQ21" s="143"/>
      <c r="MQR21" s="143"/>
      <c r="MQS21" s="143"/>
      <c r="MQT21" s="143"/>
      <c r="MQU21" s="143"/>
      <c r="MQV21" s="143"/>
      <c r="MQW21" s="143"/>
      <c r="MQX21" s="143"/>
      <c r="MQY21" s="143"/>
      <c r="MQZ21" s="143"/>
      <c r="MRA21" s="143"/>
      <c r="MRB21" s="143"/>
      <c r="MRC21" s="143"/>
      <c r="MRD21" s="143"/>
      <c r="MRE21" s="143"/>
      <c r="MRF21" s="143"/>
      <c r="MRG21" s="143"/>
      <c r="MRH21" s="143"/>
      <c r="MRI21" s="143"/>
      <c r="MRJ21" s="143"/>
      <c r="MRK21" s="143"/>
      <c r="MRL21" s="143"/>
      <c r="MRM21" s="143"/>
      <c r="MRN21" s="143"/>
      <c r="MRO21" s="143"/>
      <c r="MRP21" s="143"/>
      <c r="MRQ21" s="143"/>
      <c r="MRR21" s="143"/>
      <c r="MRS21" s="143"/>
      <c r="MRT21" s="143"/>
      <c r="MRU21" s="143"/>
      <c r="MRV21" s="143"/>
      <c r="MRW21" s="143"/>
      <c r="MRX21" s="143"/>
      <c r="MRY21" s="143"/>
      <c r="MRZ21" s="143"/>
      <c r="MSA21" s="143"/>
      <c r="MSB21" s="143"/>
      <c r="MSC21" s="143"/>
      <c r="MSD21" s="143"/>
      <c r="MSE21" s="143"/>
      <c r="MSF21" s="143"/>
      <c r="MSG21" s="143"/>
      <c r="MSH21" s="143"/>
      <c r="MSI21" s="143"/>
      <c r="MSJ21" s="143"/>
      <c r="MSK21" s="143"/>
      <c r="MSL21" s="143"/>
      <c r="MSM21" s="143"/>
      <c r="MSN21" s="143"/>
      <c r="MSO21" s="143"/>
      <c r="MSP21" s="143"/>
      <c r="MSQ21" s="143"/>
      <c r="MSR21" s="143"/>
      <c r="MSS21" s="143"/>
      <c r="MST21" s="143"/>
      <c r="MSU21" s="143"/>
      <c r="MSV21" s="143"/>
      <c r="MSW21" s="143"/>
      <c r="MSX21" s="143"/>
      <c r="MSY21" s="143"/>
      <c r="MSZ21" s="143"/>
      <c r="MTA21" s="143"/>
      <c r="MTB21" s="143"/>
      <c r="MTC21" s="143"/>
      <c r="MTD21" s="143"/>
      <c r="MTE21" s="143"/>
      <c r="MTF21" s="143"/>
      <c r="MTG21" s="143"/>
      <c r="MTH21" s="143"/>
      <c r="MTI21" s="143"/>
      <c r="MTJ21" s="143"/>
      <c r="MTK21" s="143"/>
      <c r="MTL21" s="143"/>
      <c r="MTM21" s="143"/>
      <c r="MTN21" s="143"/>
      <c r="MTO21" s="143"/>
      <c r="MTP21" s="143"/>
      <c r="MTQ21" s="143"/>
      <c r="MTR21" s="143"/>
      <c r="MTS21" s="143"/>
      <c r="MTT21" s="143"/>
      <c r="MTU21" s="143"/>
      <c r="MTV21" s="143"/>
      <c r="MTW21" s="143"/>
      <c r="MTX21" s="143"/>
      <c r="MTY21" s="143"/>
      <c r="MTZ21" s="143"/>
      <c r="MUA21" s="143"/>
      <c r="MUB21" s="143"/>
      <c r="MUC21" s="143"/>
      <c r="MUD21" s="143"/>
      <c r="MUE21" s="143"/>
      <c r="MUF21" s="143"/>
      <c r="MUG21" s="143"/>
      <c r="MUH21" s="143"/>
      <c r="MUI21" s="143"/>
      <c r="MUJ21" s="143"/>
      <c r="MUK21" s="143"/>
      <c r="MUL21" s="143"/>
      <c r="MUM21" s="143"/>
      <c r="MUN21" s="143"/>
      <c r="MUO21" s="143"/>
      <c r="MUP21" s="143"/>
      <c r="MUQ21" s="143"/>
      <c r="MUR21" s="143"/>
      <c r="MUS21" s="143"/>
      <c r="MUT21" s="143"/>
      <c r="MUU21" s="143"/>
      <c r="MUV21" s="143"/>
      <c r="MUW21" s="143"/>
      <c r="MUX21" s="143"/>
      <c r="MUY21" s="143"/>
      <c r="MUZ21" s="143"/>
      <c r="MVA21" s="143"/>
      <c r="MVB21" s="143"/>
      <c r="MVC21" s="143"/>
      <c r="MVD21" s="143"/>
      <c r="MVE21" s="143"/>
      <c r="MVF21" s="143"/>
      <c r="MVG21" s="143"/>
      <c r="MVH21" s="143"/>
      <c r="MVI21" s="143"/>
      <c r="MVJ21" s="143"/>
      <c r="MVK21" s="143"/>
      <c r="MVL21" s="143"/>
      <c r="MVM21" s="143"/>
      <c r="MVN21" s="143"/>
      <c r="MVO21" s="143"/>
      <c r="MVP21" s="143"/>
      <c r="MVQ21" s="143"/>
      <c r="MVR21" s="143"/>
      <c r="MVS21" s="143"/>
      <c r="MVT21" s="143"/>
      <c r="MVU21" s="143"/>
      <c r="MVV21" s="143"/>
      <c r="MVW21" s="143"/>
      <c r="MVX21" s="143"/>
      <c r="MVY21" s="143"/>
      <c r="MVZ21" s="143"/>
      <c r="MWA21" s="143"/>
      <c r="MWB21" s="143"/>
      <c r="MWC21" s="143"/>
      <c r="MWD21" s="143"/>
      <c r="MWE21" s="143"/>
      <c r="MWF21" s="143"/>
      <c r="MWG21" s="143"/>
      <c r="MWH21" s="143"/>
      <c r="MWI21" s="143"/>
      <c r="MWJ21" s="143"/>
      <c r="MWK21" s="143"/>
      <c r="MWL21" s="143"/>
      <c r="MWM21" s="143"/>
      <c r="MWN21" s="143"/>
      <c r="MWO21" s="143"/>
      <c r="MWP21" s="143"/>
      <c r="MWQ21" s="143"/>
      <c r="MWR21" s="143"/>
      <c r="MWS21" s="143"/>
      <c r="MWT21" s="143"/>
      <c r="MWU21" s="143"/>
      <c r="MWV21" s="143"/>
      <c r="MWW21" s="143"/>
      <c r="MWX21" s="143"/>
      <c r="MWY21" s="143"/>
      <c r="MWZ21" s="143"/>
      <c r="MXA21" s="143"/>
      <c r="MXB21" s="143"/>
      <c r="MXC21" s="143"/>
      <c r="MXD21" s="143"/>
      <c r="MXE21" s="143"/>
      <c r="MXF21" s="143"/>
      <c r="MXG21" s="143"/>
      <c r="MXH21" s="143"/>
      <c r="MXI21" s="143"/>
      <c r="MXJ21" s="143"/>
      <c r="MXK21" s="143"/>
      <c r="MXL21" s="143"/>
      <c r="MXM21" s="143"/>
      <c r="MXN21" s="143"/>
      <c r="MXO21" s="143"/>
      <c r="MXP21" s="143"/>
      <c r="MXQ21" s="143"/>
      <c r="MXR21" s="143"/>
      <c r="MXS21" s="143"/>
      <c r="MXT21" s="143"/>
      <c r="MXU21" s="143"/>
      <c r="MXV21" s="143"/>
      <c r="MXW21" s="143"/>
      <c r="MXX21" s="143"/>
      <c r="MXY21" s="143"/>
      <c r="MXZ21" s="143"/>
      <c r="MYA21" s="143"/>
      <c r="MYB21" s="143"/>
      <c r="MYC21" s="143"/>
      <c r="MYD21" s="143"/>
      <c r="MYE21" s="143"/>
      <c r="MYF21" s="143"/>
      <c r="MYG21" s="143"/>
      <c r="MYH21" s="143"/>
      <c r="MYI21" s="143"/>
      <c r="MYJ21" s="143"/>
      <c r="MYK21" s="143"/>
      <c r="MYL21" s="143"/>
      <c r="MYM21" s="143"/>
      <c r="MYN21" s="143"/>
      <c r="MYO21" s="143"/>
      <c r="MYP21" s="143"/>
      <c r="MYQ21" s="143"/>
      <c r="MYR21" s="143"/>
      <c r="MYS21" s="143"/>
      <c r="MYT21" s="143"/>
      <c r="MYU21" s="143"/>
      <c r="MYV21" s="143"/>
      <c r="MYW21" s="143"/>
      <c r="MYX21" s="143"/>
      <c r="MYY21" s="143"/>
      <c r="MYZ21" s="143"/>
      <c r="MZA21" s="143"/>
      <c r="MZB21" s="143"/>
      <c r="MZC21" s="143"/>
      <c r="MZD21" s="143"/>
      <c r="MZE21" s="143"/>
      <c r="MZF21" s="143"/>
      <c r="MZG21" s="143"/>
      <c r="MZH21" s="143"/>
      <c r="MZI21" s="143"/>
      <c r="MZJ21" s="143"/>
      <c r="MZK21" s="143"/>
      <c r="MZL21" s="143"/>
      <c r="MZM21" s="143"/>
      <c r="MZN21" s="143"/>
      <c r="MZO21" s="143"/>
      <c r="MZP21" s="143"/>
      <c r="MZQ21" s="143"/>
      <c r="MZR21" s="143"/>
      <c r="MZS21" s="143"/>
      <c r="MZT21" s="143"/>
      <c r="MZU21" s="143"/>
      <c r="MZV21" s="143"/>
      <c r="MZW21" s="143"/>
      <c r="MZX21" s="143"/>
      <c r="MZY21" s="143"/>
      <c r="MZZ21" s="143"/>
      <c r="NAA21" s="143"/>
      <c r="NAB21" s="143"/>
      <c r="NAC21" s="143"/>
      <c r="NAD21" s="143"/>
      <c r="NAE21" s="143"/>
      <c r="NAF21" s="143"/>
      <c r="NAG21" s="143"/>
      <c r="NAH21" s="143"/>
      <c r="NAI21" s="143"/>
      <c r="NAJ21" s="143"/>
      <c r="NAK21" s="143"/>
      <c r="NAL21" s="143"/>
      <c r="NAM21" s="143"/>
      <c r="NAN21" s="143"/>
      <c r="NAO21" s="143"/>
      <c r="NAP21" s="143"/>
      <c r="NAQ21" s="143"/>
      <c r="NAR21" s="143"/>
      <c r="NAS21" s="143"/>
      <c r="NAT21" s="143"/>
      <c r="NAU21" s="143"/>
      <c r="NAV21" s="143"/>
      <c r="NAW21" s="143"/>
      <c r="NAX21" s="143"/>
      <c r="NAY21" s="143"/>
      <c r="NAZ21" s="143"/>
      <c r="NBA21" s="143"/>
      <c r="NBB21" s="143"/>
      <c r="NBC21" s="143"/>
      <c r="NBD21" s="143"/>
      <c r="NBE21" s="143"/>
      <c r="NBF21" s="143"/>
      <c r="NBG21" s="143"/>
      <c r="NBH21" s="143"/>
      <c r="NBI21" s="143"/>
      <c r="NBJ21" s="143"/>
      <c r="NBK21" s="143"/>
      <c r="NBL21" s="143"/>
      <c r="NBM21" s="143"/>
      <c r="NBN21" s="143"/>
      <c r="NBO21" s="143"/>
      <c r="NBP21" s="143"/>
      <c r="NBQ21" s="143"/>
      <c r="NBR21" s="143"/>
      <c r="NBS21" s="143"/>
      <c r="NBT21" s="143"/>
      <c r="NBU21" s="143"/>
      <c r="NBV21" s="143"/>
      <c r="NBW21" s="143"/>
      <c r="NBX21" s="143"/>
      <c r="NBY21" s="143"/>
      <c r="NBZ21" s="143"/>
      <c r="NCA21" s="143"/>
      <c r="NCB21" s="143"/>
      <c r="NCC21" s="143"/>
      <c r="NCD21" s="143"/>
      <c r="NCE21" s="143"/>
      <c r="NCF21" s="143"/>
      <c r="NCG21" s="143"/>
      <c r="NCH21" s="143"/>
      <c r="NCI21" s="143"/>
      <c r="NCJ21" s="143"/>
      <c r="NCK21" s="143"/>
      <c r="NCL21" s="143"/>
      <c r="NCM21" s="143"/>
      <c r="NCN21" s="143"/>
      <c r="NCO21" s="143"/>
      <c r="NCP21" s="143"/>
      <c r="NCQ21" s="143"/>
      <c r="NCR21" s="143"/>
      <c r="NCS21" s="143"/>
      <c r="NCT21" s="143"/>
      <c r="NCU21" s="143"/>
      <c r="NCV21" s="143"/>
      <c r="NCW21" s="143"/>
      <c r="NCX21" s="143"/>
      <c r="NCY21" s="143"/>
      <c r="NCZ21" s="143"/>
      <c r="NDA21" s="143"/>
      <c r="NDB21" s="143"/>
      <c r="NDC21" s="143"/>
      <c r="NDD21" s="143"/>
      <c r="NDE21" s="143"/>
      <c r="NDF21" s="143"/>
      <c r="NDG21" s="143"/>
      <c r="NDH21" s="143"/>
      <c r="NDI21" s="143"/>
      <c r="NDJ21" s="143"/>
      <c r="NDK21" s="143"/>
      <c r="NDL21" s="143"/>
      <c r="NDM21" s="143"/>
      <c r="NDN21" s="143"/>
      <c r="NDO21" s="143"/>
      <c r="NDP21" s="143"/>
      <c r="NDQ21" s="143"/>
      <c r="NDR21" s="143"/>
      <c r="NDS21" s="143"/>
      <c r="NDT21" s="143"/>
      <c r="NDU21" s="143"/>
      <c r="NDV21" s="143"/>
      <c r="NDW21" s="143"/>
      <c r="NDX21" s="143"/>
      <c r="NDY21" s="143"/>
      <c r="NDZ21" s="143"/>
      <c r="NEA21" s="143"/>
      <c r="NEB21" s="143"/>
      <c r="NEC21" s="143"/>
      <c r="NED21" s="143"/>
      <c r="NEE21" s="143"/>
      <c r="NEF21" s="143"/>
      <c r="NEG21" s="143"/>
      <c r="NEH21" s="143"/>
      <c r="NEI21" s="143"/>
      <c r="NEJ21" s="143"/>
      <c r="NEK21" s="143"/>
      <c r="NEL21" s="143"/>
      <c r="NEM21" s="143"/>
      <c r="NEN21" s="143"/>
      <c r="NEO21" s="143"/>
      <c r="NEP21" s="143"/>
      <c r="NEQ21" s="143"/>
      <c r="NER21" s="143"/>
      <c r="NES21" s="143"/>
      <c r="NET21" s="143"/>
      <c r="NEU21" s="143"/>
      <c r="NEV21" s="143"/>
      <c r="NEW21" s="143"/>
      <c r="NEX21" s="143"/>
      <c r="NEY21" s="143"/>
      <c r="NEZ21" s="143"/>
      <c r="NFA21" s="143"/>
      <c r="NFB21" s="143"/>
      <c r="NFC21" s="143"/>
      <c r="NFD21" s="143"/>
      <c r="NFE21" s="143"/>
      <c r="NFF21" s="143"/>
      <c r="NFG21" s="143"/>
      <c r="NFH21" s="143"/>
      <c r="NFI21" s="143"/>
      <c r="NFJ21" s="143"/>
      <c r="NFK21" s="143"/>
      <c r="NFL21" s="143"/>
      <c r="NFM21" s="143"/>
      <c r="NFN21" s="143"/>
      <c r="NFO21" s="143"/>
      <c r="NFP21" s="143"/>
      <c r="NFQ21" s="143"/>
      <c r="NFR21" s="143"/>
      <c r="NFS21" s="143"/>
      <c r="NFT21" s="143"/>
      <c r="NFU21" s="143"/>
      <c r="NFV21" s="143"/>
      <c r="NFW21" s="143"/>
      <c r="NFX21" s="143"/>
      <c r="NFY21" s="143"/>
      <c r="NFZ21" s="143"/>
      <c r="NGA21" s="143"/>
      <c r="NGB21" s="143"/>
      <c r="NGC21" s="143"/>
      <c r="NGD21" s="143"/>
      <c r="NGE21" s="143"/>
      <c r="NGF21" s="143"/>
      <c r="NGG21" s="143"/>
      <c r="NGH21" s="143"/>
      <c r="NGI21" s="143"/>
      <c r="NGJ21" s="143"/>
      <c r="NGK21" s="143"/>
      <c r="NGL21" s="143"/>
      <c r="NGM21" s="143"/>
      <c r="NGN21" s="143"/>
      <c r="NGO21" s="143"/>
      <c r="NGP21" s="143"/>
      <c r="NGQ21" s="143"/>
      <c r="NGR21" s="143"/>
      <c r="NGS21" s="143"/>
      <c r="NGT21" s="143"/>
      <c r="NGU21" s="143"/>
      <c r="NGV21" s="143"/>
      <c r="NGW21" s="143"/>
      <c r="NGX21" s="143"/>
      <c r="NGY21" s="143"/>
      <c r="NGZ21" s="143"/>
      <c r="NHA21" s="143"/>
      <c r="NHB21" s="143"/>
      <c r="NHC21" s="143"/>
      <c r="NHD21" s="143"/>
      <c r="NHE21" s="143"/>
      <c r="NHF21" s="143"/>
      <c r="NHG21" s="143"/>
      <c r="NHH21" s="143"/>
      <c r="NHI21" s="143"/>
      <c r="NHJ21" s="143"/>
      <c r="NHK21" s="143"/>
      <c r="NHL21" s="143"/>
      <c r="NHM21" s="143"/>
      <c r="NHN21" s="143"/>
      <c r="NHO21" s="143"/>
      <c r="NHP21" s="143"/>
      <c r="NHQ21" s="143"/>
      <c r="NHR21" s="143"/>
      <c r="NHS21" s="143"/>
      <c r="NHT21" s="143"/>
      <c r="NHU21" s="143"/>
      <c r="NHV21" s="143"/>
      <c r="NHW21" s="143"/>
      <c r="NHX21" s="143"/>
      <c r="NHY21" s="143"/>
      <c r="NHZ21" s="143"/>
      <c r="NIA21" s="143"/>
      <c r="NIB21" s="143"/>
      <c r="NIC21" s="143"/>
      <c r="NID21" s="143"/>
      <c r="NIE21" s="143"/>
      <c r="NIF21" s="143"/>
      <c r="NIG21" s="143"/>
      <c r="NIH21" s="143"/>
      <c r="NII21" s="143"/>
      <c r="NIJ21" s="143"/>
      <c r="NIK21" s="143"/>
      <c r="NIL21" s="143"/>
      <c r="NIM21" s="143"/>
      <c r="NIN21" s="143"/>
      <c r="NIO21" s="143"/>
      <c r="NIP21" s="143"/>
      <c r="NIQ21" s="143"/>
      <c r="NIR21" s="143"/>
      <c r="NIS21" s="143"/>
      <c r="NIT21" s="143"/>
      <c r="NIU21" s="143"/>
      <c r="NIV21" s="143"/>
      <c r="NIW21" s="143"/>
      <c r="NIX21" s="143"/>
      <c r="NIY21" s="143"/>
      <c r="NIZ21" s="143"/>
      <c r="NJA21" s="143"/>
      <c r="NJB21" s="143"/>
      <c r="NJC21" s="143"/>
      <c r="NJD21" s="143"/>
      <c r="NJE21" s="143"/>
      <c r="NJF21" s="143"/>
      <c r="NJG21" s="143"/>
      <c r="NJH21" s="143"/>
      <c r="NJI21" s="143"/>
      <c r="NJJ21" s="143"/>
      <c r="NJK21" s="143"/>
      <c r="NJL21" s="143"/>
      <c r="NJM21" s="143"/>
      <c r="NJN21" s="143"/>
      <c r="NJO21" s="143"/>
      <c r="NJP21" s="143"/>
      <c r="NJQ21" s="143"/>
      <c r="NJR21" s="143"/>
      <c r="NJS21" s="143"/>
      <c r="NJT21" s="143"/>
      <c r="NJU21" s="143"/>
      <c r="NJV21" s="143"/>
      <c r="NJW21" s="143"/>
      <c r="NJX21" s="143"/>
      <c r="NJY21" s="143"/>
      <c r="NJZ21" s="143"/>
      <c r="NKA21" s="143"/>
      <c r="NKB21" s="143"/>
      <c r="NKC21" s="143"/>
      <c r="NKD21" s="143"/>
      <c r="NKE21" s="143"/>
      <c r="NKF21" s="143"/>
      <c r="NKG21" s="143"/>
      <c r="NKH21" s="143"/>
      <c r="NKI21" s="143"/>
      <c r="NKJ21" s="143"/>
      <c r="NKK21" s="143"/>
      <c r="NKL21" s="143"/>
      <c r="NKM21" s="143"/>
      <c r="NKN21" s="143"/>
      <c r="NKO21" s="143"/>
      <c r="NKP21" s="143"/>
      <c r="NKQ21" s="143"/>
      <c r="NKR21" s="143"/>
      <c r="NKS21" s="143"/>
      <c r="NKT21" s="143"/>
      <c r="NKU21" s="143"/>
      <c r="NKV21" s="143"/>
      <c r="NKW21" s="143"/>
      <c r="NKX21" s="143"/>
      <c r="NKY21" s="143"/>
      <c r="NKZ21" s="143"/>
      <c r="NLA21" s="143"/>
      <c r="NLB21" s="143"/>
      <c r="NLC21" s="143"/>
      <c r="NLD21" s="143"/>
      <c r="NLE21" s="143"/>
      <c r="NLF21" s="143"/>
      <c r="NLG21" s="143"/>
      <c r="NLH21" s="143"/>
      <c r="NLI21" s="143"/>
      <c r="NLJ21" s="143"/>
      <c r="NLK21" s="143"/>
      <c r="NLL21" s="143"/>
      <c r="NLM21" s="143"/>
      <c r="NLN21" s="143"/>
      <c r="NLO21" s="143"/>
      <c r="NLP21" s="143"/>
      <c r="NLQ21" s="143"/>
      <c r="NLR21" s="143"/>
      <c r="NLS21" s="143"/>
      <c r="NLT21" s="143"/>
      <c r="NLU21" s="143"/>
      <c r="NLV21" s="143"/>
      <c r="NLW21" s="143"/>
      <c r="NLX21" s="143"/>
      <c r="NLY21" s="143"/>
      <c r="NLZ21" s="143"/>
      <c r="NMA21" s="143"/>
      <c r="NMB21" s="143"/>
      <c r="NMC21" s="143"/>
      <c r="NMD21" s="143"/>
      <c r="NME21" s="143"/>
      <c r="NMF21" s="143"/>
      <c r="NMG21" s="143"/>
      <c r="NMH21" s="143"/>
      <c r="NMI21" s="143"/>
      <c r="NMJ21" s="143"/>
      <c r="NMK21" s="143"/>
      <c r="NML21" s="143"/>
      <c r="NMM21" s="143"/>
      <c r="NMN21" s="143"/>
      <c r="NMO21" s="143"/>
      <c r="NMP21" s="143"/>
      <c r="NMQ21" s="143"/>
      <c r="NMR21" s="143"/>
      <c r="NMS21" s="143"/>
      <c r="NMT21" s="143"/>
      <c r="NMU21" s="143"/>
      <c r="NMV21" s="143"/>
      <c r="NMW21" s="143"/>
      <c r="NMX21" s="143"/>
      <c r="NMY21" s="143"/>
      <c r="NMZ21" s="143"/>
      <c r="NNA21" s="143"/>
      <c r="NNB21" s="143"/>
      <c r="NNC21" s="143"/>
      <c r="NND21" s="143"/>
      <c r="NNE21" s="143"/>
      <c r="NNF21" s="143"/>
      <c r="NNG21" s="143"/>
      <c r="NNH21" s="143"/>
      <c r="NNI21" s="143"/>
      <c r="NNJ21" s="143"/>
      <c r="NNK21" s="143"/>
      <c r="NNL21" s="143"/>
      <c r="NNM21" s="143"/>
      <c r="NNN21" s="143"/>
      <c r="NNO21" s="143"/>
      <c r="NNP21" s="143"/>
      <c r="NNQ21" s="143"/>
      <c r="NNR21" s="143"/>
      <c r="NNS21" s="143"/>
      <c r="NNT21" s="143"/>
      <c r="NNU21" s="143"/>
      <c r="NNV21" s="143"/>
      <c r="NNW21" s="143"/>
      <c r="NNX21" s="143"/>
      <c r="NNY21" s="143"/>
      <c r="NNZ21" s="143"/>
      <c r="NOA21" s="143"/>
      <c r="NOB21" s="143"/>
      <c r="NOC21" s="143"/>
      <c r="NOD21" s="143"/>
      <c r="NOE21" s="143"/>
      <c r="NOF21" s="143"/>
      <c r="NOG21" s="143"/>
      <c r="NOH21" s="143"/>
      <c r="NOI21" s="143"/>
      <c r="NOJ21" s="143"/>
      <c r="NOK21" s="143"/>
      <c r="NOL21" s="143"/>
      <c r="NOM21" s="143"/>
      <c r="NON21" s="143"/>
      <c r="NOO21" s="143"/>
      <c r="NOP21" s="143"/>
      <c r="NOQ21" s="143"/>
      <c r="NOR21" s="143"/>
      <c r="NOS21" s="143"/>
      <c r="NOT21" s="143"/>
      <c r="NOU21" s="143"/>
      <c r="NOV21" s="143"/>
      <c r="NOW21" s="143"/>
      <c r="NOX21" s="143"/>
      <c r="NOY21" s="143"/>
      <c r="NOZ21" s="143"/>
      <c r="NPA21" s="143"/>
      <c r="NPB21" s="143"/>
      <c r="NPC21" s="143"/>
      <c r="NPD21" s="143"/>
      <c r="NPE21" s="143"/>
      <c r="NPF21" s="143"/>
      <c r="NPG21" s="143"/>
      <c r="NPH21" s="143"/>
      <c r="NPI21" s="143"/>
      <c r="NPJ21" s="143"/>
      <c r="NPK21" s="143"/>
      <c r="NPL21" s="143"/>
      <c r="NPM21" s="143"/>
      <c r="NPN21" s="143"/>
      <c r="NPO21" s="143"/>
      <c r="NPP21" s="143"/>
      <c r="NPQ21" s="143"/>
      <c r="NPR21" s="143"/>
      <c r="NPS21" s="143"/>
      <c r="NPT21" s="143"/>
      <c r="NPU21" s="143"/>
      <c r="NPV21" s="143"/>
      <c r="NPW21" s="143"/>
      <c r="NPX21" s="143"/>
      <c r="NPY21" s="143"/>
      <c r="NPZ21" s="143"/>
      <c r="NQA21" s="143"/>
      <c r="NQB21" s="143"/>
      <c r="NQC21" s="143"/>
      <c r="NQD21" s="143"/>
      <c r="NQE21" s="143"/>
      <c r="NQF21" s="143"/>
      <c r="NQG21" s="143"/>
      <c r="NQH21" s="143"/>
      <c r="NQI21" s="143"/>
      <c r="NQJ21" s="143"/>
      <c r="NQK21" s="143"/>
      <c r="NQL21" s="143"/>
      <c r="NQM21" s="143"/>
      <c r="NQN21" s="143"/>
      <c r="NQO21" s="143"/>
      <c r="NQP21" s="143"/>
      <c r="NQQ21" s="143"/>
      <c r="NQR21" s="143"/>
      <c r="NQS21" s="143"/>
      <c r="NQT21" s="143"/>
      <c r="NQU21" s="143"/>
      <c r="NQV21" s="143"/>
      <c r="NQW21" s="143"/>
      <c r="NQX21" s="143"/>
      <c r="NQY21" s="143"/>
      <c r="NQZ21" s="143"/>
      <c r="NRA21" s="143"/>
      <c r="NRB21" s="143"/>
      <c r="NRC21" s="143"/>
      <c r="NRD21" s="143"/>
      <c r="NRE21" s="143"/>
      <c r="NRF21" s="143"/>
      <c r="NRG21" s="143"/>
      <c r="NRH21" s="143"/>
      <c r="NRI21" s="143"/>
      <c r="NRJ21" s="143"/>
      <c r="NRK21" s="143"/>
      <c r="NRL21" s="143"/>
      <c r="NRM21" s="143"/>
      <c r="NRN21" s="143"/>
      <c r="NRO21" s="143"/>
      <c r="NRP21" s="143"/>
      <c r="NRQ21" s="143"/>
      <c r="NRR21" s="143"/>
      <c r="NRS21" s="143"/>
      <c r="NRT21" s="143"/>
      <c r="NRU21" s="143"/>
      <c r="NRV21" s="143"/>
      <c r="NRW21" s="143"/>
      <c r="NRX21" s="143"/>
      <c r="NRY21" s="143"/>
      <c r="NRZ21" s="143"/>
      <c r="NSA21" s="143"/>
      <c r="NSB21" s="143"/>
      <c r="NSC21" s="143"/>
      <c r="NSD21" s="143"/>
      <c r="NSE21" s="143"/>
      <c r="NSF21" s="143"/>
      <c r="NSG21" s="143"/>
      <c r="NSH21" s="143"/>
      <c r="NSI21" s="143"/>
      <c r="NSJ21" s="143"/>
      <c r="NSK21" s="143"/>
      <c r="NSL21" s="143"/>
      <c r="NSM21" s="143"/>
      <c r="NSN21" s="143"/>
      <c r="NSO21" s="143"/>
      <c r="NSP21" s="143"/>
      <c r="NSQ21" s="143"/>
      <c r="NSR21" s="143"/>
      <c r="NSS21" s="143"/>
      <c r="NST21" s="143"/>
      <c r="NSU21" s="143"/>
      <c r="NSV21" s="143"/>
      <c r="NSW21" s="143"/>
      <c r="NSX21" s="143"/>
      <c r="NSY21" s="143"/>
      <c r="NSZ21" s="143"/>
      <c r="NTA21" s="143"/>
      <c r="NTB21" s="143"/>
      <c r="NTC21" s="143"/>
      <c r="NTD21" s="143"/>
      <c r="NTE21" s="143"/>
      <c r="NTF21" s="143"/>
      <c r="NTG21" s="143"/>
      <c r="NTH21" s="143"/>
      <c r="NTI21" s="143"/>
      <c r="NTJ21" s="143"/>
      <c r="NTK21" s="143"/>
      <c r="NTL21" s="143"/>
      <c r="NTM21" s="143"/>
      <c r="NTN21" s="143"/>
      <c r="NTO21" s="143"/>
      <c r="NTP21" s="143"/>
      <c r="NTQ21" s="143"/>
      <c r="NTR21" s="143"/>
      <c r="NTS21" s="143"/>
      <c r="NTT21" s="143"/>
      <c r="NTU21" s="143"/>
      <c r="NTV21" s="143"/>
      <c r="NTW21" s="143"/>
      <c r="NTX21" s="143"/>
      <c r="NTY21" s="143"/>
      <c r="NTZ21" s="143"/>
      <c r="NUA21" s="143"/>
      <c r="NUB21" s="143"/>
      <c r="NUC21" s="143"/>
      <c r="NUD21" s="143"/>
      <c r="NUE21" s="143"/>
      <c r="NUF21" s="143"/>
      <c r="NUG21" s="143"/>
      <c r="NUH21" s="143"/>
      <c r="NUI21" s="143"/>
      <c r="NUJ21" s="143"/>
      <c r="NUK21" s="143"/>
      <c r="NUL21" s="143"/>
      <c r="NUM21" s="143"/>
      <c r="NUN21" s="143"/>
      <c r="NUO21" s="143"/>
      <c r="NUP21" s="143"/>
      <c r="NUQ21" s="143"/>
      <c r="NUR21" s="143"/>
      <c r="NUS21" s="143"/>
      <c r="NUT21" s="143"/>
      <c r="NUU21" s="143"/>
      <c r="NUV21" s="143"/>
      <c r="NUW21" s="143"/>
      <c r="NUX21" s="143"/>
      <c r="NUY21" s="143"/>
      <c r="NUZ21" s="143"/>
      <c r="NVA21" s="143"/>
      <c r="NVB21" s="143"/>
      <c r="NVC21" s="143"/>
      <c r="NVD21" s="143"/>
      <c r="NVE21" s="143"/>
      <c r="NVF21" s="143"/>
      <c r="NVG21" s="143"/>
      <c r="NVH21" s="143"/>
      <c r="NVI21" s="143"/>
      <c r="NVJ21" s="143"/>
      <c r="NVK21" s="143"/>
      <c r="NVL21" s="143"/>
      <c r="NVM21" s="143"/>
      <c r="NVN21" s="143"/>
      <c r="NVO21" s="143"/>
      <c r="NVP21" s="143"/>
      <c r="NVQ21" s="143"/>
      <c r="NVR21" s="143"/>
      <c r="NVS21" s="143"/>
      <c r="NVT21" s="143"/>
      <c r="NVU21" s="143"/>
      <c r="NVV21" s="143"/>
      <c r="NVW21" s="143"/>
      <c r="NVX21" s="143"/>
      <c r="NVY21" s="143"/>
      <c r="NVZ21" s="143"/>
      <c r="NWA21" s="143"/>
      <c r="NWB21" s="143"/>
      <c r="NWC21" s="143"/>
      <c r="NWD21" s="143"/>
      <c r="NWE21" s="143"/>
      <c r="NWF21" s="143"/>
      <c r="NWG21" s="143"/>
      <c r="NWH21" s="143"/>
      <c r="NWI21" s="143"/>
      <c r="NWJ21" s="143"/>
      <c r="NWK21" s="143"/>
      <c r="NWL21" s="143"/>
      <c r="NWM21" s="143"/>
      <c r="NWN21" s="143"/>
      <c r="NWO21" s="143"/>
      <c r="NWP21" s="143"/>
      <c r="NWQ21" s="143"/>
      <c r="NWR21" s="143"/>
      <c r="NWS21" s="143"/>
      <c r="NWT21" s="143"/>
      <c r="NWU21" s="143"/>
      <c r="NWV21" s="143"/>
      <c r="NWW21" s="143"/>
      <c r="NWX21" s="143"/>
      <c r="NWY21" s="143"/>
      <c r="NWZ21" s="143"/>
      <c r="NXA21" s="143"/>
      <c r="NXB21" s="143"/>
      <c r="NXC21" s="143"/>
      <c r="NXD21" s="143"/>
      <c r="NXE21" s="143"/>
      <c r="NXF21" s="143"/>
      <c r="NXG21" s="143"/>
      <c r="NXH21" s="143"/>
      <c r="NXI21" s="143"/>
      <c r="NXJ21" s="143"/>
      <c r="NXK21" s="143"/>
      <c r="NXL21" s="143"/>
      <c r="NXM21" s="143"/>
      <c r="NXN21" s="143"/>
      <c r="NXO21" s="143"/>
      <c r="NXP21" s="143"/>
      <c r="NXQ21" s="143"/>
      <c r="NXR21" s="143"/>
      <c r="NXS21" s="143"/>
      <c r="NXT21" s="143"/>
      <c r="NXU21" s="143"/>
      <c r="NXV21" s="143"/>
      <c r="NXW21" s="143"/>
      <c r="NXX21" s="143"/>
      <c r="NXY21" s="143"/>
      <c r="NXZ21" s="143"/>
      <c r="NYA21" s="143"/>
      <c r="NYB21" s="143"/>
      <c r="NYC21" s="143"/>
      <c r="NYD21" s="143"/>
      <c r="NYE21" s="143"/>
      <c r="NYF21" s="143"/>
      <c r="NYG21" s="143"/>
      <c r="NYH21" s="143"/>
      <c r="NYI21" s="143"/>
      <c r="NYJ21" s="143"/>
      <c r="NYK21" s="143"/>
      <c r="NYL21" s="143"/>
      <c r="NYM21" s="143"/>
      <c r="NYN21" s="143"/>
      <c r="NYO21" s="143"/>
      <c r="NYP21" s="143"/>
      <c r="NYQ21" s="143"/>
      <c r="NYR21" s="143"/>
      <c r="NYS21" s="143"/>
      <c r="NYT21" s="143"/>
      <c r="NYU21" s="143"/>
      <c r="NYV21" s="143"/>
      <c r="NYW21" s="143"/>
      <c r="NYX21" s="143"/>
      <c r="NYY21" s="143"/>
      <c r="NYZ21" s="143"/>
      <c r="NZA21" s="143"/>
      <c r="NZB21" s="143"/>
      <c r="NZC21" s="143"/>
      <c r="NZD21" s="143"/>
      <c r="NZE21" s="143"/>
      <c r="NZF21" s="143"/>
      <c r="NZG21" s="143"/>
      <c r="NZH21" s="143"/>
      <c r="NZI21" s="143"/>
      <c r="NZJ21" s="143"/>
      <c r="NZK21" s="143"/>
      <c r="NZL21" s="143"/>
      <c r="NZM21" s="143"/>
      <c r="NZN21" s="143"/>
      <c r="NZO21" s="143"/>
      <c r="NZP21" s="143"/>
      <c r="NZQ21" s="143"/>
      <c r="NZR21" s="143"/>
      <c r="NZS21" s="143"/>
      <c r="NZT21" s="143"/>
      <c r="NZU21" s="143"/>
      <c r="NZV21" s="143"/>
      <c r="NZW21" s="143"/>
      <c r="NZX21" s="143"/>
      <c r="NZY21" s="143"/>
      <c r="NZZ21" s="143"/>
      <c r="OAA21" s="143"/>
      <c r="OAB21" s="143"/>
      <c r="OAC21" s="143"/>
      <c r="OAD21" s="143"/>
      <c r="OAE21" s="143"/>
      <c r="OAF21" s="143"/>
      <c r="OAG21" s="143"/>
      <c r="OAH21" s="143"/>
      <c r="OAI21" s="143"/>
      <c r="OAJ21" s="143"/>
      <c r="OAK21" s="143"/>
      <c r="OAL21" s="143"/>
      <c r="OAM21" s="143"/>
      <c r="OAN21" s="143"/>
      <c r="OAO21" s="143"/>
      <c r="OAP21" s="143"/>
      <c r="OAQ21" s="143"/>
      <c r="OAR21" s="143"/>
      <c r="OAS21" s="143"/>
      <c r="OAT21" s="143"/>
      <c r="OAU21" s="143"/>
      <c r="OAV21" s="143"/>
      <c r="OAW21" s="143"/>
      <c r="OAX21" s="143"/>
      <c r="OAY21" s="143"/>
      <c r="OAZ21" s="143"/>
      <c r="OBA21" s="143"/>
      <c r="OBB21" s="143"/>
      <c r="OBC21" s="143"/>
      <c r="OBD21" s="143"/>
      <c r="OBE21" s="143"/>
      <c r="OBF21" s="143"/>
      <c r="OBG21" s="143"/>
      <c r="OBH21" s="143"/>
      <c r="OBI21" s="143"/>
      <c r="OBJ21" s="143"/>
      <c r="OBK21" s="143"/>
      <c r="OBL21" s="143"/>
      <c r="OBM21" s="143"/>
      <c r="OBN21" s="143"/>
      <c r="OBO21" s="143"/>
      <c r="OBP21" s="143"/>
      <c r="OBQ21" s="143"/>
      <c r="OBR21" s="143"/>
      <c r="OBS21" s="143"/>
      <c r="OBT21" s="143"/>
      <c r="OBU21" s="143"/>
      <c r="OBV21" s="143"/>
      <c r="OBW21" s="143"/>
      <c r="OBX21" s="143"/>
      <c r="OBY21" s="143"/>
      <c r="OBZ21" s="143"/>
      <c r="OCA21" s="143"/>
      <c r="OCB21" s="143"/>
      <c r="OCC21" s="143"/>
      <c r="OCD21" s="143"/>
      <c r="OCE21" s="143"/>
      <c r="OCF21" s="143"/>
      <c r="OCG21" s="143"/>
      <c r="OCH21" s="143"/>
      <c r="OCI21" s="143"/>
      <c r="OCJ21" s="143"/>
      <c r="OCK21" s="143"/>
      <c r="OCL21" s="143"/>
      <c r="OCM21" s="143"/>
      <c r="OCN21" s="143"/>
      <c r="OCO21" s="143"/>
      <c r="OCP21" s="143"/>
      <c r="OCQ21" s="143"/>
      <c r="OCR21" s="143"/>
      <c r="OCS21" s="143"/>
      <c r="OCT21" s="143"/>
      <c r="OCU21" s="143"/>
      <c r="OCV21" s="143"/>
      <c r="OCW21" s="143"/>
      <c r="OCX21" s="143"/>
      <c r="OCY21" s="143"/>
      <c r="OCZ21" s="143"/>
      <c r="ODA21" s="143"/>
      <c r="ODB21" s="143"/>
      <c r="ODC21" s="143"/>
      <c r="ODD21" s="143"/>
      <c r="ODE21" s="143"/>
      <c r="ODF21" s="143"/>
      <c r="ODG21" s="143"/>
      <c r="ODH21" s="143"/>
      <c r="ODI21" s="143"/>
      <c r="ODJ21" s="143"/>
      <c r="ODK21" s="143"/>
      <c r="ODL21" s="143"/>
      <c r="ODM21" s="143"/>
      <c r="ODN21" s="143"/>
      <c r="ODO21" s="143"/>
      <c r="ODP21" s="143"/>
      <c r="ODQ21" s="143"/>
      <c r="ODR21" s="143"/>
      <c r="ODS21" s="143"/>
      <c r="ODT21" s="143"/>
      <c r="ODU21" s="143"/>
      <c r="ODV21" s="143"/>
      <c r="ODW21" s="143"/>
      <c r="ODX21" s="143"/>
      <c r="ODY21" s="143"/>
      <c r="ODZ21" s="143"/>
      <c r="OEA21" s="143"/>
      <c r="OEB21" s="143"/>
      <c r="OEC21" s="143"/>
      <c r="OED21" s="143"/>
      <c r="OEE21" s="143"/>
      <c r="OEF21" s="143"/>
      <c r="OEG21" s="143"/>
      <c r="OEH21" s="143"/>
      <c r="OEI21" s="143"/>
      <c r="OEJ21" s="143"/>
      <c r="OEK21" s="143"/>
      <c r="OEL21" s="143"/>
      <c r="OEM21" s="143"/>
      <c r="OEN21" s="143"/>
      <c r="OEO21" s="143"/>
      <c r="OEP21" s="143"/>
      <c r="OEQ21" s="143"/>
      <c r="OER21" s="143"/>
      <c r="OES21" s="143"/>
      <c r="OET21" s="143"/>
      <c r="OEU21" s="143"/>
      <c r="OEV21" s="143"/>
      <c r="OEW21" s="143"/>
      <c r="OEX21" s="143"/>
      <c r="OEY21" s="143"/>
      <c r="OEZ21" s="143"/>
      <c r="OFA21" s="143"/>
      <c r="OFB21" s="143"/>
      <c r="OFC21" s="143"/>
      <c r="OFD21" s="143"/>
      <c r="OFE21" s="143"/>
      <c r="OFF21" s="143"/>
      <c r="OFG21" s="143"/>
      <c r="OFH21" s="143"/>
      <c r="OFI21" s="143"/>
      <c r="OFJ21" s="143"/>
      <c r="OFK21" s="143"/>
      <c r="OFL21" s="143"/>
      <c r="OFM21" s="143"/>
      <c r="OFN21" s="143"/>
      <c r="OFO21" s="143"/>
      <c r="OFP21" s="143"/>
      <c r="OFQ21" s="143"/>
      <c r="OFR21" s="143"/>
      <c r="OFS21" s="143"/>
      <c r="OFT21" s="143"/>
      <c r="OFU21" s="143"/>
      <c r="OFV21" s="143"/>
      <c r="OFW21" s="143"/>
      <c r="OFX21" s="143"/>
      <c r="OFY21" s="143"/>
      <c r="OFZ21" s="143"/>
      <c r="OGA21" s="143"/>
      <c r="OGB21" s="143"/>
      <c r="OGC21" s="143"/>
      <c r="OGD21" s="143"/>
      <c r="OGE21" s="143"/>
      <c r="OGF21" s="143"/>
      <c r="OGG21" s="143"/>
      <c r="OGH21" s="143"/>
      <c r="OGI21" s="143"/>
      <c r="OGJ21" s="143"/>
      <c r="OGK21" s="143"/>
      <c r="OGL21" s="143"/>
      <c r="OGM21" s="143"/>
      <c r="OGN21" s="143"/>
      <c r="OGO21" s="143"/>
      <c r="OGP21" s="143"/>
      <c r="OGQ21" s="143"/>
      <c r="OGR21" s="143"/>
      <c r="OGS21" s="143"/>
      <c r="OGT21" s="143"/>
      <c r="OGU21" s="143"/>
      <c r="OGV21" s="143"/>
      <c r="OGW21" s="143"/>
      <c r="OGX21" s="143"/>
      <c r="OGY21" s="143"/>
      <c r="OGZ21" s="143"/>
      <c r="OHA21" s="143"/>
      <c r="OHB21" s="143"/>
      <c r="OHC21" s="143"/>
      <c r="OHD21" s="143"/>
      <c r="OHE21" s="143"/>
      <c r="OHF21" s="143"/>
      <c r="OHG21" s="143"/>
      <c r="OHH21" s="143"/>
      <c r="OHI21" s="143"/>
      <c r="OHJ21" s="143"/>
      <c r="OHK21" s="143"/>
      <c r="OHL21" s="143"/>
      <c r="OHM21" s="143"/>
      <c r="OHN21" s="143"/>
      <c r="OHO21" s="143"/>
      <c r="OHP21" s="143"/>
      <c r="OHQ21" s="143"/>
      <c r="OHR21" s="143"/>
      <c r="OHS21" s="143"/>
      <c r="OHT21" s="143"/>
      <c r="OHU21" s="143"/>
      <c r="OHV21" s="143"/>
      <c r="OHW21" s="143"/>
      <c r="OHX21" s="143"/>
      <c r="OHY21" s="143"/>
      <c r="OHZ21" s="143"/>
      <c r="OIA21" s="143"/>
      <c r="OIB21" s="143"/>
      <c r="OIC21" s="143"/>
      <c r="OID21" s="143"/>
      <c r="OIE21" s="143"/>
      <c r="OIF21" s="143"/>
      <c r="OIG21" s="143"/>
      <c r="OIH21" s="143"/>
      <c r="OII21" s="143"/>
      <c r="OIJ21" s="143"/>
      <c r="OIK21" s="143"/>
      <c r="OIL21" s="143"/>
      <c r="OIM21" s="143"/>
      <c r="OIN21" s="143"/>
      <c r="OIO21" s="143"/>
      <c r="OIP21" s="143"/>
      <c r="OIQ21" s="143"/>
      <c r="OIR21" s="143"/>
      <c r="OIS21" s="143"/>
      <c r="OIT21" s="143"/>
      <c r="OIU21" s="143"/>
      <c r="OIV21" s="143"/>
      <c r="OIW21" s="143"/>
      <c r="OIX21" s="143"/>
      <c r="OIY21" s="143"/>
      <c r="OIZ21" s="143"/>
      <c r="OJA21" s="143"/>
      <c r="OJB21" s="143"/>
      <c r="OJC21" s="143"/>
      <c r="OJD21" s="143"/>
      <c r="OJE21" s="143"/>
      <c r="OJF21" s="143"/>
      <c r="OJG21" s="143"/>
      <c r="OJH21" s="143"/>
      <c r="OJI21" s="143"/>
      <c r="OJJ21" s="143"/>
      <c r="OJK21" s="143"/>
      <c r="OJL21" s="143"/>
      <c r="OJM21" s="143"/>
      <c r="OJN21" s="143"/>
      <c r="OJO21" s="143"/>
      <c r="OJP21" s="143"/>
      <c r="OJQ21" s="143"/>
      <c r="OJR21" s="143"/>
      <c r="OJS21" s="143"/>
      <c r="OJT21" s="143"/>
      <c r="OJU21" s="143"/>
      <c r="OJV21" s="143"/>
      <c r="OJW21" s="143"/>
      <c r="OJX21" s="143"/>
      <c r="OJY21" s="143"/>
      <c r="OJZ21" s="143"/>
      <c r="OKA21" s="143"/>
      <c r="OKB21" s="143"/>
      <c r="OKC21" s="143"/>
      <c r="OKD21" s="143"/>
      <c r="OKE21" s="143"/>
      <c r="OKF21" s="143"/>
      <c r="OKG21" s="143"/>
      <c r="OKH21" s="143"/>
      <c r="OKI21" s="143"/>
      <c r="OKJ21" s="143"/>
      <c r="OKK21" s="143"/>
      <c r="OKL21" s="143"/>
      <c r="OKM21" s="143"/>
      <c r="OKN21" s="143"/>
      <c r="OKO21" s="143"/>
      <c r="OKP21" s="143"/>
      <c r="OKQ21" s="143"/>
      <c r="OKR21" s="143"/>
      <c r="OKS21" s="143"/>
      <c r="OKT21" s="143"/>
      <c r="OKU21" s="143"/>
      <c r="OKV21" s="143"/>
      <c r="OKW21" s="143"/>
      <c r="OKX21" s="143"/>
      <c r="OKY21" s="143"/>
      <c r="OKZ21" s="143"/>
      <c r="OLA21" s="143"/>
      <c r="OLB21" s="143"/>
      <c r="OLC21" s="143"/>
      <c r="OLD21" s="143"/>
      <c r="OLE21" s="143"/>
      <c r="OLF21" s="143"/>
      <c r="OLG21" s="143"/>
      <c r="OLH21" s="143"/>
      <c r="OLI21" s="143"/>
      <c r="OLJ21" s="143"/>
      <c r="OLK21" s="143"/>
      <c r="OLL21" s="143"/>
      <c r="OLM21" s="143"/>
      <c r="OLN21" s="143"/>
      <c r="OLO21" s="143"/>
      <c r="OLP21" s="143"/>
      <c r="OLQ21" s="143"/>
      <c r="OLR21" s="143"/>
      <c r="OLS21" s="143"/>
      <c r="OLT21" s="143"/>
      <c r="OLU21" s="143"/>
      <c r="OLV21" s="143"/>
      <c r="OLW21" s="143"/>
      <c r="OLX21" s="143"/>
      <c r="OLY21" s="143"/>
      <c r="OLZ21" s="143"/>
      <c r="OMA21" s="143"/>
      <c r="OMB21" s="143"/>
      <c r="OMC21" s="143"/>
      <c r="OMD21" s="143"/>
      <c r="OME21" s="143"/>
      <c r="OMF21" s="143"/>
      <c r="OMG21" s="143"/>
      <c r="OMH21" s="143"/>
      <c r="OMI21" s="143"/>
      <c r="OMJ21" s="143"/>
      <c r="OMK21" s="143"/>
      <c r="OML21" s="143"/>
      <c r="OMM21" s="143"/>
      <c r="OMN21" s="143"/>
      <c r="OMO21" s="143"/>
      <c r="OMP21" s="143"/>
      <c r="OMQ21" s="143"/>
      <c r="OMR21" s="143"/>
      <c r="OMS21" s="143"/>
      <c r="OMT21" s="143"/>
      <c r="OMU21" s="143"/>
      <c r="OMV21" s="143"/>
      <c r="OMW21" s="143"/>
      <c r="OMX21" s="143"/>
      <c r="OMY21" s="143"/>
      <c r="OMZ21" s="143"/>
      <c r="ONA21" s="143"/>
      <c r="ONB21" s="143"/>
      <c r="ONC21" s="143"/>
      <c r="OND21" s="143"/>
      <c r="ONE21" s="143"/>
      <c r="ONF21" s="143"/>
      <c r="ONG21" s="143"/>
      <c r="ONH21" s="143"/>
      <c r="ONI21" s="143"/>
      <c r="ONJ21" s="143"/>
      <c r="ONK21" s="143"/>
      <c r="ONL21" s="143"/>
      <c r="ONM21" s="143"/>
      <c r="ONN21" s="143"/>
      <c r="ONO21" s="143"/>
      <c r="ONP21" s="143"/>
      <c r="ONQ21" s="143"/>
      <c r="ONR21" s="143"/>
      <c r="ONS21" s="143"/>
      <c r="ONT21" s="143"/>
      <c r="ONU21" s="143"/>
      <c r="ONV21" s="143"/>
      <c r="ONW21" s="143"/>
      <c r="ONX21" s="143"/>
      <c r="ONY21" s="143"/>
      <c r="ONZ21" s="143"/>
      <c r="OOA21" s="143"/>
      <c r="OOB21" s="143"/>
      <c r="OOC21" s="143"/>
      <c r="OOD21" s="143"/>
      <c r="OOE21" s="143"/>
      <c r="OOF21" s="143"/>
      <c r="OOG21" s="143"/>
      <c r="OOH21" s="143"/>
      <c r="OOI21" s="143"/>
      <c r="OOJ21" s="143"/>
      <c r="OOK21" s="143"/>
      <c r="OOL21" s="143"/>
      <c r="OOM21" s="143"/>
      <c r="OON21" s="143"/>
      <c r="OOO21" s="143"/>
      <c r="OOP21" s="143"/>
      <c r="OOQ21" s="143"/>
      <c r="OOR21" s="143"/>
      <c r="OOS21" s="143"/>
      <c r="OOT21" s="143"/>
      <c r="OOU21" s="143"/>
      <c r="OOV21" s="143"/>
      <c r="OOW21" s="143"/>
      <c r="OOX21" s="143"/>
      <c r="OOY21" s="143"/>
      <c r="OOZ21" s="143"/>
      <c r="OPA21" s="143"/>
      <c r="OPB21" s="143"/>
      <c r="OPC21" s="143"/>
      <c r="OPD21" s="143"/>
      <c r="OPE21" s="143"/>
      <c r="OPF21" s="143"/>
      <c r="OPG21" s="143"/>
      <c r="OPH21" s="143"/>
      <c r="OPI21" s="143"/>
      <c r="OPJ21" s="143"/>
      <c r="OPK21" s="143"/>
      <c r="OPL21" s="143"/>
      <c r="OPM21" s="143"/>
      <c r="OPN21" s="143"/>
      <c r="OPO21" s="143"/>
      <c r="OPP21" s="143"/>
      <c r="OPQ21" s="143"/>
      <c r="OPR21" s="143"/>
      <c r="OPS21" s="143"/>
      <c r="OPT21" s="143"/>
      <c r="OPU21" s="143"/>
      <c r="OPV21" s="143"/>
      <c r="OPW21" s="143"/>
      <c r="OPX21" s="143"/>
      <c r="OPY21" s="143"/>
      <c r="OPZ21" s="143"/>
      <c r="OQA21" s="143"/>
      <c r="OQB21" s="143"/>
      <c r="OQC21" s="143"/>
      <c r="OQD21" s="143"/>
      <c r="OQE21" s="143"/>
      <c r="OQF21" s="143"/>
      <c r="OQG21" s="143"/>
      <c r="OQH21" s="143"/>
      <c r="OQI21" s="143"/>
      <c r="OQJ21" s="143"/>
      <c r="OQK21" s="143"/>
      <c r="OQL21" s="143"/>
      <c r="OQM21" s="143"/>
      <c r="OQN21" s="143"/>
      <c r="OQO21" s="143"/>
      <c r="OQP21" s="143"/>
      <c r="OQQ21" s="143"/>
      <c r="OQR21" s="143"/>
      <c r="OQS21" s="143"/>
      <c r="OQT21" s="143"/>
      <c r="OQU21" s="143"/>
      <c r="OQV21" s="143"/>
      <c r="OQW21" s="143"/>
      <c r="OQX21" s="143"/>
      <c r="OQY21" s="143"/>
      <c r="OQZ21" s="143"/>
      <c r="ORA21" s="143"/>
      <c r="ORB21" s="143"/>
      <c r="ORC21" s="143"/>
      <c r="ORD21" s="143"/>
      <c r="ORE21" s="143"/>
      <c r="ORF21" s="143"/>
      <c r="ORG21" s="143"/>
      <c r="ORH21" s="143"/>
      <c r="ORI21" s="143"/>
      <c r="ORJ21" s="143"/>
      <c r="ORK21" s="143"/>
      <c r="ORL21" s="143"/>
      <c r="ORM21" s="143"/>
      <c r="ORN21" s="143"/>
      <c r="ORO21" s="143"/>
      <c r="ORP21" s="143"/>
      <c r="ORQ21" s="143"/>
      <c r="ORR21" s="143"/>
      <c r="ORS21" s="143"/>
      <c r="ORT21" s="143"/>
      <c r="ORU21" s="143"/>
      <c r="ORV21" s="143"/>
      <c r="ORW21" s="143"/>
      <c r="ORX21" s="143"/>
      <c r="ORY21" s="143"/>
      <c r="ORZ21" s="143"/>
      <c r="OSA21" s="143"/>
      <c r="OSB21" s="143"/>
      <c r="OSC21" s="143"/>
      <c r="OSD21" s="143"/>
      <c r="OSE21" s="143"/>
      <c r="OSF21" s="143"/>
      <c r="OSG21" s="143"/>
      <c r="OSH21" s="143"/>
      <c r="OSI21" s="143"/>
      <c r="OSJ21" s="143"/>
      <c r="OSK21" s="143"/>
      <c r="OSL21" s="143"/>
      <c r="OSM21" s="143"/>
      <c r="OSN21" s="143"/>
      <c r="OSO21" s="143"/>
      <c r="OSP21" s="143"/>
      <c r="OSQ21" s="143"/>
      <c r="OSR21" s="143"/>
      <c r="OSS21" s="143"/>
      <c r="OST21" s="143"/>
      <c r="OSU21" s="143"/>
      <c r="OSV21" s="143"/>
      <c r="OSW21" s="143"/>
      <c r="OSX21" s="143"/>
      <c r="OSY21" s="143"/>
      <c r="OSZ21" s="143"/>
      <c r="OTA21" s="143"/>
      <c r="OTB21" s="143"/>
      <c r="OTC21" s="143"/>
      <c r="OTD21" s="143"/>
      <c r="OTE21" s="143"/>
      <c r="OTF21" s="143"/>
      <c r="OTG21" s="143"/>
      <c r="OTH21" s="143"/>
      <c r="OTI21" s="143"/>
      <c r="OTJ21" s="143"/>
      <c r="OTK21" s="143"/>
      <c r="OTL21" s="143"/>
      <c r="OTM21" s="143"/>
      <c r="OTN21" s="143"/>
      <c r="OTO21" s="143"/>
      <c r="OTP21" s="143"/>
      <c r="OTQ21" s="143"/>
      <c r="OTR21" s="143"/>
      <c r="OTS21" s="143"/>
      <c r="OTT21" s="143"/>
      <c r="OTU21" s="143"/>
      <c r="OTV21" s="143"/>
      <c r="OTW21" s="143"/>
      <c r="OTX21" s="143"/>
      <c r="OTY21" s="143"/>
      <c r="OTZ21" s="143"/>
      <c r="OUA21" s="143"/>
      <c r="OUB21" s="143"/>
      <c r="OUC21" s="143"/>
      <c r="OUD21" s="143"/>
      <c r="OUE21" s="143"/>
      <c r="OUF21" s="143"/>
      <c r="OUG21" s="143"/>
      <c r="OUH21" s="143"/>
      <c r="OUI21" s="143"/>
      <c r="OUJ21" s="143"/>
      <c r="OUK21" s="143"/>
      <c r="OUL21" s="143"/>
      <c r="OUM21" s="143"/>
      <c r="OUN21" s="143"/>
      <c r="OUO21" s="143"/>
      <c r="OUP21" s="143"/>
      <c r="OUQ21" s="143"/>
      <c r="OUR21" s="143"/>
      <c r="OUS21" s="143"/>
      <c r="OUT21" s="143"/>
      <c r="OUU21" s="143"/>
      <c r="OUV21" s="143"/>
      <c r="OUW21" s="143"/>
      <c r="OUX21" s="143"/>
      <c r="OUY21" s="143"/>
      <c r="OUZ21" s="143"/>
      <c r="OVA21" s="143"/>
      <c r="OVB21" s="143"/>
      <c r="OVC21" s="143"/>
      <c r="OVD21" s="143"/>
      <c r="OVE21" s="143"/>
      <c r="OVF21" s="143"/>
      <c r="OVG21" s="143"/>
      <c r="OVH21" s="143"/>
      <c r="OVI21" s="143"/>
      <c r="OVJ21" s="143"/>
      <c r="OVK21" s="143"/>
      <c r="OVL21" s="143"/>
      <c r="OVM21" s="143"/>
      <c r="OVN21" s="143"/>
      <c r="OVO21" s="143"/>
      <c r="OVP21" s="143"/>
      <c r="OVQ21" s="143"/>
      <c r="OVR21" s="143"/>
      <c r="OVS21" s="143"/>
      <c r="OVT21" s="143"/>
      <c r="OVU21" s="143"/>
      <c r="OVV21" s="143"/>
      <c r="OVW21" s="143"/>
      <c r="OVX21" s="143"/>
      <c r="OVY21" s="143"/>
      <c r="OVZ21" s="143"/>
      <c r="OWA21" s="143"/>
      <c r="OWB21" s="143"/>
      <c r="OWC21" s="143"/>
      <c r="OWD21" s="143"/>
      <c r="OWE21" s="143"/>
      <c r="OWF21" s="143"/>
      <c r="OWG21" s="143"/>
      <c r="OWH21" s="143"/>
      <c r="OWI21" s="143"/>
      <c r="OWJ21" s="143"/>
      <c r="OWK21" s="143"/>
      <c r="OWL21" s="143"/>
      <c r="OWM21" s="143"/>
      <c r="OWN21" s="143"/>
      <c r="OWO21" s="143"/>
      <c r="OWP21" s="143"/>
      <c r="OWQ21" s="143"/>
      <c r="OWR21" s="143"/>
      <c r="OWS21" s="143"/>
      <c r="OWT21" s="143"/>
      <c r="OWU21" s="143"/>
      <c r="OWV21" s="143"/>
      <c r="OWW21" s="143"/>
      <c r="OWX21" s="143"/>
      <c r="OWY21" s="143"/>
      <c r="OWZ21" s="143"/>
      <c r="OXA21" s="143"/>
      <c r="OXB21" s="143"/>
      <c r="OXC21" s="143"/>
      <c r="OXD21" s="143"/>
      <c r="OXE21" s="143"/>
      <c r="OXF21" s="143"/>
      <c r="OXG21" s="143"/>
      <c r="OXH21" s="143"/>
      <c r="OXI21" s="143"/>
      <c r="OXJ21" s="143"/>
      <c r="OXK21" s="143"/>
      <c r="OXL21" s="143"/>
      <c r="OXM21" s="143"/>
      <c r="OXN21" s="143"/>
      <c r="OXO21" s="143"/>
      <c r="OXP21" s="143"/>
      <c r="OXQ21" s="143"/>
      <c r="OXR21" s="143"/>
      <c r="OXS21" s="143"/>
      <c r="OXT21" s="143"/>
      <c r="OXU21" s="143"/>
      <c r="OXV21" s="143"/>
      <c r="OXW21" s="143"/>
      <c r="OXX21" s="143"/>
      <c r="OXY21" s="143"/>
      <c r="OXZ21" s="143"/>
      <c r="OYA21" s="143"/>
      <c r="OYB21" s="143"/>
      <c r="OYC21" s="143"/>
      <c r="OYD21" s="143"/>
      <c r="OYE21" s="143"/>
      <c r="OYF21" s="143"/>
      <c r="OYG21" s="143"/>
      <c r="OYH21" s="143"/>
      <c r="OYI21" s="143"/>
      <c r="OYJ21" s="143"/>
      <c r="OYK21" s="143"/>
      <c r="OYL21" s="143"/>
      <c r="OYM21" s="143"/>
      <c r="OYN21" s="143"/>
      <c r="OYO21" s="143"/>
      <c r="OYP21" s="143"/>
      <c r="OYQ21" s="143"/>
      <c r="OYR21" s="143"/>
      <c r="OYS21" s="143"/>
      <c r="OYT21" s="143"/>
      <c r="OYU21" s="143"/>
      <c r="OYV21" s="143"/>
      <c r="OYW21" s="143"/>
      <c r="OYX21" s="143"/>
      <c r="OYY21" s="143"/>
      <c r="OYZ21" s="143"/>
      <c r="OZA21" s="143"/>
      <c r="OZB21" s="143"/>
      <c r="OZC21" s="143"/>
      <c r="OZD21" s="143"/>
      <c r="OZE21" s="143"/>
      <c r="OZF21" s="143"/>
      <c r="OZG21" s="143"/>
      <c r="OZH21" s="143"/>
      <c r="OZI21" s="143"/>
      <c r="OZJ21" s="143"/>
      <c r="OZK21" s="143"/>
      <c r="OZL21" s="143"/>
      <c r="OZM21" s="143"/>
      <c r="OZN21" s="143"/>
      <c r="OZO21" s="143"/>
      <c r="OZP21" s="143"/>
      <c r="OZQ21" s="143"/>
      <c r="OZR21" s="143"/>
      <c r="OZS21" s="143"/>
      <c r="OZT21" s="143"/>
      <c r="OZU21" s="143"/>
      <c r="OZV21" s="143"/>
      <c r="OZW21" s="143"/>
      <c r="OZX21" s="143"/>
      <c r="OZY21" s="143"/>
      <c r="OZZ21" s="143"/>
      <c r="PAA21" s="143"/>
      <c r="PAB21" s="143"/>
      <c r="PAC21" s="143"/>
      <c r="PAD21" s="143"/>
      <c r="PAE21" s="143"/>
      <c r="PAF21" s="143"/>
      <c r="PAG21" s="143"/>
      <c r="PAH21" s="143"/>
      <c r="PAI21" s="143"/>
      <c r="PAJ21" s="143"/>
      <c r="PAK21" s="143"/>
      <c r="PAL21" s="143"/>
      <c r="PAM21" s="143"/>
      <c r="PAN21" s="143"/>
      <c r="PAO21" s="143"/>
      <c r="PAP21" s="143"/>
      <c r="PAQ21" s="143"/>
      <c r="PAR21" s="143"/>
      <c r="PAS21" s="143"/>
      <c r="PAT21" s="143"/>
      <c r="PAU21" s="143"/>
      <c r="PAV21" s="143"/>
      <c r="PAW21" s="143"/>
      <c r="PAX21" s="143"/>
      <c r="PAY21" s="143"/>
      <c r="PAZ21" s="143"/>
      <c r="PBA21" s="143"/>
      <c r="PBB21" s="143"/>
      <c r="PBC21" s="143"/>
      <c r="PBD21" s="143"/>
      <c r="PBE21" s="143"/>
      <c r="PBF21" s="143"/>
      <c r="PBG21" s="143"/>
      <c r="PBH21" s="143"/>
      <c r="PBI21" s="143"/>
      <c r="PBJ21" s="143"/>
      <c r="PBK21" s="143"/>
      <c r="PBL21" s="143"/>
      <c r="PBM21" s="143"/>
      <c r="PBN21" s="143"/>
      <c r="PBO21" s="143"/>
      <c r="PBP21" s="143"/>
      <c r="PBQ21" s="143"/>
      <c r="PBR21" s="143"/>
      <c r="PBS21" s="143"/>
      <c r="PBT21" s="143"/>
      <c r="PBU21" s="143"/>
      <c r="PBV21" s="143"/>
      <c r="PBW21" s="143"/>
      <c r="PBX21" s="143"/>
      <c r="PBY21" s="143"/>
      <c r="PBZ21" s="143"/>
      <c r="PCA21" s="143"/>
      <c r="PCB21" s="143"/>
      <c r="PCC21" s="143"/>
      <c r="PCD21" s="143"/>
      <c r="PCE21" s="143"/>
      <c r="PCF21" s="143"/>
      <c r="PCG21" s="143"/>
      <c r="PCH21" s="143"/>
      <c r="PCI21" s="143"/>
      <c r="PCJ21" s="143"/>
      <c r="PCK21" s="143"/>
      <c r="PCL21" s="143"/>
      <c r="PCM21" s="143"/>
      <c r="PCN21" s="143"/>
      <c r="PCO21" s="143"/>
      <c r="PCP21" s="143"/>
      <c r="PCQ21" s="143"/>
      <c r="PCR21" s="143"/>
      <c r="PCS21" s="143"/>
      <c r="PCT21" s="143"/>
      <c r="PCU21" s="143"/>
      <c r="PCV21" s="143"/>
      <c r="PCW21" s="143"/>
      <c r="PCX21" s="143"/>
      <c r="PCY21" s="143"/>
      <c r="PCZ21" s="143"/>
      <c r="PDA21" s="143"/>
      <c r="PDB21" s="143"/>
      <c r="PDC21" s="143"/>
      <c r="PDD21" s="143"/>
      <c r="PDE21" s="143"/>
      <c r="PDF21" s="143"/>
      <c r="PDG21" s="143"/>
      <c r="PDH21" s="143"/>
      <c r="PDI21" s="143"/>
      <c r="PDJ21" s="143"/>
      <c r="PDK21" s="143"/>
      <c r="PDL21" s="143"/>
      <c r="PDM21" s="143"/>
      <c r="PDN21" s="143"/>
      <c r="PDO21" s="143"/>
      <c r="PDP21" s="143"/>
      <c r="PDQ21" s="143"/>
      <c r="PDR21" s="143"/>
      <c r="PDS21" s="143"/>
      <c r="PDT21" s="143"/>
      <c r="PDU21" s="143"/>
      <c r="PDV21" s="143"/>
      <c r="PDW21" s="143"/>
      <c r="PDX21" s="143"/>
      <c r="PDY21" s="143"/>
      <c r="PDZ21" s="143"/>
      <c r="PEA21" s="143"/>
      <c r="PEB21" s="143"/>
      <c r="PEC21" s="143"/>
      <c r="PED21" s="143"/>
      <c r="PEE21" s="143"/>
      <c r="PEF21" s="143"/>
      <c r="PEG21" s="143"/>
      <c r="PEH21" s="143"/>
      <c r="PEI21" s="143"/>
      <c r="PEJ21" s="143"/>
      <c r="PEK21" s="143"/>
      <c r="PEL21" s="143"/>
      <c r="PEM21" s="143"/>
      <c r="PEN21" s="143"/>
      <c r="PEO21" s="143"/>
      <c r="PEP21" s="143"/>
      <c r="PEQ21" s="143"/>
      <c r="PER21" s="143"/>
      <c r="PES21" s="143"/>
      <c r="PET21" s="143"/>
      <c r="PEU21" s="143"/>
      <c r="PEV21" s="143"/>
      <c r="PEW21" s="143"/>
      <c r="PEX21" s="143"/>
      <c r="PEY21" s="143"/>
      <c r="PEZ21" s="143"/>
      <c r="PFA21" s="143"/>
      <c r="PFB21" s="143"/>
      <c r="PFC21" s="143"/>
      <c r="PFD21" s="143"/>
      <c r="PFE21" s="143"/>
      <c r="PFF21" s="143"/>
      <c r="PFG21" s="143"/>
      <c r="PFH21" s="143"/>
      <c r="PFI21" s="143"/>
      <c r="PFJ21" s="143"/>
      <c r="PFK21" s="143"/>
      <c r="PFL21" s="143"/>
      <c r="PFM21" s="143"/>
      <c r="PFN21" s="143"/>
      <c r="PFO21" s="143"/>
      <c r="PFP21" s="143"/>
      <c r="PFQ21" s="143"/>
      <c r="PFR21" s="143"/>
      <c r="PFS21" s="143"/>
      <c r="PFT21" s="143"/>
      <c r="PFU21" s="143"/>
      <c r="PFV21" s="143"/>
      <c r="PFW21" s="143"/>
      <c r="PFX21" s="143"/>
      <c r="PFY21" s="143"/>
      <c r="PFZ21" s="143"/>
      <c r="PGA21" s="143"/>
      <c r="PGB21" s="143"/>
      <c r="PGC21" s="143"/>
      <c r="PGD21" s="143"/>
      <c r="PGE21" s="143"/>
      <c r="PGF21" s="143"/>
      <c r="PGG21" s="143"/>
      <c r="PGH21" s="143"/>
      <c r="PGI21" s="143"/>
      <c r="PGJ21" s="143"/>
      <c r="PGK21" s="143"/>
      <c r="PGL21" s="143"/>
      <c r="PGM21" s="143"/>
      <c r="PGN21" s="143"/>
      <c r="PGO21" s="143"/>
      <c r="PGP21" s="143"/>
      <c r="PGQ21" s="143"/>
      <c r="PGR21" s="143"/>
      <c r="PGS21" s="143"/>
      <c r="PGT21" s="143"/>
      <c r="PGU21" s="143"/>
      <c r="PGV21" s="143"/>
      <c r="PGW21" s="143"/>
      <c r="PGX21" s="143"/>
      <c r="PGY21" s="143"/>
      <c r="PGZ21" s="143"/>
      <c r="PHA21" s="143"/>
      <c r="PHB21" s="143"/>
      <c r="PHC21" s="143"/>
      <c r="PHD21" s="143"/>
      <c r="PHE21" s="143"/>
      <c r="PHF21" s="143"/>
      <c r="PHG21" s="143"/>
      <c r="PHH21" s="143"/>
      <c r="PHI21" s="143"/>
      <c r="PHJ21" s="143"/>
      <c r="PHK21" s="143"/>
      <c r="PHL21" s="143"/>
      <c r="PHM21" s="143"/>
      <c r="PHN21" s="143"/>
      <c r="PHO21" s="143"/>
      <c r="PHP21" s="143"/>
      <c r="PHQ21" s="143"/>
      <c r="PHR21" s="143"/>
      <c r="PHS21" s="143"/>
      <c r="PHT21" s="143"/>
      <c r="PHU21" s="143"/>
      <c r="PHV21" s="143"/>
      <c r="PHW21" s="143"/>
      <c r="PHX21" s="143"/>
      <c r="PHY21" s="143"/>
      <c r="PHZ21" s="143"/>
      <c r="PIA21" s="143"/>
      <c r="PIB21" s="143"/>
      <c r="PIC21" s="143"/>
      <c r="PID21" s="143"/>
      <c r="PIE21" s="143"/>
      <c r="PIF21" s="143"/>
      <c r="PIG21" s="143"/>
      <c r="PIH21" s="143"/>
      <c r="PII21" s="143"/>
      <c r="PIJ21" s="143"/>
      <c r="PIK21" s="143"/>
      <c r="PIL21" s="143"/>
      <c r="PIM21" s="143"/>
      <c r="PIN21" s="143"/>
      <c r="PIO21" s="143"/>
      <c r="PIP21" s="143"/>
      <c r="PIQ21" s="143"/>
      <c r="PIR21" s="143"/>
      <c r="PIS21" s="143"/>
      <c r="PIT21" s="143"/>
      <c r="PIU21" s="143"/>
      <c r="PIV21" s="143"/>
      <c r="PIW21" s="143"/>
      <c r="PIX21" s="143"/>
      <c r="PIY21" s="143"/>
      <c r="PIZ21" s="143"/>
      <c r="PJA21" s="143"/>
      <c r="PJB21" s="143"/>
      <c r="PJC21" s="143"/>
      <c r="PJD21" s="143"/>
      <c r="PJE21" s="143"/>
      <c r="PJF21" s="143"/>
      <c r="PJG21" s="143"/>
      <c r="PJH21" s="143"/>
      <c r="PJI21" s="143"/>
      <c r="PJJ21" s="143"/>
      <c r="PJK21" s="143"/>
      <c r="PJL21" s="143"/>
      <c r="PJM21" s="143"/>
      <c r="PJN21" s="143"/>
      <c r="PJO21" s="143"/>
      <c r="PJP21" s="143"/>
      <c r="PJQ21" s="143"/>
      <c r="PJR21" s="143"/>
      <c r="PJS21" s="143"/>
      <c r="PJT21" s="143"/>
      <c r="PJU21" s="143"/>
      <c r="PJV21" s="143"/>
      <c r="PJW21" s="143"/>
      <c r="PJX21" s="143"/>
      <c r="PJY21" s="143"/>
      <c r="PJZ21" s="143"/>
      <c r="PKA21" s="143"/>
      <c r="PKB21" s="143"/>
      <c r="PKC21" s="143"/>
      <c r="PKD21" s="143"/>
      <c r="PKE21" s="143"/>
      <c r="PKF21" s="143"/>
      <c r="PKG21" s="143"/>
      <c r="PKH21" s="143"/>
      <c r="PKI21" s="143"/>
      <c r="PKJ21" s="143"/>
      <c r="PKK21" s="143"/>
      <c r="PKL21" s="143"/>
      <c r="PKM21" s="143"/>
      <c r="PKN21" s="143"/>
      <c r="PKO21" s="143"/>
      <c r="PKP21" s="143"/>
      <c r="PKQ21" s="143"/>
      <c r="PKR21" s="143"/>
      <c r="PKS21" s="143"/>
      <c r="PKT21" s="143"/>
      <c r="PKU21" s="143"/>
      <c r="PKV21" s="143"/>
      <c r="PKW21" s="143"/>
      <c r="PKX21" s="143"/>
      <c r="PKY21" s="143"/>
      <c r="PKZ21" s="143"/>
      <c r="PLA21" s="143"/>
      <c r="PLB21" s="143"/>
      <c r="PLC21" s="143"/>
      <c r="PLD21" s="143"/>
      <c r="PLE21" s="143"/>
      <c r="PLF21" s="143"/>
      <c r="PLG21" s="143"/>
      <c r="PLH21" s="143"/>
      <c r="PLI21" s="143"/>
      <c r="PLJ21" s="143"/>
      <c r="PLK21" s="143"/>
      <c r="PLL21" s="143"/>
      <c r="PLM21" s="143"/>
      <c r="PLN21" s="143"/>
      <c r="PLO21" s="143"/>
      <c r="PLP21" s="143"/>
      <c r="PLQ21" s="143"/>
      <c r="PLR21" s="143"/>
      <c r="PLS21" s="143"/>
      <c r="PLT21" s="143"/>
      <c r="PLU21" s="143"/>
      <c r="PLV21" s="143"/>
      <c r="PLW21" s="143"/>
      <c r="PLX21" s="143"/>
      <c r="PLY21" s="143"/>
      <c r="PLZ21" s="143"/>
      <c r="PMA21" s="143"/>
      <c r="PMB21" s="143"/>
      <c r="PMC21" s="143"/>
      <c r="PMD21" s="143"/>
      <c r="PME21" s="143"/>
      <c r="PMF21" s="143"/>
      <c r="PMG21" s="143"/>
      <c r="PMH21" s="143"/>
      <c r="PMI21" s="143"/>
      <c r="PMJ21" s="143"/>
      <c r="PMK21" s="143"/>
      <c r="PML21" s="143"/>
      <c r="PMM21" s="143"/>
      <c r="PMN21" s="143"/>
      <c r="PMO21" s="143"/>
      <c r="PMP21" s="143"/>
      <c r="PMQ21" s="143"/>
      <c r="PMR21" s="143"/>
      <c r="PMS21" s="143"/>
      <c r="PMT21" s="143"/>
      <c r="PMU21" s="143"/>
      <c r="PMV21" s="143"/>
      <c r="PMW21" s="143"/>
      <c r="PMX21" s="143"/>
      <c r="PMY21" s="143"/>
      <c r="PMZ21" s="143"/>
      <c r="PNA21" s="143"/>
      <c r="PNB21" s="143"/>
      <c r="PNC21" s="143"/>
      <c r="PND21" s="143"/>
      <c r="PNE21" s="143"/>
      <c r="PNF21" s="143"/>
      <c r="PNG21" s="143"/>
      <c r="PNH21" s="143"/>
      <c r="PNI21" s="143"/>
      <c r="PNJ21" s="143"/>
      <c r="PNK21" s="143"/>
      <c r="PNL21" s="143"/>
      <c r="PNM21" s="143"/>
      <c r="PNN21" s="143"/>
      <c r="PNO21" s="143"/>
      <c r="PNP21" s="143"/>
      <c r="PNQ21" s="143"/>
      <c r="PNR21" s="143"/>
      <c r="PNS21" s="143"/>
      <c r="PNT21" s="143"/>
      <c r="PNU21" s="143"/>
      <c r="PNV21" s="143"/>
      <c r="PNW21" s="143"/>
      <c r="PNX21" s="143"/>
      <c r="PNY21" s="143"/>
      <c r="PNZ21" s="143"/>
      <c r="POA21" s="143"/>
      <c r="POB21" s="143"/>
      <c r="POC21" s="143"/>
      <c r="POD21" s="143"/>
      <c r="POE21" s="143"/>
      <c r="POF21" s="143"/>
      <c r="POG21" s="143"/>
      <c r="POH21" s="143"/>
      <c r="POI21" s="143"/>
      <c r="POJ21" s="143"/>
      <c r="POK21" s="143"/>
      <c r="POL21" s="143"/>
      <c r="POM21" s="143"/>
      <c r="PON21" s="143"/>
      <c r="POO21" s="143"/>
      <c r="POP21" s="143"/>
      <c r="POQ21" s="143"/>
      <c r="POR21" s="143"/>
      <c r="POS21" s="143"/>
      <c r="POT21" s="143"/>
      <c r="POU21" s="143"/>
      <c r="POV21" s="143"/>
      <c r="POW21" s="143"/>
      <c r="POX21" s="143"/>
      <c r="POY21" s="143"/>
      <c r="POZ21" s="143"/>
      <c r="PPA21" s="143"/>
      <c r="PPB21" s="143"/>
      <c r="PPC21" s="143"/>
      <c r="PPD21" s="143"/>
      <c r="PPE21" s="143"/>
      <c r="PPF21" s="143"/>
      <c r="PPG21" s="143"/>
      <c r="PPH21" s="143"/>
      <c r="PPI21" s="143"/>
      <c r="PPJ21" s="143"/>
      <c r="PPK21" s="143"/>
      <c r="PPL21" s="143"/>
      <c r="PPM21" s="143"/>
      <c r="PPN21" s="143"/>
      <c r="PPO21" s="143"/>
      <c r="PPP21" s="143"/>
      <c r="PPQ21" s="143"/>
      <c r="PPR21" s="143"/>
      <c r="PPS21" s="143"/>
      <c r="PPT21" s="143"/>
      <c r="PPU21" s="143"/>
      <c r="PPV21" s="143"/>
      <c r="PPW21" s="143"/>
      <c r="PPX21" s="143"/>
      <c r="PPY21" s="143"/>
      <c r="PPZ21" s="143"/>
      <c r="PQA21" s="143"/>
      <c r="PQB21" s="143"/>
      <c r="PQC21" s="143"/>
      <c r="PQD21" s="143"/>
      <c r="PQE21" s="143"/>
      <c r="PQF21" s="143"/>
      <c r="PQG21" s="143"/>
      <c r="PQH21" s="143"/>
      <c r="PQI21" s="143"/>
      <c r="PQJ21" s="143"/>
      <c r="PQK21" s="143"/>
      <c r="PQL21" s="143"/>
      <c r="PQM21" s="143"/>
      <c r="PQN21" s="143"/>
      <c r="PQO21" s="143"/>
      <c r="PQP21" s="143"/>
      <c r="PQQ21" s="143"/>
      <c r="PQR21" s="143"/>
      <c r="PQS21" s="143"/>
      <c r="PQT21" s="143"/>
      <c r="PQU21" s="143"/>
      <c r="PQV21" s="143"/>
      <c r="PQW21" s="143"/>
      <c r="PQX21" s="143"/>
      <c r="PQY21" s="143"/>
      <c r="PQZ21" s="143"/>
      <c r="PRA21" s="143"/>
      <c r="PRB21" s="143"/>
      <c r="PRC21" s="143"/>
      <c r="PRD21" s="143"/>
      <c r="PRE21" s="143"/>
      <c r="PRF21" s="143"/>
      <c r="PRG21" s="143"/>
      <c r="PRH21" s="143"/>
      <c r="PRI21" s="143"/>
      <c r="PRJ21" s="143"/>
      <c r="PRK21" s="143"/>
      <c r="PRL21" s="143"/>
      <c r="PRM21" s="143"/>
      <c r="PRN21" s="143"/>
      <c r="PRO21" s="143"/>
      <c r="PRP21" s="143"/>
      <c r="PRQ21" s="143"/>
      <c r="PRR21" s="143"/>
      <c r="PRS21" s="143"/>
      <c r="PRT21" s="143"/>
      <c r="PRU21" s="143"/>
      <c r="PRV21" s="143"/>
      <c r="PRW21" s="143"/>
      <c r="PRX21" s="143"/>
      <c r="PRY21" s="143"/>
      <c r="PRZ21" s="143"/>
      <c r="PSA21" s="143"/>
      <c r="PSB21" s="143"/>
      <c r="PSC21" s="143"/>
      <c r="PSD21" s="143"/>
      <c r="PSE21" s="143"/>
      <c r="PSF21" s="143"/>
      <c r="PSG21" s="143"/>
      <c r="PSH21" s="143"/>
      <c r="PSI21" s="143"/>
      <c r="PSJ21" s="143"/>
      <c r="PSK21" s="143"/>
      <c r="PSL21" s="143"/>
      <c r="PSM21" s="143"/>
      <c r="PSN21" s="143"/>
      <c r="PSO21" s="143"/>
      <c r="PSP21" s="143"/>
      <c r="PSQ21" s="143"/>
      <c r="PSR21" s="143"/>
      <c r="PSS21" s="143"/>
      <c r="PST21" s="143"/>
      <c r="PSU21" s="143"/>
      <c r="PSV21" s="143"/>
      <c r="PSW21" s="143"/>
      <c r="PSX21" s="143"/>
      <c r="PSY21" s="143"/>
      <c r="PSZ21" s="143"/>
      <c r="PTA21" s="143"/>
      <c r="PTB21" s="143"/>
      <c r="PTC21" s="143"/>
      <c r="PTD21" s="143"/>
      <c r="PTE21" s="143"/>
      <c r="PTF21" s="143"/>
      <c r="PTG21" s="143"/>
      <c r="PTH21" s="143"/>
      <c r="PTI21" s="143"/>
      <c r="PTJ21" s="143"/>
      <c r="PTK21" s="143"/>
      <c r="PTL21" s="143"/>
      <c r="PTM21" s="143"/>
      <c r="PTN21" s="143"/>
      <c r="PTO21" s="143"/>
      <c r="PTP21" s="143"/>
      <c r="PTQ21" s="143"/>
      <c r="PTR21" s="143"/>
      <c r="PTS21" s="143"/>
      <c r="PTT21" s="143"/>
      <c r="PTU21" s="143"/>
      <c r="PTV21" s="143"/>
      <c r="PTW21" s="143"/>
      <c r="PTX21" s="143"/>
      <c r="PTY21" s="143"/>
      <c r="PTZ21" s="143"/>
      <c r="PUA21" s="143"/>
      <c r="PUB21" s="143"/>
      <c r="PUC21" s="143"/>
      <c r="PUD21" s="143"/>
      <c r="PUE21" s="143"/>
      <c r="PUF21" s="143"/>
      <c r="PUG21" s="143"/>
      <c r="PUH21" s="143"/>
      <c r="PUI21" s="143"/>
      <c r="PUJ21" s="143"/>
      <c r="PUK21" s="143"/>
      <c r="PUL21" s="143"/>
      <c r="PUM21" s="143"/>
      <c r="PUN21" s="143"/>
      <c r="PUO21" s="143"/>
      <c r="PUP21" s="143"/>
      <c r="PUQ21" s="143"/>
      <c r="PUR21" s="143"/>
      <c r="PUS21" s="143"/>
      <c r="PUT21" s="143"/>
      <c r="PUU21" s="143"/>
      <c r="PUV21" s="143"/>
      <c r="PUW21" s="143"/>
      <c r="PUX21" s="143"/>
      <c r="PUY21" s="143"/>
      <c r="PUZ21" s="143"/>
      <c r="PVA21" s="143"/>
      <c r="PVB21" s="143"/>
      <c r="PVC21" s="143"/>
      <c r="PVD21" s="143"/>
      <c r="PVE21" s="143"/>
      <c r="PVF21" s="143"/>
      <c r="PVG21" s="143"/>
      <c r="PVH21" s="143"/>
      <c r="PVI21" s="143"/>
      <c r="PVJ21" s="143"/>
      <c r="PVK21" s="143"/>
      <c r="PVL21" s="143"/>
      <c r="PVM21" s="143"/>
      <c r="PVN21" s="143"/>
      <c r="PVO21" s="143"/>
      <c r="PVP21" s="143"/>
      <c r="PVQ21" s="143"/>
      <c r="PVR21" s="143"/>
      <c r="PVS21" s="143"/>
      <c r="PVT21" s="143"/>
      <c r="PVU21" s="143"/>
      <c r="PVV21" s="143"/>
      <c r="PVW21" s="143"/>
      <c r="PVX21" s="143"/>
      <c r="PVY21" s="143"/>
      <c r="PVZ21" s="143"/>
      <c r="PWA21" s="143"/>
      <c r="PWB21" s="143"/>
      <c r="PWC21" s="143"/>
      <c r="PWD21" s="143"/>
      <c r="PWE21" s="143"/>
      <c r="PWF21" s="143"/>
      <c r="PWG21" s="143"/>
      <c r="PWH21" s="143"/>
      <c r="PWI21" s="143"/>
      <c r="PWJ21" s="143"/>
      <c r="PWK21" s="143"/>
      <c r="PWL21" s="143"/>
      <c r="PWM21" s="143"/>
      <c r="PWN21" s="143"/>
      <c r="PWO21" s="143"/>
      <c r="PWP21" s="143"/>
      <c r="PWQ21" s="143"/>
      <c r="PWR21" s="143"/>
      <c r="PWS21" s="143"/>
      <c r="PWT21" s="143"/>
      <c r="PWU21" s="143"/>
      <c r="PWV21" s="143"/>
      <c r="PWW21" s="143"/>
      <c r="PWX21" s="143"/>
      <c r="PWY21" s="143"/>
      <c r="PWZ21" s="143"/>
      <c r="PXA21" s="143"/>
      <c r="PXB21" s="143"/>
      <c r="PXC21" s="143"/>
      <c r="PXD21" s="143"/>
      <c r="PXE21" s="143"/>
      <c r="PXF21" s="143"/>
      <c r="PXG21" s="143"/>
      <c r="PXH21" s="143"/>
      <c r="PXI21" s="143"/>
      <c r="PXJ21" s="143"/>
      <c r="PXK21" s="143"/>
      <c r="PXL21" s="143"/>
      <c r="PXM21" s="143"/>
      <c r="PXN21" s="143"/>
      <c r="PXO21" s="143"/>
      <c r="PXP21" s="143"/>
      <c r="PXQ21" s="143"/>
      <c r="PXR21" s="143"/>
      <c r="PXS21" s="143"/>
      <c r="PXT21" s="143"/>
      <c r="PXU21" s="143"/>
      <c r="PXV21" s="143"/>
      <c r="PXW21" s="143"/>
      <c r="PXX21" s="143"/>
      <c r="PXY21" s="143"/>
      <c r="PXZ21" s="143"/>
      <c r="PYA21" s="143"/>
      <c r="PYB21" s="143"/>
      <c r="PYC21" s="143"/>
      <c r="PYD21" s="143"/>
      <c r="PYE21" s="143"/>
      <c r="PYF21" s="143"/>
      <c r="PYG21" s="143"/>
      <c r="PYH21" s="143"/>
      <c r="PYI21" s="143"/>
      <c r="PYJ21" s="143"/>
      <c r="PYK21" s="143"/>
      <c r="PYL21" s="143"/>
      <c r="PYM21" s="143"/>
      <c r="PYN21" s="143"/>
      <c r="PYO21" s="143"/>
      <c r="PYP21" s="143"/>
      <c r="PYQ21" s="143"/>
      <c r="PYR21" s="143"/>
      <c r="PYS21" s="143"/>
      <c r="PYT21" s="143"/>
      <c r="PYU21" s="143"/>
      <c r="PYV21" s="143"/>
      <c r="PYW21" s="143"/>
      <c r="PYX21" s="143"/>
      <c r="PYY21" s="143"/>
      <c r="PYZ21" s="143"/>
      <c r="PZA21" s="143"/>
      <c r="PZB21" s="143"/>
      <c r="PZC21" s="143"/>
      <c r="PZD21" s="143"/>
      <c r="PZE21" s="143"/>
      <c r="PZF21" s="143"/>
      <c r="PZG21" s="143"/>
      <c r="PZH21" s="143"/>
      <c r="PZI21" s="143"/>
      <c r="PZJ21" s="143"/>
      <c r="PZK21" s="143"/>
      <c r="PZL21" s="143"/>
      <c r="PZM21" s="143"/>
      <c r="PZN21" s="143"/>
      <c r="PZO21" s="143"/>
      <c r="PZP21" s="143"/>
      <c r="PZQ21" s="143"/>
      <c r="PZR21" s="143"/>
      <c r="PZS21" s="143"/>
      <c r="PZT21" s="143"/>
      <c r="PZU21" s="143"/>
      <c r="PZV21" s="143"/>
      <c r="PZW21" s="143"/>
      <c r="PZX21" s="143"/>
      <c r="PZY21" s="143"/>
      <c r="PZZ21" s="143"/>
      <c r="QAA21" s="143"/>
      <c r="QAB21" s="143"/>
      <c r="QAC21" s="143"/>
      <c r="QAD21" s="143"/>
      <c r="QAE21" s="143"/>
      <c r="QAF21" s="143"/>
      <c r="QAG21" s="143"/>
      <c r="QAH21" s="143"/>
      <c r="QAI21" s="143"/>
      <c r="QAJ21" s="143"/>
      <c r="QAK21" s="143"/>
      <c r="QAL21" s="143"/>
      <c r="QAM21" s="143"/>
      <c r="QAN21" s="143"/>
      <c r="QAO21" s="143"/>
      <c r="QAP21" s="143"/>
      <c r="QAQ21" s="143"/>
      <c r="QAR21" s="143"/>
      <c r="QAS21" s="143"/>
      <c r="QAT21" s="143"/>
      <c r="QAU21" s="143"/>
      <c r="QAV21" s="143"/>
      <c r="QAW21" s="143"/>
      <c r="QAX21" s="143"/>
      <c r="QAY21" s="143"/>
      <c r="QAZ21" s="143"/>
      <c r="QBA21" s="143"/>
      <c r="QBB21" s="143"/>
      <c r="QBC21" s="143"/>
      <c r="QBD21" s="143"/>
      <c r="QBE21" s="143"/>
      <c r="QBF21" s="143"/>
      <c r="QBG21" s="143"/>
      <c r="QBH21" s="143"/>
      <c r="QBI21" s="143"/>
      <c r="QBJ21" s="143"/>
      <c r="QBK21" s="143"/>
      <c r="QBL21" s="143"/>
      <c r="QBM21" s="143"/>
      <c r="QBN21" s="143"/>
      <c r="QBO21" s="143"/>
      <c r="QBP21" s="143"/>
      <c r="QBQ21" s="143"/>
      <c r="QBR21" s="143"/>
      <c r="QBS21" s="143"/>
      <c r="QBT21" s="143"/>
      <c r="QBU21" s="143"/>
      <c r="QBV21" s="143"/>
      <c r="QBW21" s="143"/>
      <c r="QBX21" s="143"/>
      <c r="QBY21" s="143"/>
      <c r="QBZ21" s="143"/>
      <c r="QCA21" s="143"/>
      <c r="QCB21" s="143"/>
      <c r="QCC21" s="143"/>
      <c r="QCD21" s="143"/>
      <c r="QCE21" s="143"/>
      <c r="QCF21" s="143"/>
      <c r="QCG21" s="143"/>
      <c r="QCH21" s="143"/>
      <c r="QCI21" s="143"/>
      <c r="QCJ21" s="143"/>
      <c r="QCK21" s="143"/>
      <c r="QCL21" s="143"/>
      <c r="QCM21" s="143"/>
      <c r="QCN21" s="143"/>
      <c r="QCO21" s="143"/>
      <c r="QCP21" s="143"/>
      <c r="QCQ21" s="143"/>
      <c r="QCR21" s="143"/>
      <c r="QCS21" s="143"/>
      <c r="QCT21" s="143"/>
      <c r="QCU21" s="143"/>
      <c r="QCV21" s="143"/>
      <c r="QCW21" s="143"/>
      <c r="QCX21" s="143"/>
      <c r="QCY21" s="143"/>
      <c r="QCZ21" s="143"/>
      <c r="QDA21" s="143"/>
      <c r="QDB21" s="143"/>
      <c r="QDC21" s="143"/>
      <c r="QDD21" s="143"/>
      <c r="QDE21" s="143"/>
      <c r="QDF21" s="143"/>
      <c r="QDG21" s="143"/>
      <c r="QDH21" s="143"/>
      <c r="QDI21" s="143"/>
      <c r="QDJ21" s="143"/>
      <c r="QDK21" s="143"/>
      <c r="QDL21" s="143"/>
      <c r="QDM21" s="143"/>
      <c r="QDN21" s="143"/>
      <c r="QDO21" s="143"/>
      <c r="QDP21" s="143"/>
      <c r="QDQ21" s="143"/>
      <c r="QDR21" s="143"/>
      <c r="QDS21" s="143"/>
      <c r="QDT21" s="143"/>
      <c r="QDU21" s="143"/>
      <c r="QDV21" s="143"/>
      <c r="QDW21" s="143"/>
      <c r="QDX21" s="143"/>
      <c r="QDY21" s="143"/>
      <c r="QDZ21" s="143"/>
      <c r="QEA21" s="143"/>
      <c r="QEB21" s="143"/>
      <c r="QEC21" s="143"/>
      <c r="QED21" s="143"/>
      <c r="QEE21" s="143"/>
      <c r="QEF21" s="143"/>
      <c r="QEG21" s="143"/>
      <c r="QEH21" s="143"/>
      <c r="QEI21" s="143"/>
      <c r="QEJ21" s="143"/>
      <c r="QEK21" s="143"/>
      <c r="QEL21" s="143"/>
      <c r="QEM21" s="143"/>
      <c r="QEN21" s="143"/>
      <c r="QEO21" s="143"/>
      <c r="QEP21" s="143"/>
      <c r="QEQ21" s="143"/>
      <c r="QER21" s="143"/>
      <c r="QES21" s="143"/>
      <c r="QET21" s="143"/>
      <c r="QEU21" s="143"/>
      <c r="QEV21" s="143"/>
      <c r="QEW21" s="143"/>
      <c r="QEX21" s="143"/>
      <c r="QEY21" s="143"/>
      <c r="QEZ21" s="143"/>
      <c r="QFA21" s="143"/>
      <c r="QFB21" s="143"/>
      <c r="QFC21" s="143"/>
      <c r="QFD21" s="143"/>
      <c r="QFE21" s="143"/>
      <c r="QFF21" s="143"/>
      <c r="QFG21" s="143"/>
      <c r="QFH21" s="143"/>
      <c r="QFI21" s="143"/>
      <c r="QFJ21" s="143"/>
      <c r="QFK21" s="143"/>
      <c r="QFL21" s="143"/>
      <c r="QFM21" s="143"/>
      <c r="QFN21" s="143"/>
      <c r="QFO21" s="143"/>
      <c r="QFP21" s="143"/>
      <c r="QFQ21" s="143"/>
      <c r="QFR21" s="143"/>
      <c r="QFS21" s="143"/>
      <c r="QFT21" s="143"/>
      <c r="QFU21" s="143"/>
      <c r="QFV21" s="143"/>
      <c r="QFW21" s="143"/>
      <c r="QFX21" s="143"/>
      <c r="QFY21" s="143"/>
      <c r="QFZ21" s="143"/>
      <c r="QGA21" s="143"/>
      <c r="QGB21" s="143"/>
      <c r="QGC21" s="143"/>
      <c r="QGD21" s="143"/>
      <c r="QGE21" s="143"/>
      <c r="QGF21" s="143"/>
      <c r="QGG21" s="143"/>
      <c r="QGH21" s="143"/>
      <c r="QGI21" s="143"/>
      <c r="QGJ21" s="143"/>
      <c r="QGK21" s="143"/>
      <c r="QGL21" s="143"/>
      <c r="QGM21" s="143"/>
      <c r="QGN21" s="143"/>
      <c r="QGO21" s="143"/>
      <c r="QGP21" s="143"/>
      <c r="QGQ21" s="143"/>
      <c r="QGR21" s="143"/>
      <c r="QGS21" s="143"/>
      <c r="QGT21" s="143"/>
      <c r="QGU21" s="143"/>
      <c r="QGV21" s="143"/>
      <c r="QGW21" s="143"/>
      <c r="QGX21" s="143"/>
      <c r="QGY21" s="143"/>
      <c r="QGZ21" s="143"/>
      <c r="QHA21" s="143"/>
      <c r="QHB21" s="143"/>
      <c r="QHC21" s="143"/>
      <c r="QHD21" s="143"/>
      <c r="QHE21" s="143"/>
      <c r="QHF21" s="143"/>
      <c r="QHG21" s="143"/>
      <c r="QHH21" s="143"/>
      <c r="QHI21" s="143"/>
      <c r="QHJ21" s="143"/>
      <c r="QHK21" s="143"/>
      <c r="QHL21" s="143"/>
      <c r="QHM21" s="143"/>
      <c r="QHN21" s="143"/>
      <c r="QHO21" s="143"/>
      <c r="QHP21" s="143"/>
      <c r="QHQ21" s="143"/>
      <c r="QHR21" s="143"/>
      <c r="QHS21" s="143"/>
      <c r="QHT21" s="143"/>
      <c r="QHU21" s="143"/>
      <c r="QHV21" s="143"/>
      <c r="QHW21" s="143"/>
      <c r="QHX21" s="143"/>
      <c r="QHY21" s="143"/>
      <c r="QHZ21" s="143"/>
      <c r="QIA21" s="143"/>
      <c r="QIB21" s="143"/>
      <c r="QIC21" s="143"/>
      <c r="QID21" s="143"/>
      <c r="QIE21" s="143"/>
      <c r="QIF21" s="143"/>
      <c r="QIG21" s="143"/>
      <c r="QIH21" s="143"/>
      <c r="QII21" s="143"/>
      <c r="QIJ21" s="143"/>
      <c r="QIK21" s="143"/>
      <c r="QIL21" s="143"/>
      <c r="QIM21" s="143"/>
      <c r="QIN21" s="143"/>
      <c r="QIO21" s="143"/>
      <c r="QIP21" s="143"/>
      <c r="QIQ21" s="143"/>
      <c r="QIR21" s="143"/>
      <c r="QIS21" s="143"/>
      <c r="QIT21" s="143"/>
      <c r="QIU21" s="143"/>
      <c r="QIV21" s="143"/>
      <c r="QIW21" s="143"/>
      <c r="QIX21" s="143"/>
      <c r="QIY21" s="143"/>
      <c r="QIZ21" s="143"/>
      <c r="QJA21" s="143"/>
      <c r="QJB21" s="143"/>
      <c r="QJC21" s="143"/>
      <c r="QJD21" s="143"/>
      <c r="QJE21" s="143"/>
      <c r="QJF21" s="143"/>
      <c r="QJG21" s="143"/>
      <c r="QJH21" s="143"/>
      <c r="QJI21" s="143"/>
      <c r="QJJ21" s="143"/>
      <c r="QJK21" s="143"/>
      <c r="QJL21" s="143"/>
      <c r="QJM21" s="143"/>
      <c r="QJN21" s="143"/>
      <c r="QJO21" s="143"/>
      <c r="QJP21" s="143"/>
      <c r="QJQ21" s="143"/>
      <c r="QJR21" s="143"/>
      <c r="QJS21" s="143"/>
      <c r="QJT21" s="143"/>
      <c r="QJU21" s="143"/>
      <c r="QJV21" s="143"/>
      <c r="QJW21" s="143"/>
      <c r="QJX21" s="143"/>
      <c r="QJY21" s="143"/>
      <c r="QJZ21" s="143"/>
      <c r="QKA21" s="143"/>
      <c r="QKB21" s="143"/>
      <c r="QKC21" s="143"/>
      <c r="QKD21" s="143"/>
      <c r="QKE21" s="143"/>
      <c r="QKF21" s="143"/>
      <c r="QKG21" s="143"/>
      <c r="QKH21" s="143"/>
      <c r="QKI21" s="143"/>
      <c r="QKJ21" s="143"/>
      <c r="QKK21" s="143"/>
      <c r="QKL21" s="143"/>
      <c r="QKM21" s="143"/>
      <c r="QKN21" s="143"/>
      <c r="QKO21" s="143"/>
      <c r="QKP21" s="143"/>
      <c r="QKQ21" s="143"/>
      <c r="QKR21" s="143"/>
      <c r="QKS21" s="143"/>
      <c r="QKT21" s="143"/>
      <c r="QKU21" s="143"/>
      <c r="QKV21" s="143"/>
      <c r="QKW21" s="143"/>
      <c r="QKX21" s="143"/>
      <c r="QKY21" s="143"/>
      <c r="QKZ21" s="143"/>
      <c r="QLA21" s="143"/>
      <c r="QLB21" s="143"/>
      <c r="QLC21" s="143"/>
      <c r="QLD21" s="143"/>
      <c r="QLE21" s="143"/>
      <c r="QLF21" s="143"/>
      <c r="QLG21" s="143"/>
      <c r="QLH21" s="143"/>
      <c r="QLI21" s="143"/>
      <c r="QLJ21" s="143"/>
      <c r="QLK21" s="143"/>
      <c r="QLL21" s="143"/>
      <c r="QLM21" s="143"/>
      <c r="QLN21" s="143"/>
      <c r="QLO21" s="143"/>
      <c r="QLP21" s="143"/>
      <c r="QLQ21" s="143"/>
      <c r="QLR21" s="143"/>
      <c r="QLS21" s="143"/>
      <c r="QLT21" s="143"/>
      <c r="QLU21" s="143"/>
      <c r="QLV21" s="143"/>
      <c r="QLW21" s="143"/>
      <c r="QLX21" s="143"/>
      <c r="QLY21" s="143"/>
      <c r="QLZ21" s="143"/>
      <c r="QMA21" s="143"/>
      <c r="QMB21" s="143"/>
      <c r="QMC21" s="143"/>
      <c r="QMD21" s="143"/>
      <c r="QME21" s="143"/>
      <c r="QMF21" s="143"/>
      <c r="QMG21" s="143"/>
      <c r="QMH21" s="143"/>
      <c r="QMI21" s="143"/>
      <c r="QMJ21" s="143"/>
      <c r="QMK21" s="143"/>
      <c r="QML21" s="143"/>
      <c r="QMM21" s="143"/>
      <c r="QMN21" s="143"/>
      <c r="QMO21" s="143"/>
      <c r="QMP21" s="143"/>
      <c r="QMQ21" s="143"/>
      <c r="QMR21" s="143"/>
      <c r="QMS21" s="143"/>
      <c r="QMT21" s="143"/>
      <c r="QMU21" s="143"/>
      <c r="QMV21" s="143"/>
      <c r="QMW21" s="143"/>
      <c r="QMX21" s="143"/>
      <c r="QMY21" s="143"/>
      <c r="QMZ21" s="143"/>
      <c r="QNA21" s="143"/>
      <c r="QNB21" s="143"/>
      <c r="QNC21" s="143"/>
      <c r="QND21" s="143"/>
      <c r="QNE21" s="143"/>
      <c r="QNF21" s="143"/>
      <c r="QNG21" s="143"/>
      <c r="QNH21" s="143"/>
      <c r="QNI21" s="143"/>
      <c r="QNJ21" s="143"/>
      <c r="QNK21" s="143"/>
      <c r="QNL21" s="143"/>
      <c r="QNM21" s="143"/>
      <c r="QNN21" s="143"/>
      <c r="QNO21" s="143"/>
      <c r="QNP21" s="143"/>
      <c r="QNQ21" s="143"/>
      <c r="QNR21" s="143"/>
      <c r="QNS21" s="143"/>
      <c r="QNT21" s="143"/>
      <c r="QNU21" s="143"/>
      <c r="QNV21" s="143"/>
      <c r="QNW21" s="143"/>
      <c r="QNX21" s="143"/>
      <c r="QNY21" s="143"/>
      <c r="QNZ21" s="143"/>
      <c r="QOA21" s="143"/>
      <c r="QOB21" s="143"/>
      <c r="QOC21" s="143"/>
      <c r="QOD21" s="143"/>
      <c r="QOE21" s="143"/>
      <c r="QOF21" s="143"/>
      <c r="QOG21" s="143"/>
      <c r="QOH21" s="143"/>
      <c r="QOI21" s="143"/>
      <c r="QOJ21" s="143"/>
      <c r="QOK21" s="143"/>
      <c r="QOL21" s="143"/>
      <c r="QOM21" s="143"/>
      <c r="QON21" s="143"/>
      <c r="QOO21" s="143"/>
      <c r="QOP21" s="143"/>
      <c r="QOQ21" s="143"/>
      <c r="QOR21" s="143"/>
      <c r="QOS21" s="143"/>
      <c r="QOT21" s="143"/>
      <c r="QOU21" s="143"/>
      <c r="QOV21" s="143"/>
      <c r="QOW21" s="143"/>
      <c r="QOX21" s="143"/>
      <c r="QOY21" s="143"/>
      <c r="QOZ21" s="143"/>
      <c r="QPA21" s="143"/>
      <c r="QPB21" s="143"/>
      <c r="QPC21" s="143"/>
      <c r="QPD21" s="143"/>
      <c r="QPE21" s="143"/>
      <c r="QPF21" s="143"/>
      <c r="QPG21" s="143"/>
      <c r="QPH21" s="143"/>
      <c r="QPI21" s="143"/>
      <c r="QPJ21" s="143"/>
      <c r="QPK21" s="143"/>
      <c r="QPL21" s="143"/>
      <c r="QPM21" s="143"/>
      <c r="QPN21" s="143"/>
      <c r="QPO21" s="143"/>
      <c r="QPP21" s="143"/>
      <c r="QPQ21" s="143"/>
      <c r="QPR21" s="143"/>
      <c r="QPS21" s="143"/>
      <c r="QPT21" s="143"/>
      <c r="QPU21" s="143"/>
      <c r="QPV21" s="143"/>
      <c r="QPW21" s="143"/>
      <c r="QPX21" s="143"/>
      <c r="QPY21" s="143"/>
      <c r="QPZ21" s="143"/>
      <c r="QQA21" s="143"/>
      <c r="QQB21" s="143"/>
      <c r="QQC21" s="143"/>
      <c r="QQD21" s="143"/>
      <c r="QQE21" s="143"/>
      <c r="QQF21" s="143"/>
      <c r="QQG21" s="143"/>
      <c r="QQH21" s="143"/>
      <c r="QQI21" s="143"/>
      <c r="QQJ21" s="143"/>
      <c r="QQK21" s="143"/>
      <c r="QQL21" s="143"/>
      <c r="QQM21" s="143"/>
      <c r="QQN21" s="143"/>
      <c r="QQO21" s="143"/>
      <c r="QQP21" s="143"/>
      <c r="QQQ21" s="143"/>
      <c r="QQR21" s="143"/>
      <c r="QQS21" s="143"/>
      <c r="QQT21" s="143"/>
      <c r="QQU21" s="143"/>
      <c r="QQV21" s="143"/>
      <c r="QQW21" s="143"/>
      <c r="QQX21" s="143"/>
      <c r="QQY21" s="143"/>
      <c r="QQZ21" s="143"/>
      <c r="QRA21" s="143"/>
      <c r="QRB21" s="143"/>
      <c r="QRC21" s="143"/>
      <c r="QRD21" s="143"/>
      <c r="QRE21" s="143"/>
      <c r="QRF21" s="143"/>
      <c r="QRG21" s="143"/>
      <c r="QRH21" s="143"/>
      <c r="QRI21" s="143"/>
      <c r="QRJ21" s="143"/>
      <c r="QRK21" s="143"/>
      <c r="QRL21" s="143"/>
      <c r="QRM21" s="143"/>
      <c r="QRN21" s="143"/>
      <c r="QRO21" s="143"/>
      <c r="QRP21" s="143"/>
      <c r="QRQ21" s="143"/>
      <c r="QRR21" s="143"/>
      <c r="QRS21" s="143"/>
      <c r="QRT21" s="143"/>
      <c r="QRU21" s="143"/>
      <c r="QRV21" s="143"/>
      <c r="QRW21" s="143"/>
      <c r="QRX21" s="143"/>
      <c r="QRY21" s="143"/>
      <c r="QRZ21" s="143"/>
      <c r="QSA21" s="143"/>
      <c r="QSB21" s="143"/>
      <c r="QSC21" s="143"/>
      <c r="QSD21" s="143"/>
      <c r="QSE21" s="143"/>
      <c r="QSF21" s="143"/>
      <c r="QSG21" s="143"/>
      <c r="QSH21" s="143"/>
      <c r="QSI21" s="143"/>
      <c r="QSJ21" s="143"/>
      <c r="QSK21" s="143"/>
      <c r="QSL21" s="143"/>
      <c r="QSM21" s="143"/>
      <c r="QSN21" s="143"/>
      <c r="QSO21" s="143"/>
      <c r="QSP21" s="143"/>
      <c r="QSQ21" s="143"/>
      <c r="QSR21" s="143"/>
      <c r="QSS21" s="143"/>
      <c r="QST21" s="143"/>
      <c r="QSU21" s="143"/>
      <c r="QSV21" s="143"/>
      <c r="QSW21" s="143"/>
      <c r="QSX21" s="143"/>
      <c r="QSY21" s="143"/>
      <c r="QSZ21" s="143"/>
      <c r="QTA21" s="143"/>
      <c r="QTB21" s="143"/>
      <c r="QTC21" s="143"/>
      <c r="QTD21" s="143"/>
      <c r="QTE21" s="143"/>
      <c r="QTF21" s="143"/>
      <c r="QTG21" s="143"/>
      <c r="QTH21" s="143"/>
      <c r="QTI21" s="143"/>
      <c r="QTJ21" s="143"/>
      <c r="QTK21" s="143"/>
      <c r="QTL21" s="143"/>
      <c r="QTM21" s="143"/>
      <c r="QTN21" s="143"/>
      <c r="QTO21" s="143"/>
      <c r="QTP21" s="143"/>
      <c r="QTQ21" s="143"/>
      <c r="QTR21" s="143"/>
      <c r="QTS21" s="143"/>
      <c r="QTT21" s="143"/>
      <c r="QTU21" s="143"/>
      <c r="QTV21" s="143"/>
      <c r="QTW21" s="143"/>
      <c r="QTX21" s="143"/>
      <c r="QTY21" s="143"/>
      <c r="QTZ21" s="143"/>
      <c r="QUA21" s="143"/>
      <c r="QUB21" s="143"/>
      <c r="QUC21" s="143"/>
      <c r="QUD21" s="143"/>
      <c r="QUE21" s="143"/>
      <c r="QUF21" s="143"/>
      <c r="QUG21" s="143"/>
      <c r="QUH21" s="143"/>
      <c r="QUI21" s="143"/>
      <c r="QUJ21" s="143"/>
      <c r="QUK21" s="143"/>
      <c r="QUL21" s="143"/>
      <c r="QUM21" s="143"/>
      <c r="QUN21" s="143"/>
      <c r="QUO21" s="143"/>
      <c r="QUP21" s="143"/>
      <c r="QUQ21" s="143"/>
      <c r="QUR21" s="143"/>
      <c r="QUS21" s="143"/>
      <c r="QUT21" s="143"/>
      <c r="QUU21" s="143"/>
      <c r="QUV21" s="143"/>
      <c r="QUW21" s="143"/>
      <c r="QUX21" s="143"/>
      <c r="QUY21" s="143"/>
      <c r="QUZ21" s="143"/>
      <c r="QVA21" s="143"/>
      <c r="QVB21" s="143"/>
      <c r="QVC21" s="143"/>
      <c r="QVD21" s="143"/>
      <c r="QVE21" s="143"/>
      <c r="QVF21" s="143"/>
      <c r="QVG21" s="143"/>
      <c r="QVH21" s="143"/>
      <c r="QVI21" s="143"/>
      <c r="QVJ21" s="143"/>
      <c r="QVK21" s="143"/>
      <c r="QVL21" s="143"/>
      <c r="QVM21" s="143"/>
      <c r="QVN21" s="143"/>
      <c r="QVO21" s="143"/>
      <c r="QVP21" s="143"/>
      <c r="QVQ21" s="143"/>
      <c r="QVR21" s="143"/>
      <c r="QVS21" s="143"/>
      <c r="QVT21" s="143"/>
      <c r="QVU21" s="143"/>
      <c r="QVV21" s="143"/>
      <c r="QVW21" s="143"/>
      <c r="QVX21" s="143"/>
      <c r="QVY21" s="143"/>
      <c r="QVZ21" s="143"/>
      <c r="QWA21" s="143"/>
      <c r="QWB21" s="143"/>
      <c r="QWC21" s="143"/>
      <c r="QWD21" s="143"/>
      <c r="QWE21" s="143"/>
      <c r="QWF21" s="143"/>
      <c r="QWG21" s="143"/>
      <c r="QWH21" s="143"/>
      <c r="QWI21" s="143"/>
      <c r="QWJ21" s="143"/>
      <c r="QWK21" s="143"/>
      <c r="QWL21" s="143"/>
      <c r="QWM21" s="143"/>
      <c r="QWN21" s="143"/>
      <c r="QWO21" s="143"/>
      <c r="QWP21" s="143"/>
      <c r="QWQ21" s="143"/>
      <c r="QWR21" s="143"/>
      <c r="QWS21" s="143"/>
      <c r="QWT21" s="143"/>
      <c r="QWU21" s="143"/>
      <c r="QWV21" s="143"/>
      <c r="QWW21" s="143"/>
      <c r="QWX21" s="143"/>
      <c r="QWY21" s="143"/>
      <c r="QWZ21" s="143"/>
      <c r="QXA21" s="143"/>
      <c r="QXB21" s="143"/>
      <c r="QXC21" s="143"/>
      <c r="QXD21" s="143"/>
      <c r="QXE21" s="143"/>
      <c r="QXF21" s="143"/>
      <c r="QXG21" s="143"/>
      <c r="QXH21" s="143"/>
      <c r="QXI21" s="143"/>
      <c r="QXJ21" s="143"/>
      <c r="QXK21" s="143"/>
      <c r="QXL21" s="143"/>
      <c r="QXM21" s="143"/>
      <c r="QXN21" s="143"/>
      <c r="QXO21" s="143"/>
      <c r="QXP21" s="143"/>
      <c r="QXQ21" s="143"/>
      <c r="QXR21" s="143"/>
      <c r="QXS21" s="143"/>
      <c r="QXT21" s="143"/>
      <c r="QXU21" s="143"/>
      <c r="QXV21" s="143"/>
      <c r="QXW21" s="143"/>
      <c r="QXX21" s="143"/>
      <c r="QXY21" s="143"/>
      <c r="QXZ21" s="143"/>
      <c r="QYA21" s="143"/>
      <c r="QYB21" s="143"/>
      <c r="QYC21" s="143"/>
      <c r="QYD21" s="143"/>
      <c r="QYE21" s="143"/>
      <c r="QYF21" s="143"/>
      <c r="QYG21" s="143"/>
      <c r="QYH21" s="143"/>
      <c r="QYI21" s="143"/>
      <c r="QYJ21" s="143"/>
      <c r="QYK21" s="143"/>
      <c r="QYL21" s="143"/>
      <c r="QYM21" s="143"/>
      <c r="QYN21" s="143"/>
      <c r="QYO21" s="143"/>
      <c r="QYP21" s="143"/>
      <c r="QYQ21" s="143"/>
      <c r="QYR21" s="143"/>
      <c r="QYS21" s="143"/>
      <c r="QYT21" s="143"/>
      <c r="QYU21" s="143"/>
      <c r="QYV21" s="143"/>
      <c r="QYW21" s="143"/>
      <c r="QYX21" s="143"/>
      <c r="QYY21" s="143"/>
      <c r="QYZ21" s="143"/>
      <c r="QZA21" s="143"/>
      <c r="QZB21" s="143"/>
      <c r="QZC21" s="143"/>
      <c r="QZD21" s="143"/>
      <c r="QZE21" s="143"/>
      <c r="QZF21" s="143"/>
      <c r="QZG21" s="143"/>
      <c r="QZH21" s="143"/>
      <c r="QZI21" s="143"/>
      <c r="QZJ21" s="143"/>
      <c r="QZK21" s="143"/>
      <c r="QZL21" s="143"/>
      <c r="QZM21" s="143"/>
      <c r="QZN21" s="143"/>
      <c r="QZO21" s="143"/>
      <c r="QZP21" s="143"/>
      <c r="QZQ21" s="143"/>
      <c r="QZR21" s="143"/>
      <c r="QZS21" s="143"/>
      <c r="QZT21" s="143"/>
      <c r="QZU21" s="143"/>
      <c r="QZV21" s="143"/>
      <c r="QZW21" s="143"/>
      <c r="QZX21" s="143"/>
      <c r="QZY21" s="143"/>
      <c r="QZZ21" s="143"/>
      <c r="RAA21" s="143"/>
      <c r="RAB21" s="143"/>
      <c r="RAC21" s="143"/>
      <c r="RAD21" s="143"/>
      <c r="RAE21" s="143"/>
      <c r="RAF21" s="143"/>
      <c r="RAG21" s="143"/>
      <c r="RAH21" s="143"/>
      <c r="RAI21" s="143"/>
      <c r="RAJ21" s="143"/>
      <c r="RAK21" s="143"/>
      <c r="RAL21" s="143"/>
      <c r="RAM21" s="143"/>
      <c r="RAN21" s="143"/>
      <c r="RAO21" s="143"/>
      <c r="RAP21" s="143"/>
      <c r="RAQ21" s="143"/>
      <c r="RAR21" s="143"/>
      <c r="RAS21" s="143"/>
      <c r="RAT21" s="143"/>
      <c r="RAU21" s="143"/>
      <c r="RAV21" s="143"/>
      <c r="RAW21" s="143"/>
      <c r="RAX21" s="143"/>
      <c r="RAY21" s="143"/>
      <c r="RAZ21" s="143"/>
      <c r="RBA21" s="143"/>
      <c r="RBB21" s="143"/>
      <c r="RBC21" s="143"/>
      <c r="RBD21" s="143"/>
      <c r="RBE21" s="143"/>
      <c r="RBF21" s="143"/>
      <c r="RBG21" s="143"/>
      <c r="RBH21" s="143"/>
      <c r="RBI21" s="143"/>
      <c r="RBJ21" s="143"/>
      <c r="RBK21" s="143"/>
      <c r="RBL21" s="143"/>
      <c r="RBM21" s="143"/>
      <c r="RBN21" s="143"/>
      <c r="RBO21" s="143"/>
      <c r="RBP21" s="143"/>
      <c r="RBQ21" s="143"/>
      <c r="RBR21" s="143"/>
      <c r="RBS21" s="143"/>
      <c r="RBT21" s="143"/>
      <c r="RBU21" s="143"/>
      <c r="RBV21" s="143"/>
      <c r="RBW21" s="143"/>
      <c r="RBX21" s="143"/>
      <c r="RBY21" s="143"/>
      <c r="RBZ21" s="143"/>
      <c r="RCA21" s="143"/>
      <c r="RCB21" s="143"/>
      <c r="RCC21" s="143"/>
      <c r="RCD21" s="143"/>
      <c r="RCE21" s="143"/>
      <c r="RCF21" s="143"/>
      <c r="RCG21" s="143"/>
      <c r="RCH21" s="143"/>
      <c r="RCI21" s="143"/>
      <c r="RCJ21" s="143"/>
      <c r="RCK21" s="143"/>
      <c r="RCL21" s="143"/>
      <c r="RCM21" s="143"/>
      <c r="RCN21" s="143"/>
      <c r="RCO21" s="143"/>
      <c r="RCP21" s="143"/>
      <c r="RCQ21" s="143"/>
      <c r="RCR21" s="143"/>
      <c r="RCS21" s="143"/>
      <c r="RCT21" s="143"/>
      <c r="RCU21" s="143"/>
      <c r="RCV21" s="143"/>
      <c r="RCW21" s="143"/>
      <c r="RCX21" s="143"/>
      <c r="RCY21" s="143"/>
      <c r="RCZ21" s="143"/>
      <c r="RDA21" s="143"/>
      <c r="RDB21" s="143"/>
      <c r="RDC21" s="143"/>
      <c r="RDD21" s="143"/>
      <c r="RDE21" s="143"/>
      <c r="RDF21" s="143"/>
      <c r="RDG21" s="143"/>
      <c r="RDH21" s="143"/>
      <c r="RDI21" s="143"/>
      <c r="RDJ21" s="143"/>
      <c r="RDK21" s="143"/>
      <c r="RDL21" s="143"/>
      <c r="RDM21" s="143"/>
      <c r="RDN21" s="143"/>
      <c r="RDO21" s="143"/>
      <c r="RDP21" s="143"/>
      <c r="RDQ21" s="143"/>
      <c r="RDR21" s="143"/>
      <c r="RDS21" s="143"/>
      <c r="RDT21" s="143"/>
      <c r="RDU21" s="143"/>
      <c r="RDV21" s="143"/>
      <c r="RDW21" s="143"/>
      <c r="RDX21" s="143"/>
      <c r="RDY21" s="143"/>
      <c r="RDZ21" s="143"/>
      <c r="REA21" s="143"/>
      <c r="REB21" s="143"/>
      <c r="REC21" s="143"/>
      <c r="RED21" s="143"/>
      <c r="REE21" s="143"/>
      <c r="REF21" s="143"/>
      <c r="REG21" s="143"/>
      <c r="REH21" s="143"/>
      <c r="REI21" s="143"/>
      <c r="REJ21" s="143"/>
      <c r="REK21" s="143"/>
      <c r="REL21" s="143"/>
      <c r="REM21" s="143"/>
      <c r="REN21" s="143"/>
      <c r="REO21" s="143"/>
      <c r="REP21" s="143"/>
      <c r="REQ21" s="143"/>
      <c r="RER21" s="143"/>
      <c r="RES21" s="143"/>
      <c r="RET21" s="143"/>
      <c r="REU21" s="143"/>
      <c r="REV21" s="143"/>
      <c r="REW21" s="143"/>
      <c r="REX21" s="143"/>
      <c r="REY21" s="143"/>
      <c r="REZ21" s="143"/>
      <c r="RFA21" s="143"/>
      <c r="RFB21" s="143"/>
      <c r="RFC21" s="143"/>
      <c r="RFD21" s="143"/>
      <c r="RFE21" s="143"/>
      <c r="RFF21" s="143"/>
      <c r="RFG21" s="143"/>
      <c r="RFH21" s="143"/>
      <c r="RFI21" s="143"/>
      <c r="RFJ21" s="143"/>
      <c r="RFK21" s="143"/>
      <c r="RFL21" s="143"/>
      <c r="RFM21" s="143"/>
      <c r="RFN21" s="143"/>
      <c r="RFO21" s="143"/>
      <c r="RFP21" s="143"/>
      <c r="RFQ21" s="143"/>
      <c r="RFR21" s="143"/>
      <c r="RFS21" s="143"/>
      <c r="RFT21" s="143"/>
      <c r="RFU21" s="143"/>
      <c r="RFV21" s="143"/>
      <c r="RFW21" s="143"/>
      <c r="RFX21" s="143"/>
      <c r="RFY21" s="143"/>
      <c r="RFZ21" s="143"/>
      <c r="RGA21" s="143"/>
      <c r="RGB21" s="143"/>
      <c r="RGC21" s="143"/>
      <c r="RGD21" s="143"/>
      <c r="RGE21" s="143"/>
      <c r="RGF21" s="143"/>
      <c r="RGG21" s="143"/>
      <c r="RGH21" s="143"/>
      <c r="RGI21" s="143"/>
      <c r="RGJ21" s="143"/>
      <c r="RGK21" s="143"/>
      <c r="RGL21" s="143"/>
      <c r="RGM21" s="143"/>
      <c r="RGN21" s="143"/>
      <c r="RGO21" s="143"/>
      <c r="RGP21" s="143"/>
      <c r="RGQ21" s="143"/>
      <c r="RGR21" s="143"/>
      <c r="RGS21" s="143"/>
      <c r="RGT21" s="143"/>
      <c r="RGU21" s="143"/>
      <c r="RGV21" s="143"/>
      <c r="RGW21" s="143"/>
      <c r="RGX21" s="143"/>
      <c r="RGY21" s="143"/>
      <c r="RGZ21" s="143"/>
      <c r="RHA21" s="143"/>
      <c r="RHB21" s="143"/>
      <c r="RHC21" s="143"/>
      <c r="RHD21" s="143"/>
      <c r="RHE21" s="143"/>
      <c r="RHF21" s="143"/>
      <c r="RHG21" s="143"/>
      <c r="RHH21" s="143"/>
      <c r="RHI21" s="143"/>
      <c r="RHJ21" s="143"/>
      <c r="RHK21" s="143"/>
      <c r="RHL21" s="143"/>
      <c r="RHM21" s="143"/>
      <c r="RHN21" s="143"/>
      <c r="RHO21" s="143"/>
      <c r="RHP21" s="143"/>
      <c r="RHQ21" s="143"/>
      <c r="RHR21" s="143"/>
      <c r="RHS21" s="143"/>
      <c r="RHT21" s="143"/>
      <c r="RHU21" s="143"/>
      <c r="RHV21" s="143"/>
      <c r="RHW21" s="143"/>
      <c r="RHX21" s="143"/>
      <c r="RHY21" s="143"/>
      <c r="RHZ21" s="143"/>
      <c r="RIA21" s="143"/>
      <c r="RIB21" s="143"/>
      <c r="RIC21" s="143"/>
      <c r="RID21" s="143"/>
      <c r="RIE21" s="143"/>
      <c r="RIF21" s="143"/>
      <c r="RIG21" s="143"/>
      <c r="RIH21" s="143"/>
      <c r="RII21" s="143"/>
      <c r="RIJ21" s="143"/>
      <c r="RIK21" s="143"/>
      <c r="RIL21" s="143"/>
      <c r="RIM21" s="143"/>
      <c r="RIN21" s="143"/>
      <c r="RIO21" s="143"/>
      <c r="RIP21" s="143"/>
      <c r="RIQ21" s="143"/>
      <c r="RIR21" s="143"/>
      <c r="RIS21" s="143"/>
      <c r="RIT21" s="143"/>
      <c r="RIU21" s="143"/>
      <c r="RIV21" s="143"/>
      <c r="RIW21" s="143"/>
      <c r="RIX21" s="143"/>
      <c r="RIY21" s="143"/>
      <c r="RIZ21" s="143"/>
      <c r="RJA21" s="143"/>
      <c r="RJB21" s="143"/>
      <c r="RJC21" s="143"/>
      <c r="RJD21" s="143"/>
      <c r="RJE21" s="143"/>
      <c r="RJF21" s="143"/>
      <c r="RJG21" s="143"/>
      <c r="RJH21" s="143"/>
      <c r="RJI21" s="143"/>
      <c r="RJJ21" s="143"/>
      <c r="RJK21" s="143"/>
      <c r="RJL21" s="143"/>
      <c r="RJM21" s="143"/>
      <c r="RJN21" s="143"/>
      <c r="RJO21" s="143"/>
      <c r="RJP21" s="143"/>
      <c r="RJQ21" s="143"/>
      <c r="RJR21" s="143"/>
      <c r="RJS21" s="143"/>
      <c r="RJT21" s="143"/>
      <c r="RJU21" s="143"/>
      <c r="RJV21" s="143"/>
      <c r="RJW21" s="143"/>
      <c r="RJX21" s="143"/>
      <c r="RJY21" s="143"/>
      <c r="RJZ21" s="143"/>
      <c r="RKA21" s="143"/>
      <c r="RKB21" s="143"/>
      <c r="RKC21" s="143"/>
      <c r="RKD21" s="143"/>
      <c r="RKE21" s="143"/>
      <c r="RKF21" s="143"/>
      <c r="RKG21" s="143"/>
      <c r="RKH21" s="143"/>
      <c r="RKI21" s="143"/>
      <c r="RKJ21" s="143"/>
      <c r="RKK21" s="143"/>
      <c r="RKL21" s="143"/>
      <c r="RKM21" s="143"/>
      <c r="RKN21" s="143"/>
      <c r="RKO21" s="143"/>
      <c r="RKP21" s="143"/>
      <c r="RKQ21" s="143"/>
      <c r="RKR21" s="143"/>
      <c r="RKS21" s="143"/>
      <c r="RKT21" s="143"/>
      <c r="RKU21" s="143"/>
      <c r="RKV21" s="143"/>
      <c r="RKW21" s="143"/>
      <c r="RKX21" s="143"/>
      <c r="RKY21" s="143"/>
      <c r="RKZ21" s="143"/>
      <c r="RLA21" s="143"/>
      <c r="RLB21" s="143"/>
      <c r="RLC21" s="143"/>
      <c r="RLD21" s="143"/>
      <c r="RLE21" s="143"/>
      <c r="RLF21" s="143"/>
      <c r="RLG21" s="143"/>
      <c r="RLH21" s="143"/>
      <c r="RLI21" s="143"/>
      <c r="RLJ21" s="143"/>
      <c r="RLK21" s="143"/>
      <c r="RLL21" s="143"/>
      <c r="RLM21" s="143"/>
      <c r="RLN21" s="143"/>
      <c r="RLO21" s="143"/>
      <c r="RLP21" s="143"/>
      <c r="RLQ21" s="143"/>
      <c r="RLR21" s="143"/>
      <c r="RLS21" s="143"/>
      <c r="RLT21" s="143"/>
      <c r="RLU21" s="143"/>
      <c r="RLV21" s="143"/>
      <c r="RLW21" s="143"/>
      <c r="RLX21" s="143"/>
      <c r="RLY21" s="143"/>
      <c r="RLZ21" s="143"/>
      <c r="RMA21" s="143"/>
      <c r="RMB21" s="143"/>
      <c r="RMC21" s="143"/>
      <c r="RMD21" s="143"/>
      <c r="RME21" s="143"/>
      <c r="RMF21" s="143"/>
      <c r="RMG21" s="143"/>
      <c r="RMH21" s="143"/>
      <c r="RMI21" s="143"/>
      <c r="RMJ21" s="143"/>
      <c r="RMK21" s="143"/>
      <c r="RML21" s="143"/>
      <c r="RMM21" s="143"/>
      <c r="RMN21" s="143"/>
      <c r="RMO21" s="143"/>
      <c r="RMP21" s="143"/>
      <c r="RMQ21" s="143"/>
      <c r="RMR21" s="143"/>
      <c r="RMS21" s="143"/>
      <c r="RMT21" s="143"/>
      <c r="RMU21" s="143"/>
      <c r="RMV21" s="143"/>
      <c r="RMW21" s="143"/>
      <c r="RMX21" s="143"/>
      <c r="RMY21" s="143"/>
      <c r="RMZ21" s="143"/>
      <c r="RNA21" s="143"/>
      <c r="RNB21" s="143"/>
      <c r="RNC21" s="143"/>
      <c r="RND21" s="143"/>
      <c r="RNE21" s="143"/>
      <c r="RNF21" s="143"/>
      <c r="RNG21" s="143"/>
      <c r="RNH21" s="143"/>
      <c r="RNI21" s="143"/>
      <c r="RNJ21" s="143"/>
      <c r="RNK21" s="143"/>
      <c r="RNL21" s="143"/>
      <c r="RNM21" s="143"/>
      <c r="RNN21" s="143"/>
      <c r="RNO21" s="143"/>
      <c r="RNP21" s="143"/>
      <c r="RNQ21" s="143"/>
      <c r="RNR21" s="143"/>
      <c r="RNS21" s="143"/>
      <c r="RNT21" s="143"/>
      <c r="RNU21" s="143"/>
      <c r="RNV21" s="143"/>
      <c r="RNW21" s="143"/>
      <c r="RNX21" s="143"/>
      <c r="RNY21" s="143"/>
      <c r="RNZ21" s="143"/>
      <c r="ROA21" s="143"/>
      <c r="ROB21" s="143"/>
      <c r="ROC21" s="143"/>
      <c r="ROD21" s="143"/>
      <c r="ROE21" s="143"/>
      <c r="ROF21" s="143"/>
      <c r="ROG21" s="143"/>
      <c r="ROH21" s="143"/>
      <c r="ROI21" s="143"/>
      <c r="ROJ21" s="143"/>
      <c r="ROK21" s="143"/>
      <c r="ROL21" s="143"/>
      <c r="ROM21" s="143"/>
      <c r="RON21" s="143"/>
      <c r="ROO21" s="143"/>
      <c r="ROP21" s="143"/>
      <c r="ROQ21" s="143"/>
      <c r="ROR21" s="143"/>
      <c r="ROS21" s="143"/>
      <c r="ROT21" s="143"/>
      <c r="ROU21" s="143"/>
      <c r="ROV21" s="143"/>
      <c r="ROW21" s="143"/>
      <c r="ROX21" s="143"/>
      <c r="ROY21" s="143"/>
      <c r="ROZ21" s="143"/>
      <c r="RPA21" s="143"/>
      <c r="RPB21" s="143"/>
      <c r="RPC21" s="143"/>
      <c r="RPD21" s="143"/>
      <c r="RPE21" s="143"/>
      <c r="RPF21" s="143"/>
      <c r="RPG21" s="143"/>
      <c r="RPH21" s="143"/>
      <c r="RPI21" s="143"/>
      <c r="RPJ21" s="143"/>
      <c r="RPK21" s="143"/>
      <c r="RPL21" s="143"/>
      <c r="RPM21" s="143"/>
      <c r="RPN21" s="143"/>
      <c r="RPO21" s="143"/>
      <c r="RPP21" s="143"/>
      <c r="RPQ21" s="143"/>
      <c r="RPR21" s="143"/>
      <c r="RPS21" s="143"/>
      <c r="RPT21" s="143"/>
      <c r="RPU21" s="143"/>
      <c r="RPV21" s="143"/>
      <c r="RPW21" s="143"/>
      <c r="RPX21" s="143"/>
      <c r="RPY21" s="143"/>
      <c r="RPZ21" s="143"/>
      <c r="RQA21" s="143"/>
      <c r="RQB21" s="143"/>
      <c r="RQC21" s="143"/>
      <c r="RQD21" s="143"/>
      <c r="RQE21" s="143"/>
      <c r="RQF21" s="143"/>
      <c r="RQG21" s="143"/>
      <c r="RQH21" s="143"/>
      <c r="RQI21" s="143"/>
      <c r="RQJ21" s="143"/>
      <c r="RQK21" s="143"/>
      <c r="RQL21" s="143"/>
      <c r="RQM21" s="143"/>
      <c r="RQN21" s="143"/>
      <c r="RQO21" s="143"/>
      <c r="RQP21" s="143"/>
      <c r="RQQ21" s="143"/>
      <c r="RQR21" s="143"/>
      <c r="RQS21" s="143"/>
      <c r="RQT21" s="143"/>
      <c r="RQU21" s="143"/>
      <c r="RQV21" s="143"/>
      <c r="RQW21" s="143"/>
      <c r="RQX21" s="143"/>
      <c r="RQY21" s="143"/>
      <c r="RQZ21" s="143"/>
      <c r="RRA21" s="143"/>
      <c r="RRB21" s="143"/>
      <c r="RRC21" s="143"/>
      <c r="RRD21" s="143"/>
      <c r="RRE21" s="143"/>
      <c r="RRF21" s="143"/>
      <c r="RRG21" s="143"/>
      <c r="RRH21" s="143"/>
      <c r="RRI21" s="143"/>
      <c r="RRJ21" s="143"/>
      <c r="RRK21" s="143"/>
      <c r="RRL21" s="143"/>
      <c r="RRM21" s="143"/>
      <c r="RRN21" s="143"/>
      <c r="RRO21" s="143"/>
      <c r="RRP21" s="143"/>
      <c r="RRQ21" s="143"/>
      <c r="RRR21" s="143"/>
      <c r="RRS21" s="143"/>
      <c r="RRT21" s="143"/>
      <c r="RRU21" s="143"/>
      <c r="RRV21" s="143"/>
      <c r="RRW21" s="143"/>
      <c r="RRX21" s="143"/>
      <c r="RRY21" s="143"/>
      <c r="RRZ21" s="143"/>
      <c r="RSA21" s="143"/>
      <c r="RSB21" s="143"/>
      <c r="RSC21" s="143"/>
      <c r="RSD21" s="143"/>
      <c r="RSE21" s="143"/>
      <c r="RSF21" s="143"/>
      <c r="RSG21" s="143"/>
      <c r="RSH21" s="143"/>
      <c r="RSI21" s="143"/>
      <c r="RSJ21" s="143"/>
      <c r="RSK21" s="143"/>
      <c r="RSL21" s="143"/>
      <c r="RSM21" s="143"/>
      <c r="RSN21" s="143"/>
      <c r="RSO21" s="143"/>
      <c r="RSP21" s="143"/>
      <c r="RSQ21" s="143"/>
      <c r="RSR21" s="143"/>
      <c r="RSS21" s="143"/>
      <c r="RST21" s="143"/>
      <c r="RSU21" s="143"/>
      <c r="RSV21" s="143"/>
      <c r="RSW21" s="143"/>
      <c r="RSX21" s="143"/>
      <c r="RSY21" s="143"/>
      <c r="RSZ21" s="143"/>
      <c r="RTA21" s="143"/>
      <c r="RTB21" s="143"/>
      <c r="RTC21" s="143"/>
      <c r="RTD21" s="143"/>
      <c r="RTE21" s="143"/>
      <c r="RTF21" s="143"/>
      <c r="RTG21" s="143"/>
      <c r="RTH21" s="143"/>
      <c r="RTI21" s="143"/>
      <c r="RTJ21" s="143"/>
      <c r="RTK21" s="143"/>
      <c r="RTL21" s="143"/>
      <c r="RTM21" s="143"/>
      <c r="RTN21" s="143"/>
      <c r="RTO21" s="143"/>
      <c r="RTP21" s="143"/>
      <c r="RTQ21" s="143"/>
      <c r="RTR21" s="143"/>
      <c r="RTS21" s="143"/>
      <c r="RTT21" s="143"/>
      <c r="RTU21" s="143"/>
      <c r="RTV21" s="143"/>
      <c r="RTW21" s="143"/>
      <c r="RTX21" s="143"/>
      <c r="RTY21" s="143"/>
      <c r="RTZ21" s="143"/>
      <c r="RUA21" s="143"/>
      <c r="RUB21" s="143"/>
      <c r="RUC21" s="143"/>
      <c r="RUD21" s="143"/>
      <c r="RUE21" s="143"/>
      <c r="RUF21" s="143"/>
      <c r="RUG21" s="143"/>
      <c r="RUH21" s="143"/>
      <c r="RUI21" s="143"/>
      <c r="RUJ21" s="143"/>
      <c r="RUK21" s="143"/>
      <c r="RUL21" s="143"/>
      <c r="RUM21" s="143"/>
      <c r="RUN21" s="143"/>
      <c r="RUO21" s="143"/>
      <c r="RUP21" s="143"/>
      <c r="RUQ21" s="143"/>
      <c r="RUR21" s="143"/>
      <c r="RUS21" s="143"/>
      <c r="RUT21" s="143"/>
      <c r="RUU21" s="143"/>
      <c r="RUV21" s="143"/>
      <c r="RUW21" s="143"/>
      <c r="RUX21" s="143"/>
      <c r="RUY21" s="143"/>
      <c r="RUZ21" s="143"/>
      <c r="RVA21" s="143"/>
      <c r="RVB21" s="143"/>
      <c r="RVC21" s="143"/>
      <c r="RVD21" s="143"/>
      <c r="RVE21" s="143"/>
      <c r="RVF21" s="143"/>
      <c r="RVG21" s="143"/>
      <c r="RVH21" s="143"/>
      <c r="RVI21" s="143"/>
      <c r="RVJ21" s="143"/>
      <c r="RVK21" s="143"/>
      <c r="RVL21" s="143"/>
      <c r="RVM21" s="143"/>
      <c r="RVN21" s="143"/>
      <c r="RVO21" s="143"/>
      <c r="RVP21" s="143"/>
      <c r="RVQ21" s="143"/>
      <c r="RVR21" s="143"/>
      <c r="RVS21" s="143"/>
      <c r="RVT21" s="143"/>
      <c r="RVU21" s="143"/>
      <c r="RVV21" s="143"/>
      <c r="RVW21" s="143"/>
      <c r="RVX21" s="143"/>
      <c r="RVY21" s="143"/>
      <c r="RVZ21" s="143"/>
      <c r="RWA21" s="143"/>
      <c r="RWB21" s="143"/>
      <c r="RWC21" s="143"/>
      <c r="RWD21" s="143"/>
      <c r="RWE21" s="143"/>
      <c r="RWF21" s="143"/>
      <c r="RWG21" s="143"/>
      <c r="RWH21" s="143"/>
      <c r="RWI21" s="143"/>
      <c r="RWJ21" s="143"/>
      <c r="RWK21" s="143"/>
      <c r="RWL21" s="143"/>
      <c r="RWM21" s="143"/>
      <c r="RWN21" s="143"/>
      <c r="RWO21" s="143"/>
      <c r="RWP21" s="143"/>
      <c r="RWQ21" s="143"/>
      <c r="RWR21" s="143"/>
      <c r="RWS21" s="143"/>
      <c r="RWT21" s="143"/>
      <c r="RWU21" s="143"/>
      <c r="RWV21" s="143"/>
      <c r="RWW21" s="143"/>
      <c r="RWX21" s="143"/>
      <c r="RWY21" s="143"/>
      <c r="RWZ21" s="143"/>
      <c r="RXA21" s="143"/>
      <c r="RXB21" s="143"/>
      <c r="RXC21" s="143"/>
      <c r="RXD21" s="143"/>
      <c r="RXE21" s="143"/>
      <c r="RXF21" s="143"/>
      <c r="RXG21" s="143"/>
      <c r="RXH21" s="143"/>
      <c r="RXI21" s="143"/>
      <c r="RXJ21" s="143"/>
      <c r="RXK21" s="143"/>
      <c r="RXL21" s="143"/>
      <c r="RXM21" s="143"/>
      <c r="RXN21" s="143"/>
      <c r="RXO21" s="143"/>
      <c r="RXP21" s="143"/>
      <c r="RXQ21" s="143"/>
      <c r="RXR21" s="143"/>
      <c r="RXS21" s="143"/>
      <c r="RXT21" s="143"/>
      <c r="RXU21" s="143"/>
      <c r="RXV21" s="143"/>
      <c r="RXW21" s="143"/>
      <c r="RXX21" s="143"/>
      <c r="RXY21" s="143"/>
      <c r="RXZ21" s="143"/>
      <c r="RYA21" s="143"/>
      <c r="RYB21" s="143"/>
      <c r="RYC21" s="143"/>
      <c r="RYD21" s="143"/>
      <c r="RYE21" s="143"/>
      <c r="RYF21" s="143"/>
      <c r="RYG21" s="143"/>
      <c r="RYH21" s="143"/>
      <c r="RYI21" s="143"/>
      <c r="RYJ21" s="143"/>
      <c r="RYK21" s="143"/>
      <c r="RYL21" s="143"/>
      <c r="RYM21" s="143"/>
      <c r="RYN21" s="143"/>
      <c r="RYO21" s="143"/>
      <c r="RYP21" s="143"/>
      <c r="RYQ21" s="143"/>
      <c r="RYR21" s="143"/>
      <c r="RYS21" s="143"/>
      <c r="RYT21" s="143"/>
      <c r="RYU21" s="143"/>
      <c r="RYV21" s="143"/>
      <c r="RYW21" s="143"/>
      <c r="RYX21" s="143"/>
      <c r="RYY21" s="143"/>
      <c r="RYZ21" s="143"/>
      <c r="RZA21" s="143"/>
      <c r="RZB21" s="143"/>
      <c r="RZC21" s="143"/>
      <c r="RZD21" s="143"/>
      <c r="RZE21" s="143"/>
      <c r="RZF21" s="143"/>
      <c r="RZG21" s="143"/>
      <c r="RZH21" s="143"/>
      <c r="RZI21" s="143"/>
      <c r="RZJ21" s="143"/>
      <c r="RZK21" s="143"/>
      <c r="RZL21" s="143"/>
      <c r="RZM21" s="143"/>
      <c r="RZN21" s="143"/>
      <c r="RZO21" s="143"/>
      <c r="RZP21" s="143"/>
      <c r="RZQ21" s="143"/>
      <c r="RZR21" s="143"/>
      <c r="RZS21" s="143"/>
      <c r="RZT21" s="143"/>
      <c r="RZU21" s="143"/>
      <c r="RZV21" s="143"/>
      <c r="RZW21" s="143"/>
      <c r="RZX21" s="143"/>
      <c r="RZY21" s="143"/>
      <c r="RZZ21" s="143"/>
      <c r="SAA21" s="143"/>
      <c r="SAB21" s="143"/>
      <c r="SAC21" s="143"/>
      <c r="SAD21" s="143"/>
      <c r="SAE21" s="143"/>
      <c r="SAF21" s="143"/>
      <c r="SAG21" s="143"/>
      <c r="SAH21" s="143"/>
      <c r="SAI21" s="143"/>
      <c r="SAJ21" s="143"/>
      <c r="SAK21" s="143"/>
      <c r="SAL21" s="143"/>
      <c r="SAM21" s="143"/>
      <c r="SAN21" s="143"/>
      <c r="SAO21" s="143"/>
      <c r="SAP21" s="143"/>
      <c r="SAQ21" s="143"/>
      <c r="SAR21" s="143"/>
      <c r="SAS21" s="143"/>
      <c r="SAT21" s="143"/>
      <c r="SAU21" s="143"/>
      <c r="SAV21" s="143"/>
      <c r="SAW21" s="143"/>
      <c r="SAX21" s="143"/>
      <c r="SAY21" s="143"/>
      <c r="SAZ21" s="143"/>
      <c r="SBA21" s="143"/>
      <c r="SBB21" s="143"/>
      <c r="SBC21" s="143"/>
      <c r="SBD21" s="143"/>
      <c r="SBE21" s="143"/>
      <c r="SBF21" s="143"/>
      <c r="SBG21" s="143"/>
      <c r="SBH21" s="143"/>
      <c r="SBI21" s="143"/>
      <c r="SBJ21" s="143"/>
      <c r="SBK21" s="143"/>
      <c r="SBL21" s="143"/>
      <c r="SBM21" s="143"/>
      <c r="SBN21" s="143"/>
      <c r="SBO21" s="143"/>
      <c r="SBP21" s="143"/>
      <c r="SBQ21" s="143"/>
      <c r="SBR21" s="143"/>
      <c r="SBS21" s="143"/>
      <c r="SBT21" s="143"/>
      <c r="SBU21" s="143"/>
      <c r="SBV21" s="143"/>
      <c r="SBW21" s="143"/>
      <c r="SBX21" s="143"/>
      <c r="SBY21" s="143"/>
      <c r="SBZ21" s="143"/>
      <c r="SCA21" s="143"/>
      <c r="SCB21" s="143"/>
      <c r="SCC21" s="143"/>
      <c r="SCD21" s="143"/>
      <c r="SCE21" s="143"/>
      <c r="SCF21" s="143"/>
      <c r="SCG21" s="143"/>
      <c r="SCH21" s="143"/>
      <c r="SCI21" s="143"/>
      <c r="SCJ21" s="143"/>
      <c r="SCK21" s="143"/>
      <c r="SCL21" s="143"/>
      <c r="SCM21" s="143"/>
      <c r="SCN21" s="143"/>
      <c r="SCO21" s="143"/>
      <c r="SCP21" s="143"/>
      <c r="SCQ21" s="143"/>
      <c r="SCR21" s="143"/>
      <c r="SCS21" s="143"/>
      <c r="SCT21" s="143"/>
      <c r="SCU21" s="143"/>
      <c r="SCV21" s="143"/>
      <c r="SCW21" s="143"/>
      <c r="SCX21" s="143"/>
      <c r="SCY21" s="143"/>
      <c r="SCZ21" s="143"/>
      <c r="SDA21" s="143"/>
      <c r="SDB21" s="143"/>
      <c r="SDC21" s="143"/>
      <c r="SDD21" s="143"/>
      <c r="SDE21" s="143"/>
      <c r="SDF21" s="143"/>
      <c r="SDG21" s="143"/>
      <c r="SDH21" s="143"/>
      <c r="SDI21" s="143"/>
      <c r="SDJ21" s="143"/>
      <c r="SDK21" s="143"/>
      <c r="SDL21" s="143"/>
      <c r="SDM21" s="143"/>
      <c r="SDN21" s="143"/>
      <c r="SDO21" s="143"/>
      <c r="SDP21" s="143"/>
      <c r="SDQ21" s="143"/>
      <c r="SDR21" s="143"/>
      <c r="SDS21" s="143"/>
      <c r="SDT21" s="143"/>
      <c r="SDU21" s="143"/>
      <c r="SDV21" s="143"/>
      <c r="SDW21" s="143"/>
      <c r="SDX21" s="143"/>
      <c r="SDY21" s="143"/>
      <c r="SDZ21" s="143"/>
      <c r="SEA21" s="143"/>
      <c r="SEB21" s="143"/>
      <c r="SEC21" s="143"/>
      <c r="SED21" s="143"/>
      <c r="SEE21" s="143"/>
      <c r="SEF21" s="143"/>
      <c r="SEG21" s="143"/>
      <c r="SEH21" s="143"/>
      <c r="SEI21" s="143"/>
      <c r="SEJ21" s="143"/>
      <c r="SEK21" s="143"/>
      <c r="SEL21" s="143"/>
      <c r="SEM21" s="143"/>
      <c r="SEN21" s="143"/>
      <c r="SEO21" s="143"/>
      <c r="SEP21" s="143"/>
      <c r="SEQ21" s="143"/>
      <c r="SER21" s="143"/>
      <c r="SES21" s="143"/>
      <c r="SET21" s="143"/>
      <c r="SEU21" s="143"/>
      <c r="SEV21" s="143"/>
      <c r="SEW21" s="143"/>
      <c r="SEX21" s="143"/>
      <c r="SEY21" s="143"/>
      <c r="SEZ21" s="143"/>
      <c r="SFA21" s="143"/>
      <c r="SFB21" s="143"/>
      <c r="SFC21" s="143"/>
      <c r="SFD21" s="143"/>
      <c r="SFE21" s="143"/>
      <c r="SFF21" s="143"/>
      <c r="SFG21" s="143"/>
      <c r="SFH21" s="143"/>
      <c r="SFI21" s="143"/>
      <c r="SFJ21" s="143"/>
      <c r="SFK21" s="143"/>
      <c r="SFL21" s="143"/>
      <c r="SFM21" s="143"/>
      <c r="SFN21" s="143"/>
      <c r="SFO21" s="143"/>
      <c r="SFP21" s="143"/>
      <c r="SFQ21" s="143"/>
      <c r="SFR21" s="143"/>
      <c r="SFS21" s="143"/>
      <c r="SFT21" s="143"/>
      <c r="SFU21" s="143"/>
      <c r="SFV21" s="143"/>
      <c r="SFW21" s="143"/>
      <c r="SFX21" s="143"/>
      <c r="SFY21" s="143"/>
      <c r="SFZ21" s="143"/>
      <c r="SGA21" s="143"/>
      <c r="SGB21" s="143"/>
      <c r="SGC21" s="143"/>
      <c r="SGD21" s="143"/>
      <c r="SGE21" s="143"/>
      <c r="SGF21" s="143"/>
      <c r="SGG21" s="143"/>
      <c r="SGH21" s="143"/>
      <c r="SGI21" s="143"/>
      <c r="SGJ21" s="143"/>
      <c r="SGK21" s="143"/>
      <c r="SGL21" s="143"/>
      <c r="SGM21" s="143"/>
      <c r="SGN21" s="143"/>
      <c r="SGO21" s="143"/>
      <c r="SGP21" s="143"/>
      <c r="SGQ21" s="143"/>
      <c r="SGR21" s="143"/>
      <c r="SGS21" s="143"/>
      <c r="SGT21" s="143"/>
      <c r="SGU21" s="143"/>
      <c r="SGV21" s="143"/>
      <c r="SGW21" s="143"/>
      <c r="SGX21" s="143"/>
      <c r="SGY21" s="143"/>
      <c r="SGZ21" s="143"/>
      <c r="SHA21" s="143"/>
      <c r="SHB21" s="143"/>
      <c r="SHC21" s="143"/>
      <c r="SHD21" s="143"/>
      <c r="SHE21" s="143"/>
      <c r="SHF21" s="143"/>
      <c r="SHG21" s="143"/>
      <c r="SHH21" s="143"/>
      <c r="SHI21" s="143"/>
      <c r="SHJ21" s="143"/>
      <c r="SHK21" s="143"/>
      <c r="SHL21" s="143"/>
      <c r="SHM21" s="143"/>
      <c r="SHN21" s="143"/>
      <c r="SHO21" s="143"/>
      <c r="SHP21" s="143"/>
      <c r="SHQ21" s="143"/>
      <c r="SHR21" s="143"/>
      <c r="SHS21" s="143"/>
      <c r="SHT21" s="143"/>
      <c r="SHU21" s="143"/>
      <c r="SHV21" s="143"/>
      <c r="SHW21" s="143"/>
      <c r="SHX21" s="143"/>
      <c r="SHY21" s="143"/>
      <c r="SHZ21" s="143"/>
      <c r="SIA21" s="143"/>
      <c r="SIB21" s="143"/>
      <c r="SIC21" s="143"/>
      <c r="SID21" s="143"/>
      <c r="SIE21" s="143"/>
      <c r="SIF21" s="143"/>
      <c r="SIG21" s="143"/>
      <c r="SIH21" s="143"/>
      <c r="SII21" s="143"/>
      <c r="SIJ21" s="143"/>
      <c r="SIK21" s="143"/>
      <c r="SIL21" s="143"/>
      <c r="SIM21" s="143"/>
      <c r="SIN21" s="143"/>
      <c r="SIO21" s="143"/>
      <c r="SIP21" s="143"/>
      <c r="SIQ21" s="143"/>
      <c r="SIR21" s="143"/>
      <c r="SIS21" s="143"/>
      <c r="SIT21" s="143"/>
      <c r="SIU21" s="143"/>
      <c r="SIV21" s="143"/>
      <c r="SIW21" s="143"/>
      <c r="SIX21" s="143"/>
      <c r="SIY21" s="143"/>
      <c r="SIZ21" s="143"/>
      <c r="SJA21" s="143"/>
      <c r="SJB21" s="143"/>
      <c r="SJC21" s="143"/>
      <c r="SJD21" s="143"/>
      <c r="SJE21" s="143"/>
      <c r="SJF21" s="143"/>
      <c r="SJG21" s="143"/>
      <c r="SJH21" s="143"/>
      <c r="SJI21" s="143"/>
      <c r="SJJ21" s="143"/>
      <c r="SJK21" s="143"/>
      <c r="SJL21" s="143"/>
      <c r="SJM21" s="143"/>
      <c r="SJN21" s="143"/>
      <c r="SJO21" s="143"/>
      <c r="SJP21" s="143"/>
      <c r="SJQ21" s="143"/>
      <c r="SJR21" s="143"/>
      <c r="SJS21" s="143"/>
      <c r="SJT21" s="143"/>
      <c r="SJU21" s="143"/>
      <c r="SJV21" s="143"/>
      <c r="SJW21" s="143"/>
      <c r="SJX21" s="143"/>
      <c r="SJY21" s="143"/>
      <c r="SJZ21" s="143"/>
      <c r="SKA21" s="143"/>
      <c r="SKB21" s="143"/>
      <c r="SKC21" s="143"/>
      <c r="SKD21" s="143"/>
      <c r="SKE21" s="143"/>
      <c r="SKF21" s="143"/>
      <c r="SKG21" s="143"/>
      <c r="SKH21" s="143"/>
      <c r="SKI21" s="143"/>
      <c r="SKJ21" s="143"/>
      <c r="SKK21" s="143"/>
      <c r="SKL21" s="143"/>
      <c r="SKM21" s="143"/>
      <c r="SKN21" s="143"/>
      <c r="SKO21" s="143"/>
      <c r="SKP21" s="143"/>
      <c r="SKQ21" s="143"/>
      <c r="SKR21" s="143"/>
      <c r="SKS21" s="143"/>
      <c r="SKT21" s="143"/>
      <c r="SKU21" s="143"/>
      <c r="SKV21" s="143"/>
      <c r="SKW21" s="143"/>
      <c r="SKX21" s="143"/>
      <c r="SKY21" s="143"/>
      <c r="SKZ21" s="143"/>
      <c r="SLA21" s="143"/>
      <c r="SLB21" s="143"/>
      <c r="SLC21" s="143"/>
      <c r="SLD21" s="143"/>
      <c r="SLE21" s="143"/>
      <c r="SLF21" s="143"/>
      <c r="SLG21" s="143"/>
      <c r="SLH21" s="143"/>
      <c r="SLI21" s="143"/>
      <c r="SLJ21" s="143"/>
      <c r="SLK21" s="143"/>
      <c r="SLL21" s="143"/>
      <c r="SLM21" s="143"/>
      <c r="SLN21" s="143"/>
      <c r="SLO21" s="143"/>
      <c r="SLP21" s="143"/>
      <c r="SLQ21" s="143"/>
      <c r="SLR21" s="143"/>
      <c r="SLS21" s="143"/>
      <c r="SLT21" s="143"/>
      <c r="SLU21" s="143"/>
      <c r="SLV21" s="143"/>
      <c r="SLW21" s="143"/>
      <c r="SLX21" s="143"/>
      <c r="SLY21" s="143"/>
      <c r="SLZ21" s="143"/>
      <c r="SMA21" s="143"/>
      <c r="SMB21" s="143"/>
      <c r="SMC21" s="143"/>
      <c r="SMD21" s="143"/>
      <c r="SME21" s="143"/>
      <c r="SMF21" s="143"/>
      <c r="SMG21" s="143"/>
      <c r="SMH21" s="143"/>
      <c r="SMI21" s="143"/>
      <c r="SMJ21" s="143"/>
      <c r="SMK21" s="143"/>
      <c r="SML21" s="143"/>
      <c r="SMM21" s="143"/>
      <c r="SMN21" s="143"/>
      <c r="SMO21" s="143"/>
      <c r="SMP21" s="143"/>
      <c r="SMQ21" s="143"/>
      <c r="SMR21" s="143"/>
      <c r="SMS21" s="143"/>
      <c r="SMT21" s="143"/>
      <c r="SMU21" s="143"/>
      <c r="SMV21" s="143"/>
      <c r="SMW21" s="143"/>
      <c r="SMX21" s="143"/>
      <c r="SMY21" s="143"/>
      <c r="SMZ21" s="143"/>
      <c r="SNA21" s="143"/>
      <c r="SNB21" s="143"/>
      <c r="SNC21" s="143"/>
      <c r="SND21" s="143"/>
      <c r="SNE21" s="143"/>
      <c r="SNF21" s="143"/>
      <c r="SNG21" s="143"/>
      <c r="SNH21" s="143"/>
      <c r="SNI21" s="143"/>
      <c r="SNJ21" s="143"/>
      <c r="SNK21" s="143"/>
      <c r="SNL21" s="143"/>
      <c r="SNM21" s="143"/>
      <c r="SNN21" s="143"/>
      <c r="SNO21" s="143"/>
      <c r="SNP21" s="143"/>
      <c r="SNQ21" s="143"/>
      <c r="SNR21" s="143"/>
      <c r="SNS21" s="143"/>
      <c r="SNT21" s="143"/>
      <c r="SNU21" s="143"/>
      <c r="SNV21" s="143"/>
      <c r="SNW21" s="143"/>
      <c r="SNX21" s="143"/>
      <c r="SNY21" s="143"/>
      <c r="SNZ21" s="143"/>
      <c r="SOA21" s="143"/>
      <c r="SOB21" s="143"/>
      <c r="SOC21" s="143"/>
      <c r="SOD21" s="143"/>
      <c r="SOE21" s="143"/>
      <c r="SOF21" s="143"/>
      <c r="SOG21" s="143"/>
      <c r="SOH21" s="143"/>
      <c r="SOI21" s="143"/>
      <c r="SOJ21" s="143"/>
      <c r="SOK21" s="143"/>
      <c r="SOL21" s="143"/>
      <c r="SOM21" s="143"/>
      <c r="SON21" s="143"/>
      <c r="SOO21" s="143"/>
      <c r="SOP21" s="143"/>
      <c r="SOQ21" s="143"/>
      <c r="SOR21" s="143"/>
      <c r="SOS21" s="143"/>
      <c r="SOT21" s="143"/>
      <c r="SOU21" s="143"/>
      <c r="SOV21" s="143"/>
      <c r="SOW21" s="143"/>
      <c r="SOX21" s="143"/>
      <c r="SOY21" s="143"/>
      <c r="SOZ21" s="143"/>
      <c r="SPA21" s="143"/>
      <c r="SPB21" s="143"/>
      <c r="SPC21" s="143"/>
      <c r="SPD21" s="143"/>
      <c r="SPE21" s="143"/>
      <c r="SPF21" s="143"/>
      <c r="SPG21" s="143"/>
      <c r="SPH21" s="143"/>
      <c r="SPI21" s="143"/>
      <c r="SPJ21" s="143"/>
      <c r="SPK21" s="143"/>
      <c r="SPL21" s="143"/>
      <c r="SPM21" s="143"/>
      <c r="SPN21" s="143"/>
      <c r="SPO21" s="143"/>
      <c r="SPP21" s="143"/>
      <c r="SPQ21" s="143"/>
      <c r="SPR21" s="143"/>
      <c r="SPS21" s="143"/>
      <c r="SPT21" s="143"/>
      <c r="SPU21" s="143"/>
      <c r="SPV21" s="143"/>
      <c r="SPW21" s="143"/>
      <c r="SPX21" s="143"/>
      <c r="SPY21" s="143"/>
      <c r="SPZ21" s="143"/>
      <c r="SQA21" s="143"/>
      <c r="SQB21" s="143"/>
      <c r="SQC21" s="143"/>
      <c r="SQD21" s="143"/>
      <c r="SQE21" s="143"/>
      <c r="SQF21" s="143"/>
      <c r="SQG21" s="143"/>
      <c r="SQH21" s="143"/>
      <c r="SQI21" s="143"/>
      <c r="SQJ21" s="143"/>
      <c r="SQK21" s="143"/>
      <c r="SQL21" s="143"/>
      <c r="SQM21" s="143"/>
      <c r="SQN21" s="143"/>
      <c r="SQO21" s="143"/>
      <c r="SQP21" s="143"/>
      <c r="SQQ21" s="143"/>
      <c r="SQR21" s="143"/>
      <c r="SQS21" s="143"/>
      <c r="SQT21" s="143"/>
      <c r="SQU21" s="143"/>
      <c r="SQV21" s="143"/>
      <c r="SQW21" s="143"/>
      <c r="SQX21" s="143"/>
      <c r="SQY21" s="143"/>
      <c r="SQZ21" s="143"/>
      <c r="SRA21" s="143"/>
      <c r="SRB21" s="143"/>
      <c r="SRC21" s="143"/>
      <c r="SRD21" s="143"/>
      <c r="SRE21" s="143"/>
      <c r="SRF21" s="143"/>
      <c r="SRG21" s="143"/>
      <c r="SRH21" s="143"/>
      <c r="SRI21" s="143"/>
      <c r="SRJ21" s="143"/>
      <c r="SRK21" s="143"/>
      <c r="SRL21" s="143"/>
      <c r="SRM21" s="143"/>
      <c r="SRN21" s="143"/>
      <c r="SRO21" s="143"/>
      <c r="SRP21" s="143"/>
      <c r="SRQ21" s="143"/>
      <c r="SRR21" s="143"/>
      <c r="SRS21" s="143"/>
      <c r="SRT21" s="143"/>
      <c r="SRU21" s="143"/>
      <c r="SRV21" s="143"/>
      <c r="SRW21" s="143"/>
      <c r="SRX21" s="143"/>
      <c r="SRY21" s="143"/>
      <c r="SRZ21" s="143"/>
      <c r="SSA21" s="143"/>
      <c r="SSB21" s="143"/>
      <c r="SSC21" s="143"/>
      <c r="SSD21" s="143"/>
      <c r="SSE21" s="143"/>
      <c r="SSF21" s="143"/>
      <c r="SSG21" s="143"/>
      <c r="SSH21" s="143"/>
      <c r="SSI21" s="143"/>
      <c r="SSJ21" s="143"/>
      <c r="SSK21" s="143"/>
      <c r="SSL21" s="143"/>
      <c r="SSM21" s="143"/>
      <c r="SSN21" s="143"/>
      <c r="SSO21" s="143"/>
      <c r="SSP21" s="143"/>
      <c r="SSQ21" s="143"/>
      <c r="SSR21" s="143"/>
      <c r="SSS21" s="143"/>
      <c r="SST21" s="143"/>
      <c r="SSU21" s="143"/>
      <c r="SSV21" s="143"/>
      <c r="SSW21" s="143"/>
      <c r="SSX21" s="143"/>
      <c r="SSY21" s="143"/>
      <c r="SSZ21" s="143"/>
      <c r="STA21" s="143"/>
      <c r="STB21" s="143"/>
      <c r="STC21" s="143"/>
      <c r="STD21" s="143"/>
      <c r="STE21" s="143"/>
      <c r="STF21" s="143"/>
      <c r="STG21" s="143"/>
      <c r="STH21" s="143"/>
      <c r="STI21" s="143"/>
      <c r="STJ21" s="143"/>
      <c r="STK21" s="143"/>
      <c r="STL21" s="143"/>
      <c r="STM21" s="143"/>
      <c r="STN21" s="143"/>
      <c r="STO21" s="143"/>
      <c r="STP21" s="143"/>
      <c r="STQ21" s="143"/>
      <c r="STR21" s="143"/>
      <c r="STS21" s="143"/>
      <c r="STT21" s="143"/>
      <c r="STU21" s="143"/>
      <c r="STV21" s="143"/>
      <c r="STW21" s="143"/>
      <c r="STX21" s="143"/>
      <c r="STY21" s="143"/>
      <c r="STZ21" s="143"/>
      <c r="SUA21" s="143"/>
      <c r="SUB21" s="143"/>
      <c r="SUC21" s="143"/>
      <c r="SUD21" s="143"/>
      <c r="SUE21" s="143"/>
      <c r="SUF21" s="143"/>
      <c r="SUG21" s="143"/>
      <c r="SUH21" s="143"/>
      <c r="SUI21" s="143"/>
      <c r="SUJ21" s="143"/>
      <c r="SUK21" s="143"/>
      <c r="SUL21" s="143"/>
      <c r="SUM21" s="143"/>
      <c r="SUN21" s="143"/>
      <c r="SUO21" s="143"/>
      <c r="SUP21" s="143"/>
      <c r="SUQ21" s="143"/>
      <c r="SUR21" s="143"/>
      <c r="SUS21" s="143"/>
      <c r="SUT21" s="143"/>
      <c r="SUU21" s="143"/>
      <c r="SUV21" s="143"/>
      <c r="SUW21" s="143"/>
      <c r="SUX21" s="143"/>
      <c r="SUY21" s="143"/>
      <c r="SUZ21" s="143"/>
      <c r="SVA21" s="143"/>
      <c r="SVB21" s="143"/>
      <c r="SVC21" s="143"/>
      <c r="SVD21" s="143"/>
      <c r="SVE21" s="143"/>
      <c r="SVF21" s="143"/>
      <c r="SVG21" s="143"/>
      <c r="SVH21" s="143"/>
      <c r="SVI21" s="143"/>
      <c r="SVJ21" s="143"/>
      <c r="SVK21" s="143"/>
      <c r="SVL21" s="143"/>
      <c r="SVM21" s="143"/>
      <c r="SVN21" s="143"/>
      <c r="SVO21" s="143"/>
      <c r="SVP21" s="143"/>
      <c r="SVQ21" s="143"/>
      <c r="SVR21" s="143"/>
      <c r="SVS21" s="143"/>
      <c r="SVT21" s="143"/>
      <c r="SVU21" s="143"/>
      <c r="SVV21" s="143"/>
      <c r="SVW21" s="143"/>
      <c r="SVX21" s="143"/>
      <c r="SVY21" s="143"/>
      <c r="SVZ21" s="143"/>
      <c r="SWA21" s="143"/>
      <c r="SWB21" s="143"/>
      <c r="SWC21" s="143"/>
      <c r="SWD21" s="143"/>
      <c r="SWE21" s="143"/>
      <c r="SWF21" s="143"/>
      <c r="SWG21" s="143"/>
      <c r="SWH21" s="143"/>
      <c r="SWI21" s="143"/>
      <c r="SWJ21" s="143"/>
      <c r="SWK21" s="143"/>
      <c r="SWL21" s="143"/>
      <c r="SWM21" s="143"/>
      <c r="SWN21" s="143"/>
      <c r="SWO21" s="143"/>
      <c r="SWP21" s="143"/>
      <c r="SWQ21" s="143"/>
      <c r="SWR21" s="143"/>
      <c r="SWS21" s="143"/>
      <c r="SWT21" s="143"/>
      <c r="SWU21" s="143"/>
      <c r="SWV21" s="143"/>
      <c r="SWW21" s="143"/>
      <c r="SWX21" s="143"/>
      <c r="SWY21" s="143"/>
      <c r="SWZ21" s="143"/>
      <c r="SXA21" s="143"/>
      <c r="SXB21" s="143"/>
      <c r="SXC21" s="143"/>
      <c r="SXD21" s="143"/>
      <c r="SXE21" s="143"/>
      <c r="SXF21" s="143"/>
      <c r="SXG21" s="143"/>
      <c r="SXH21" s="143"/>
      <c r="SXI21" s="143"/>
      <c r="SXJ21" s="143"/>
      <c r="SXK21" s="143"/>
      <c r="SXL21" s="143"/>
      <c r="SXM21" s="143"/>
      <c r="SXN21" s="143"/>
      <c r="SXO21" s="143"/>
      <c r="SXP21" s="143"/>
      <c r="SXQ21" s="143"/>
      <c r="SXR21" s="143"/>
      <c r="SXS21" s="143"/>
      <c r="SXT21" s="143"/>
      <c r="SXU21" s="143"/>
      <c r="SXV21" s="143"/>
      <c r="SXW21" s="143"/>
      <c r="SXX21" s="143"/>
      <c r="SXY21" s="143"/>
      <c r="SXZ21" s="143"/>
      <c r="SYA21" s="143"/>
      <c r="SYB21" s="143"/>
      <c r="SYC21" s="143"/>
      <c r="SYD21" s="143"/>
      <c r="SYE21" s="143"/>
      <c r="SYF21" s="143"/>
      <c r="SYG21" s="143"/>
      <c r="SYH21" s="143"/>
      <c r="SYI21" s="143"/>
      <c r="SYJ21" s="143"/>
      <c r="SYK21" s="143"/>
      <c r="SYL21" s="143"/>
      <c r="SYM21" s="143"/>
      <c r="SYN21" s="143"/>
      <c r="SYO21" s="143"/>
      <c r="SYP21" s="143"/>
      <c r="SYQ21" s="143"/>
      <c r="SYR21" s="143"/>
      <c r="SYS21" s="143"/>
      <c r="SYT21" s="143"/>
      <c r="SYU21" s="143"/>
      <c r="SYV21" s="143"/>
      <c r="SYW21" s="143"/>
      <c r="SYX21" s="143"/>
      <c r="SYY21" s="143"/>
      <c r="SYZ21" s="143"/>
      <c r="SZA21" s="143"/>
      <c r="SZB21" s="143"/>
      <c r="SZC21" s="143"/>
      <c r="SZD21" s="143"/>
      <c r="SZE21" s="143"/>
      <c r="SZF21" s="143"/>
      <c r="SZG21" s="143"/>
      <c r="SZH21" s="143"/>
      <c r="SZI21" s="143"/>
      <c r="SZJ21" s="143"/>
      <c r="SZK21" s="143"/>
      <c r="SZL21" s="143"/>
      <c r="SZM21" s="143"/>
      <c r="SZN21" s="143"/>
      <c r="SZO21" s="143"/>
      <c r="SZP21" s="143"/>
      <c r="SZQ21" s="143"/>
      <c r="SZR21" s="143"/>
      <c r="SZS21" s="143"/>
      <c r="SZT21" s="143"/>
      <c r="SZU21" s="143"/>
      <c r="SZV21" s="143"/>
      <c r="SZW21" s="143"/>
      <c r="SZX21" s="143"/>
      <c r="SZY21" s="143"/>
      <c r="SZZ21" s="143"/>
      <c r="TAA21" s="143"/>
      <c r="TAB21" s="143"/>
      <c r="TAC21" s="143"/>
      <c r="TAD21" s="143"/>
      <c r="TAE21" s="143"/>
      <c r="TAF21" s="143"/>
      <c r="TAG21" s="143"/>
      <c r="TAH21" s="143"/>
      <c r="TAI21" s="143"/>
      <c r="TAJ21" s="143"/>
      <c r="TAK21" s="143"/>
      <c r="TAL21" s="143"/>
      <c r="TAM21" s="143"/>
      <c r="TAN21" s="143"/>
      <c r="TAO21" s="143"/>
      <c r="TAP21" s="143"/>
      <c r="TAQ21" s="143"/>
      <c r="TAR21" s="143"/>
      <c r="TAS21" s="143"/>
      <c r="TAT21" s="143"/>
      <c r="TAU21" s="143"/>
      <c r="TAV21" s="143"/>
      <c r="TAW21" s="143"/>
      <c r="TAX21" s="143"/>
      <c r="TAY21" s="143"/>
      <c r="TAZ21" s="143"/>
      <c r="TBA21" s="143"/>
      <c r="TBB21" s="143"/>
      <c r="TBC21" s="143"/>
      <c r="TBD21" s="143"/>
      <c r="TBE21" s="143"/>
      <c r="TBF21" s="143"/>
      <c r="TBG21" s="143"/>
      <c r="TBH21" s="143"/>
      <c r="TBI21" s="143"/>
      <c r="TBJ21" s="143"/>
      <c r="TBK21" s="143"/>
      <c r="TBL21" s="143"/>
      <c r="TBM21" s="143"/>
      <c r="TBN21" s="143"/>
      <c r="TBO21" s="143"/>
      <c r="TBP21" s="143"/>
      <c r="TBQ21" s="143"/>
      <c r="TBR21" s="143"/>
      <c r="TBS21" s="143"/>
      <c r="TBT21" s="143"/>
      <c r="TBU21" s="143"/>
      <c r="TBV21" s="143"/>
      <c r="TBW21" s="143"/>
      <c r="TBX21" s="143"/>
      <c r="TBY21" s="143"/>
      <c r="TBZ21" s="143"/>
      <c r="TCA21" s="143"/>
      <c r="TCB21" s="143"/>
      <c r="TCC21" s="143"/>
      <c r="TCD21" s="143"/>
      <c r="TCE21" s="143"/>
      <c r="TCF21" s="143"/>
      <c r="TCG21" s="143"/>
      <c r="TCH21" s="143"/>
      <c r="TCI21" s="143"/>
      <c r="TCJ21" s="143"/>
      <c r="TCK21" s="143"/>
      <c r="TCL21" s="143"/>
      <c r="TCM21" s="143"/>
      <c r="TCN21" s="143"/>
      <c r="TCO21" s="143"/>
      <c r="TCP21" s="143"/>
      <c r="TCQ21" s="143"/>
      <c r="TCR21" s="143"/>
      <c r="TCS21" s="143"/>
      <c r="TCT21" s="143"/>
      <c r="TCU21" s="143"/>
      <c r="TCV21" s="143"/>
      <c r="TCW21" s="143"/>
      <c r="TCX21" s="143"/>
      <c r="TCY21" s="143"/>
      <c r="TCZ21" s="143"/>
      <c r="TDA21" s="143"/>
      <c r="TDB21" s="143"/>
      <c r="TDC21" s="143"/>
      <c r="TDD21" s="143"/>
      <c r="TDE21" s="143"/>
      <c r="TDF21" s="143"/>
      <c r="TDG21" s="143"/>
      <c r="TDH21" s="143"/>
      <c r="TDI21" s="143"/>
      <c r="TDJ21" s="143"/>
      <c r="TDK21" s="143"/>
      <c r="TDL21" s="143"/>
      <c r="TDM21" s="143"/>
      <c r="TDN21" s="143"/>
      <c r="TDO21" s="143"/>
      <c r="TDP21" s="143"/>
      <c r="TDQ21" s="143"/>
      <c r="TDR21" s="143"/>
      <c r="TDS21" s="143"/>
      <c r="TDT21" s="143"/>
      <c r="TDU21" s="143"/>
      <c r="TDV21" s="143"/>
      <c r="TDW21" s="143"/>
      <c r="TDX21" s="143"/>
      <c r="TDY21" s="143"/>
      <c r="TDZ21" s="143"/>
      <c r="TEA21" s="143"/>
      <c r="TEB21" s="143"/>
      <c r="TEC21" s="143"/>
      <c r="TED21" s="143"/>
      <c r="TEE21" s="143"/>
      <c r="TEF21" s="143"/>
      <c r="TEG21" s="143"/>
      <c r="TEH21" s="143"/>
      <c r="TEI21" s="143"/>
      <c r="TEJ21" s="143"/>
      <c r="TEK21" s="143"/>
      <c r="TEL21" s="143"/>
      <c r="TEM21" s="143"/>
      <c r="TEN21" s="143"/>
      <c r="TEO21" s="143"/>
      <c r="TEP21" s="143"/>
      <c r="TEQ21" s="143"/>
      <c r="TER21" s="143"/>
      <c r="TES21" s="143"/>
      <c r="TET21" s="143"/>
      <c r="TEU21" s="143"/>
      <c r="TEV21" s="143"/>
      <c r="TEW21" s="143"/>
      <c r="TEX21" s="143"/>
      <c r="TEY21" s="143"/>
      <c r="TEZ21" s="143"/>
      <c r="TFA21" s="143"/>
      <c r="TFB21" s="143"/>
      <c r="TFC21" s="143"/>
      <c r="TFD21" s="143"/>
      <c r="TFE21" s="143"/>
      <c r="TFF21" s="143"/>
      <c r="TFG21" s="143"/>
      <c r="TFH21" s="143"/>
      <c r="TFI21" s="143"/>
      <c r="TFJ21" s="143"/>
      <c r="TFK21" s="143"/>
      <c r="TFL21" s="143"/>
      <c r="TFM21" s="143"/>
      <c r="TFN21" s="143"/>
      <c r="TFO21" s="143"/>
      <c r="TFP21" s="143"/>
      <c r="TFQ21" s="143"/>
      <c r="TFR21" s="143"/>
      <c r="TFS21" s="143"/>
      <c r="TFT21" s="143"/>
      <c r="TFU21" s="143"/>
      <c r="TFV21" s="143"/>
      <c r="TFW21" s="143"/>
      <c r="TFX21" s="143"/>
      <c r="TFY21" s="143"/>
      <c r="TFZ21" s="143"/>
      <c r="TGA21" s="143"/>
      <c r="TGB21" s="143"/>
      <c r="TGC21" s="143"/>
      <c r="TGD21" s="143"/>
      <c r="TGE21" s="143"/>
      <c r="TGF21" s="143"/>
      <c r="TGG21" s="143"/>
      <c r="TGH21" s="143"/>
      <c r="TGI21" s="143"/>
      <c r="TGJ21" s="143"/>
      <c r="TGK21" s="143"/>
      <c r="TGL21" s="143"/>
      <c r="TGM21" s="143"/>
      <c r="TGN21" s="143"/>
      <c r="TGO21" s="143"/>
      <c r="TGP21" s="143"/>
      <c r="TGQ21" s="143"/>
      <c r="TGR21" s="143"/>
      <c r="TGS21" s="143"/>
      <c r="TGT21" s="143"/>
      <c r="TGU21" s="143"/>
      <c r="TGV21" s="143"/>
      <c r="TGW21" s="143"/>
      <c r="TGX21" s="143"/>
      <c r="TGY21" s="143"/>
      <c r="TGZ21" s="143"/>
      <c r="THA21" s="143"/>
      <c r="THB21" s="143"/>
      <c r="THC21" s="143"/>
      <c r="THD21" s="143"/>
      <c r="THE21" s="143"/>
      <c r="THF21" s="143"/>
      <c r="THG21" s="143"/>
      <c r="THH21" s="143"/>
      <c r="THI21" s="143"/>
      <c r="THJ21" s="143"/>
      <c r="THK21" s="143"/>
      <c r="THL21" s="143"/>
      <c r="THM21" s="143"/>
      <c r="THN21" s="143"/>
      <c r="THO21" s="143"/>
      <c r="THP21" s="143"/>
      <c r="THQ21" s="143"/>
      <c r="THR21" s="143"/>
      <c r="THS21" s="143"/>
      <c r="THT21" s="143"/>
      <c r="THU21" s="143"/>
      <c r="THV21" s="143"/>
      <c r="THW21" s="143"/>
      <c r="THX21" s="143"/>
      <c r="THY21" s="143"/>
      <c r="THZ21" s="143"/>
      <c r="TIA21" s="143"/>
      <c r="TIB21" s="143"/>
      <c r="TIC21" s="143"/>
      <c r="TID21" s="143"/>
      <c r="TIE21" s="143"/>
      <c r="TIF21" s="143"/>
      <c r="TIG21" s="143"/>
      <c r="TIH21" s="143"/>
      <c r="TII21" s="143"/>
      <c r="TIJ21" s="143"/>
      <c r="TIK21" s="143"/>
      <c r="TIL21" s="143"/>
      <c r="TIM21" s="143"/>
      <c r="TIN21" s="143"/>
      <c r="TIO21" s="143"/>
      <c r="TIP21" s="143"/>
      <c r="TIQ21" s="143"/>
      <c r="TIR21" s="143"/>
      <c r="TIS21" s="143"/>
      <c r="TIT21" s="143"/>
      <c r="TIU21" s="143"/>
      <c r="TIV21" s="143"/>
      <c r="TIW21" s="143"/>
      <c r="TIX21" s="143"/>
      <c r="TIY21" s="143"/>
      <c r="TIZ21" s="143"/>
      <c r="TJA21" s="143"/>
      <c r="TJB21" s="143"/>
      <c r="TJC21" s="143"/>
      <c r="TJD21" s="143"/>
      <c r="TJE21" s="143"/>
      <c r="TJF21" s="143"/>
      <c r="TJG21" s="143"/>
      <c r="TJH21" s="143"/>
      <c r="TJI21" s="143"/>
      <c r="TJJ21" s="143"/>
      <c r="TJK21" s="143"/>
      <c r="TJL21" s="143"/>
      <c r="TJM21" s="143"/>
      <c r="TJN21" s="143"/>
      <c r="TJO21" s="143"/>
      <c r="TJP21" s="143"/>
      <c r="TJQ21" s="143"/>
      <c r="TJR21" s="143"/>
      <c r="TJS21" s="143"/>
      <c r="TJT21" s="143"/>
      <c r="TJU21" s="143"/>
      <c r="TJV21" s="143"/>
      <c r="TJW21" s="143"/>
      <c r="TJX21" s="143"/>
      <c r="TJY21" s="143"/>
      <c r="TJZ21" s="143"/>
      <c r="TKA21" s="143"/>
      <c r="TKB21" s="143"/>
      <c r="TKC21" s="143"/>
      <c r="TKD21" s="143"/>
      <c r="TKE21" s="143"/>
      <c r="TKF21" s="143"/>
      <c r="TKG21" s="143"/>
      <c r="TKH21" s="143"/>
      <c r="TKI21" s="143"/>
      <c r="TKJ21" s="143"/>
      <c r="TKK21" s="143"/>
      <c r="TKL21" s="143"/>
      <c r="TKM21" s="143"/>
      <c r="TKN21" s="143"/>
      <c r="TKO21" s="143"/>
      <c r="TKP21" s="143"/>
      <c r="TKQ21" s="143"/>
      <c r="TKR21" s="143"/>
      <c r="TKS21" s="143"/>
      <c r="TKT21" s="143"/>
      <c r="TKU21" s="143"/>
      <c r="TKV21" s="143"/>
      <c r="TKW21" s="143"/>
      <c r="TKX21" s="143"/>
      <c r="TKY21" s="143"/>
      <c r="TKZ21" s="143"/>
      <c r="TLA21" s="143"/>
      <c r="TLB21" s="143"/>
      <c r="TLC21" s="143"/>
      <c r="TLD21" s="143"/>
      <c r="TLE21" s="143"/>
      <c r="TLF21" s="143"/>
      <c r="TLG21" s="143"/>
      <c r="TLH21" s="143"/>
      <c r="TLI21" s="143"/>
      <c r="TLJ21" s="143"/>
      <c r="TLK21" s="143"/>
      <c r="TLL21" s="143"/>
      <c r="TLM21" s="143"/>
      <c r="TLN21" s="143"/>
      <c r="TLO21" s="143"/>
      <c r="TLP21" s="143"/>
      <c r="TLQ21" s="143"/>
      <c r="TLR21" s="143"/>
      <c r="TLS21" s="143"/>
      <c r="TLT21" s="143"/>
      <c r="TLU21" s="143"/>
      <c r="TLV21" s="143"/>
      <c r="TLW21" s="143"/>
      <c r="TLX21" s="143"/>
      <c r="TLY21" s="143"/>
      <c r="TLZ21" s="143"/>
      <c r="TMA21" s="143"/>
      <c r="TMB21" s="143"/>
      <c r="TMC21" s="143"/>
      <c r="TMD21" s="143"/>
      <c r="TME21" s="143"/>
      <c r="TMF21" s="143"/>
      <c r="TMG21" s="143"/>
      <c r="TMH21" s="143"/>
      <c r="TMI21" s="143"/>
      <c r="TMJ21" s="143"/>
      <c r="TMK21" s="143"/>
      <c r="TML21" s="143"/>
      <c r="TMM21" s="143"/>
      <c r="TMN21" s="143"/>
      <c r="TMO21" s="143"/>
      <c r="TMP21" s="143"/>
      <c r="TMQ21" s="143"/>
      <c r="TMR21" s="143"/>
      <c r="TMS21" s="143"/>
      <c r="TMT21" s="143"/>
      <c r="TMU21" s="143"/>
      <c r="TMV21" s="143"/>
      <c r="TMW21" s="143"/>
      <c r="TMX21" s="143"/>
      <c r="TMY21" s="143"/>
      <c r="TMZ21" s="143"/>
      <c r="TNA21" s="143"/>
      <c r="TNB21" s="143"/>
      <c r="TNC21" s="143"/>
      <c r="TND21" s="143"/>
      <c r="TNE21" s="143"/>
      <c r="TNF21" s="143"/>
      <c r="TNG21" s="143"/>
      <c r="TNH21" s="143"/>
      <c r="TNI21" s="143"/>
      <c r="TNJ21" s="143"/>
      <c r="TNK21" s="143"/>
      <c r="TNL21" s="143"/>
      <c r="TNM21" s="143"/>
      <c r="TNN21" s="143"/>
      <c r="TNO21" s="143"/>
      <c r="TNP21" s="143"/>
      <c r="TNQ21" s="143"/>
      <c r="TNR21" s="143"/>
      <c r="TNS21" s="143"/>
      <c r="TNT21" s="143"/>
      <c r="TNU21" s="143"/>
      <c r="TNV21" s="143"/>
      <c r="TNW21" s="143"/>
      <c r="TNX21" s="143"/>
      <c r="TNY21" s="143"/>
      <c r="TNZ21" s="143"/>
      <c r="TOA21" s="143"/>
      <c r="TOB21" s="143"/>
      <c r="TOC21" s="143"/>
      <c r="TOD21" s="143"/>
      <c r="TOE21" s="143"/>
      <c r="TOF21" s="143"/>
      <c r="TOG21" s="143"/>
      <c r="TOH21" s="143"/>
      <c r="TOI21" s="143"/>
      <c r="TOJ21" s="143"/>
      <c r="TOK21" s="143"/>
      <c r="TOL21" s="143"/>
      <c r="TOM21" s="143"/>
      <c r="TON21" s="143"/>
      <c r="TOO21" s="143"/>
      <c r="TOP21" s="143"/>
      <c r="TOQ21" s="143"/>
      <c r="TOR21" s="143"/>
      <c r="TOS21" s="143"/>
      <c r="TOT21" s="143"/>
      <c r="TOU21" s="143"/>
      <c r="TOV21" s="143"/>
      <c r="TOW21" s="143"/>
      <c r="TOX21" s="143"/>
      <c r="TOY21" s="143"/>
      <c r="TOZ21" s="143"/>
      <c r="TPA21" s="143"/>
      <c r="TPB21" s="143"/>
      <c r="TPC21" s="143"/>
      <c r="TPD21" s="143"/>
      <c r="TPE21" s="143"/>
      <c r="TPF21" s="143"/>
      <c r="TPG21" s="143"/>
      <c r="TPH21" s="143"/>
      <c r="TPI21" s="143"/>
      <c r="TPJ21" s="143"/>
      <c r="TPK21" s="143"/>
      <c r="TPL21" s="143"/>
      <c r="TPM21" s="143"/>
      <c r="TPN21" s="143"/>
      <c r="TPO21" s="143"/>
      <c r="TPP21" s="143"/>
      <c r="TPQ21" s="143"/>
      <c r="TPR21" s="143"/>
      <c r="TPS21" s="143"/>
      <c r="TPT21" s="143"/>
      <c r="TPU21" s="143"/>
      <c r="TPV21" s="143"/>
      <c r="TPW21" s="143"/>
      <c r="TPX21" s="143"/>
      <c r="TPY21" s="143"/>
      <c r="TPZ21" s="143"/>
      <c r="TQA21" s="143"/>
      <c r="TQB21" s="143"/>
      <c r="TQC21" s="143"/>
      <c r="TQD21" s="143"/>
      <c r="TQE21" s="143"/>
      <c r="TQF21" s="143"/>
      <c r="TQG21" s="143"/>
      <c r="TQH21" s="143"/>
      <c r="TQI21" s="143"/>
      <c r="TQJ21" s="143"/>
      <c r="TQK21" s="143"/>
      <c r="TQL21" s="143"/>
      <c r="TQM21" s="143"/>
      <c r="TQN21" s="143"/>
      <c r="TQO21" s="143"/>
      <c r="TQP21" s="143"/>
      <c r="TQQ21" s="143"/>
      <c r="TQR21" s="143"/>
      <c r="TQS21" s="143"/>
      <c r="TQT21" s="143"/>
      <c r="TQU21" s="143"/>
      <c r="TQV21" s="143"/>
      <c r="TQW21" s="143"/>
      <c r="TQX21" s="143"/>
      <c r="TQY21" s="143"/>
      <c r="TQZ21" s="143"/>
      <c r="TRA21" s="143"/>
      <c r="TRB21" s="143"/>
      <c r="TRC21" s="143"/>
      <c r="TRD21" s="143"/>
      <c r="TRE21" s="143"/>
      <c r="TRF21" s="143"/>
      <c r="TRG21" s="143"/>
      <c r="TRH21" s="143"/>
      <c r="TRI21" s="143"/>
      <c r="TRJ21" s="143"/>
      <c r="TRK21" s="143"/>
      <c r="TRL21" s="143"/>
      <c r="TRM21" s="143"/>
      <c r="TRN21" s="143"/>
      <c r="TRO21" s="143"/>
      <c r="TRP21" s="143"/>
      <c r="TRQ21" s="143"/>
      <c r="TRR21" s="143"/>
      <c r="TRS21" s="143"/>
      <c r="TRT21" s="143"/>
      <c r="TRU21" s="143"/>
      <c r="TRV21" s="143"/>
      <c r="TRW21" s="143"/>
      <c r="TRX21" s="143"/>
      <c r="TRY21" s="143"/>
      <c r="TRZ21" s="143"/>
      <c r="TSA21" s="143"/>
      <c r="TSB21" s="143"/>
      <c r="TSC21" s="143"/>
      <c r="TSD21" s="143"/>
      <c r="TSE21" s="143"/>
      <c r="TSF21" s="143"/>
      <c r="TSG21" s="143"/>
      <c r="TSH21" s="143"/>
      <c r="TSI21" s="143"/>
      <c r="TSJ21" s="143"/>
      <c r="TSK21" s="143"/>
      <c r="TSL21" s="143"/>
      <c r="TSM21" s="143"/>
      <c r="TSN21" s="143"/>
      <c r="TSO21" s="143"/>
      <c r="TSP21" s="143"/>
      <c r="TSQ21" s="143"/>
      <c r="TSR21" s="143"/>
      <c r="TSS21" s="143"/>
      <c r="TST21" s="143"/>
      <c r="TSU21" s="143"/>
      <c r="TSV21" s="143"/>
      <c r="TSW21" s="143"/>
      <c r="TSX21" s="143"/>
      <c r="TSY21" s="143"/>
      <c r="TSZ21" s="143"/>
      <c r="TTA21" s="143"/>
      <c r="TTB21" s="143"/>
      <c r="TTC21" s="143"/>
      <c r="TTD21" s="143"/>
      <c r="TTE21" s="143"/>
      <c r="TTF21" s="143"/>
      <c r="TTG21" s="143"/>
      <c r="TTH21" s="143"/>
      <c r="TTI21" s="143"/>
      <c r="TTJ21" s="143"/>
      <c r="TTK21" s="143"/>
      <c r="TTL21" s="143"/>
      <c r="TTM21" s="143"/>
      <c r="TTN21" s="143"/>
      <c r="TTO21" s="143"/>
      <c r="TTP21" s="143"/>
      <c r="TTQ21" s="143"/>
      <c r="TTR21" s="143"/>
      <c r="TTS21" s="143"/>
      <c r="TTT21" s="143"/>
      <c r="TTU21" s="143"/>
      <c r="TTV21" s="143"/>
      <c r="TTW21" s="143"/>
      <c r="TTX21" s="143"/>
      <c r="TTY21" s="143"/>
      <c r="TTZ21" s="143"/>
      <c r="TUA21" s="143"/>
      <c r="TUB21" s="143"/>
      <c r="TUC21" s="143"/>
      <c r="TUD21" s="143"/>
      <c r="TUE21" s="143"/>
      <c r="TUF21" s="143"/>
      <c r="TUG21" s="143"/>
      <c r="TUH21" s="143"/>
      <c r="TUI21" s="143"/>
      <c r="TUJ21" s="143"/>
      <c r="TUK21" s="143"/>
      <c r="TUL21" s="143"/>
      <c r="TUM21" s="143"/>
      <c r="TUN21" s="143"/>
      <c r="TUO21" s="143"/>
      <c r="TUP21" s="143"/>
      <c r="TUQ21" s="143"/>
      <c r="TUR21" s="143"/>
      <c r="TUS21" s="143"/>
      <c r="TUT21" s="143"/>
      <c r="TUU21" s="143"/>
      <c r="TUV21" s="143"/>
      <c r="TUW21" s="143"/>
      <c r="TUX21" s="143"/>
      <c r="TUY21" s="143"/>
      <c r="TUZ21" s="143"/>
      <c r="TVA21" s="143"/>
      <c r="TVB21" s="143"/>
      <c r="TVC21" s="143"/>
      <c r="TVD21" s="143"/>
      <c r="TVE21" s="143"/>
      <c r="TVF21" s="143"/>
      <c r="TVG21" s="143"/>
      <c r="TVH21" s="143"/>
      <c r="TVI21" s="143"/>
      <c r="TVJ21" s="143"/>
      <c r="TVK21" s="143"/>
      <c r="TVL21" s="143"/>
      <c r="TVM21" s="143"/>
      <c r="TVN21" s="143"/>
      <c r="TVO21" s="143"/>
      <c r="TVP21" s="143"/>
      <c r="TVQ21" s="143"/>
      <c r="TVR21" s="143"/>
      <c r="TVS21" s="143"/>
      <c r="TVT21" s="143"/>
      <c r="TVU21" s="143"/>
      <c r="TVV21" s="143"/>
      <c r="TVW21" s="143"/>
      <c r="TVX21" s="143"/>
      <c r="TVY21" s="143"/>
      <c r="TVZ21" s="143"/>
      <c r="TWA21" s="143"/>
      <c r="TWB21" s="143"/>
      <c r="TWC21" s="143"/>
      <c r="TWD21" s="143"/>
      <c r="TWE21" s="143"/>
      <c r="TWF21" s="143"/>
      <c r="TWG21" s="143"/>
      <c r="TWH21" s="143"/>
      <c r="TWI21" s="143"/>
      <c r="TWJ21" s="143"/>
      <c r="TWK21" s="143"/>
      <c r="TWL21" s="143"/>
      <c r="TWM21" s="143"/>
      <c r="TWN21" s="143"/>
      <c r="TWO21" s="143"/>
      <c r="TWP21" s="143"/>
      <c r="TWQ21" s="143"/>
      <c r="TWR21" s="143"/>
      <c r="TWS21" s="143"/>
      <c r="TWT21" s="143"/>
      <c r="TWU21" s="143"/>
      <c r="TWV21" s="143"/>
      <c r="TWW21" s="143"/>
      <c r="TWX21" s="143"/>
      <c r="TWY21" s="143"/>
      <c r="TWZ21" s="143"/>
      <c r="TXA21" s="143"/>
      <c r="TXB21" s="143"/>
      <c r="TXC21" s="143"/>
      <c r="TXD21" s="143"/>
      <c r="TXE21" s="143"/>
      <c r="TXF21" s="143"/>
      <c r="TXG21" s="143"/>
      <c r="TXH21" s="143"/>
      <c r="TXI21" s="143"/>
      <c r="TXJ21" s="143"/>
      <c r="TXK21" s="143"/>
      <c r="TXL21" s="143"/>
      <c r="TXM21" s="143"/>
      <c r="TXN21" s="143"/>
      <c r="TXO21" s="143"/>
      <c r="TXP21" s="143"/>
      <c r="TXQ21" s="143"/>
      <c r="TXR21" s="143"/>
      <c r="TXS21" s="143"/>
      <c r="TXT21" s="143"/>
      <c r="TXU21" s="143"/>
      <c r="TXV21" s="143"/>
      <c r="TXW21" s="143"/>
      <c r="TXX21" s="143"/>
      <c r="TXY21" s="143"/>
      <c r="TXZ21" s="143"/>
      <c r="TYA21" s="143"/>
      <c r="TYB21" s="143"/>
      <c r="TYC21" s="143"/>
      <c r="TYD21" s="143"/>
      <c r="TYE21" s="143"/>
      <c r="TYF21" s="143"/>
      <c r="TYG21" s="143"/>
      <c r="TYH21" s="143"/>
      <c r="TYI21" s="143"/>
      <c r="TYJ21" s="143"/>
      <c r="TYK21" s="143"/>
      <c r="TYL21" s="143"/>
      <c r="TYM21" s="143"/>
      <c r="TYN21" s="143"/>
      <c r="TYO21" s="143"/>
      <c r="TYP21" s="143"/>
      <c r="TYQ21" s="143"/>
      <c r="TYR21" s="143"/>
      <c r="TYS21" s="143"/>
      <c r="TYT21" s="143"/>
      <c r="TYU21" s="143"/>
      <c r="TYV21" s="143"/>
      <c r="TYW21" s="143"/>
      <c r="TYX21" s="143"/>
      <c r="TYY21" s="143"/>
      <c r="TYZ21" s="143"/>
      <c r="TZA21" s="143"/>
      <c r="TZB21" s="143"/>
      <c r="TZC21" s="143"/>
      <c r="TZD21" s="143"/>
      <c r="TZE21" s="143"/>
      <c r="TZF21" s="143"/>
      <c r="TZG21" s="143"/>
      <c r="TZH21" s="143"/>
      <c r="TZI21" s="143"/>
      <c r="TZJ21" s="143"/>
      <c r="TZK21" s="143"/>
      <c r="TZL21" s="143"/>
      <c r="TZM21" s="143"/>
      <c r="TZN21" s="143"/>
      <c r="TZO21" s="143"/>
      <c r="TZP21" s="143"/>
      <c r="TZQ21" s="143"/>
      <c r="TZR21" s="143"/>
      <c r="TZS21" s="143"/>
      <c r="TZT21" s="143"/>
      <c r="TZU21" s="143"/>
      <c r="TZV21" s="143"/>
      <c r="TZW21" s="143"/>
      <c r="TZX21" s="143"/>
      <c r="TZY21" s="143"/>
      <c r="TZZ21" s="143"/>
      <c r="UAA21" s="143"/>
      <c r="UAB21" s="143"/>
      <c r="UAC21" s="143"/>
      <c r="UAD21" s="143"/>
      <c r="UAE21" s="143"/>
      <c r="UAF21" s="143"/>
      <c r="UAG21" s="143"/>
      <c r="UAH21" s="143"/>
      <c r="UAI21" s="143"/>
      <c r="UAJ21" s="143"/>
      <c r="UAK21" s="143"/>
      <c r="UAL21" s="143"/>
      <c r="UAM21" s="143"/>
      <c r="UAN21" s="143"/>
      <c r="UAO21" s="143"/>
      <c r="UAP21" s="143"/>
      <c r="UAQ21" s="143"/>
      <c r="UAR21" s="143"/>
      <c r="UAS21" s="143"/>
      <c r="UAT21" s="143"/>
      <c r="UAU21" s="143"/>
      <c r="UAV21" s="143"/>
      <c r="UAW21" s="143"/>
      <c r="UAX21" s="143"/>
      <c r="UAY21" s="143"/>
      <c r="UAZ21" s="143"/>
      <c r="UBA21" s="143"/>
      <c r="UBB21" s="143"/>
      <c r="UBC21" s="143"/>
      <c r="UBD21" s="143"/>
      <c r="UBE21" s="143"/>
      <c r="UBF21" s="143"/>
      <c r="UBG21" s="143"/>
      <c r="UBH21" s="143"/>
      <c r="UBI21" s="143"/>
      <c r="UBJ21" s="143"/>
      <c r="UBK21" s="143"/>
      <c r="UBL21" s="143"/>
      <c r="UBM21" s="143"/>
      <c r="UBN21" s="143"/>
      <c r="UBO21" s="143"/>
      <c r="UBP21" s="143"/>
      <c r="UBQ21" s="143"/>
      <c r="UBR21" s="143"/>
      <c r="UBS21" s="143"/>
      <c r="UBT21" s="143"/>
      <c r="UBU21" s="143"/>
      <c r="UBV21" s="143"/>
      <c r="UBW21" s="143"/>
      <c r="UBX21" s="143"/>
      <c r="UBY21" s="143"/>
      <c r="UBZ21" s="143"/>
      <c r="UCA21" s="143"/>
      <c r="UCB21" s="143"/>
      <c r="UCC21" s="143"/>
      <c r="UCD21" s="143"/>
      <c r="UCE21" s="143"/>
      <c r="UCF21" s="143"/>
      <c r="UCG21" s="143"/>
      <c r="UCH21" s="143"/>
      <c r="UCI21" s="143"/>
      <c r="UCJ21" s="143"/>
      <c r="UCK21" s="143"/>
      <c r="UCL21" s="143"/>
      <c r="UCM21" s="143"/>
      <c r="UCN21" s="143"/>
      <c r="UCO21" s="143"/>
      <c r="UCP21" s="143"/>
      <c r="UCQ21" s="143"/>
      <c r="UCR21" s="143"/>
      <c r="UCS21" s="143"/>
      <c r="UCT21" s="143"/>
      <c r="UCU21" s="143"/>
      <c r="UCV21" s="143"/>
      <c r="UCW21" s="143"/>
      <c r="UCX21" s="143"/>
      <c r="UCY21" s="143"/>
      <c r="UCZ21" s="143"/>
      <c r="UDA21" s="143"/>
      <c r="UDB21" s="143"/>
      <c r="UDC21" s="143"/>
      <c r="UDD21" s="143"/>
      <c r="UDE21" s="143"/>
      <c r="UDF21" s="143"/>
      <c r="UDG21" s="143"/>
      <c r="UDH21" s="143"/>
      <c r="UDI21" s="143"/>
      <c r="UDJ21" s="143"/>
      <c r="UDK21" s="143"/>
      <c r="UDL21" s="143"/>
      <c r="UDM21" s="143"/>
      <c r="UDN21" s="143"/>
      <c r="UDO21" s="143"/>
      <c r="UDP21" s="143"/>
      <c r="UDQ21" s="143"/>
      <c r="UDR21" s="143"/>
      <c r="UDS21" s="143"/>
      <c r="UDT21" s="143"/>
      <c r="UDU21" s="143"/>
      <c r="UDV21" s="143"/>
      <c r="UDW21" s="143"/>
      <c r="UDX21" s="143"/>
      <c r="UDY21" s="143"/>
      <c r="UDZ21" s="143"/>
      <c r="UEA21" s="143"/>
      <c r="UEB21" s="143"/>
      <c r="UEC21" s="143"/>
      <c r="UED21" s="143"/>
      <c r="UEE21" s="143"/>
      <c r="UEF21" s="143"/>
      <c r="UEG21" s="143"/>
      <c r="UEH21" s="143"/>
      <c r="UEI21" s="143"/>
      <c r="UEJ21" s="143"/>
      <c r="UEK21" s="143"/>
      <c r="UEL21" s="143"/>
      <c r="UEM21" s="143"/>
      <c r="UEN21" s="143"/>
      <c r="UEO21" s="143"/>
      <c r="UEP21" s="143"/>
      <c r="UEQ21" s="143"/>
      <c r="UER21" s="143"/>
      <c r="UES21" s="143"/>
      <c r="UET21" s="143"/>
      <c r="UEU21" s="143"/>
      <c r="UEV21" s="143"/>
      <c r="UEW21" s="143"/>
      <c r="UEX21" s="143"/>
      <c r="UEY21" s="143"/>
      <c r="UEZ21" s="143"/>
      <c r="UFA21" s="143"/>
      <c r="UFB21" s="143"/>
      <c r="UFC21" s="143"/>
      <c r="UFD21" s="143"/>
      <c r="UFE21" s="143"/>
      <c r="UFF21" s="143"/>
      <c r="UFG21" s="143"/>
      <c r="UFH21" s="143"/>
      <c r="UFI21" s="143"/>
      <c r="UFJ21" s="143"/>
      <c r="UFK21" s="143"/>
      <c r="UFL21" s="143"/>
      <c r="UFM21" s="143"/>
      <c r="UFN21" s="143"/>
      <c r="UFO21" s="143"/>
      <c r="UFP21" s="143"/>
      <c r="UFQ21" s="143"/>
      <c r="UFR21" s="143"/>
      <c r="UFS21" s="143"/>
      <c r="UFT21" s="143"/>
      <c r="UFU21" s="143"/>
      <c r="UFV21" s="143"/>
      <c r="UFW21" s="143"/>
      <c r="UFX21" s="143"/>
      <c r="UFY21" s="143"/>
      <c r="UFZ21" s="143"/>
      <c r="UGA21" s="143"/>
      <c r="UGB21" s="143"/>
      <c r="UGC21" s="143"/>
      <c r="UGD21" s="143"/>
      <c r="UGE21" s="143"/>
      <c r="UGF21" s="143"/>
      <c r="UGG21" s="143"/>
      <c r="UGH21" s="143"/>
      <c r="UGI21" s="143"/>
      <c r="UGJ21" s="143"/>
      <c r="UGK21" s="143"/>
      <c r="UGL21" s="143"/>
      <c r="UGM21" s="143"/>
      <c r="UGN21" s="143"/>
      <c r="UGO21" s="143"/>
      <c r="UGP21" s="143"/>
      <c r="UGQ21" s="143"/>
      <c r="UGR21" s="143"/>
      <c r="UGS21" s="143"/>
      <c r="UGT21" s="143"/>
      <c r="UGU21" s="143"/>
      <c r="UGV21" s="143"/>
      <c r="UGW21" s="143"/>
      <c r="UGX21" s="143"/>
      <c r="UGY21" s="143"/>
      <c r="UGZ21" s="143"/>
      <c r="UHA21" s="143"/>
      <c r="UHB21" s="143"/>
      <c r="UHC21" s="143"/>
      <c r="UHD21" s="143"/>
      <c r="UHE21" s="143"/>
      <c r="UHF21" s="143"/>
      <c r="UHG21" s="143"/>
      <c r="UHH21" s="143"/>
      <c r="UHI21" s="143"/>
      <c r="UHJ21" s="143"/>
      <c r="UHK21" s="143"/>
      <c r="UHL21" s="143"/>
      <c r="UHM21" s="143"/>
      <c r="UHN21" s="143"/>
      <c r="UHO21" s="143"/>
      <c r="UHP21" s="143"/>
      <c r="UHQ21" s="143"/>
      <c r="UHR21" s="143"/>
      <c r="UHS21" s="143"/>
      <c r="UHT21" s="143"/>
      <c r="UHU21" s="143"/>
      <c r="UHV21" s="143"/>
      <c r="UHW21" s="143"/>
      <c r="UHX21" s="143"/>
      <c r="UHY21" s="143"/>
      <c r="UHZ21" s="143"/>
      <c r="UIA21" s="143"/>
      <c r="UIB21" s="143"/>
      <c r="UIC21" s="143"/>
      <c r="UID21" s="143"/>
      <c r="UIE21" s="143"/>
      <c r="UIF21" s="143"/>
      <c r="UIG21" s="143"/>
      <c r="UIH21" s="143"/>
      <c r="UII21" s="143"/>
      <c r="UIJ21" s="143"/>
      <c r="UIK21" s="143"/>
      <c r="UIL21" s="143"/>
      <c r="UIM21" s="143"/>
      <c r="UIN21" s="143"/>
      <c r="UIO21" s="143"/>
      <c r="UIP21" s="143"/>
      <c r="UIQ21" s="143"/>
      <c r="UIR21" s="143"/>
      <c r="UIS21" s="143"/>
      <c r="UIT21" s="143"/>
      <c r="UIU21" s="143"/>
      <c r="UIV21" s="143"/>
      <c r="UIW21" s="143"/>
      <c r="UIX21" s="143"/>
      <c r="UIY21" s="143"/>
      <c r="UIZ21" s="143"/>
      <c r="UJA21" s="143"/>
      <c r="UJB21" s="143"/>
      <c r="UJC21" s="143"/>
      <c r="UJD21" s="143"/>
      <c r="UJE21" s="143"/>
      <c r="UJF21" s="143"/>
      <c r="UJG21" s="143"/>
      <c r="UJH21" s="143"/>
      <c r="UJI21" s="143"/>
      <c r="UJJ21" s="143"/>
      <c r="UJK21" s="143"/>
      <c r="UJL21" s="143"/>
      <c r="UJM21" s="143"/>
      <c r="UJN21" s="143"/>
      <c r="UJO21" s="143"/>
      <c r="UJP21" s="143"/>
      <c r="UJQ21" s="143"/>
      <c r="UJR21" s="143"/>
      <c r="UJS21" s="143"/>
      <c r="UJT21" s="143"/>
      <c r="UJU21" s="143"/>
      <c r="UJV21" s="143"/>
      <c r="UJW21" s="143"/>
      <c r="UJX21" s="143"/>
      <c r="UJY21" s="143"/>
      <c r="UJZ21" s="143"/>
      <c r="UKA21" s="143"/>
      <c r="UKB21" s="143"/>
      <c r="UKC21" s="143"/>
      <c r="UKD21" s="143"/>
      <c r="UKE21" s="143"/>
      <c r="UKF21" s="143"/>
      <c r="UKG21" s="143"/>
      <c r="UKH21" s="143"/>
      <c r="UKI21" s="143"/>
      <c r="UKJ21" s="143"/>
      <c r="UKK21" s="143"/>
      <c r="UKL21" s="143"/>
      <c r="UKM21" s="143"/>
      <c r="UKN21" s="143"/>
      <c r="UKO21" s="143"/>
      <c r="UKP21" s="143"/>
      <c r="UKQ21" s="143"/>
      <c r="UKR21" s="143"/>
      <c r="UKS21" s="143"/>
      <c r="UKT21" s="143"/>
      <c r="UKU21" s="143"/>
      <c r="UKV21" s="143"/>
      <c r="UKW21" s="143"/>
      <c r="UKX21" s="143"/>
      <c r="UKY21" s="143"/>
      <c r="UKZ21" s="143"/>
      <c r="ULA21" s="143"/>
      <c r="ULB21" s="143"/>
      <c r="ULC21" s="143"/>
      <c r="ULD21" s="143"/>
      <c r="ULE21" s="143"/>
      <c r="ULF21" s="143"/>
      <c r="ULG21" s="143"/>
      <c r="ULH21" s="143"/>
      <c r="ULI21" s="143"/>
      <c r="ULJ21" s="143"/>
      <c r="ULK21" s="143"/>
      <c r="ULL21" s="143"/>
      <c r="ULM21" s="143"/>
      <c r="ULN21" s="143"/>
      <c r="ULO21" s="143"/>
      <c r="ULP21" s="143"/>
      <c r="ULQ21" s="143"/>
      <c r="ULR21" s="143"/>
      <c r="ULS21" s="143"/>
      <c r="ULT21" s="143"/>
      <c r="ULU21" s="143"/>
      <c r="ULV21" s="143"/>
      <c r="ULW21" s="143"/>
      <c r="ULX21" s="143"/>
      <c r="ULY21" s="143"/>
      <c r="ULZ21" s="143"/>
      <c r="UMA21" s="143"/>
      <c r="UMB21" s="143"/>
      <c r="UMC21" s="143"/>
      <c r="UMD21" s="143"/>
      <c r="UME21" s="143"/>
      <c r="UMF21" s="143"/>
      <c r="UMG21" s="143"/>
      <c r="UMH21" s="143"/>
      <c r="UMI21" s="143"/>
      <c r="UMJ21" s="143"/>
      <c r="UMK21" s="143"/>
      <c r="UML21" s="143"/>
      <c r="UMM21" s="143"/>
      <c r="UMN21" s="143"/>
      <c r="UMO21" s="143"/>
      <c r="UMP21" s="143"/>
      <c r="UMQ21" s="143"/>
      <c r="UMR21" s="143"/>
      <c r="UMS21" s="143"/>
      <c r="UMT21" s="143"/>
      <c r="UMU21" s="143"/>
      <c r="UMV21" s="143"/>
      <c r="UMW21" s="143"/>
      <c r="UMX21" s="143"/>
      <c r="UMY21" s="143"/>
      <c r="UMZ21" s="143"/>
      <c r="UNA21" s="143"/>
      <c r="UNB21" s="143"/>
      <c r="UNC21" s="143"/>
      <c r="UND21" s="143"/>
      <c r="UNE21" s="143"/>
      <c r="UNF21" s="143"/>
      <c r="UNG21" s="143"/>
      <c r="UNH21" s="143"/>
      <c r="UNI21" s="143"/>
      <c r="UNJ21" s="143"/>
      <c r="UNK21" s="143"/>
      <c r="UNL21" s="143"/>
      <c r="UNM21" s="143"/>
      <c r="UNN21" s="143"/>
      <c r="UNO21" s="143"/>
      <c r="UNP21" s="143"/>
      <c r="UNQ21" s="143"/>
      <c r="UNR21" s="143"/>
      <c r="UNS21" s="143"/>
      <c r="UNT21" s="143"/>
      <c r="UNU21" s="143"/>
      <c r="UNV21" s="143"/>
      <c r="UNW21" s="143"/>
      <c r="UNX21" s="143"/>
      <c r="UNY21" s="143"/>
      <c r="UNZ21" s="143"/>
      <c r="UOA21" s="143"/>
      <c r="UOB21" s="143"/>
      <c r="UOC21" s="143"/>
      <c r="UOD21" s="143"/>
      <c r="UOE21" s="143"/>
      <c r="UOF21" s="143"/>
      <c r="UOG21" s="143"/>
      <c r="UOH21" s="143"/>
      <c r="UOI21" s="143"/>
      <c r="UOJ21" s="143"/>
      <c r="UOK21" s="143"/>
      <c r="UOL21" s="143"/>
      <c r="UOM21" s="143"/>
      <c r="UON21" s="143"/>
      <c r="UOO21" s="143"/>
      <c r="UOP21" s="143"/>
      <c r="UOQ21" s="143"/>
      <c r="UOR21" s="143"/>
      <c r="UOS21" s="143"/>
      <c r="UOT21" s="143"/>
      <c r="UOU21" s="143"/>
      <c r="UOV21" s="143"/>
      <c r="UOW21" s="143"/>
      <c r="UOX21" s="143"/>
      <c r="UOY21" s="143"/>
      <c r="UOZ21" s="143"/>
      <c r="UPA21" s="143"/>
      <c r="UPB21" s="143"/>
      <c r="UPC21" s="143"/>
      <c r="UPD21" s="143"/>
      <c r="UPE21" s="143"/>
      <c r="UPF21" s="143"/>
      <c r="UPG21" s="143"/>
      <c r="UPH21" s="143"/>
      <c r="UPI21" s="143"/>
      <c r="UPJ21" s="143"/>
      <c r="UPK21" s="143"/>
      <c r="UPL21" s="143"/>
      <c r="UPM21" s="143"/>
      <c r="UPN21" s="143"/>
      <c r="UPO21" s="143"/>
      <c r="UPP21" s="143"/>
      <c r="UPQ21" s="143"/>
      <c r="UPR21" s="143"/>
      <c r="UPS21" s="143"/>
      <c r="UPT21" s="143"/>
      <c r="UPU21" s="143"/>
      <c r="UPV21" s="143"/>
      <c r="UPW21" s="143"/>
      <c r="UPX21" s="143"/>
      <c r="UPY21" s="143"/>
      <c r="UPZ21" s="143"/>
      <c r="UQA21" s="143"/>
      <c r="UQB21" s="143"/>
      <c r="UQC21" s="143"/>
      <c r="UQD21" s="143"/>
      <c r="UQE21" s="143"/>
      <c r="UQF21" s="143"/>
      <c r="UQG21" s="143"/>
      <c r="UQH21" s="143"/>
      <c r="UQI21" s="143"/>
      <c r="UQJ21" s="143"/>
      <c r="UQK21" s="143"/>
      <c r="UQL21" s="143"/>
      <c r="UQM21" s="143"/>
      <c r="UQN21" s="143"/>
      <c r="UQO21" s="143"/>
      <c r="UQP21" s="143"/>
      <c r="UQQ21" s="143"/>
      <c r="UQR21" s="143"/>
      <c r="UQS21" s="143"/>
      <c r="UQT21" s="143"/>
      <c r="UQU21" s="143"/>
      <c r="UQV21" s="143"/>
      <c r="UQW21" s="143"/>
      <c r="UQX21" s="143"/>
      <c r="UQY21" s="143"/>
      <c r="UQZ21" s="143"/>
      <c r="URA21" s="143"/>
      <c r="URB21" s="143"/>
      <c r="URC21" s="143"/>
      <c r="URD21" s="143"/>
      <c r="URE21" s="143"/>
      <c r="URF21" s="143"/>
      <c r="URG21" s="143"/>
      <c r="URH21" s="143"/>
      <c r="URI21" s="143"/>
      <c r="URJ21" s="143"/>
      <c r="URK21" s="143"/>
      <c r="URL21" s="143"/>
      <c r="URM21" s="143"/>
      <c r="URN21" s="143"/>
      <c r="URO21" s="143"/>
      <c r="URP21" s="143"/>
      <c r="URQ21" s="143"/>
      <c r="URR21" s="143"/>
      <c r="URS21" s="143"/>
      <c r="URT21" s="143"/>
      <c r="URU21" s="143"/>
      <c r="URV21" s="143"/>
      <c r="URW21" s="143"/>
      <c r="URX21" s="143"/>
      <c r="URY21" s="143"/>
      <c r="URZ21" s="143"/>
      <c r="USA21" s="143"/>
      <c r="USB21" s="143"/>
      <c r="USC21" s="143"/>
      <c r="USD21" s="143"/>
      <c r="USE21" s="143"/>
      <c r="USF21" s="143"/>
      <c r="USG21" s="143"/>
      <c r="USH21" s="143"/>
      <c r="USI21" s="143"/>
      <c r="USJ21" s="143"/>
      <c r="USK21" s="143"/>
      <c r="USL21" s="143"/>
      <c r="USM21" s="143"/>
      <c r="USN21" s="143"/>
      <c r="USO21" s="143"/>
      <c r="USP21" s="143"/>
      <c r="USQ21" s="143"/>
      <c r="USR21" s="143"/>
      <c r="USS21" s="143"/>
      <c r="UST21" s="143"/>
      <c r="USU21" s="143"/>
      <c r="USV21" s="143"/>
      <c r="USW21" s="143"/>
      <c r="USX21" s="143"/>
      <c r="USY21" s="143"/>
      <c r="USZ21" s="143"/>
      <c r="UTA21" s="143"/>
      <c r="UTB21" s="143"/>
      <c r="UTC21" s="143"/>
      <c r="UTD21" s="143"/>
      <c r="UTE21" s="143"/>
      <c r="UTF21" s="143"/>
      <c r="UTG21" s="143"/>
      <c r="UTH21" s="143"/>
      <c r="UTI21" s="143"/>
      <c r="UTJ21" s="143"/>
      <c r="UTK21" s="143"/>
      <c r="UTL21" s="143"/>
      <c r="UTM21" s="143"/>
      <c r="UTN21" s="143"/>
      <c r="UTO21" s="143"/>
      <c r="UTP21" s="143"/>
      <c r="UTQ21" s="143"/>
      <c r="UTR21" s="143"/>
      <c r="UTS21" s="143"/>
      <c r="UTT21" s="143"/>
      <c r="UTU21" s="143"/>
      <c r="UTV21" s="143"/>
      <c r="UTW21" s="143"/>
      <c r="UTX21" s="143"/>
      <c r="UTY21" s="143"/>
      <c r="UTZ21" s="143"/>
      <c r="UUA21" s="143"/>
      <c r="UUB21" s="143"/>
      <c r="UUC21" s="143"/>
      <c r="UUD21" s="143"/>
      <c r="UUE21" s="143"/>
      <c r="UUF21" s="143"/>
      <c r="UUG21" s="143"/>
      <c r="UUH21" s="143"/>
      <c r="UUI21" s="143"/>
      <c r="UUJ21" s="143"/>
      <c r="UUK21" s="143"/>
      <c r="UUL21" s="143"/>
      <c r="UUM21" s="143"/>
      <c r="UUN21" s="143"/>
      <c r="UUO21" s="143"/>
      <c r="UUP21" s="143"/>
      <c r="UUQ21" s="143"/>
      <c r="UUR21" s="143"/>
      <c r="UUS21" s="143"/>
      <c r="UUT21" s="143"/>
      <c r="UUU21" s="143"/>
      <c r="UUV21" s="143"/>
      <c r="UUW21" s="143"/>
      <c r="UUX21" s="143"/>
      <c r="UUY21" s="143"/>
      <c r="UUZ21" s="143"/>
      <c r="UVA21" s="143"/>
      <c r="UVB21" s="143"/>
      <c r="UVC21" s="143"/>
      <c r="UVD21" s="143"/>
      <c r="UVE21" s="143"/>
      <c r="UVF21" s="143"/>
      <c r="UVG21" s="143"/>
      <c r="UVH21" s="143"/>
      <c r="UVI21" s="143"/>
      <c r="UVJ21" s="143"/>
      <c r="UVK21" s="143"/>
      <c r="UVL21" s="143"/>
      <c r="UVM21" s="143"/>
      <c r="UVN21" s="143"/>
      <c r="UVO21" s="143"/>
      <c r="UVP21" s="143"/>
      <c r="UVQ21" s="143"/>
      <c r="UVR21" s="143"/>
      <c r="UVS21" s="143"/>
      <c r="UVT21" s="143"/>
      <c r="UVU21" s="143"/>
      <c r="UVV21" s="143"/>
      <c r="UVW21" s="143"/>
      <c r="UVX21" s="143"/>
      <c r="UVY21" s="143"/>
      <c r="UVZ21" s="143"/>
      <c r="UWA21" s="143"/>
      <c r="UWB21" s="143"/>
      <c r="UWC21" s="143"/>
      <c r="UWD21" s="143"/>
      <c r="UWE21" s="143"/>
      <c r="UWF21" s="143"/>
      <c r="UWG21" s="143"/>
      <c r="UWH21" s="143"/>
      <c r="UWI21" s="143"/>
      <c r="UWJ21" s="143"/>
      <c r="UWK21" s="143"/>
      <c r="UWL21" s="143"/>
      <c r="UWM21" s="143"/>
      <c r="UWN21" s="143"/>
      <c r="UWO21" s="143"/>
      <c r="UWP21" s="143"/>
      <c r="UWQ21" s="143"/>
      <c r="UWR21" s="143"/>
      <c r="UWS21" s="143"/>
      <c r="UWT21" s="143"/>
      <c r="UWU21" s="143"/>
      <c r="UWV21" s="143"/>
      <c r="UWW21" s="143"/>
      <c r="UWX21" s="143"/>
      <c r="UWY21" s="143"/>
      <c r="UWZ21" s="143"/>
      <c r="UXA21" s="143"/>
      <c r="UXB21" s="143"/>
      <c r="UXC21" s="143"/>
      <c r="UXD21" s="143"/>
      <c r="UXE21" s="143"/>
      <c r="UXF21" s="143"/>
      <c r="UXG21" s="143"/>
      <c r="UXH21" s="143"/>
      <c r="UXI21" s="143"/>
      <c r="UXJ21" s="143"/>
      <c r="UXK21" s="143"/>
      <c r="UXL21" s="143"/>
      <c r="UXM21" s="143"/>
      <c r="UXN21" s="143"/>
      <c r="UXO21" s="143"/>
      <c r="UXP21" s="143"/>
      <c r="UXQ21" s="143"/>
      <c r="UXR21" s="143"/>
      <c r="UXS21" s="143"/>
      <c r="UXT21" s="143"/>
      <c r="UXU21" s="143"/>
      <c r="UXV21" s="143"/>
      <c r="UXW21" s="143"/>
      <c r="UXX21" s="143"/>
      <c r="UXY21" s="143"/>
      <c r="UXZ21" s="143"/>
      <c r="UYA21" s="143"/>
      <c r="UYB21" s="143"/>
      <c r="UYC21" s="143"/>
      <c r="UYD21" s="143"/>
      <c r="UYE21" s="143"/>
      <c r="UYF21" s="143"/>
      <c r="UYG21" s="143"/>
      <c r="UYH21" s="143"/>
      <c r="UYI21" s="143"/>
      <c r="UYJ21" s="143"/>
      <c r="UYK21" s="143"/>
      <c r="UYL21" s="143"/>
      <c r="UYM21" s="143"/>
      <c r="UYN21" s="143"/>
      <c r="UYO21" s="143"/>
      <c r="UYP21" s="143"/>
      <c r="UYQ21" s="143"/>
      <c r="UYR21" s="143"/>
      <c r="UYS21" s="143"/>
      <c r="UYT21" s="143"/>
      <c r="UYU21" s="143"/>
      <c r="UYV21" s="143"/>
      <c r="UYW21" s="143"/>
      <c r="UYX21" s="143"/>
      <c r="UYY21" s="143"/>
      <c r="UYZ21" s="143"/>
      <c r="UZA21" s="143"/>
      <c r="UZB21" s="143"/>
      <c r="UZC21" s="143"/>
      <c r="UZD21" s="143"/>
      <c r="UZE21" s="143"/>
      <c r="UZF21" s="143"/>
      <c r="UZG21" s="143"/>
      <c r="UZH21" s="143"/>
      <c r="UZI21" s="143"/>
      <c r="UZJ21" s="143"/>
      <c r="UZK21" s="143"/>
      <c r="UZL21" s="143"/>
      <c r="UZM21" s="143"/>
      <c r="UZN21" s="143"/>
      <c r="UZO21" s="143"/>
      <c r="UZP21" s="143"/>
      <c r="UZQ21" s="143"/>
      <c r="UZR21" s="143"/>
      <c r="UZS21" s="143"/>
      <c r="UZT21" s="143"/>
      <c r="UZU21" s="143"/>
      <c r="UZV21" s="143"/>
      <c r="UZW21" s="143"/>
      <c r="UZX21" s="143"/>
      <c r="UZY21" s="143"/>
      <c r="UZZ21" s="143"/>
      <c r="VAA21" s="143"/>
      <c r="VAB21" s="143"/>
      <c r="VAC21" s="143"/>
      <c r="VAD21" s="143"/>
      <c r="VAE21" s="143"/>
      <c r="VAF21" s="143"/>
      <c r="VAG21" s="143"/>
      <c r="VAH21" s="143"/>
      <c r="VAI21" s="143"/>
      <c r="VAJ21" s="143"/>
      <c r="VAK21" s="143"/>
      <c r="VAL21" s="143"/>
      <c r="VAM21" s="143"/>
      <c r="VAN21" s="143"/>
      <c r="VAO21" s="143"/>
      <c r="VAP21" s="143"/>
      <c r="VAQ21" s="143"/>
      <c r="VAR21" s="143"/>
      <c r="VAS21" s="143"/>
      <c r="VAT21" s="143"/>
      <c r="VAU21" s="143"/>
      <c r="VAV21" s="143"/>
      <c r="VAW21" s="143"/>
      <c r="VAX21" s="143"/>
      <c r="VAY21" s="143"/>
      <c r="VAZ21" s="143"/>
      <c r="VBA21" s="143"/>
      <c r="VBB21" s="143"/>
      <c r="VBC21" s="143"/>
      <c r="VBD21" s="143"/>
      <c r="VBE21" s="143"/>
      <c r="VBF21" s="143"/>
      <c r="VBG21" s="143"/>
      <c r="VBH21" s="143"/>
      <c r="VBI21" s="143"/>
      <c r="VBJ21" s="143"/>
      <c r="VBK21" s="143"/>
      <c r="VBL21" s="143"/>
      <c r="VBM21" s="143"/>
      <c r="VBN21" s="143"/>
      <c r="VBO21" s="143"/>
      <c r="VBP21" s="143"/>
      <c r="VBQ21" s="143"/>
      <c r="VBR21" s="143"/>
      <c r="VBS21" s="143"/>
      <c r="VBT21" s="143"/>
      <c r="VBU21" s="143"/>
      <c r="VBV21" s="143"/>
      <c r="VBW21" s="143"/>
      <c r="VBX21" s="143"/>
      <c r="VBY21" s="143"/>
      <c r="VBZ21" s="143"/>
      <c r="VCA21" s="143"/>
      <c r="VCB21" s="143"/>
      <c r="VCC21" s="143"/>
      <c r="VCD21" s="143"/>
      <c r="VCE21" s="143"/>
      <c r="VCF21" s="143"/>
      <c r="VCG21" s="143"/>
      <c r="VCH21" s="143"/>
      <c r="VCI21" s="143"/>
      <c r="VCJ21" s="143"/>
      <c r="VCK21" s="143"/>
      <c r="VCL21" s="143"/>
      <c r="VCM21" s="143"/>
      <c r="VCN21" s="143"/>
      <c r="VCO21" s="143"/>
      <c r="VCP21" s="143"/>
      <c r="VCQ21" s="143"/>
      <c r="VCR21" s="143"/>
      <c r="VCS21" s="143"/>
      <c r="VCT21" s="143"/>
      <c r="VCU21" s="143"/>
      <c r="VCV21" s="143"/>
      <c r="VCW21" s="143"/>
      <c r="VCX21" s="143"/>
      <c r="VCY21" s="143"/>
      <c r="VCZ21" s="143"/>
      <c r="VDA21" s="143"/>
      <c r="VDB21" s="143"/>
      <c r="VDC21" s="143"/>
      <c r="VDD21" s="143"/>
      <c r="VDE21" s="143"/>
      <c r="VDF21" s="143"/>
      <c r="VDG21" s="143"/>
      <c r="VDH21" s="143"/>
      <c r="VDI21" s="143"/>
      <c r="VDJ21" s="143"/>
      <c r="VDK21" s="143"/>
      <c r="VDL21" s="143"/>
      <c r="VDM21" s="143"/>
      <c r="VDN21" s="143"/>
      <c r="VDO21" s="143"/>
      <c r="VDP21" s="143"/>
      <c r="VDQ21" s="143"/>
      <c r="VDR21" s="143"/>
      <c r="VDS21" s="143"/>
      <c r="VDT21" s="143"/>
      <c r="VDU21" s="143"/>
      <c r="VDV21" s="143"/>
      <c r="VDW21" s="143"/>
      <c r="VDX21" s="143"/>
      <c r="VDY21" s="143"/>
      <c r="VDZ21" s="143"/>
      <c r="VEA21" s="143"/>
      <c r="VEB21" s="143"/>
      <c r="VEC21" s="143"/>
      <c r="VED21" s="143"/>
      <c r="VEE21" s="143"/>
      <c r="VEF21" s="143"/>
      <c r="VEG21" s="143"/>
      <c r="VEH21" s="143"/>
      <c r="VEI21" s="143"/>
      <c r="VEJ21" s="143"/>
      <c r="VEK21" s="143"/>
      <c r="VEL21" s="143"/>
      <c r="VEM21" s="143"/>
      <c r="VEN21" s="143"/>
      <c r="VEO21" s="143"/>
      <c r="VEP21" s="143"/>
      <c r="VEQ21" s="143"/>
      <c r="VER21" s="143"/>
      <c r="VES21" s="143"/>
      <c r="VET21" s="143"/>
      <c r="VEU21" s="143"/>
      <c r="VEV21" s="143"/>
      <c r="VEW21" s="143"/>
      <c r="VEX21" s="143"/>
      <c r="VEY21" s="143"/>
      <c r="VEZ21" s="143"/>
      <c r="VFA21" s="143"/>
      <c r="VFB21" s="143"/>
      <c r="VFC21" s="143"/>
      <c r="VFD21" s="143"/>
      <c r="VFE21" s="143"/>
      <c r="VFF21" s="143"/>
      <c r="VFG21" s="143"/>
      <c r="VFH21" s="143"/>
      <c r="VFI21" s="143"/>
      <c r="VFJ21" s="143"/>
      <c r="VFK21" s="143"/>
      <c r="VFL21" s="143"/>
      <c r="VFM21" s="143"/>
      <c r="VFN21" s="143"/>
      <c r="VFO21" s="143"/>
      <c r="VFP21" s="143"/>
      <c r="VFQ21" s="143"/>
      <c r="VFR21" s="143"/>
      <c r="VFS21" s="143"/>
      <c r="VFT21" s="143"/>
      <c r="VFU21" s="143"/>
      <c r="VFV21" s="143"/>
      <c r="VFW21" s="143"/>
      <c r="VFX21" s="143"/>
      <c r="VFY21" s="143"/>
      <c r="VFZ21" s="143"/>
      <c r="VGA21" s="143"/>
      <c r="VGB21" s="143"/>
      <c r="VGC21" s="143"/>
      <c r="VGD21" s="143"/>
      <c r="VGE21" s="143"/>
      <c r="VGF21" s="143"/>
      <c r="VGG21" s="143"/>
      <c r="VGH21" s="143"/>
      <c r="VGI21" s="143"/>
      <c r="VGJ21" s="143"/>
      <c r="VGK21" s="143"/>
      <c r="VGL21" s="143"/>
      <c r="VGM21" s="143"/>
      <c r="VGN21" s="143"/>
      <c r="VGO21" s="143"/>
      <c r="VGP21" s="143"/>
      <c r="VGQ21" s="143"/>
      <c r="VGR21" s="143"/>
      <c r="VGS21" s="143"/>
      <c r="VGT21" s="143"/>
      <c r="VGU21" s="143"/>
      <c r="VGV21" s="143"/>
      <c r="VGW21" s="143"/>
      <c r="VGX21" s="143"/>
      <c r="VGY21" s="143"/>
      <c r="VGZ21" s="143"/>
      <c r="VHA21" s="143"/>
      <c r="VHB21" s="143"/>
      <c r="VHC21" s="143"/>
      <c r="VHD21" s="143"/>
      <c r="VHE21" s="143"/>
      <c r="VHF21" s="143"/>
      <c r="VHG21" s="143"/>
      <c r="VHH21" s="143"/>
      <c r="VHI21" s="143"/>
      <c r="VHJ21" s="143"/>
      <c r="VHK21" s="143"/>
      <c r="VHL21" s="143"/>
      <c r="VHM21" s="143"/>
      <c r="VHN21" s="143"/>
      <c r="VHO21" s="143"/>
      <c r="VHP21" s="143"/>
      <c r="VHQ21" s="143"/>
      <c r="VHR21" s="143"/>
      <c r="VHS21" s="143"/>
      <c r="VHT21" s="143"/>
      <c r="VHU21" s="143"/>
      <c r="VHV21" s="143"/>
      <c r="VHW21" s="143"/>
      <c r="VHX21" s="143"/>
      <c r="VHY21" s="143"/>
      <c r="VHZ21" s="143"/>
      <c r="VIA21" s="143"/>
      <c r="VIB21" s="143"/>
      <c r="VIC21" s="143"/>
      <c r="VID21" s="143"/>
      <c r="VIE21" s="143"/>
      <c r="VIF21" s="143"/>
      <c r="VIG21" s="143"/>
      <c r="VIH21" s="143"/>
      <c r="VII21" s="143"/>
      <c r="VIJ21" s="143"/>
      <c r="VIK21" s="143"/>
      <c r="VIL21" s="143"/>
      <c r="VIM21" s="143"/>
      <c r="VIN21" s="143"/>
      <c r="VIO21" s="143"/>
      <c r="VIP21" s="143"/>
      <c r="VIQ21" s="143"/>
      <c r="VIR21" s="143"/>
      <c r="VIS21" s="143"/>
      <c r="VIT21" s="143"/>
      <c r="VIU21" s="143"/>
      <c r="VIV21" s="143"/>
      <c r="VIW21" s="143"/>
      <c r="VIX21" s="143"/>
      <c r="VIY21" s="143"/>
      <c r="VIZ21" s="143"/>
      <c r="VJA21" s="143"/>
      <c r="VJB21" s="143"/>
      <c r="VJC21" s="143"/>
      <c r="VJD21" s="143"/>
      <c r="VJE21" s="143"/>
      <c r="VJF21" s="143"/>
      <c r="VJG21" s="143"/>
      <c r="VJH21" s="143"/>
      <c r="VJI21" s="143"/>
      <c r="VJJ21" s="143"/>
      <c r="VJK21" s="143"/>
      <c r="VJL21" s="143"/>
      <c r="VJM21" s="143"/>
      <c r="VJN21" s="143"/>
      <c r="VJO21" s="143"/>
      <c r="VJP21" s="143"/>
      <c r="VJQ21" s="143"/>
      <c r="VJR21" s="143"/>
      <c r="VJS21" s="143"/>
      <c r="VJT21" s="143"/>
      <c r="VJU21" s="143"/>
      <c r="VJV21" s="143"/>
      <c r="VJW21" s="143"/>
      <c r="VJX21" s="143"/>
      <c r="VJY21" s="143"/>
      <c r="VJZ21" s="143"/>
      <c r="VKA21" s="143"/>
      <c r="VKB21" s="143"/>
      <c r="VKC21" s="143"/>
      <c r="VKD21" s="143"/>
      <c r="VKE21" s="143"/>
      <c r="VKF21" s="143"/>
      <c r="VKG21" s="143"/>
      <c r="VKH21" s="143"/>
      <c r="VKI21" s="143"/>
      <c r="VKJ21" s="143"/>
      <c r="VKK21" s="143"/>
      <c r="VKL21" s="143"/>
      <c r="VKM21" s="143"/>
      <c r="VKN21" s="143"/>
      <c r="VKO21" s="143"/>
      <c r="VKP21" s="143"/>
      <c r="VKQ21" s="143"/>
      <c r="VKR21" s="143"/>
      <c r="VKS21" s="143"/>
      <c r="VKT21" s="143"/>
      <c r="VKU21" s="143"/>
      <c r="VKV21" s="143"/>
      <c r="VKW21" s="143"/>
      <c r="VKX21" s="143"/>
      <c r="VKY21" s="143"/>
      <c r="VKZ21" s="143"/>
      <c r="VLA21" s="143"/>
      <c r="VLB21" s="143"/>
      <c r="VLC21" s="143"/>
      <c r="VLD21" s="143"/>
      <c r="VLE21" s="143"/>
      <c r="VLF21" s="143"/>
      <c r="VLG21" s="143"/>
      <c r="VLH21" s="143"/>
      <c r="VLI21" s="143"/>
      <c r="VLJ21" s="143"/>
      <c r="VLK21" s="143"/>
      <c r="VLL21" s="143"/>
      <c r="VLM21" s="143"/>
      <c r="VLN21" s="143"/>
      <c r="VLO21" s="143"/>
      <c r="VLP21" s="143"/>
      <c r="VLQ21" s="143"/>
      <c r="VLR21" s="143"/>
      <c r="VLS21" s="143"/>
      <c r="VLT21" s="143"/>
      <c r="VLU21" s="143"/>
      <c r="VLV21" s="143"/>
      <c r="VLW21" s="143"/>
      <c r="VLX21" s="143"/>
      <c r="VLY21" s="143"/>
      <c r="VLZ21" s="143"/>
      <c r="VMA21" s="143"/>
      <c r="VMB21" s="143"/>
      <c r="VMC21" s="143"/>
      <c r="VMD21" s="143"/>
      <c r="VME21" s="143"/>
      <c r="VMF21" s="143"/>
      <c r="VMG21" s="143"/>
      <c r="VMH21" s="143"/>
      <c r="VMI21" s="143"/>
      <c r="VMJ21" s="143"/>
      <c r="VMK21" s="143"/>
      <c r="VML21" s="143"/>
      <c r="VMM21" s="143"/>
      <c r="VMN21" s="143"/>
      <c r="VMO21" s="143"/>
      <c r="VMP21" s="143"/>
      <c r="VMQ21" s="143"/>
      <c r="VMR21" s="143"/>
      <c r="VMS21" s="143"/>
      <c r="VMT21" s="143"/>
      <c r="VMU21" s="143"/>
      <c r="VMV21" s="143"/>
      <c r="VMW21" s="143"/>
      <c r="VMX21" s="143"/>
      <c r="VMY21" s="143"/>
      <c r="VMZ21" s="143"/>
      <c r="VNA21" s="143"/>
      <c r="VNB21" s="143"/>
      <c r="VNC21" s="143"/>
      <c r="VND21" s="143"/>
      <c r="VNE21" s="143"/>
      <c r="VNF21" s="143"/>
      <c r="VNG21" s="143"/>
      <c r="VNH21" s="143"/>
      <c r="VNI21" s="143"/>
      <c r="VNJ21" s="143"/>
      <c r="VNK21" s="143"/>
      <c r="VNL21" s="143"/>
      <c r="VNM21" s="143"/>
      <c r="VNN21" s="143"/>
      <c r="VNO21" s="143"/>
      <c r="VNP21" s="143"/>
      <c r="VNQ21" s="143"/>
      <c r="VNR21" s="143"/>
      <c r="VNS21" s="143"/>
      <c r="VNT21" s="143"/>
      <c r="VNU21" s="143"/>
      <c r="VNV21" s="143"/>
      <c r="VNW21" s="143"/>
      <c r="VNX21" s="143"/>
      <c r="VNY21" s="143"/>
      <c r="VNZ21" s="143"/>
      <c r="VOA21" s="143"/>
      <c r="VOB21" s="143"/>
      <c r="VOC21" s="143"/>
      <c r="VOD21" s="143"/>
      <c r="VOE21" s="143"/>
      <c r="VOF21" s="143"/>
      <c r="VOG21" s="143"/>
      <c r="VOH21" s="143"/>
      <c r="VOI21" s="143"/>
      <c r="VOJ21" s="143"/>
      <c r="VOK21" s="143"/>
      <c r="VOL21" s="143"/>
      <c r="VOM21" s="143"/>
      <c r="VON21" s="143"/>
      <c r="VOO21" s="143"/>
      <c r="VOP21" s="143"/>
      <c r="VOQ21" s="143"/>
      <c r="VOR21" s="143"/>
      <c r="VOS21" s="143"/>
      <c r="VOT21" s="143"/>
      <c r="VOU21" s="143"/>
      <c r="VOV21" s="143"/>
      <c r="VOW21" s="143"/>
      <c r="VOX21" s="143"/>
      <c r="VOY21" s="143"/>
      <c r="VOZ21" s="143"/>
      <c r="VPA21" s="143"/>
      <c r="VPB21" s="143"/>
      <c r="VPC21" s="143"/>
      <c r="VPD21" s="143"/>
      <c r="VPE21" s="143"/>
      <c r="VPF21" s="143"/>
      <c r="VPG21" s="143"/>
      <c r="VPH21" s="143"/>
      <c r="VPI21" s="143"/>
      <c r="VPJ21" s="143"/>
      <c r="VPK21" s="143"/>
      <c r="VPL21" s="143"/>
      <c r="VPM21" s="143"/>
      <c r="VPN21" s="143"/>
      <c r="VPO21" s="143"/>
      <c r="VPP21" s="143"/>
      <c r="VPQ21" s="143"/>
      <c r="VPR21" s="143"/>
      <c r="VPS21" s="143"/>
      <c r="VPT21" s="143"/>
      <c r="VPU21" s="143"/>
      <c r="VPV21" s="143"/>
      <c r="VPW21" s="143"/>
      <c r="VPX21" s="143"/>
      <c r="VPY21" s="143"/>
      <c r="VPZ21" s="143"/>
      <c r="VQA21" s="143"/>
      <c r="VQB21" s="143"/>
      <c r="VQC21" s="143"/>
      <c r="VQD21" s="143"/>
      <c r="VQE21" s="143"/>
      <c r="VQF21" s="143"/>
      <c r="VQG21" s="143"/>
      <c r="VQH21" s="143"/>
      <c r="VQI21" s="143"/>
      <c r="VQJ21" s="143"/>
      <c r="VQK21" s="143"/>
      <c r="VQL21" s="143"/>
      <c r="VQM21" s="143"/>
      <c r="VQN21" s="143"/>
      <c r="VQO21" s="143"/>
      <c r="VQP21" s="143"/>
      <c r="VQQ21" s="143"/>
      <c r="VQR21" s="143"/>
      <c r="VQS21" s="143"/>
      <c r="VQT21" s="143"/>
      <c r="VQU21" s="143"/>
      <c r="VQV21" s="143"/>
      <c r="VQW21" s="143"/>
      <c r="VQX21" s="143"/>
      <c r="VQY21" s="143"/>
      <c r="VQZ21" s="143"/>
      <c r="VRA21" s="143"/>
      <c r="VRB21" s="143"/>
      <c r="VRC21" s="143"/>
      <c r="VRD21" s="143"/>
      <c r="VRE21" s="143"/>
      <c r="VRF21" s="143"/>
      <c r="VRG21" s="143"/>
      <c r="VRH21" s="143"/>
      <c r="VRI21" s="143"/>
      <c r="VRJ21" s="143"/>
      <c r="VRK21" s="143"/>
      <c r="VRL21" s="143"/>
      <c r="VRM21" s="143"/>
      <c r="VRN21" s="143"/>
      <c r="VRO21" s="143"/>
      <c r="VRP21" s="143"/>
      <c r="VRQ21" s="143"/>
      <c r="VRR21" s="143"/>
      <c r="VRS21" s="143"/>
      <c r="VRT21" s="143"/>
      <c r="VRU21" s="143"/>
      <c r="VRV21" s="143"/>
      <c r="VRW21" s="143"/>
      <c r="VRX21" s="143"/>
      <c r="VRY21" s="143"/>
      <c r="VRZ21" s="143"/>
      <c r="VSA21" s="143"/>
      <c r="VSB21" s="143"/>
      <c r="VSC21" s="143"/>
      <c r="VSD21" s="143"/>
      <c r="VSE21" s="143"/>
      <c r="VSF21" s="143"/>
      <c r="VSG21" s="143"/>
      <c r="VSH21" s="143"/>
      <c r="VSI21" s="143"/>
      <c r="VSJ21" s="143"/>
      <c r="VSK21" s="143"/>
      <c r="VSL21" s="143"/>
      <c r="VSM21" s="143"/>
      <c r="VSN21" s="143"/>
      <c r="VSO21" s="143"/>
      <c r="VSP21" s="143"/>
      <c r="VSQ21" s="143"/>
      <c r="VSR21" s="143"/>
      <c r="VSS21" s="143"/>
      <c r="VST21" s="143"/>
      <c r="VSU21" s="143"/>
      <c r="VSV21" s="143"/>
      <c r="VSW21" s="143"/>
      <c r="VSX21" s="143"/>
      <c r="VSY21" s="143"/>
      <c r="VSZ21" s="143"/>
      <c r="VTA21" s="143"/>
      <c r="VTB21" s="143"/>
      <c r="VTC21" s="143"/>
      <c r="VTD21" s="143"/>
      <c r="VTE21" s="143"/>
      <c r="VTF21" s="143"/>
      <c r="VTG21" s="143"/>
      <c r="VTH21" s="143"/>
      <c r="VTI21" s="143"/>
      <c r="VTJ21" s="143"/>
      <c r="VTK21" s="143"/>
      <c r="VTL21" s="143"/>
      <c r="VTM21" s="143"/>
      <c r="VTN21" s="143"/>
      <c r="VTO21" s="143"/>
      <c r="VTP21" s="143"/>
      <c r="VTQ21" s="143"/>
      <c r="VTR21" s="143"/>
      <c r="VTS21" s="143"/>
      <c r="VTT21" s="143"/>
      <c r="VTU21" s="143"/>
      <c r="VTV21" s="143"/>
      <c r="VTW21" s="143"/>
      <c r="VTX21" s="143"/>
      <c r="VTY21" s="143"/>
      <c r="VTZ21" s="143"/>
      <c r="VUA21" s="143"/>
      <c r="VUB21" s="143"/>
      <c r="VUC21" s="143"/>
      <c r="VUD21" s="143"/>
      <c r="VUE21" s="143"/>
      <c r="VUF21" s="143"/>
      <c r="VUG21" s="143"/>
      <c r="VUH21" s="143"/>
      <c r="VUI21" s="143"/>
      <c r="VUJ21" s="143"/>
      <c r="VUK21" s="143"/>
      <c r="VUL21" s="143"/>
      <c r="VUM21" s="143"/>
      <c r="VUN21" s="143"/>
      <c r="VUO21" s="143"/>
      <c r="VUP21" s="143"/>
      <c r="VUQ21" s="143"/>
      <c r="VUR21" s="143"/>
      <c r="VUS21" s="143"/>
      <c r="VUT21" s="143"/>
      <c r="VUU21" s="143"/>
      <c r="VUV21" s="143"/>
      <c r="VUW21" s="143"/>
      <c r="VUX21" s="143"/>
      <c r="VUY21" s="143"/>
      <c r="VUZ21" s="143"/>
      <c r="VVA21" s="143"/>
      <c r="VVB21" s="143"/>
      <c r="VVC21" s="143"/>
      <c r="VVD21" s="143"/>
      <c r="VVE21" s="143"/>
      <c r="VVF21" s="143"/>
      <c r="VVG21" s="143"/>
      <c r="VVH21" s="143"/>
      <c r="VVI21" s="143"/>
      <c r="VVJ21" s="143"/>
      <c r="VVK21" s="143"/>
      <c r="VVL21" s="143"/>
      <c r="VVM21" s="143"/>
      <c r="VVN21" s="143"/>
      <c r="VVO21" s="143"/>
      <c r="VVP21" s="143"/>
      <c r="VVQ21" s="143"/>
      <c r="VVR21" s="143"/>
      <c r="VVS21" s="143"/>
      <c r="VVT21" s="143"/>
      <c r="VVU21" s="143"/>
      <c r="VVV21" s="143"/>
      <c r="VVW21" s="143"/>
      <c r="VVX21" s="143"/>
      <c r="VVY21" s="143"/>
      <c r="VVZ21" s="143"/>
      <c r="VWA21" s="143"/>
      <c r="VWB21" s="143"/>
      <c r="VWC21" s="143"/>
      <c r="VWD21" s="143"/>
      <c r="VWE21" s="143"/>
      <c r="VWF21" s="143"/>
      <c r="VWG21" s="143"/>
      <c r="VWH21" s="143"/>
      <c r="VWI21" s="143"/>
      <c r="VWJ21" s="143"/>
      <c r="VWK21" s="143"/>
      <c r="VWL21" s="143"/>
      <c r="VWM21" s="143"/>
      <c r="VWN21" s="143"/>
      <c r="VWO21" s="143"/>
      <c r="VWP21" s="143"/>
      <c r="VWQ21" s="143"/>
      <c r="VWR21" s="143"/>
      <c r="VWS21" s="143"/>
      <c r="VWT21" s="143"/>
      <c r="VWU21" s="143"/>
      <c r="VWV21" s="143"/>
      <c r="VWW21" s="143"/>
      <c r="VWX21" s="143"/>
      <c r="VWY21" s="143"/>
      <c r="VWZ21" s="143"/>
      <c r="VXA21" s="143"/>
      <c r="VXB21" s="143"/>
      <c r="VXC21" s="143"/>
      <c r="VXD21" s="143"/>
      <c r="VXE21" s="143"/>
      <c r="VXF21" s="143"/>
      <c r="VXG21" s="143"/>
      <c r="VXH21" s="143"/>
      <c r="VXI21" s="143"/>
      <c r="VXJ21" s="143"/>
      <c r="VXK21" s="143"/>
      <c r="VXL21" s="143"/>
      <c r="VXM21" s="143"/>
      <c r="VXN21" s="143"/>
      <c r="VXO21" s="143"/>
      <c r="VXP21" s="143"/>
      <c r="VXQ21" s="143"/>
      <c r="VXR21" s="143"/>
      <c r="VXS21" s="143"/>
      <c r="VXT21" s="143"/>
      <c r="VXU21" s="143"/>
      <c r="VXV21" s="143"/>
      <c r="VXW21" s="143"/>
      <c r="VXX21" s="143"/>
      <c r="VXY21" s="143"/>
      <c r="VXZ21" s="143"/>
      <c r="VYA21" s="143"/>
      <c r="VYB21" s="143"/>
      <c r="VYC21" s="143"/>
      <c r="VYD21" s="143"/>
      <c r="VYE21" s="143"/>
      <c r="VYF21" s="143"/>
      <c r="VYG21" s="143"/>
      <c r="VYH21" s="143"/>
      <c r="VYI21" s="143"/>
      <c r="VYJ21" s="143"/>
      <c r="VYK21" s="143"/>
      <c r="VYL21" s="143"/>
      <c r="VYM21" s="143"/>
      <c r="VYN21" s="143"/>
      <c r="VYO21" s="143"/>
      <c r="VYP21" s="143"/>
      <c r="VYQ21" s="143"/>
      <c r="VYR21" s="143"/>
      <c r="VYS21" s="143"/>
      <c r="VYT21" s="143"/>
      <c r="VYU21" s="143"/>
      <c r="VYV21" s="143"/>
      <c r="VYW21" s="143"/>
      <c r="VYX21" s="143"/>
      <c r="VYY21" s="143"/>
      <c r="VYZ21" s="143"/>
      <c r="VZA21" s="143"/>
      <c r="VZB21" s="143"/>
      <c r="VZC21" s="143"/>
      <c r="VZD21" s="143"/>
      <c r="VZE21" s="143"/>
      <c r="VZF21" s="143"/>
      <c r="VZG21" s="143"/>
      <c r="VZH21" s="143"/>
      <c r="VZI21" s="143"/>
      <c r="VZJ21" s="143"/>
      <c r="VZK21" s="143"/>
      <c r="VZL21" s="143"/>
      <c r="VZM21" s="143"/>
      <c r="VZN21" s="143"/>
      <c r="VZO21" s="143"/>
      <c r="VZP21" s="143"/>
      <c r="VZQ21" s="143"/>
      <c r="VZR21" s="143"/>
      <c r="VZS21" s="143"/>
      <c r="VZT21" s="143"/>
      <c r="VZU21" s="143"/>
      <c r="VZV21" s="143"/>
      <c r="VZW21" s="143"/>
      <c r="VZX21" s="143"/>
      <c r="VZY21" s="143"/>
      <c r="VZZ21" s="143"/>
      <c r="WAA21" s="143"/>
      <c r="WAB21" s="143"/>
      <c r="WAC21" s="143"/>
      <c r="WAD21" s="143"/>
      <c r="WAE21" s="143"/>
      <c r="WAF21" s="143"/>
      <c r="WAG21" s="143"/>
      <c r="WAH21" s="143"/>
      <c r="WAI21" s="143"/>
      <c r="WAJ21" s="143"/>
      <c r="WAK21" s="143"/>
      <c r="WAL21" s="143"/>
      <c r="WAM21" s="143"/>
      <c r="WAN21" s="143"/>
      <c r="WAO21" s="143"/>
      <c r="WAP21" s="143"/>
      <c r="WAQ21" s="143"/>
      <c r="WAR21" s="143"/>
      <c r="WAS21" s="143"/>
      <c r="WAT21" s="143"/>
      <c r="WAU21" s="143"/>
      <c r="WAV21" s="143"/>
      <c r="WAW21" s="143"/>
      <c r="WAX21" s="143"/>
      <c r="WAY21" s="143"/>
      <c r="WAZ21" s="143"/>
      <c r="WBA21" s="143"/>
      <c r="WBB21" s="143"/>
      <c r="WBC21" s="143"/>
      <c r="WBD21" s="143"/>
      <c r="WBE21" s="143"/>
      <c r="WBF21" s="143"/>
      <c r="WBG21" s="143"/>
      <c r="WBH21" s="143"/>
      <c r="WBI21" s="143"/>
      <c r="WBJ21" s="143"/>
      <c r="WBK21" s="143"/>
      <c r="WBL21" s="143"/>
      <c r="WBM21" s="143"/>
      <c r="WBN21" s="143"/>
      <c r="WBO21" s="143"/>
      <c r="WBP21" s="143"/>
      <c r="WBQ21" s="143"/>
      <c r="WBR21" s="143"/>
      <c r="WBS21" s="143"/>
      <c r="WBT21" s="143"/>
      <c r="WBU21" s="143"/>
      <c r="WBV21" s="143"/>
      <c r="WBW21" s="143"/>
      <c r="WBX21" s="143"/>
      <c r="WBY21" s="143"/>
      <c r="WBZ21" s="143"/>
      <c r="WCA21" s="143"/>
      <c r="WCB21" s="143"/>
      <c r="WCC21" s="143"/>
      <c r="WCD21" s="143"/>
      <c r="WCE21" s="143"/>
      <c r="WCF21" s="143"/>
      <c r="WCG21" s="143"/>
      <c r="WCH21" s="143"/>
      <c r="WCI21" s="143"/>
      <c r="WCJ21" s="143"/>
      <c r="WCK21" s="143"/>
      <c r="WCL21" s="143"/>
      <c r="WCM21" s="143"/>
      <c r="WCN21" s="143"/>
      <c r="WCO21" s="143"/>
      <c r="WCP21" s="143"/>
      <c r="WCQ21" s="143"/>
      <c r="WCR21" s="143"/>
      <c r="WCS21" s="143"/>
      <c r="WCT21" s="143"/>
      <c r="WCU21" s="143"/>
      <c r="WCV21" s="143"/>
      <c r="WCW21" s="143"/>
      <c r="WCX21" s="143"/>
      <c r="WCY21" s="143"/>
      <c r="WCZ21" s="143"/>
      <c r="WDA21" s="143"/>
      <c r="WDB21" s="143"/>
      <c r="WDC21" s="143"/>
      <c r="WDD21" s="143"/>
      <c r="WDE21" s="143"/>
      <c r="WDF21" s="143"/>
      <c r="WDG21" s="143"/>
      <c r="WDH21" s="143"/>
      <c r="WDI21" s="143"/>
      <c r="WDJ21" s="143"/>
      <c r="WDK21" s="143"/>
      <c r="WDL21" s="143"/>
      <c r="WDM21" s="143"/>
      <c r="WDN21" s="143"/>
      <c r="WDO21" s="143"/>
      <c r="WDP21" s="143"/>
      <c r="WDQ21" s="143"/>
      <c r="WDR21" s="143"/>
      <c r="WDS21" s="143"/>
      <c r="WDT21" s="143"/>
      <c r="WDU21" s="143"/>
      <c r="WDV21" s="143"/>
      <c r="WDW21" s="143"/>
      <c r="WDX21" s="143"/>
      <c r="WDY21" s="143"/>
      <c r="WDZ21" s="143"/>
      <c r="WEA21" s="143"/>
      <c r="WEB21" s="143"/>
      <c r="WEC21" s="143"/>
      <c r="WED21" s="143"/>
      <c r="WEE21" s="143"/>
      <c r="WEF21" s="143"/>
      <c r="WEG21" s="143"/>
      <c r="WEH21" s="143"/>
      <c r="WEI21" s="143"/>
      <c r="WEJ21" s="143"/>
      <c r="WEK21" s="143"/>
      <c r="WEL21" s="143"/>
      <c r="WEM21" s="143"/>
      <c r="WEN21" s="143"/>
      <c r="WEO21" s="143"/>
      <c r="WEP21" s="143"/>
      <c r="WEQ21" s="143"/>
      <c r="WER21" s="143"/>
      <c r="WES21" s="143"/>
      <c r="WET21" s="143"/>
      <c r="WEU21" s="143"/>
      <c r="WEV21" s="143"/>
      <c r="WEW21" s="143"/>
      <c r="WEX21" s="143"/>
      <c r="WEY21" s="143"/>
      <c r="WEZ21" s="143"/>
      <c r="WFA21" s="143"/>
      <c r="WFB21" s="143"/>
      <c r="WFC21" s="143"/>
      <c r="WFD21" s="143"/>
      <c r="WFE21" s="143"/>
      <c r="WFF21" s="143"/>
      <c r="WFG21" s="143"/>
      <c r="WFH21" s="143"/>
      <c r="WFI21" s="143"/>
      <c r="WFJ21" s="143"/>
      <c r="WFK21" s="143"/>
      <c r="WFL21" s="143"/>
      <c r="WFM21" s="143"/>
      <c r="WFN21" s="143"/>
      <c r="WFO21" s="143"/>
      <c r="WFP21" s="143"/>
      <c r="WFQ21" s="143"/>
      <c r="WFR21" s="143"/>
      <c r="WFS21" s="143"/>
      <c r="WFT21" s="143"/>
      <c r="WFU21" s="143"/>
      <c r="WFV21" s="143"/>
      <c r="WFW21" s="143"/>
      <c r="WFX21" s="143"/>
      <c r="WFY21" s="143"/>
      <c r="WFZ21" s="143"/>
      <c r="WGA21" s="143"/>
      <c r="WGB21" s="143"/>
      <c r="WGC21" s="143"/>
      <c r="WGD21" s="143"/>
      <c r="WGE21" s="143"/>
      <c r="WGF21" s="143"/>
      <c r="WGG21" s="143"/>
      <c r="WGH21" s="143"/>
      <c r="WGI21" s="143"/>
      <c r="WGJ21" s="143"/>
      <c r="WGK21" s="143"/>
      <c r="WGL21" s="143"/>
      <c r="WGM21" s="143"/>
      <c r="WGN21" s="143"/>
      <c r="WGO21" s="143"/>
      <c r="WGP21" s="143"/>
      <c r="WGQ21" s="143"/>
      <c r="WGR21" s="143"/>
      <c r="WGS21" s="143"/>
      <c r="WGT21" s="143"/>
      <c r="WGU21" s="143"/>
      <c r="WGV21" s="143"/>
      <c r="WGW21" s="143"/>
      <c r="WGX21" s="143"/>
      <c r="WGY21" s="143"/>
      <c r="WGZ21" s="143"/>
      <c r="WHA21" s="143"/>
      <c r="WHB21" s="143"/>
      <c r="WHC21" s="143"/>
      <c r="WHD21" s="143"/>
      <c r="WHE21" s="143"/>
      <c r="WHF21" s="143"/>
      <c r="WHG21" s="143"/>
      <c r="WHH21" s="143"/>
      <c r="WHI21" s="143"/>
      <c r="WHJ21" s="143"/>
      <c r="WHK21" s="143"/>
      <c r="WHL21" s="143"/>
      <c r="WHM21" s="143"/>
      <c r="WHN21" s="143"/>
      <c r="WHO21" s="143"/>
      <c r="WHP21" s="143"/>
      <c r="WHQ21" s="143"/>
      <c r="WHR21" s="143"/>
      <c r="WHS21" s="143"/>
      <c r="WHT21" s="143"/>
      <c r="WHU21" s="143"/>
      <c r="WHV21" s="143"/>
      <c r="WHW21" s="143"/>
      <c r="WHX21" s="143"/>
      <c r="WHY21" s="143"/>
      <c r="WHZ21" s="143"/>
      <c r="WIA21" s="143"/>
      <c r="WIB21" s="143"/>
      <c r="WIC21" s="143"/>
      <c r="WID21" s="143"/>
      <c r="WIE21" s="143"/>
      <c r="WIF21" s="143"/>
      <c r="WIG21" s="143"/>
      <c r="WIH21" s="143"/>
      <c r="WII21" s="143"/>
      <c r="WIJ21" s="143"/>
      <c r="WIK21" s="143"/>
      <c r="WIL21" s="143"/>
      <c r="WIM21" s="143"/>
      <c r="WIN21" s="143"/>
      <c r="WIO21" s="143"/>
      <c r="WIP21" s="143"/>
      <c r="WIQ21" s="143"/>
      <c r="WIR21" s="143"/>
      <c r="WIS21" s="143"/>
      <c r="WIT21" s="143"/>
      <c r="WIU21" s="143"/>
      <c r="WIV21" s="143"/>
      <c r="WIW21" s="143"/>
      <c r="WIX21" s="143"/>
      <c r="WIY21" s="143"/>
      <c r="WIZ21" s="143"/>
      <c r="WJA21" s="143"/>
      <c r="WJB21" s="143"/>
      <c r="WJC21" s="143"/>
      <c r="WJD21" s="143"/>
      <c r="WJE21" s="143"/>
      <c r="WJF21" s="143"/>
      <c r="WJG21" s="143"/>
      <c r="WJH21" s="143"/>
      <c r="WJI21" s="143"/>
      <c r="WJJ21" s="143"/>
      <c r="WJK21" s="143"/>
      <c r="WJL21" s="143"/>
      <c r="WJM21" s="143"/>
      <c r="WJN21" s="143"/>
      <c r="WJO21" s="143"/>
      <c r="WJP21" s="143"/>
      <c r="WJQ21" s="143"/>
      <c r="WJR21" s="143"/>
      <c r="WJS21" s="143"/>
      <c r="WJT21" s="143"/>
      <c r="WJU21" s="143"/>
      <c r="WJV21" s="143"/>
      <c r="WJW21" s="143"/>
      <c r="WJX21" s="143"/>
      <c r="WJY21" s="143"/>
      <c r="WJZ21" s="143"/>
      <c r="WKA21" s="143"/>
      <c r="WKB21" s="143"/>
      <c r="WKC21" s="143"/>
      <c r="WKD21" s="143"/>
      <c r="WKE21" s="143"/>
      <c r="WKF21" s="143"/>
      <c r="WKG21" s="143"/>
      <c r="WKH21" s="143"/>
      <c r="WKI21" s="143"/>
      <c r="WKJ21" s="143"/>
      <c r="WKK21" s="143"/>
      <c r="WKL21" s="143"/>
      <c r="WKM21" s="143"/>
      <c r="WKN21" s="143"/>
      <c r="WKO21" s="143"/>
      <c r="WKP21" s="143"/>
      <c r="WKQ21" s="143"/>
      <c r="WKR21" s="143"/>
      <c r="WKS21" s="143"/>
      <c r="WKT21" s="143"/>
      <c r="WKU21" s="143"/>
      <c r="WKV21" s="143"/>
      <c r="WKW21" s="143"/>
      <c r="WKX21" s="143"/>
      <c r="WKY21" s="143"/>
      <c r="WKZ21" s="143"/>
      <c r="WLA21" s="143"/>
      <c r="WLB21" s="143"/>
      <c r="WLC21" s="143"/>
      <c r="WLD21" s="143"/>
      <c r="WLE21" s="143"/>
      <c r="WLF21" s="143"/>
      <c r="WLG21" s="143"/>
      <c r="WLH21" s="143"/>
      <c r="WLI21" s="143"/>
      <c r="WLJ21" s="143"/>
      <c r="WLK21" s="143"/>
      <c r="WLL21" s="143"/>
      <c r="WLM21" s="143"/>
      <c r="WLN21" s="143"/>
      <c r="WLO21" s="143"/>
      <c r="WLP21" s="143"/>
      <c r="WLQ21" s="143"/>
      <c r="WLR21" s="143"/>
      <c r="WLS21" s="143"/>
      <c r="WLT21" s="143"/>
      <c r="WLU21" s="143"/>
      <c r="WLV21" s="143"/>
      <c r="WLW21" s="143"/>
      <c r="WLX21" s="143"/>
      <c r="WLY21" s="143"/>
      <c r="WLZ21" s="143"/>
      <c r="WMA21" s="143"/>
      <c r="WMB21" s="143"/>
      <c r="WMC21" s="143"/>
      <c r="WMD21" s="143"/>
      <c r="WME21" s="143"/>
      <c r="WMF21" s="143"/>
      <c r="WMG21" s="143"/>
      <c r="WMH21" s="143"/>
      <c r="WMI21" s="143"/>
      <c r="WMJ21" s="143"/>
      <c r="WMK21" s="143"/>
      <c r="WML21" s="143"/>
      <c r="WMM21" s="143"/>
      <c r="WMN21" s="143"/>
      <c r="WMO21" s="143"/>
      <c r="WMP21" s="143"/>
      <c r="WMQ21" s="143"/>
      <c r="WMR21" s="143"/>
      <c r="WMS21" s="143"/>
      <c r="WMT21" s="143"/>
      <c r="WMU21" s="143"/>
      <c r="WMV21" s="143"/>
      <c r="WMW21" s="143"/>
      <c r="WMX21" s="143"/>
      <c r="WMY21" s="143"/>
      <c r="WMZ21" s="143"/>
      <c r="WNA21" s="143"/>
      <c r="WNB21" s="143"/>
      <c r="WNC21" s="143"/>
      <c r="WND21" s="143"/>
      <c r="WNE21" s="143"/>
      <c r="WNF21" s="143"/>
      <c r="WNG21" s="143"/>
      <c r="WNH21" s="143"/>
      <c r="WNI21" s="143"/>
      <c r="WNJ21" s="143"/>
      <c r="WNK21" s="143"/>
      <c r="WNL21" s="143"/>
      <c r="WNM21" s="143"/>
      <c r="WNN21" s="143"/>
      <c r="WNO21" s="143"/>
      <c r="WNP21" s="143"/>
      <c r="WNQ21" s="143"/>
      <c r="WNR21" s="143"/>
      <c r="WNS21" s="143"/>
      <c r="WNT21" s="143"/>
      <c r="WNU21" s="143"/>
      <c r="WNV21" s="143"/>
      <c r="WNW21" s="143"/>
      <c r="WNX21" s="143"/>
      <c r="WNY21" s="143"/>
      <c r="WNZ21" s="143"/>
      <c r="WOA21" s="143"/>
      <c r="WOB21" s="143"/>
      <c r="WOC21" s="143"/>
      <c r="WOD21" s="143"/>
      <c r="WOE21" s="143"/>
      <c r="WOF21" s="143"/>
      <c r="WOG21" s="143"/>
      <c r="WOH21" s="143"/>
      <c r="WOI21" s="143"/>
      <c r="WOJ21" s="143"/>
      <c r="WOK21" s="143"/>
      <c r="WOL21" s="143"/>
      <c r="WOM21" s="143"/>
      <c r="WON21" s="143"/>
      <c r="WOO21" s="143"/>
      <c r="WOP21" s="143"/>
      <c r="WOQ21" s="143"/>
      <c r="WOR21" s="143"/>
      <c r="WOS21" s="143"/>
      <c r="WOT21" s="143"/>
      <c r="WOU21" s="143"/>
      <c r="WOV21" s="143"/>
      <c r="WOW21" s="143"/>
      <c r="WOX21" s="143"/>
      <c r="WOY21" s="143"/>
      <c r="WOZ21" s="143"/>
      <c r="WPA21" s="143"/>
      <c r="WPB21" s="143"/>
      <c r="WPC21" s="143"/>
      <c r="WPD21" s="143"/>
      <c r="WPE21" s="143"/>
      <c r="WPF21" s="143"/>
      <c r="WPG21" s="143"/>
      <c r="WPH21" s="143"/>
      <c r="WPI21" s="143"/>
      <c r="WPJ21" s="143"/>
      <c r="WPK21" s="143"/>
      <c r="WPL21" s="143"/>
      <c r="WPM21" s="143"/>
      <c r="WPN21" s="143"/>
      <c r="WPO21" s="143"/>
      <c r="WPP21" s="143"/>
      <c r="WPQ21" s="143"/>
      <c r="WPR21" s="143"/>
      <c r="WPS21" s="143"/>
      <c r="WPT21" s="143"/>
      <c r="WPU21" s="143"/>
      <c r="WPV21" s="143"/>
      <c r="WPW21" s="143"/>
      <c r="WPX21" s="143"/>
      <c r="WPY21" s="143"/>
      <c r="WPZ21" s="143"/>
      <c r="WQA21" s="143"/>
      <c r="WQB21" s="143"/>
      <c r="WQC21" s="143"/>
      <c r="WQD21" s="143"/>
      <c r="WQE21" s="143"/>
      <c r="WQF21" s="143"/>
      <c r="WQG21" s="143"/>
      <c r="WQH21" s="143"/>
      <c r="WQI21" s="143"/>
      <c r="WQJ21" s="143"/>
      <c r="WQK21" s="143"/>
      <c r="WQL21" s="143"/>
      <c r="WQM21" s="143"/>
      <c r="WQN21" s="143"/>
      <c r="WQO21" s="143"/>
      <c r="WQP21" s="143"/>
      <c r="WQQ21" s="143"/>
      <c r="WQR21" s="143"/>
      <c r="WQS21" s="143"/>
      <c r="WQT21" s="143"/>
      <c r="WQU21" s="143"/>
      <c r="WQV21" s="143"/>
      <c r="WQW21" s="143"/>
      <c r="WQX21" s="143"/>
      <c r="WQY21" s="143"/>
      <c r="WQZ21" s="143"/>
      <c r="WRA21" s="143"/>
      <c r="WRB21" s="143"/>
      <c r="WRC21" s="143"/>
      <c r="WRD21" s="143"/>
      <c r="WRE21" s="143"/>
      <c r="WRF21" s="143"/>
      <c r="WRG21" s="143"/>
      <c r="WRH21" s="143"/>
      <c r="WRI21" s="143"/>
      <c r="WRJ21" s="143"/>
      <c r="WRK21" s="143"/>
      <c r="WRL21" s="143"/>
      <c r="WRM21" s="143"/>
      <c r="WRN21" s="143"/>
      <c r="WRO21" s="143"/>
      <c r="WRP21" s="143"/>
      <c r="WRQ21" s="143"/>
      <c r="WRR21" s="143"/>
      <c r="WRS21" s="143"/>
      <c r="WRT21" s="143"/>
      <c r="WRU21" s="143"/>
      <c r="WRV21" s="143"/>
      <c r="WRW21" s="143"/>
      <c r="WRX21" s="143"/>
      <c r="WRY21" s="143"/>
      <c r="WRZ21" s="143"/>
      <c r="WSA21" s="143"/>
      <c r="WSB21" s="143"/>
      <c r="WSC21" s="143"/>
      <c r="WSD21" s="143"/>
      <c r="WSE21" s="143"/>
      <c r="WSF21" s="143"/>
      <c r="WSG21" s="143"/>
      <c r="WSH21" s="143"/>
      <c r="WSI21" s="143"/>
      <c r="WSJ21" s="143"/>
      <c r="WSK21" s="143"/>
      <c r="WSL21" s="143"/>
      <c r="WSM21" s="143"/>
      <c r="WSN21" s="143"/>
      <c r="WSO21" s="143"/>
      <c r="WSP21" s="143"/>
      <c r="WSQ21" s="143"/>
      <c r="WSR21" s="143"/>
      <c r="WSS21" s="143"/>
      <c r="WST21" s="143"/>
      <c r="WSU21" s="143"/>
      <c r="WSV21" s="143"/>
      <c r="WSW21" s="143"/>
      <c r="WSX21" s="143"/>
      <c r="WSY21" s="143"/>
      <c r="WSZ21" s="143"/>
      <c r="WTA21" s="143"/>
      <c r="WTB21" s="143"/>
      <c r="WTC21" s="143"/>
      <c r="WTD21" s="143"/>
      <c r="WTE21" s="143"/>
      <c r="WTF21" s="143"/>
      <c r="WTG21" s="143"/>
      <c r="WTH21" s="143"/>
      <c r="WTI21" s="143"/>
      <c r="WTJ21" s="143"/>
      <c r="WTK21" s="143"/>
      <c r="WTL21" s="143"/>
      <c r="WTM21" s="143"/>
      <c r="WTN21" s="143"/>
      <c r="WTO21" s="143"/>
      <c r="WTP21" s="143"/>
      <c r="WTQ21" s="143"/>
      <c r="WTR21" s="143"/>
      <c r="WTS21" s="143"/>
      <c r="WTT21" s="143"/>
      <c r="WTU21" s="143"/>
      <c r="WTV21" s="143"/>
      <c r="WTW21" s="143"/>
      <c r="WTX21" s="143"/>
      <c r="WTY21" s="143"/>
      <c r="WTZ21" s="143"/>
      <c r="WUA21" s="143"/>
      <c r="WUB21" s="143"/>
      <c r="WUC21" s="143"/>
      <c r="WUD21" s="143"/>
      <c r="WUE21" s="143"/>
      <c r="WUF21" s="143"/>
      <c r="WUG21" s="143"/>
      <c r="WUH21" s="143"/>
      <c r="WUI21" s="143"/>
      <c r="WUJ21" s="143"/>
      <c r="WUK21" s="143"/>
      <c r="WUL21" s="143"/>
      <c r="WUM21" s="143"/>
      <c r="WUN21" s="143"/>
      <c r="WUO21" s="143"/>
      <c r="WUP21" s="143"/>
      <c r="WUQ21" s="143"/>
      <c r="WUR21" s="143"/>
      <c r="WUS21" s="143"/>
      <c r="WUT21" s="143"/>
      <c r="WUU21" s="143"/>
      <c r="WUV21" s="143"/>
      <c r="WUW21" s="143"/>
      <c r="WUX21" s="143"/>
      <c r="WUY21" s="143"/>
      <c r="WUZ21" s="143"/>
      <c r="WVA21" s="143"/>
      <c r="WVB21" s="143"/>
      <c r="WVC21" s="143"/>
      <c r="WVD21" s="143"/>
      <c r="WVE21" s="143"/>
      <c r="WVF21" s="143"/>
      <c r="WVG21" s="143"/>
      <c r="WVH21" s="143"/>
      <c r="WVI21" s="143"/>
      <c r="WVJ21" s="143"/>
      <c r="WVK21" s="143"/>
      <c r="WVL21" s="143"/>
      <c r="WVM21" s="143"/>
      <c r="WVN21" s="143"/>
      <c r="WVO21" s="143"/>
      <c r="WVP21" s="143"/>
      <c r="WVQ21" s="143"/>
      <c r="WVR21" s="143"/>
      <c r="WVS21" s="143"/>
      <c r="WVT21" s="143"/>
      <c r="WVU21" s="143"/>
      <c r="WVV21" s="143"/>
      <c r="WVW21" s="143"/>
      <c r="WVX21" s="143"/>
      <c r="WVY21" s="143"/>
      <c r="WVZ21" s="143"/>
      <c r="WWA21" s="143"/>
      <c r="WWB21" s="143"/>
      <c r="WWC21" s="143"/>
      <c r="WWD21" s="143"/>
      <c r="WWE21" s="143"/>
      <c r="WWF21" s="143"/>
      <c r="WWG21" s="143"/>
      <c r="WWH21" s="143"/>
      <c r="WWI21" s="143"/>
      <c r="WWJ21" s="143"/>
      <c r="WWK21" s="143"/>
      <c r="WWL21" s="143"/>
      <c r="WWM21" s="143"/>
      <c r="WWN21" s="143"/>
      <c r="WWO21" s="143"/>
      <c r="WWP21" s="143"/>
      <c r="WWQ21" s="143"/>
      <c r="WWR21" s="143"/>
      <c r="WWS21" s="143"/>
      <c r="WWT21" s="143"/>
      <c r="WWU21" s="143"/>
      <c r="WWV21" s="143"/>
      <c r="WWW21" s="143"/>
      <c r="WWX21" s="143"/>
      <c r="WWY21" s="143"/>
      <c r="WWZ21" s="143"/>
      <c r="WXA21" s="143"/>
      <c r="WXB21" s="143"/>
      <c r="WXC21" s="143"/>
      <c r="WXD21" s="143"/>
      <c r="WXE21" s="143"/>
      <c r="WXF21" s="143"/>
      <c r="WXG21" s="143"/>
      <c r="WXH21" s="143"/>
      <c r="WXI21" s="143"/>
      <c r="WXJ21" s="143"/>
      <c r="WXK21" s="143"/>
      <c r="WXL21" s="143"/>
      <c r="WXM21" s="143"/>
      <c r="WXN21" s="143"/>
      <c r="WXO21" s="143"/>
      <c r="WXP21" s="143"/>
      <c r="WXQ21" s="143"/>
      <c r="WXR21" s="143"/>
      <c r="WXS21" s="143"/>
      <c r="WXT21" s="143"/>
      <c r="WXU21" s="143"/>
      <c r="WXV21" s="143"/>
      <c r="WXW21" s="143"/>
      <c r="WXX21" s="143"/>
      <c r="WXY21" s="143"/>
      <c r="WXZ21" s="143"/>
      <c r="WYA21" s="143"/>
      <c r="WYB21" s="143"/>
      <c r="WYC21" s="143"/>
      <c r="WYD21" s="143"/>
      <c r="WYE21" s="143"/>
      <c r="WYF21" s="143"/>
      <c r="WYG21" s="143"/>
      <c r="WYH21" s="143"/>
      <c r="WYI21" s="143"/>
      <c r="WYJ21" s="143"/>
      <c r="WYK21" s="143"/>
      <c r="WYL21" s="143"/>
      <c r="WYM21" s="143"/>
      <c r="WYN21" s="143"/>
      <c r="WYO21" s="143"/>
      <c r="WYP21" s="143"/>
      <c r="WYQ21" s="143"/>
      <c r="WYR21" s="143"/>
      <c r="WYS21" s="143"/>
      <c r="WYT21" s="143"/>
      <c r="WYU21" s="143"/>
      <c r="WYV21" s="143"/>
      <c r="WYW21" s="143"/>
      <c r="WYX21" s="143"/>
      <c r="WYY21" s="143"/>
      <c r="WYZ21" s="143"/>
      <c r="WZA21" s="143"/>
      <c r="WZB21" s="143"/>
      <c r="WZC21" s="143"/>
      <c r="WZD21" s="143"/>
      <c r="WZE21" s="143"/>
      <c r="WZF21" s="143"/>
      <c r="WZG21" s="143"/>
      <c r="WZH21" s="143"/>
      <c r="WZI21" s="143"/>
      <c r="WZJ21" s="143"/>
      <c r="WZK21" s="143"/>
      <c r="WZL21" s="143"/>
      <c r="WZM21" s="143"/>
      <c r="WZN21" s="143"/>
      <c r="WZO21" s="143"/>
      <c r="WZP21" s="143"/>
      <c r="WZQ21" s="143"/>
      <c r="WZR21" s="143"/>
      <c r="WZS21" s="143"/>
      <c r="WZT21" s="143"/>
      <c r="WZU21" s="143"/>
      <c r="WZV21" s="143"/>
      <c r="WZW21" s="143"/>
      <c r="WZX21" s="143"/>
      <c r="WZY21" s="143"/>
      <c r="WZZ21" s="143"/>
      <c r="XAA21" s="143"/>
      <c r="XAB21" s="143"/>
      <c r="XAC21" s="143"/>
      <c r="XAD21" s="143"/>
      <c r="XAE21" s="143"/>
      <c r="XAF21" s="143"/>
      <c r="XAG21" s="143"/>
      <c r="XAH21" s="143"/>
      <c r="XAI21" s="143"/>
      <c r="XAJ21" s="143"/>
      <c r="XAK21" s="143"/>
      <c r="XAL21" s="143"/>
      <c r="XAM21" s="143"/>
      <c r="XAN21" s="143"/>
      <c r="XAO21" s="143"/>
      <c r="XAP21" s="143"/>
      <c r="XAQ21" s="143"/>
      <c r="XAR21" s="143"/>
      <c r="XAS21" s="143"/>
      <c r="XAT21" s="143"/>
      <c r="XAU21" s="143"/>
      <c r="XAV21" s="143"/>
      <c r="XAW21" s="143"/>
      <c r="XAX21" s="143"/>
      <c r="XAY21" s="143"/>
      <c r="XAZ21" s="143"/>
      <c r="XBA21" s="143"/>
      <c r="XBB21" s="143"/>
      <c r="XBC21" s="143"/>
      <c r="XBD21" s="143"/>
      <c r="XBE21" s="143"/>
      <c r="XBF21" s="143"/>
      <c r="XBG21" s="143"/>
      <c r="XBH21" s="143"/>
      <c r="XBI21" s="143"/>
      <c r="XBJ21" s="143"/>
      <c r="XBK21" s="143"/>
      <c r="XBL21" s="143"/>
      <c r="XBM21" s="143"/>
      <c r="XBN21" s="143"/>
      <c r="XBO21" s="143"/>
      <c r="XBP21" s="143"/>
      <c r="XBQ21" s="143"/>
      <c r="XBR21" s="143"/>
      <c r="XBS21" s="143"/>
      <c r="XBT21" s="143"/>
      <c r="XBU21" s="143"/>
      <c r="XBV21" s="143"/>
      <c r="XBW21" s="143"/>
      <c r="XBX21" s="143"/>
      <c r="XBY21" s="143"/>
      <c r="XBZ21" s="143"/>
      <c r="XCA21" s="143"/>
      <c r="XCB21" s="143"/>
      <c r="XCC21" s="143"/>
      <c r="XCD21" s="143"/>
      <c r="XCE21" s="143"/>
      <c r="XCF21" s="143"/>
      <c r="XCG21" s="143"/>
      <c r="XCH21" s="143"/>
      <c r="XCI21" s="143"/>
      <c r="XCJ21" s="143"/>
      <c r="XCK21" s="143"/>
      <c r="XCL21" s="143"/>
      <c r="XCM21" s="143"/>
      <c r="XCN21" s="143"/>
      <c r="XCO21" s="143"/>
      <c r="XCP21" s="143"/>
      <c r="XCQ21" s="143"/>
      <c r="XCR21" s="143"/>
      <c r="XCS21" s="143"/>
      <c r="XCT21" s="143"/>
      <c r="XCU21" s="143"/>
      <c r="XCV21" s="143"/>
      <c r="XCW21" s="143"/>
      <c r="XCX21" s="143"/>
      <c r="XCY21" s="143"/>
      <c r="XCZ21" s="143"/>
      <c r="XDA21" s="143"/>
      <c r="XDB21" s="143"/>
      <c r="XDC21" s="143"/>
      <c r="XDD21" s="143"/>
      <c r="XDE21" s="143"/>
      <c r="XDF21" s="143"/>
      <c r="XDG21" s="143"/>
      <c r="XDH21" s="143"/>
      <c r="XDI21" s="143"/>
      <c r="XDJ21" s="143"/>
      <c r="XDK21" s="143"/>
      <c r="XDL21" s="143"/>
      <c r="XDM21" s="143"/>
      <c r="XDN21" s="143"/>
      <c r="XDO21" s="143"/>
      <c r="XDP21" s="143"/>
      <c r="XDQ21" s="143"/>
      <c r="XDR21" s="143"/>
      <c r="XDS21" s="143"/>
      <c r="XDT21" s="143"/>
      <c r="XDU21" s="143"/>
      <c r="XDV21" s="143"/>
      <c r="XDW21" s="143"/>
      <c r="XDX21" s="143"/>
      <c r="XDY21" s="143"/>
      <c r="XDZ21" s="143"/>
      <c r="XEA21" s="143"/>
      <c r="XEB21" s="143"/>
      <c r="XEC21" s="143"/>
      <c r="XED21" s="143"/>
      <c r="XEE21" s="143"/>
      <c r="XEF21" s="143"/>
      <c r="XEG21" s="143"/>
      <c r="XEH21" s="143"/>
      <c r="XEI21" s="143"/>
      <c r="XEJ21" s="143"/>
      <c r="XEK21" s="143"/>
      <c r="XEL21" s="143"/>
      <c r="XEM21" s="143"/>
      <c r="XEN21" s="143"/>
      <c r="XEO21" s="143"/>
      <c r="XEP21" s="143"/>
      <c r="XEQ21" s="143"/>
      <c r="XER21" s="143"/>
      <c r="XES21" s="143"/>
      <c r="XET21" s="143"/>
      <c r="XEU21" s="143"/>
      <c r="XEV21" s="143"/>
      <c r="XEW21" s="143"/>
      <c r="XEX21" s="143"/>
      <c r="XEY21" s="143"/>
      <c r="XEZ21" s="143"/>
    </row>
    <row r="22" spans="1:16380" s="108" customFormat="1" ht="13.15" x14ac:dyDescent="0.45">
      <c r="A22" s="16"/>
      <c r="B22" s="16"/>
      <c r="C22" s="17"/>
      <c r="D22" s="18"/>
      <c r="E22" s="19"/>
      <c r="F22" s="145"/>
      <c r="G22" s="146"/>
      <c r="H22" s="19"/>
      <c r="I22" s="38"/>
      <c r="J22" s="38"/>
      <c r="K22" s="6"/>
      <c r="L22" s="6"/>
      <c r="M22" s="6"/>
      <c r="N22" s="6"/>
      <c r="O22" s="6"/>
      <c r="P22" s="6"/>
      <c r="Q22" s="6"/>
      <c r="R22" s="6"/>
      <c r="S22" s="6"/>
    </row>
    <row r="23" spans="1:16380" s="18" customFormat="1" ht="13.15" x14ac:dyDescent="0.45">
      <c r="A23" s="144" t="s">
        <v>111</v>
      </c>
      <c r="B23" s="40"/>
      <c r="C23" s="41"/>
      <c r="D23" s="42"/>
      <c r="E23" s="4"/>
    </row>
    <row r="24" spans="1:16380" s="19" customFormat="1" ht="13.15" x14ac:dyDescent="0.45">
      <c r="A24" s="43"/>
      <c r="B24" s="40"/>
      <c r="C24" s="41"/>
      <c r="D24" s="30"/>
      <c r="E24" s="15"/>
    </row>
    <row r="25" spans="1:16380" s="19" customFormat="1" ht="13.15" x14ac:dyDescent="0.45">
      <c r="A25" s="43"/>
      <c r="B25" s="40"/>
      <c r="C25" s="41"/>
      <c r="D25" s="30"/>
      <c r="E25" s="66" t="str">
        <f>InputsC!E11</f>
        <v>First Modelling Column Financial Year Number</v>
      </c>
      <c r="F25" s="70">
        <f>InputsC!F11</f>
        <v>2017</v>
      </c>
      <c r="G25" s="69" t="str">
        <f>InputsC!G11</f>
        <v>count</v>
      </c>
    </row>
    <row r="26" spans="1:16380" s="19" customFormat="1" ht="13.15" x14ac:dyDescent="0.45">
      <c r="A26" s="43"/>
      <c r="B26" s="40"/>
      <c r="C26" s="41"/>
      <c r="D26" s="30"/>
      <c r="E26" s="66" t="str">
        <f>InputsC!E13</f>
        <v>Financial Year End Month Number</v>
      </c>
      <c r="F26" s="69">
        <f>InputsC!F13</f>
        <v>3</v>
      </c>
      <c r="G26" s="69" t="str">
        <f>InputsC!G13</f>
        <v>month #</v>
      </c>
    </row>
    <row r="27" spans="1:16380" s="38" customFormat="1" ht="13.15" x14ac:dyDescent="0.45">
      <c r="A27" s="44"/>
      <c r="B27" s="45"/>
      <c r="C27" s="46"/>
      <c r="D27" s="47"/>
      <c r="E27" s="15" t="str">
        <f xml:space="preserve"> E21</f>
        <v>Model Period Ending</v>
      </c>
      <c r="F27" s="15">
        <f t="shared" ref="F27:G27" si="13" xml:space="preserve"> F21</f>
        <v>0</v>
      </c>
      <c r="G27" s="15" t="str">
        <f t="shared" si="13"/>
        <v>date</v>
      </c>
      <c r="H27" s="209">
        <f xml:space="preserve"> H21</f>
        <v>0</v>
      </c>
      <c r="I27" s="209">
        <f xml:space="preserve"> I21</f>
        <v>0</v>
      </c>
      <c r="J27" s="38">
        <f t="shared" ref="J27:R27" si="14" xml:space="preserve"> J21</f>
        <v>42825</v>
      </c>
      <c r="K27" s="38">
        <f t="shared" si="14"/>
        <v>43190</v>
      </c>
      <c r="L27" s="38">
        <f t="shared" si="14"/>
        <v>43555</v>
      </c>
      <c r="M27" s="38">
        <f t="shared" si="14"/>
        <v>43921</v>
      </c>
      <c r="N27" s="38">
        <f t="shared" si="14"/>
        <v>44286</v>
      </c>
      <c r="O27" s="38">
        <f t="shared" si="14"/>
        <v>44651</v>
      </c>
      <c r="P27" s="38">
        <f t="shared" si="14"/>
        <v>45016</v>
      </c>
      <c r="Q27" s="38">
        <f t="shared" si="14"/>
        <v>45382</v>
      </c>
      <c r="R27" s="38">
        <f t="shared" si="14"/>
        <v>45747</v>
      </c>
    </row>
    <row r="28" spans="1:16380" s="19" customFormat="1" ht="13.15" x14ac:dyDescent="0.45">
      <c r="A28" s="43"/>
      <c r="B28" s="40"/>
      <c r="C28" s="41"/>
      <c r="D28" s="30"/>
      <c r="E28" s="15" t="str">
        <f xml:space="preserve"> E$12</f>
        <v>First model column flag</v>
      </c>
      <c r="F28" s="15">
        <f t="shared" ref="F28:R28" si="15" xml:space="preserve"> F$12</f>
        <v>0</v>
      </c>
      <c r="G28" s="15" t="str">
        <f t="shared" si="15"/>
        <v>flag</v>
      </c>
      <c r="H28" s="15">
        <f t="shared" si="15"/>
        <v>0</v>
      </c>
      <c r="I28" s="15">
        <f t="shared" si="15"/>
        <v>0</v>
      </c>
      <c r="J28" s="15">
        <f t="shared" si="15"/>
        <v>1</v>
      </c>
      <c r="K28" s="15">
        <f t="shared" si="15"/>
        <v>0</v>
      </c>
      <c r="L28" s="15">
        <f t="shared" si="15"/>
        <v>0</v>
      </c>
      <c r="M28" s="15">
        <f t="shared" si="15"/>
        <v>0</v>
      </c>
      <c r="N28" s="15">
        <f t="shared" si="15"/>
        <v>0</v>
      </c>
      <c r="O28" s="15">
        <f t="shared" si="15"/>
        <v>0</v>
      </c>
      <c r="P28" s="15">
        <f t="shared" si="15"/>
        <v>0</v>
      </c>
      <c r="Q28" s="15">
        <f t="shared" si="15"/>
        <v>0</v>
      </c>
      <c r="R28" s="15">
        <f t="shared" si="15"/>
        <v>0</v>
      </c>
    </row>
    <row r="29" spans="1:16380" s="19" customFormat="1" ht="13.15" x14ac:dyDescent="0.45">
      <c r="A29" s="43"/>
      <c r="B29" s="40"/>
      <c r="C29" s="41"/>
      <c r="D29" s="30"/>
      <c r="E29" s="15" t="s">
        <v>112</v>
      </c>
      <c r="G29" s="19" t="s">
        <v>113</v>
      </c>
      <c r="I29" s="147"/>
      <c r="J29" s="148">
        <f xml:space="preserve"> IF(J28 = 1, $F25, IF(J27 &gt; (DATE(I29, $F26 + 1, 1) - 1), I29 + 1, I29))</f>
        <v>2017</v>
      </c>
      <c r="K29" s="148">
        <f t="shared" ref="K29:R29" si="16" xml:space="preserve"> IF(K28 = 1, $F25, IF(K27 &gt; (DATE(J29, $F26 + 1, 1) - 1), J29 + 1, J29))</f>
        <v>2018</v>
      </c>
      <c r="L29" s="148">
        <f t="shared" si="16"/>
        <v>2019</v>
      </c>
      <c r="M29" s="148">
        <f t="shared" si="16"/>
        <v>2020</v>
      </c>
      <c r="N29" s="148">
        <f t="shared" si="16"/>
        <v>2021</v>
      </c>
      <c r="O29" s="148">
        <f t="shared" si="16"/>
        <v>2022</v>
      </c>
      <c r="P29" s="148">
        <f t="shared" si="16"/>
        <v>2023</v>
      </c>
      <c r="Q29" s="148">
        <f t="shared" si="16"/>
        <v>2024</v>
      </c>
      <c r="R29" s="148">
        <f t="shared" si="16"/>
        <v>2025</v>
      </c>
    </row>
    <row r="30" spans="1:16380" s="108" customFormat="1" ht="12.75" x14ac:dyDescent="0.45"/>
    <row r="31" spans="1:16380" s="6" customFormat="1" ht="13.15" x14ac:dyDescent="0.45">
      <c r="A31" s="48" t="s">
        <v>114</v>
      </c>
      <c r="B31" s="45"/>
      <c r="C31" s="46"/>
      <c r="D31" s="49"/>
      <c r="E31" s="4"/>
    </row>
    <row r="32" spans="1:16380" s="6" customFormat="1" ht="13.15" x14ac:dyDescent="0.45">
      <c r="A32" s="48"/>
      <c r="B32" s="45"/>
      <c r="C32" s="46"/>
      <c r="D32" s="49"/>
      <c r="E32" s="4"/>
    </row>
    <row r="33" spans="1:77" s="32" customFormat="1" ht="13.15" x14ac:dyDescent="0.45">
      <c r="A33" s="50"/>
      <c r="B33" s="51"/>
      <c r="C33" s="52"/>
      <c r="D33" s="53"/>
      <c r="E33" s="67" t="str">
        <f>InputsC!E15</f>
        <v>Last Pre Forecast Date</v>
      </c>
      <c r="F33" s="68">
        <f>InputsC!F15</f>
        <v>43921</v>
      </c>
      <c r="G33" s="68" t="str">
        <f>InputsC!G15</f>
        <v>date</v>
      </c>
    </row>
    <row r="34" spans="1:77" s="56" customFormat="1" ht="13.15" x14ac:dyDescent="0.45">
      <c r="A34" s="48"/>
      <c r="B34" s="54"/>
      <c r="C34" s="55"/>
      <c r="D34" s="47"/>
      <c r="E34" s="56" t="str">
        <f xml:space="preserve"> E$21</f>
        <v>Model Period Ending</v>
      </c>
      <c r="F34" s="56">
        <f xml:space="preserve"> F$21</f>
        <v>0</v>
      </c>
      <c r="G34" s="56" t="str">
        <f t="shared" ref="G34:R34" si="17" xml:space="preserve"> G$21</f>
        <v>date</v>
      </c>
      <c r="H34" s="56">
        <f t="shared" si="17"/>
        <v>0</v>
      </c>
      <c r="I34" s="56">
        <f t="shared" si="17"/>
        <v>0</v>
      </c>
      <c r="J34" s="56">
        <f xml:space="preserve"> J$21</f>
        <v>42825</v>
      </c>
      <c r="K34" s="56">
        <f xml:space="preserve"> K$21</f>
        <v>43190</v>
      </c>
      <c r="L34" s="56">
        <f xml:space="preserve"> L$21</f>
        <v>43555</v>
      </c>
      <c r="M34" s="56">
        <f t="shared" si="17"/>
        <v>43921</v>
      </c>
      <c r="N34" s="56">
        <f t="shared" si="17"/>
        <v>44286</v>
      </c>
      <c r="O34" s="56">
        <f t="shared" si="17"/>
        <v>44651</v>
      </c>
      <c r="P34" s="56">
        <f t="shared" si="17"/>
        <v>45016</v>
      </c>
      <c r="Q34" s="56">
        <f t="shared" si="17"/>
        <v>45382</v>
      </c>
      <c r="R34" s="56">
        <f t="shared" si="17"/>
        <v>45747</v>
      </c>
    </row>
    <row r="35" spans="1:77" s="19" customFormat="1" ht="13.15" x14ac:dyDescent="0.45">
      <c r="A35" s="27"/>
      <c r="B35" s="28"/>
      <c r="C35" s="29"/>
      <c r="D35" s="30"/>
      <c r="E35" s="15" t="s">
        <v>115</v>
      </c>
      <c r="G35" s="19" t="s">
        <v>104</v>
      </c>
      <c r="H35" s="19">
        <f xml:space="preserve"> SUM(L35:BY35)</f>
        <v>1</v>
      </c>
      <c r="J35" s="19">
        <f t="shared" ref="J35:K35" si="18" xml:space="preserve"> IF(J34 = $F33, 1, 0)</f>
        <v>0</v>
      </c>
      <c r="K35" s="19">
        <f t="shared" si="18"/>
        <v>0</v>
      </c>
      <c r="L35" s="19">
        <f t="shared" ref="L35:R35" si="19" xml:space="preserve"> IF(L34 = $F33, 1, 0)</f>
        <v>0</v>
      </c>
      <c r="M35" s="19">
        <f xml:space="preserve"> IF(M34 = $F33, 1, 0)</f>
        <v>1</v>
      </c>
      <c r="N35" s="19">
        <f t="shared" si="19"/>
        <v>0</v>
      </c>
      <c r="O35" s="19">
        <f t="shared" si="19"/>
        <v>0</v>
      </c>
      <c r="P35" s="19">
        <f t="shared" si="19"/>
        <v>0</v>
      </c>
      <c r="Q35" s="19">
        <f t="shared" si="19"/>
        <v>0</v>
      </c>
      <c r="R35" s="19">
        <f t="shared" si="19"/>
        <v>0</v>
      </c>
    </row>
    <row r="36" spans="1:77" s="19" customFormat="1" ht="13.15" x14ac:dyDescent="0.45">
      <c r="A36" s="27"/>
      <c r="B36" s="28"/>
      <c r="C36" s="29"/>
      <c r="D36" s="30"/>
      <c r="E36" s="15" t="s">
        <v>116</v>
      </c>
      <c r="G36" s="19" t="s">
        <v>104</v>
      </c>
      <c r="H36" s="19">
        <f xml:space="preserve"> SUM(J36:BY36)</f>
        <v>4</v>
      </c>
      <c r="J36" s="19">
        <f t="shared" ref="J36:K36" si="20" xml:space="preserve"> IF($F33 &gt;= J34, 1, 0)</f>
        <v>1</v>
      </c>
      <c r="K36" s="19">
        <f t="shared" si="20"/>
        <v>1</v>
      </c>
      <c r="L36" s="19">
        <f t="shared" ref="L36:R36" si="21" xml:space="preserve"> IF($F33 &gt;= L34, 1, 0)</f>
        <v>1</v>
      </c>
      <c r="M36" s="19">
        <f t="shared" si="21"/>
        <v>1</v>
      </c>
      <c r="N36" s="19">
        <f xml:space="preserve"> IF($F33 &gt;= N34, 1, 0)</f>
        <v>0</v>
      </c>
      <c r="O36" s="19">
        <f t="shared" si="21"/>
        <v>0</v>
      </c>
      <c r="P36" s="19">
        <f t="shared" si="21"/>
        <v>0</v>
      </c>
      <c r="Q36" s="19">
        <f t="shared" si="21"/>
        <v>0</v>
      </c>
      <c r="R36" s="19">
        <f t="shared" si="21"/>
        <v>0</v>
      </c>
    </row>
    <row r="37" spans="1:77" s="18" customFormat="1" ht="13.15" x14ac:dyDescent="0.45">
      <c r="A37" s="27"/>
      <c r="B37" s="40"/>
      <c r="C37" s="41"/>
      <c r="D37" s="42"/>
      <c r="E37" s="4" t="s">
        <v>117</v>
      </c>
      <c r="F37" s="57">
        <f xml:space="preserve"> SUM(J36:BY36)</f>
        <v>4</v>
      </c>
      <c r="G37" s="18" t="s">
        <v>102</v>
      </c>
    </row>
    <row r="38" spans="1:77" s="18" customFormat="1" ht="13.15" x14ac:dyDescent="0.45">
      <c r="A38" s="27"/>
      <c r="B38" s="40"/>
      <c r="C38" s="41"/>
      <c r="D38" s="42"/>
      <c r="E38" s="4"/>
    </row>
    <row r="39" spans="1:77" s="18" customFormat="1" ht="13.15" x14ac:dyDescent="0.45">
      <c r="A39" s="27" t="s">
        <v>118</v>
      </c>
      <c r="B39" s="40"/>
      <c r="C39" s="41"/>
      <c r="D39" s="42"/>
      <c r="E39" s="4"/>
    </row>
    <row r="40" spans="1:77" s="18" customFormat="1" ht="13.15" x14ac:dyDescent="0.45">
      <c r="A40" s="27"/>
      <c r="B40" s="40"/>
      <c r="C40" s="41"/>
      <c r="D40" s="42"/>
      <c r="E40" s="4"/>
    </row>
    <row r="41" spans="1:77" s="19" customFormat="1" ht="13.15" x14ac:dyDescent="0.45">
      <c r="A41" s="43"/>
      <c r="B41" s="40"/>
      <c r="C41" s="41"/>
      <c r="D41" s="30"/>
      <c r="E41" s="15" t="str">
        <f t="shared" ref="E41:R41" si="22" xml:space="preserve"> E$35</f>
        <v>Last Pre Forecast Flag</v>
      </c>
      <c r="F41" s="15">
        <f t="shared" si="22"/>
        <v>0</v>
      </c>
      <c r="G41" s="15" t="str">
        <f t="shared" si="22"/>
        <v>flag</v>
      </c>
      <c r="H41" s="130">
        <f t="shared" si="22"/>
        <v>1</v>
      </c>
      <c r="I41" s="130">
        <f t="shared" si="22"/>
        <v>0</v>
      </c>
      <c r="J41" s="130">
        <f t="shared" si="22"/>
        <v>0</v>
      </c>
      <c r="K41" s="130">
        <f t="shared" si="22"/>
        <v>0</v>
      </c>
      <c r="L41" s="130">
        <f t="shared" si="22"/>
        <v>0</v>
      </c>
      <c r="M41" s="130">
        <f xml:space="preserve"> M$35</f>
        <v>1</v>
      </c>
      <c r="N41" s="130">
        <f t="shared" si="22"/>
        <v>0</v>
      </c>
      <c r="O41" s="130">
        <f t="shared" si="22"/>
        <v>0</v>
      </c>
      <c r="P41" s="130">
        <f t="shared" si="22"/>
        <v>0</v>
      </c>
      <c r="Q41" s="130">
        <f t="shared" si="22"/>
        <v>0</v>
      </c>
      <c r="R41" s="130">
        <f t="shared" si="22"/>
        <v>0</v>
      </c>
    </row>
    <row r="42" spans="1:77" s="19" customFormat="1" ht="13.15" x14ac:dyDescent="0.45">
      <c r="A42" s="43"/>
      <c r="B42" s="40"/>
      <c r="C42" s="41"/>
      <c r="D42" s="30"/>
      <c r="E42" s="15" t="s">
        <v>119</v>
      </c>
      <c r="G42" s="19" t="s">
        <v>104</v>
      </c>
      <c r="H42" s="19">
        <f xml:space="preserve"> SUM(L42:BY42)</f>
        <v>1</v>
      </c>
      <c r="J42" s="19">
        <f xml:space="preserve"> I41</f>
        <v>0</v>
      </c>
      <c r="K42" s="19">
        <f t="shared" ref="K42:R42" si="23" xml:space="preserve"> J41</f>
        <v>0</v>
      </c>
      <c r="L42" s="19">
        <f t="shared" si="23"/>
        <v>0</v>
      </c>
      <c r="M42" s="19">
        <f t="shared" si="23"/>
        <v>0</v>
      </c>
      <c r="N42" s="19">
        <f t="shared" si="23"/>
        <v>1</v>
      </c>
      <c r="O42" s="19">
        <f t="shared" si="23"/>
        <v>0</v>
      </c>
      <c r="P42" s="19">
        <f t="shared" si="23"/>
        <v>0</v>
      </c>
      <c r="Q42" s="19">
        <f t="shared" si="23"/>
        <v>0</v>
      </c>
      <c r="R42" s="19">
        <f t="shared" si="23"/>
        <v>0</v>
      </c>
    </row>
    <row r="43" spans="1:77" s="19" customFormat="1" ht="13.15" x14ac:dyDescent="0.45">
      <c r="A43" s="43"/>
      <c r="B43" s="40"/>
      <c r="C43" s="41"/>
      <c r="D43" s="30"/>
      <c r="E43" s="15"/>
    </row>
    <row r="44" spans="1:77" s="32" customFormat="1" ht="13.15" x14ac:dyDescent="0.45">
      <c r="A44" s="50"/>
      <c r="B44" s="51"/>
      <c r="C44" s="52"/>
      <c r="D44" s="53"/>
      <c r="E44" s="67" t="str">
        <f>InputsC!E17</f>
        <v>Last Pre Forecast Flag</v>
      </c>
      <c r="F44" s="68">
        <f>InputsC!F17</f>
        <v>45747</v>
      </c>
      <c r="G44" s="68" t="str">
        <f>InputsC!G17</f>
        <v>date</v>
      </c>
    </row>
    <row r="45" spans="1:77" s="19" customFormat="1" ht="13.15" x14ac:dyDescent="0.45">
      <c r="A45" s="43"/>
      <c r="B45" s="40"/>
      <c r="C45" s="41"/>
      <c r="D45" s="30"/>
      <c r="E45" s="58" t="str">
        <f xml:space="preserve"> E$21</f>
        <v>Model Period Ending</v>
      </c>
      <c r="F45" s="58">
        <f t="shared" ref="F45:R45" si="24" xml:space="preserve"> F$21</f>
        <v>0</v>
      </c>
      <c r="G45" s="58" t="str">
        <f t="shared" si="24"/>
        <v>date</v>
      </c>
      <c r="H45" s="58">
        <f t="shared" si="24"/>
        <v>0</v>
      </c>
      <c r="I45" s="58">
        <f t="shared" si="24"/>
        <v>0</v>
      </c>
      <c r="J45" s="56">
        <f t="shared" si="24"/>
        <v>42825</v>
      </c>
      <c r="K45" s="56">
        <f t="shared" si="24"/>
        <v>43190</v>
      </c>
      <c r="L45" s="56">
        <f t="shared" si="24"/>
        <v>43555</v>
      </c>
      <c r="M45" s="56">
        <f t="shared" si="24"/>
        <v>43921</v>
      </c>
      <c r="N45" s="56">
        <f t="shared" si="24"/>
        <v>44286</v>
      </c>
      <c r="O45" s="56">
        <f t="shared" si="24"/>
        <v>44651</v>
      </c>
      <c r="P45" s="56">
        <f t="shared" si="24"/>
        <v>45016</v>
      </c>
      <c r="Q45" s="56">
        <f t="shared" si="24"/>
        <v>45382</v>
      </c>
      <c r="R45" s="56">
        <f t="shared" si="24"/>
        <v>45747</v>
      </c>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row>
    <row r="46" spans="1:77" s="19" customFormat="1" ht="13.15" x14ac:dyDescent="0.45">
      <c r="A46" s="43"/>
      <c r="B46" s="40"/>
      <c r="C46" s="41"/>
      <c r="D46" s="30"/>
      <c r="E46" s="4" t="s">
        <v>120</v>
      </c>
      <c r="G46" s="19" t="s">
        <v>104</v>
      </c>
      <c r="H46" s="19">
        <f xml:space="preserve"> SUM(L46:BY46)</f>
        <v>1</v>
      </c>
      <c r="J46" s="19">
        <f xml:space="preserve"> IF(AND($F44 &gt; I45, $F44 &lt;= J45), 1, 0)</f>
        <v>0</v>
      </c>
      <c r="K46" s="19">
        <f t="shared" ref="K46:Q46" si="25" xml:space="preserve"> IF(AND($F44 &gt; J45, $F44 &lt;= K45), 1, 0)</f>
        <v>0</v>
      </c>
      <c r="L46" s="19">
        <f t="shared" si="25"/>
        <v>0</v>
      </c>
      <c r="M46" s="19">
        <f t="shared" si="25"/>
        <v>0</v>
      </c>
      <c r="N46" s="19">
        <f t="shared" si="25"/>
        <v>0</v>
      </c>
      <c r="O46" s="19">
        <f t="shared" si="25"/>
        <v>0</v>
      </c>
      <c r="P46" s="19">
        <f t="shared" si="25"/>
        <v>0</v>
      </c>
      <c r="Q46" s="19">
        <f t="shared" si="25"/>
        <v>0</v>
      </c>
      <c r="R46" s="19">
        <f xml:space="preserve"> IF(AND($F44 &gt; Q45, $F44 &lt;= R45), 1, 0)</f>
        <v>1</v>
      </c>
    </row>
    <row r="47" spans="1:77" s="19" customFormat="1" ht="13.15" x14ac:dyDescent="0.45">
      <c r="A47" s="43"/>
      <c r="B47" s="40"/>
      <c r="C47" s="41"/>
      <c r="D47" s="30"/>
      <c r="E47" s="4"/>
    </row>
    <row r="48" spans="1:77" s="19" customFormat="1" ht="13.15" x14ac:dyDescent="0.45">
      <c r="A48" s="43"/>
      <c r="B48" s="40"/>
      <c r="C48" s="41"/>
      <c r="D48" s="30"/>
      <c r="E48" s="4" t="str">
        <f xml:space="preserve"> E$42</f>
        <v>1st Forecast Period Flag</v>
      </c>
      <c r="F48" s="4">
        <f t="shared" ref="F48:R48" si="26" xml:space="preserve"> F$42</f>
        <v>0</v>
      </c>
      <c r="G48" s="4" t="str">
        <f t="shared" si="26"/>
        <v>flag</v>
      </c>
      <c r="H48" s="4">
        <f t="shared" si="26"/>
        <v>1</v>
      </c>
      <c r="I48" s="4">
        <f t="shared" si="26"/>
        <v>0</v>
      </c>
      <c r="J48" s="4">
        <f t="shared" si="26"/>
        <v>0</v>
      </c>
      <c r="K48" s="4">
        <f t="shared" si="26"/>
        <v>0</v>
      </c>
      <c r="L48" s="4">
        <f t="shared" si="26"/>
        <v>0</v>
      </c>
      <c r="M48" s="4">
        <f t="shared" si="26"/>
        <v>0</v>
      </c>
      <c r="N48" s="4">
        <f xml:space="preserve"> N$42</f>
        <v>1</v>
      </c>
      <c r="O48" s="4">
        <f t="shared" si="26"/>
        <v>0</v>
      </c>
      <c r="P48" s="4">
        <f t="shared" si="26"/>
        <v>0</v>
      </c>
      <c r="Q48" s="4">
        <f t="shared" si="26"/>
        <v>0</v>
      </c>
      <c r="R48" s="4">
        <f t="shared" si="26"/>
        <v>0</v>
      </c>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row>
    <row r="49" spans="1:77" s="19" customFormat="1" ht="13.15" x14ac:dyDescent="0.45">
      <c r="A49" s="43"/>
      <c r="B49" s="40"/>
      <c r="C49" s="41"/>
      <c r="D49" s="30"/>
      <c r="E49" s="4" t="str">
        <f xml:space="preserve"> E$46</f>
        <v>Last Forecast Period Flag</v>
      </c>
      <c r="F49" s="4">
        <f t="shared" ref="F49:Q49" si="27" xml:space="preserve"> F$46</f>
        <v>0</v>
      </c>
      <c r="G49" s="4" t="str">
        <f t="shared" si="27"/>
        <v>flag</v>
      </c>
      <c r="H49" s="4">
        <f t="shared" si="27"/>
        <v>1</v>
      </c>
      <c r="I49" s="4">
        <f t="shared" si="27"/>
        <v>0</v>
      </c>
      <c r="J49" s="4">
        <f t="shared" si="27"/>
        <v>0</v>
      </c>
      <c r="K49" s="4">
        <f t="shared" si="27"/>
        <v>0</v>
      </c>
      <c r="L49" s="4">
        <f t="shared" si="27"/>
        <v>0</v>
      </c>
      <c r="M49" s="4">
        <f t="shared" si="27"/>
        <v>0</v>
      </c>
      <c r="N49" s="4">
        <f t="shared" si="27"/>
        <v>0</v>
      </c>
      <c r="O49" s="4">
        <f t="shared" si="27"/>
        <v>0</v>
      </c>
      <c r="P49" s="4">
        <f t="shared" si="27"/>
        <v>0</v>
      </c>
      <c r="Q49" s="4">
        <f t="shared" si="27"/>
        <v>0</v>
      </c>
      <c r="R49" s="4">
        <f xml:space="preserve"> R$46</f>
        <v>1</v>
      </c>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row>
    <row r="50" spans="1:77" s="60" customFormat="1" ht="13.15" x14ac:dyDescent="0.45">
      <c r="A50" s="43"/>
      <c r="B50" s="40"/>
      <c r="C50" s="41"/>
      <c r="D50" s="30"/>
      <c r="E50" s="39" t="s">
        <v>121</v>
      </c>
      <c r="G50" s="60" t="s">
        <v>104</v>
      </c>
      <c r="H50" s="60">
        <f xml:space="preserve"> SUM(L50:BY50)</f>
        <v>5</v>
      </c>
      <c r="I50" s="61"/>
      <c r="J50" s="60">
        <f xml:space="preserve"> J48 - I49 + I50</f>
        <v>0</v>
      </c>
      <c r="K50" s="60">
        <f t="shared" ref="K50:Q50" si="28" xml:space="preserve"> K48 - J49 + J50</f>
        <v>0</v>
      </c>
      <c r="L50" s="60">
        <f t="shared" si="28"/>
        <v>0</v>
      </c>
      <c r="M50" s="60">
        <f t="shared" si="28"/>
        <v>0</v>
      </c>
      <c r="N50" s="60">
        <f t="shared" si="28"/>
        <v>1</v>
      </c>
      <c r="O50" s="60">
        <f t="shared" si="28"/>
        <v>1</v>
      </c>
      <c r="P50" s="60">
        <f t="shared" si="28"/>
        <v>1</v>
      </c>
      <c r="Q50" s="60">
        <f t="shared" si="28"/>
        <v>1</v>
      </c>
      <c r="R50" s="60">
        <f xml:space="preserve"> R48 - Q49 + Q50</f>
        <v>1</v>
      </c>
    </row>
    <row r="51" spans="1:77" s="18" customFormat="1" ht="13.15" x14ac:dyDescent="0.45">
      <c r="A51" s="27"/>
      <c r="B51" s="40"/>
      <c r="C51" s="41"/>
      <c r="D51" s="42"/>
      <c r="E51" s="4" t="s">
        <v>122</v>
      </c>
      <c r="F51" s="18">
        <f xml:space="preserve"> SUM(L50:BY50)</f>
        <v>5</v>
      </c>
      <c r="G51" s="18" t="s">
        <v>102</v>
      </c>
    </row>
    <row r="52" spans="1:77" s="18" customFormat="1" ht="13.15" x14ac:dyDescent="0.45">
      <c r="A52" s="27"/>
      <c r="B52" s="40"/>
      <c r="C52" s="41"/>
      <c r="D52" s="42"/>
      <c r="E52" s="4"/>
    </row>
    <row r="53" spans="1:77" s="18" customFormat="1" ht="13.15" x14ac:dyDescent="0.45">
      <c r="A53" s="27"/>
      <c r="B53" s="40"/>
      <c r="C53" s="41"/>
      <c r="D53" s="42"/>
      <c r="E53" s="4" t="str">
        <f xml:space="preserve"> E$36</f>
        <v>Pre Forecast Period Flag</v>
      </c>
      <c r="F53" s="4">
        <f t="shared" ref="F53:R53" si="29" xml:space="preserve"> F$36</f>
        <v>0</v>
      </c>
      <c r="G53" s="4" t="str">
        <f t="shared" si="29"/>
        <v>flag</v>
      </c>
      <c r="H53" s="129">
        <f t="shared" si="29"/>
        <v>4</v>
      </c>
      <c r="I53" s="129">
        <f t="shared" si="29"/>
        <v>0</v>
      </c>
      <c r="J53" s="129">
        <f t="shared" si="29"/>
        <v>1</v>
      </c>
      <c r="K53" s="129">
        <f t="shared" si="29"/>
        <v>1</v>
      </c>
      <c r="L53" s="129">
        <f t="shared" si="29"/>
        <v>1</v>
      </c>
      <c r="M53" s="129">
        <f t="shared" si="29"/>
        <v>1</v>
      </c>
      <c r="N53" s="129">
        <f xml:space="preserve"> N$36</f>
        <v>0</v>
      </c>
      <c r="O53" s="129">
        <f t="shared" si="29"/>
        <v>0</v>
      </c>
      <c r="P53" s="129">
        <f t="shared" si="29"/>
        <v>0</v>
      </c>
      <c r="Q53" s="129">
        <f t="shared" si="29"/>
        <v>0</v>
      </c>
      <c r="R53" s="129">
        <f t="shared" si="29"/>
        <v>0</v>
      </c>
    </row>
    <row r="54" spans="1:77" s="18" customFormat="1" ht="13.15" x14ac:dyDescent="0.45">
      <c r="A54" s="27"/>
      <c r="B54" s="40"/>
      <c r="C54" s="41"/>
      <c r="D54" s="42"/>
      <c r="E54" s="4" t="str">
        <f xml:space="preserve"> E$50</f>
        <v>Forecast Period Flag</v>
      </c>
      <c r="F54" s="4">
        <f t="shared" ref="F54:Q54" si="30" xml:space="preserve"> F$50</f>
        <v>0</v>
      </c>
      <c r="G54" s="4" t="str">
        <f t="shared" si="30"/>
        <v>flag</v>
      </c>
      <c r="H54" s="129">
        <f t="shared" si="30"/>
        <v>5</v>
      </c>
      <c r="I54" s="129">
        <f t="shared" si="30"/>
        <v>0</v>
      </c>
      <c r="J54" s="129">
        <f t="shared" si="30"/>
        <v>0</v>
      </c>
      <c r="K54" s="129">
        <f t="shared" si="30"/>
        <v>0</v>
      </c>
      <c r="L54" s="129">
        <f t="shared" si="30"/>
        <v>0</v>
      </c>
      <c r="M54" s="129">
        <f t="shared" si="30"/>
        <v>0</v>
      </c>
      <c r="N54" s="129">
        <f t="shared" si="30"/>
        <v>1</v>
      </c>
      <c r="O54" s="129">
        <f t="shared" si="30"/>
        <v>1</v>
      </c>
      <c r="P54" s="129">
        <f t="shared" si="30"/>
        <v>1</v>
      </c>
      <c r="Q54" s="129">
        <f t="shared" si="30"/>
        <v>1</v>
      </c>
      <c r="R54" s="129">
        <f xml:space="preserve"> R$50</f>
        <v>1</v>
      </c>
    </row>
    <row r="55" spans="1:77" s="18" customFormat="1" ht="13.15" x14ac:dyDescent="0.45">
      <c r="A55" s="27"/>
      <c r="B55" s="40"/>
      <c r="C55" s="41"/>
      <c r="D55" s="42"/>
      <c r="E55" s="39" t="s">
        <v>123</v>
      </c>
      <c r="F55" s="142"/>
      <c r="G55" s="142" t="s">
        <v>104</v>
      </c>
      <c r="H55" s="142"/>
      <c r="I55" s="142"/>
      <c r="J55" s="142"/>
      <c r="K55" s="142" t="str">
        <f xml:space="preserve"> IF(K53 = 1,$E$66, IF(K54 = 1, $E$67))</f>
        <v>Pre Fcst</v>
      </c>
      <c r="L55" s="142" t="str">
        <f t="shared" ref="L55:R55" si="31" xml:space="preserve"> IF(L53 = 1,$E$66, IF(L54 = 1, $E$67))</f>
        <v>Pre Fcst</v>
      </c>
      <c r="M55" s="142" t="str">
        <f t="shared" si="31"/>
        <v>Pre Fcst</v>
      </c>
      <c r="N55" s="142" t="str">
        <f t="shared" si="31"/>
        <v>Forecast</v>
      </c>
      <c r="O55" s="142" t="str">
        <f t="shared" si="31"/>
        <v>Forecast</v>
      </c>
      <c r="P55" s="142" t="str">
        <f t="shared" si="31"/>
        <v>Forecast</v>
      </c>
      <c r="Q55" s="142" t="str">
        <f t="shared" si="31"/>
        <v>Forecast</v>
      </c>
      <c r="R55" s="142" t="str">
        <f t="shared" si="31"/>
        <v>Forecast</v>
      </c>
    </row>
    <row r="56" spans="1:77" s="18" customFormat="1" ht="13.15" x14ac:dyDescent="0.45">
      <c r="A56" s="27"/>
      <c r="B56" s="40"/>
      <c r="C56" s="41"/>
      <c r="D56" s="42"/>
      <c r="E56" s="39"/>
      <c r="F56" s="142"/>
      <c r="G56" s="142"/>
      <c r="H56" s="142"/>
      <c r="I56" s="142"/>
      <c r="J56" s="142"/>
      <c r="K56" s="142"/>
      <c r="L56" s="142"/>
      <c r="M56" s="142"/>
      <c r="N56" s="142"/>
      <c r="O56" s="142"/>
      <c r="P56" s="142"/>
      <c r="Q56" s="142"/>
      <c r="R56" s="142"/>
    </row>
    <row r="57" spans="1:77" s="60" customFormat="1" ht="13.15" x14ac:dyDescent="0.45">
      <c r="A57" s="149"/>
      <c r="B57" s="150"/>
      <c r="C57" s="151"/>
      <c r="D57" s="152"/>
      <c r="E57" s="153" t="s">
        <v>124</v>
      </c>
      <c r="F57" s="153"/>
      <c r="G57" s="153" t="s">
        <v>100</v>
      </c>
      <c r="H57" s="153"/>
      <c r="I57" s="153"/>
      <c r="J57" s="153">
        <v>0</v>
      </c>
      <c r="K57" s="153">
        <v>0</v>
      </c>
      <c r="L57" s="153">
        <v>0</v>
      </c>
      <c r="M57" s="153">
        <v>0</v>
      </c>
      <c r="N57" s="154">
        <v>1</v>
      </c>
      <c r="O57" s="154">
        <v>2</v>
      </c>
      <c r="P57" s="154">
        <v>3</v>
      </c>
      <c r="Q57" s="154">
        <v>4</v>
      </c>
      <c r="R57" s="154">
        <v>5</v>
      </c>
    </row>
    <row r="58" spans="1:77" s="18" customFormat="1" ht="13.15" x14ac:dyDescent="0.45">
      <c r="A58" s="27"/>
      <c r="B58" s="40"/>
      <c r="C58" s="41"/>
      <c r="D58" s="42"/>
      <c r="E58" s="39"/>
      <c r="F58" s="142"/>
      <c r="G58" s="142"/>
      <c r="H58" s="142"/>
      <c r="I58" s="142"/>
      <c r="J58" s="142"/>
      <c r="K58" s="142"/>
      <c r="L58" s="142"/>
      <c r="M58" s="142"/>
      <c r="N58" s="142"/>
      <c r="O58" s="142"/>
      <c r="P58" s="142"/>
      <c r="Q58" s="142"/>
      <c r="R58" s="142"/>
    </row>
    <row r="59" spans="1:77" s="106" customFormat="1" ht="13.15" x14ac:dyDescent="0.45">
      <c r="A59" s="27" t="s">
        <v>125</v>
      </c>
    </row>
    <row r="60" spans="1:77" s="106" customFormat="1" ht="12.75" x14ac:dyDescent="0.45"/>
    <row r="61" spans="1:77" s="106" customFormat="1" ht="12.75" x14ac:dyDescent="0.45">
      <c r="B61" s="117"/>
      <c r="C61" s="118"/>
      <c r="D61" s="119"/>
      <c r="E61" s="10" t="str">
        <f xml:space="preserve"> E$9</f>
        <v>Model column total</v>
      </c>
      <c r="F61" s="10">
        <f xml:space="preserve"> F$9</f>
        <v>9</v>
      </c>
      <c r="G61" s="10" t="str">
        <f xml:space="preserve"> G$9</f>
        <v>columns</v>
      </c>
    </row>
    <row r="62" spans="1:77" s="106" customFormat="1" ht="12.75" x14ac:dyDescent="0.45">
      <c r="B62" s="117"/>
      <c r="C62" s="118"/>
      <c r="D62" s="119" t="s">
        <v>126</v>
      </c>
      <c r="E62" s="10" t="str">
        <f xml:space="preserve"> E$37</f>
        <v>Pre Forecast Period Total</v>
      </c>
      <c r="F62" s="10">
        <f xml:space="preserve"> F$37</f>
        <v>4</v>
      </c>
      <c r="G62" s="10" t="str">
        <f xml:space="preserve"> G$37</f>
        <v>columns</v>
      </c>
    </row>
    <row r="63" spans="1:77" s="106" customFormat="1" ht="12.75" x14ac:dyDescent="0.45">
      <c r="B63" s="117"/>
      <c r="C63" s="118"/>
      <c r="D63" s="119" t="s">
        <v>126</v>
      </c>
      <c r="E63" s="10" t="str">
        <f xml:space="preserve"> E$51</f>
        <v xml:space="preserve">Forecast Period Total </v>
      </c>
      <c r="F63" s="10">
        <f xml:space="preserve"> F$51</f>
        <v>5</v>
      </c>
      <c r="G63" s="10" t="str">
        <f xml:space="preserve"> G$51</f>
        <v>columns</v>
      </c>
    </row>
    <row r="64" spans="1:77" s="106" customFormat="1" ht="12.75" x14ac:dyDescent="0.45">
      <c r="B64" s="117"/>
      <c r="C64" s="118"/>
      <c r="D64" s="120"/>
      <c r="E64" s="3" t="s">
        <v>127</v>
      </c>
      <c r="F64" s="116">
        <f xml:space="preserve"> IF(F61 - SUM(F62:F63) &lt;&gt; 0, 1, 0)</f>
        <v>0</v>
      </c>
      <c r="G64" s="121" t="s">
        <v>128</v>
      </c>
    </row>
    <row r="65" spans="1:5" s="106" customFormat="1" ht="12.75" x14ac:dyDescent="0.45"/>
    <row r="66" spans="1:5" s="106" customFormat="1" ht="12.75" x14ac:dyDescent="0.45">
      <c r="E66" s="106" t="s">
        <v>129</v>
      </c>
    </row>
    <row r="67" spans="1:5" s="106" customFormat="1" ht="12.75" x14ac:dyDescent="0.45">
      <c r="E67" s="106" t="s">
        <v>130</v>
      </c>
    </row>
    <row r="68" spans="1:5" s="106" customFormat="1" ht="12.75" x14ac:dyDescent="0.45"/>
    <row r="69" spans="1:5" s="106" customFormat="1" ht="12.75" x14ac:dyDescent="0.45"/>
    <row r="70" spans="1:5" s="131" customFormat="1" ht="13.15" x14ac:dyDescent="0.45">
      <c r="A70" s="132" t="s">
        <v>41</v>
      </c>
    </row>
    <row r="71" spans="1:5" s="106" customFormat="1" ht="12.75" x14ac:dyDescent="0.45"/>
    <row r="72" spans="1:5" s="106" customFormat="1" ht="12.75" hidden="1" x14ac:dyDescent="0.45"/>
    <row r="73" spans="1:5" s="106" customFormat="1" ht="12.75" hidden="1" x14ac:dyDescent="0.45"/>
    <row r="74" spans="1:5" s="106" customFormat="1" ht="12.75" hidden="1" x14ac:dyDescent="0.45"/>
    <row r="75" spans="1:5" s="106" customFormat="1" ht="12.75" hidden="1" x14ac:dyDescent="0.45"/>
    <row r="76" spans="1:5" s="106" customFormat="1" ht="12.75" hidden="1" x14ac:dyDescent="0.45"/>
    <row r="77" spans="1:5" s="106" customFormat="1" ht="12.75" hidden="1" x14ac:dyDescent="0.45"/>
    <row r="78" spans="1:5" s="106" customFormat="1" ht="12.75" hidden="1" x14ac:dyDescent="0.45"/>
    <row r="79" spans="1:5" s="106" customFormat="1" ht="12.75" hidden="1" x14ac:dyDescent="0.45"/>
    <row r="80" spans="1:5" s="106" customFormat="1" ht="12.75" hidden="1" x14ac:dyDescent="0.45"/>
    <row r="81" ht="14.45" hidden="1" customHeight="1" x14ac:dyDescent="0.45"/>
    <row r="82" ht="14.45" hidden="1" customHeight="1" x14ac:dyDescent="0.45"/>
    <row r="83" ht="14.45" hidden="1" customHeight="1" x14ac:dyDescent="0.45"/>
  </sheetData>
  <conditionalFormatting sqref="F64">
    <cfRule type="cellIs" dxfId="92" priority="15" stopIfTrue="1" operator="notEqual">
      <formula>0</formula>
    </cfRule>
    <cfRule type="cellIs" dxfId="91" priority="16" stopIfTrue="1" operator="equal">
      <formula>""</formula>
    </cfRule>
  </conditionalFormatting>
  <conditionalFormatting sqref="J3:R3">
    <cfRule type="cellIs" dxfId="90" priority="1" operator="equal">
      <formula>"Post-Fcst"</formula>
    </cfRule>
    <cfRule type="cellIs" dxfId="89" priority="2" operator="equal">
      <formula>"Forecast"</formula>
    </cfRule>
    <cfRule type="cellIs" dxfId="88" priority="3" operator="equal">
      <formula>"Pre Fcst"</formula>
    </cfRule>
  </conditionalFormatting>
  <pageMargins left="0.70866141732283472" right="0.70866141732283472" top="0.74803149606299213" bottom="0.74803149606299213" header="0.31496062992125984" footer="0.31496062992125984"/>
  <pageSetup paperSize="9" scale="42" orientation="portrait" r:id="rId1"/>
  <headerFooter>
    <oddHeader>&amp;L&amp;F
&amp;C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3F174-36DA-4D23-ABFF-95479F8E749C}">
  <sheetPr codeName="Sheet15"/>
  <dimension ref="A1:H33"/>
  <sheetViews>
    <sheetView tabSelected="1" view="pageLayout" zoomScale="80" zoomScaleNormal="80" zoomScalePageLayoutView="80" workbookViewId="0"/>
  </sheetViews>
  <sheetFormatPr defaultRowHeight="14.25" x14ac:dyDescent="0.45"/>
  <cols>
    <col min="1" max="1" width="23" customWidth="1"/>
    <col min="2" max="2" width="18.86328125" bestFit="1" customWidth="1"/>
    <col min="3" max="3" width="18.1328125" bestFit="1" customWidth="1"/>
    <col min="4" max="4" width="20.73046875" bestFit="1" customWidth="1"/>
    <col min="5" max="5" width="13.1328125" bestFit="1" customWidth="1"/>
    <col min="6" max="6" width="5" bestFit="1" customWidth="1"/>
    <col min="7" max="7" width="16.3984375" customWidth="1"/>
    <col min="8" max="8" width="18.265625" customWidth="1"/>
    <col min="9" max="9" width="16.86328125" customWidth="1"/>
  </cols>
  <sheetData>
    <row r="1" spans="1:8" s="299" customFormat="1" ht="25.15" x14ac:dyDescent="0.45">
      <c r="A1" s="302" t="s">
        <v>131</v>
      </c>
    </row>
    <row r="3" spans="1:8" x14ac:dyDescent="0.45">
      <c r="A3" s="644" t="s">
        <v>132</v>
      </c>
      <c r="B3" s="644"/>
      <c r="C3" s="644"/>
      <c r="D3" s="644"/>
      <c r="E3" s="644"/>
      <c r="F3" s="644"/>
    </row>
    <row r="4" spans="1:8" x14ac:dyDescent="0.45">
      <c r="A4" s="645"/>
      <c r="B4" s="646"/>
      <c r="C4" s="427" t="s">
        <v>133</v>
      </c>
      <c r="D4" s="427" t="s">
        <v>134</v>
      </c>
      <c r="E4" s="427" t="s">
        <v>135</v>
      </c>
      <c r="F4" s="427" t="s">
        <v>136</v>
      </c>
    </row>
    <row r="5" spans="1:8" x14ac:dyDescent="0.45">
      <c r="A5" s="643" t="s">
        <v>137</v>
      </c>
      <c r="B5" s="238" t="s">
        <v>138</v>
      </c>
      <c r="C5" s="239">
        <v>4.9800000000000004</v>
      </c>
      <c r="D5" s="239">
        <v>2.92</v>
      </c>
      <c r="E5" s="239">
        <v>1.92</v>
      </c>
      <c r="F5" s="238" t="s">
        <v>139</v>
      </c>
    </row>
    <row r="6" spans="1:8" x14ac:dyDescent="0.45">
      <c r="A6" s="643"/>
      <c r="B6" s="238" t="s">
        <v>140</v>
      </c>
      <c r="C6" s="240">
        <v>5.18</v>
      </c>
      <c r="D6" s="240">
        <v>3.12</v>
      </c>
      <c r="E6" s="240">
        <v>2.2000000000000002</v>
      </c>
      <c r="F6" s="238" t="s">
        <v>139</v>
      </c>
    </row>
    <row r="7" spans="1:8" x14ac:dyDescent="0.45">
      <c r="C7" s="204"/>
    </row>
    <row r="8" spans="1:8" x14ac:dyDescent="0.45">
      <c r="A8" s="649" t="s">
        <v>141</v>
      </c>
      <c r="B8" s="649"/>
      <c r="C8" s="649"/>
      <c r="D8" s="649"/>
      <c r="E8" s="444" t="s">
        <v>131</v>
      </c>
      <c r="F8" s="446"/>
      <c r="G8" s="446"/>
    </row>
    <row r="9" spans="1:8" x14ac:dyDescent="0.45">
      <c r="A9" s="647" t="s">
        <v>8</v>
      </c>
      <c r="B9" s="648"/>
      <c r="C9" s="428" t="s">
        <v>142</v>
      </c>
      <c r="D9" s="445" t="s">
        <v>143</v>
      </c>
      <c r="E9" s="449" t="s">
        <v>144</v>
      </c>
      <c r="F9" s="228"/>
      <c r="G9" s="228"/>
    </row>
    <row r="10" spans="1:8" x14ac:dyDescent="0.45">
      <c r="A10" s="210" t="s">
        <v>145</v>
      </c>
      <c r="B10" s="210" t="s">
        <v>146</v>
      </c>
      <c r="C10" s="211">
        <v>0.36399999999999999</v>
      </c>
      <c r="D10" s="447">
        <v>0.61499999999999999</v>
      </c>
      <c r="E10" s="451">
        <v>2.92E-2</v>
      </c>
      <c r="F10" s="246"/>
      <c r="G10" s="246"/>
      <c r="H10" s="247"/>
    </row>
    <row r="11" spans="1:8" x14ac:dyDescent="0.45">
      <c r="A11" s="210" t="s">
        <v>147</v>
      </c>
      <c r="B11" s="210" t="s">
        <v>148</v>
      </c>
      <c r="C11" s="244">
        <v>0.79300000000000004</v>
      </c>
      <c r="D11" s="448">
        <v>0.51900000000000002</v>
      </c>
      <c r="E11" s="451">
        <v>3.1199999999999999E-2</v>
      </c>
      <c r="F11" s="246"/>
      <c r="G11" s="245"/>
      <c r="H11" s="245"/>
    </row>
    <row r="12" spans="1:8" x14ac:dyDescent="0.45">
      <c r="A12" s="210" t="s">
        <v>149</v>
      </c>
      <c r="B12" s="210" t="s">
        <v>150</v>
      </c>
      <c r="C12" s="244">
        <v>0.78400000000000003</v>
      </c>
      <c r="D12" s="448">
        <v>0.73299999999999998</v>
      </c>
      <c r="E12" s="451">
        <v>3.1199999999999999E-2</v>
      </c>
      <c r="F12" s="246"/>
      <c r="G12" s="246"/>
      <c r="H12" s="245"/>
    </row>
    <row r="13" spans="1:8" x14ac:dyDescent="0.45">
      <c r="A13" s="210" t="s">
        <v>151</v>
      </c>
      <c r="B13" s="210" t="s">
        <v>152</v>
      </c>
      <c r="C13" s="244">
        <v>0.57399999999999995</v>
      </c>
      <c r="D13" s="448">
        <v>0.55100000000000005</v>
      </c>
      <c r="E13" s="451">
        <v>2.92E-2</v>
      </c>
      <c r="F13" s="246"/>
      <c r="G13" s="246"/>
      <c r="H13" s="245"/>
    </row>
    <row r="14" spans="1:8" x14ac:dyDescent="0.45">
      <c r="A14" s="210" t="s">
        <v>153</v>
      </c>
      <c r="B14" s="210" t="s">
        <v>154</v>
      </c>
      <c r="C14" s="244">
        <v>0.70499999999999996</v>
      </c>
      <c r="D14" s="448">
        <v>0.71299999999999997</v>
      </c>
      <c r="E14" s="451">
        <v>2.92E-2</v>
      </c>
      <c r="F14" s="246"/>
      <c r="G14" s="246"/>
      <c r="H14" s="245"/>
    </row>
    <row r="15" spans="1:8" x14ac:dyDescent="0.45">
      <c r="A15" s="210" t="s">
        <v>155</v>
      </c>
      <c r="B15" s="210" t="s">
        <v>156</v>
      </c>
      <c r="C15" s="244">
        <v>0.91400000000000003</v>
      </c>
      <c r="D15" s="448">
        <v>0.58299999999999996</v>
      </c>
      <c r="E15" s="451">
        <v>3.1199999999999999E-2</v>
      </c>
      <c r="F15" s="246"/>
      <c r="G15" s="246"/>
      <c r="H15" s="245"/>
    </row>
    <row r="16" spans="1:8" x14ac:dyDescent="0.45">
      <c r="A16" s="210" t="s">
        <v>157</v>
      </c>
      <c r="B16" s="210" t="s">
        <v>158</v>
      </c>
      <c r="C16" s="244">
        <v>0.81799999999999995</v>
      </c>
      <c r="D16" s="448">
        <v>0.68799999999999994</v>
      </c>
      <c r="E16" s="451">
        <v>2.92E-2</v>
      </c>
      <c r="F16" s="246"/>
      <c r="G16" s="246"/>
      <c r="H16" s="245"/>
    </row>
    <row r="17" spans="1:8" x14ac:dyDescent="0.45">
      <c r="A17" s="210" t="s">
        <v>159</v>
      </c>
      <c r="B17" s="210" t="s">
        <v>160</v>
      </c>
      <c r="C17" s="244">
        <v>0.81499999999999995</v>
      </c>
      <c r="D17" s="448">
        <v>0.49</v>
      </c>
      <c r="E17" s="451">
        <v>2.92E-2</v>
      </c>
      <c r="F17" s="246"/>
      <c r="G17" s="246"/>
      <c r="H17" s="245"/>
    </row>
    <row r="18" spans="1:8" x14ac:dyDescent="0.45">
      <c r="A18" s="249" t="s">
        <v>161</v>
      </c>
      <c r="B18" s="210" t="s">
        <v>162</v>
      </c>
      <c r="C18" s="244">
        <v>0.71</v>
      </c>
      <c r="D18" s="448">
        <v>0.61199999999999999</v>
      </c>
      <c r="E18" s="451">
        <v>2.92E-2</v>
      </c>
      <c r="F18" s="246"/>
      <c r="G18" s="246"/>
      <c r="H18" s="245"/>
    </row>
    <row r="19" spans="1:8" x14ac:dyDescent="0.45">
      <c r="A19" s="210" t="s">
        <v>163</v>
      </c>
      <c r="B19" s="210" t="s">
        <v>164</v>
      </c>
      <c r="C19" s="244">
        <v>0.59099999999999997</v>
      </c>
      <c r="D19" s="448">
        <v>0.69099999999999995</v>
      </c>
      <c r="E19" s="451">
        <v>2.92E-2</v>
      </c>
      <c r="F19" s="248"/>
      <c r="G19" s="246"/>
      <c r="H19" s="245"/>
    </row>
    <row r="20" spans="1:8" x14ac:dyDescent="0.45">
      <c r="A20" s="210" t="s">
        <v>165</v>
      </c>
      <c r="B20" s="210" t="s">
        <v>9</v>
      </c>
      <c r="C20" s="244">
        <v>0.63800000000000001</v>
      </c>
      <c r="D20" s="448">
        <v>0.63500000000000001</v>
      </c>
      <c r="E20" s="451">
        <v>2.92E-2</v>
      </c>
      <c r="F20" s="246"/>
      <c r="G20" s="246"/>
      <c r="H20" s="245"/>
    </row>
    <row r="21" spans="1:8" x14ac:dyDescent="0.45">
      <c r="A21" s="210" t="s">
        <v>166</v>
      </c>
      <c r="B21" s="210" t="s">
        <v>167</v>
      </c>
      <c r="C21" s="244">
        <v>0.78300000000000003</v>
      </c>
      <c r="D21" s="448">
        <v>0.58799999999999997</v>
      </c>
      <c r="E21" s="451">
        <v>2.92E-2</v>
      </c>
      <c r="F21" s="246"/>
      <c r="G21" s="246"/>
      <c r="H21" s="245"/>
    </row>
    <row r="22" spans="1:8" x14ac:dyDescent="0.45">
      <c r="A22" s="210" t="s">
        <v>168</v>
      </c>
      <c r="B22" s="210" t="s">
        <v>169</v>
      </c>
      <c r="C22" s="244">
        <v>0.52800000000000002</v>
      </c>
      <c r="D22" s="448">
        <v>0.48199999999999998</v>
      </c>
      <c r="E22" s="451">
        <v>2.92E-2</v>
      </c>
      <c r="F22" s="246"/>
      <c r="G22" s="246"/>
      <c r="H22" s="245"/>
    </row>
    <row r="23" spans="1:8" x14ac:dyDescent="0.45">
      <c r="A23" s="210" t="s">
        <v>170</v>
      </c>
      <c r="B23" s="210" t="s">
        <v>171</v>
      </c>
      <c r="C23" s="244">
        <v>0.54800000000000004</v>
      </c>
      <c r="D23" s="448">
        <v>0.438</v>
      </c>
      <c r="E23" s="451">
        <v>2.92E-2</v>
      </c>
      <c r="F23" s="246"/>
      <c r="G23" s="246"/>
      <c r="H23" s="245"/>
    </row>
    <row r="24" spans="1:8" x14ac:dyDescent="0.45">
      <c r="A24" s="210" t="s">
        <v>172</v>
      </c>
      <c r="B24" s="210" t="s">
        <v>173</v>
      </c>
      <c r="C24" s="244">
        <v>0.76200000000000001</v>
      </c>
      <c r="D24" s="448">
        <v>0.71599999999999997</v>
      </c>
      <c r="E24" s="451">
        <v>2.92E-2</v>
      </c>
      <c r="F24" s="246"/>
      <c r="G24" s="246"/>
      <c r="H24" s="245"/>
    </row>
    <row r="25" spans="1:8" x14ac:dyDescent="0.45">
      <c r="A25" s="210" t="s">
        <v>174</v>
      </c>
      <c r="B25" s="210" t="s">
        <v>175</v>
      </c>
      <c r="C25" s="244">
        <v>0.64100000000000001</v>
      </c>
      <c r="D25" s="448">
        <v>0.72199999999999998</v>
      </c>
      <c r="E25" s="451">
        <v>2.92E-2</v>
      </c>
      <c r="F25" s="246"/>
      <c r="G25" s="246"/>
      <c r="H25" s="245"/>
    </row>
    <row r="26" spans="1:8" x14ac:dyDescent="0.45">
      <c r="A26" s="210" t="s">
        <v>176</v>
      </c>
      <c r="B26" s="210" t="s">
        <v>177</v>
      </c>
      <c r="C26" s="244">
        <v>0.83299999999999996</v>
      </c>
      <c r="D26" s="448">
        <v>0.78800000000000003</v>
      </c>
      <c r="E26" s="451">
        <v>3.1199999999999999E-2</v>
      </c>
      <c r="F26" s="246"/>
      <c r="G26" s="246"/>
      <c r="H26" s="245"/>
    </row>
    <row r="27" spans="1:8" x14ac:dyDescent="0.45">
      <c r="F27" s="246"/>
      <c r="G27" s="246"/>
      <c r="H27" s="246"/>
    </row>
    <row r="28" spans="1:8" x14ac:dyDescent="0.45">
      <c r="F28" s="231"/>
      <c r="G28" s="231"/>
      <c r="H28" s="231"/>
    </row>
    <row r="29" spans="1:8" x14ac:dyDescent="0.45">
      <c r="B29" s="124"/>
    </row>
    <row r="30" spans="1:8" x14ac:dyDescent="0.45">
      <c r="B30" s="124"/>
    </row>
    <row r="31" spans="1:8" x14ac:dyDescent="0.45">
      <c r="B31" s="124"/>
    </row>
    <row r="32" spans="1:8" x14ac:dyDescent="0.45">
      <c r="B32" s="124"/>
    </row>
    <row r="33" spans="2:2" x14ac:dyDescent="0.45">
      <c r="B33" s="124"/>
    </row>
  </sheetData>
  <sheetProtection algorithmName="SHA-512" hashValue="C8LNx59b6jhEh2t/xko0J0CIyIgX5O8blWc9ms9liagl8lg9ckt+QgptyMu6ovRRXhAOG/ABrcP8OysXy1TgUA==" saltValue="VBTg/+KjLjfsrV89xo0loA==" spinCount="100000" sheet="1" objects="1" scenarios="1"/>
  <mergeCells count="5">
    <mergeCell ref="A5:A6"/>
    <mergeCell ref="A3:F3"/>
    <mergeCell ref="A4:B4"/>
    <mergeCell ref="A9:B9"/>
    <mergeCell ref="A8:D8"/>
  </mergeCells>
  <pageMargins left="0.70866141732283472" right="0.70866141732283472" top="0.74803149606299213" bottom="0.74803149606299213" header="0.31496062992125984" footer="0.31496062992125984"/>
  <pageSetup paperSize="9" scale="42" orientation="portrait" r:id="rId1"/>
  <headerFooter>
    <oddHeader>&amp;L&amp;F
&amp;C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75502-BC4D-4364-8AAF-F70647C1D176}">
  <sheetPr codeName="Sheet7">
    <pageSetUpPr fitToPage="1"/>
  </sheetPr>
  <dimension ref="A1:XFC32"/>
  <sheetViews>
    <sheetView showGridLines="0" tabSelected="1" view="pageLayout" zoomScale="80" zoomScaleNormal="80" zoomScalePageLayoutView="80" workbookViewId="0"/>
  </sheetViews>
  <sheetFormatPr defaultColWidth="0" defaultRowHeight="13.5" zeroHeight="1" x14ac:dyDescent="0.45"/>
  <cols>
    <col min="1" max="4" width="1.1328125" style="155" customWidth="1"/>
    <col min="5" max="5" width="56" style="155" customWidth="1"/>
    <col min="6" max="6" width="11.86328125" style="155" customWidth="1"/>
    <col min="7" max="8" width="11.1328125" style="155" customWidth="1"/>
    <col min="9" max="9" width="1.3984375" style="155" customWidth="1"/>
    <col min="10" max="18" width="11.86328125" style="155" customWidth="1"/>
    <col min="19" max="16383" width="8.86328125" style="155" hidden="1"/>
    <col min="16384" max="16384" width="5.3984375" style="155" hidden="1"/>
  </cols>
  <sheetData>
    <row r="1" spans="1:18" ht="25.15" x14ac:dyDescent="0.7">
      <c r="A1" s="62" t="s">
        <v>178</v>
      </c>
      <c r="B1" s="63"/>
      <c r="C1" s="64"/>
      <c r="D1" s="63"/>
      <c r="E1" s="65"/>
      <c r="F1" s="63"/>
      <c r="G1" s="63"/>
      <c r="H1" s="63"/>
      <c r="I1" s="63"/>
      <c r="J1" s="63"/>
      <c r="K1" s="63"/>
      <c r="L1" s="63"/>
      <c r="M1" s="63"/>
      <c r="N1" s="63"/>
      <c r="O1" s="63"/>
      <c r="P1" s="63"/>
      <c r="Q1" s="63"/>
      <c r="R1" s="63"/>
    </row>
    <row r="2" spans="1:18" x14ac:dyDescent="0.45">
      <c r="A2" s="104"/>
      <c r="B2" s="104"/>
      <c r="C2" s="104"/>
      <c r="D2" s="104"/>
      <c r="E2" s="106" t="str">
        <f xml:space="preserve"> Time!E$2</f>
        <v>Model Period Ending</v>
      </c>
      <c r="F2" s="551"/>
      <c r="G2" s="551"/>
      <c r="H2" s="106">
        <f xml:space="preserve"> Time!H$2</f>
        <v>0</v>
      </c>
      <c r="I2" s="106">
        <f xml:space="preserve"> Time!I$2</f>
        <v>0</v>
      </c>
      <c r="J2" s="135">
        <f xml:space="preserve"> Time!J$21</f>
        <v>42825</v>
      </c>
      <c r="K2" s="135">
        <f xml:space="preserve"> Time!K$21</f>
        <v>43190</v>
      </c>
      <c r="L2" s="135">
        <f xml:space="preserve"> Time!L$21</f>
        <v>43555</v>
      </c>
      <c r="M2" s="135">
        <f xml:space="preserve"> Time!M$21</f>
        <v>43921</v>
      </c>
      <c r="N2" s="135">
        <f xml:space="preserve"> Time!N$21</f>
        <v>44286</v>
      </c>
      <c r="O2" s="135">
        <f xml:space="preserve"> Time!O$21</f>
        <v>44651</v>
      </c>
      <c r="P2" s="135">
        <f xml:space="preserve"> Time!P$21</f>
        <v>45016</v>
      </c>
      <c r="Q2" s="135">
        <f xml:space="preserve"> Time!Q$21</f>
        <v>45382</v>
      </c>
      <c r="R2" s="135">
        <f xml:space="preserve"> Time!R$21</f>
        <v>45747</v>
      </c>
    </row>
    <row r="3" spans="1:18" x14ac:dyDescent="0.45">
      <c r="A3" s="104"/>
      <c r="B3" s="104"/>
      <c r="C3" s="104"/>
      <c r="D3" s="104"/>
      <c r="E3" s="106" t="str">
        <f xml:space="preserve"> Time!E$3</f>
        <v>Pre Forecast vs Forecast</v>
      </c>
      <c r="F3" s="551"/>
      <c r="G3" s="106"/>
      <c r="H3" s="106">
        <f xml:space="preserve"> Time!H$3</f>
        <v>0</v>
      </c>
      <c r="I3" s="106">
        <f xml:space="preserve"> Time!I$3</f>
        <v>0</v>
      </c>
      <c r="J3" s="106">
        <f xml:space="preserve"> Time!J$55</f>
        <v>0</v>
      </c>
      <c r="K3" s="106" t="str">
        <f xml:space="preserve"> Time!K$55</f>
        <v>Pre Fcst</v>
      </c>
      <c r="L3" s="106" t="str">
        <f xml:space="preserve"> Time!L$55</f>
        <v>Pre Fcst</v>
      </c>
      <c r="M3" s="106" t="str">
        <f xml:space="preserve"> Time!M$55</f>
        <v>Pre Fcst</v>
      </c>
      <c r="N3" s="106" t="str">
        <f xml:space="preserve"> Time!N$55</f>
        <v>Forecast</v>
      </c>
      <c r="O3" s="106" t="str">
        <f xml:space="preserve"> Time!O$55</f>
        <v>Forecast</v>
      </c>
      <c r="P3" s="106" t="str">
        <f xml:space="preserve"> Time!P$55</f>
        <v>Forecast</v>
      </c>
      <c r="Q3" s="106" t="str">
        <f xml:space="preserve"> Time!Q$55</f>
        <v>Forecast</v>
      </c>
      <c r="R3" s="106" t="str">
        <f xml:space="preserve"> Time!R$55</f>
        <v>Forecast</v>
      </c>
    </row>
    <row r="4" spans="1:18" x14ac:dyDescent="0.45">
      <c r="A4" s="105"/>
      <c r="B4" s="105"/>
      <c r="C4" s="105"/>
      <c r="D4" s="105"/>
      <c r="E4" s="106" t="str">
        <f xml:space="preserve"> Time!E$4</f>
        <v>Financial Year Ending</v>
      </c>
      <c r="F4" s="106"/>
      <c r="G4" s="106"/>
      <c r="H4" s="106">
        <f xml:space="preserve"> Time!H$4</f>
        <v>0</v>
      </c>
      <c r="I4" s="106">
        <f xml:space="preserve"> Time!I$4</f>
        <v>0</v>
      </c>
      <c r="J4" s="106">
        <f xml:space="preserve"> Time!J$29</f>
        <v>2017</v>
      </c>
      <c r="K4" s="106">
        <f xml:space="preserve"> Time!K$29</f>
        <v>2018</v>
      </c>
      <c r="L4" s="106">
        <f xml:space="preserve"> Time!L$29</f>
        <v>2019</v>
      </c>
      <c r="M4" s="106">
        <f xml:space="preserve"> Time!M$29</f>
        <v>2020</v>
      </c>
      <c r="N4" s="106">
        <f xml:space="preserve"> Time!N$29</f>
        <v>2021</v>
      </c>
      <c r="O4" s="106">
        <f xml:space="preserve"> Time!O$29</f>
        <v>2022</v>
      </c>
      <c r="P4" s="106">
        <f xml:space="preserve"> Time!P$29</f>
        <v>2023</v>
      </c>
      <c r="Q4" s="106">
        <f xml:space="preserve"> Time!Q$29</f>
        <v>2024</v>
      </c>
      <c r="R4" s="106">
        <f xml:space="preserve"> Time!R$29</f>
        <v>2025</v>
      </c>
    </row>
    <row r="5" spans="1:18" x14ac:dyDescent="0.45">
      <c r="A5" s="104"/>
      <c r="B5" s="104"/>
      <c r="C5" s="104"/>
      <c r="D5" s="104"/>
      <c r="E5" s="106" t="str">
        <f xml:space="preserve"> Time!E$5</f>
        <v>Model column counter</v>
      </c>
      <c r="F5" s="14" t="s">
        <v>179</v>
      </c>
      <c r="G5" s="1" t="s">
        <v>136</v>
      </c>
      <c r="H5" s="14" t="s">
        <v>180</v>
      </c>
      <c r="I5" s="104"/>
      <c r="J5" s="104">
        <f xml:space="preserve"> Time!J$8</f>
        <v>1</v>
      </c>
      <c r="K5" s="104">
        <f xml:space="preserve"> Time!K$8</f>
        <v>2</v>
      </c>
      <c r="L5" s="104">
        <f xml:space="preserve"> Time!L$8</f>
        <v>3</v>
      </c>
      <c r="M5" s="104">
        <f xml:space="preserve"> Time!M$8</f>
        <v>4</v>
      </c>
      <c r="N5" s="104">
        <f xml:space="preserve"> Time!N$8</f>
        <v>5</v>
      </c>
      <c r="O5" s="104">
        <f xml:space="preserve"> Time!O$8</f>
        <v>6</v>
      </c>
      <c r="P5" s="104">
        <f xml:space="preserve"> Time!P$8</f>
        <v>7</v>
      </c>
      <c r="Q5" s="104">
        <f xml:space="preserve"> Time!Q$8</f>
        <v>8</v>
      </c>
      <c r="R5" s="104">
        <f xml:space="preserve"> Time!R$8</f>
        <v>9</v>
      </c>
    </row>
    <row r="6" spans="1:18" x14ac:dyDescent="0.45">
      <c r="A6" s="106"/>
      <c r="B6" s="106"/>
      <c r="C6" s="106"/>
      <c r="D6" s="106"/>
      <c r="E6" s="106"/>
      <c r="F6" s="106"/>
      <c r="G6" s="106"/>
      <c r="H6" s="106"/>
      <c r="I6" s="106"/>
      <c r="J6" s="106"/>
      <c r="K6" s="106"/>
      <c r="L6" s="106"/>
      <c r="M6" s="106"/>
      <c r="N6" s="106"/>
      <c r="O6" s="106"/>
      <c r="P6" s="106"/>
      <c r="Q6" s="106"/>
      <c r="R6" s="106"/>
    </row>
    <row r="7" spans="1:18" s="106" customFormat="1" ht="13.15" x14ac:dyDescent="0.45">
      <c r="A7" s="139" t="s">
        <v>181</v>
      </c>
      <c r="B7" s="139"/>
      <c r="C7" s="139"/>
      <c r="D7" s="139"/>
      <c r="E7" s="139"/>
      <c r="F7" s="139"/>
      <c r="G7" s="139"/>
      <c r="H7" s="139"/>
      <c r="I7" s="139"/>
      <c r="J7" s="139"/>
      <c r="K7" s="139"/>
      <c r="L7" s="139"/>
      <c r="M7" s="139"/>
      <c r="N7" s="139"/>
      <c r="O7" s="139"/>
      <c r="P7" s="139"/>
      <c r="Q7" s="139"/>
      <c r="R7" s="139"/>
    </row>
    <row r="8" spans="1:18" s="106" customFormat="1" ht="13.15" x14ac:dyDescent="0.45">
      <c r="E8" s="12"/>
      <c r="F8" s="104"/>
      <c r="G8" s="104"/>
    </row>
    <row r="9" spans="1:18" s="106" customFormat="1" ht="12.75" x14ac:dyDescent="0.45">
      <c r="E9" s="4" t="s">
        <v>182</v>
      </c>
      <c r="F9" s="186">
        <v>42461</v>
      </c>
      <c r="G9" s="104" t="s">
        <v>109</v>
      </c>
    </row>
    <row r="10" spans="1:18" s="106" customFormat="1" ht="12.75" x14ac:dyDescent="0.45">
      <c r="E10" s="4"/>
      <c r="F10" s="4"/>
      <c r="G10" s="4"/>
    </row>
    <row r="11" spans="1:18" s="106" customFormat="1" ht="12.75" x14ac:dyDescent="0.45">
      <c r="E11" s="4" t="s">
        <v>183</v>
      </c>
      <c r="F11" s="188">
        <v>2017</v>
      </c>
      <c r="G11" s="104" t="s">
        <v>184</v>
      </c>
    </row>
    <row r="12" spans="1:18" customFormat="1" ht="14.25" x14ac:dyDescent="0.45"/>
    <row r="13" spans="1:18" s="106" customFormat="1" ht="12.75" x14ac:dyDescent="0.45">
      <c r="E13" s="4" t="s">
        <v>185</v>
      </c>
      <c r="F13" s="187">
        <v>3</v>
      </c>
      <c r="G13" s="104" t="s">
        <v>186</v>
      </c>
    </row>
    <row r="14" spans="1:18" s="106" customFormat="1" ht="12.75" x14ac:dyDescent="0.45">
      <c r="E14" s="4"/>
      <c r="F14" s="4"/>
      <c r="G14" s="104"/>
    </row>
    <row r="15" spans="1:18" s="106" customFormat="1" ht="12.75" x14ac:dyDescent="0.45">
      <c r="E15" s="4" t="s">
        <v>187</v>
      </c>
      <c r="F15" s="186">
        <v>43921</v>
      </c>
      <c r="G15" s="104" t="s">
        <v>109</v>
      </c>
    </row>
    <row r="16" spans="1:18" s="106" customFormat="1" ht="12.75" x14ac:dyDescent="0.45">
      <c r="E16" s="4"/>
      <c r="F16" s="4"/>
      <c r="G16" s="104"/>
    </row>
    <row r="17" spans="1:18" s="106" customFormat="1" ht="12.75" x14ac:dyDescent="0.45">
      <c r="E17" s="4" t="s">
        <v>115</v>
      </c>
      <c r="F17" s="186">
        <v>45747</v>
      </c>
      <c r="G17" s="104" t="s">
        <v>109</v>
      </c>
    </row>
    <row r="18" spans="1:18" s="106" customFormat="1" ht="12.75" x14ac:dyDescent="0.45">
      <c r="E18" s="104"/>
      <c r="F18" s="104"/>
      <c r="G18" s="104"/>
    </row>
    <row r="19" spans="1:18" s="156" customFormat="1" ht="13.15" x14ac:dyDescent="0.4">
      <c r="A19" s="110" t="s">
        <v>41</v>
      </c>
    </row>
    <row r="20" spans="1:18" x14ac:dyDescent="0.45">
      <c r="A20" s="551"/>
      <c r="B20" s="551"/>
      <c r="C20" s="551"/>
      <c r="D20" s="551"/>
      <c r="E20" s="551"/>
      <c r="F20" s="551"/>
      <c r="G20" s="551"/>
      <c r="H20" s="551"/>
      <c r="I20" s="551"/>
      <c r="J20" s="551"/>
      <c r="K20" s="551"/>
      <c r="L20" s="551"/>
      <c r="M20" s="551"/>
      <c r="N20" s="551"/>
      <c r="O20" s="551"/>
      <c r="P20" s="551"/>
      <c r="Q20" s="551"/>
      <c r="R20" s="551"/>
    </row>
    <row r="21" spans="1:18" ht="14.45" hidden="1" customHeight="1" x14ac:dyDescent="0.45">
      <c r="A21" s="551"/>
      <c r="B21" s="551"/>
      <c r="C21" s="551"/>
      <c r="D21" s="551"/>
      <c r="E21" s="551"/>
      <c r="F21" s="551"/>
      <c r="G21" s="551"/>
      <c r="H21" s="551"/>
      <c r="I21" s="551"/>
      <c r="J21" s="551"/>
      <c r="K21" s="551"/>
      <c r="L21" s="551"/>
      <c r="M21" s="551"/>
      <c r="N21" s="551"/>
      <c r="O21" s="551"/>
      <c r="P21" s="551"/>
      <c r="Q21" s="551"/>
      <c r="R21" s="551"/>
    </row>
    <row r="22" spans="1:18" ht="14.45" hidden="1" customHeight="1" x14ac:dyDescent="0.45">
      <c r="A22" s="551"/>
      <c r="B22" s="551"/>
      <c r="C22" s="551"/>
      <c r="D22" s="551"/>
      <c r="E22" s="551"/>
      <c r="F22" s="551"/>
      <c r="G22" s="551"/>
      <c r="H22" s="551"/>
      <c r="I22" s="551"/>
      <c r="J22" s="551"/>
      <c r="K22" s="551"/>
      <c r="L22" s="551"/>
      <c r="M22" s="551"/>
      <c r="N22" s="551"/>
      <c r="O22" s="551"/>
      <c r="P22" s="551"/>
      <c r="Q22" s="551"/>
      <c r="R22" s="551"/>
    </row>
    <row r="23" spans="1:18" ht="14.45" hidden="1" customHeight="1" x14ac:dyDescent="0.45">
      <c r="A23" s="551"/>
      <c r="B23" s="551"/>
      <c r="C23" s="551"/>
      <c r="D23" s="551"/>
      <c r="E23" s="551"/>
      <c r="F23" s="551"/>
      <c r="G23" s="551"/>
      <c r="H23" s="551"/>
      <c r="I23" s="551"/>
      <c r="J23" s="551"/>
      <c r="K23" s="551"/>
      <c r="L23" s="551"/>
      <c r="M23" s="551"/>
      <c r="N23" s="551"/>
      <c r="O23" s="551"/>
      <c r="P23" s="551"/>
      <c r="Q23" s="551"/>
      <c r="R23" s="551"/>
    </row>
    <row r="24" spans="1:18" ht="14.45" hidden="1" customHeight="1" x14ac:dyDescent="0.45">
      <c r="A24" s="551"/>
      <c r="B24" s="551"/>
      <c r="C24" s="551"/>
      <c r="D24" s="551"/>
      <c r="E24" s="551"/>
      <c r="F24" s="551"/>
      <c r="G24" s="551"/>
      <c r="H24" s="551"/>
      <c r="I24" s="551"/>
      <c r="J24" s="551"/>
      <c r="K24" s="551"/>
      <c r="L24" s="551"/>
      <c r="M24" s="551"/>
      <c r="N24" s="551"/>
      <c r="O24" s="551"/>
      <c r="P24" s="551"/>
      <c r="Q24" s="551"/>
      <c r="R24" s="551"/>
    </row>
    <row r="25" spans="1:18" ht="14.45" hidden="1" customHeight="1" x14ac:dyDescent="0.45">
      <c r="A25" s="551"/>
      <c r="B25" s="551"/>
      <c r="C25" s="551"/>
      <c r="D25" s="551"/>
      <c r="E25" s="551"/>
      <c r="F25" s="551"/>
      <c r="G25" s="551"/>
      <c r="H25" s="551"/>
      <c r="I25" s="551"/>
      <c r="J25" s="551"/>
      <c r="K25" s="551"/>
      <c r="L25" s="551"/>
      <c r="M25" s="551"/>
      <c r="N25" s="551"/>
      <c r="O25" s="551"/>
      <c r="P25" s="551"/>
      <c r="Q25" s="551"/>
      <c r="R25" s="551"/>
    </row>
    <row r="26" spans="1:18" ht="14.45" hidden="1" customHeight="1" x14ac:dyDescent="0.45">
      <c r="A26" s="551"/>
      <c r="B26" s="551"/>
      <c r="C26" s="551"/>
      <c r="D26" s="551"/>
      <c r="E26" s="551"/>
      <c r="F26" s="551"/>
      <c r="G26" s="551"/>
      <c r="H26" s="551"/>
      <c r="I26" s="551"/>
      <c r="J26" s="551"/>
      <c r="K26" s="551"/>
      <c r="L26" s="551"/>
      <c r="M26" s="551"/>
      <c r="N26" s="551"/>
      <c r="O26" s="551"/>
      <c r="P26" s="551"/>
      <c r="Q26" s="551"/>
      <c r="R26" s="551"/>
    </row>
    <row r="27" spans="1:18" hidden="1" x14ac:dyDescent="0.45">
      <c r="A27" s="551"/>
      <c r="B27" s="551"/>
      <c r="C27" s="551"/>
      <c r="D27" s="551"/>
      <c r="E27" s="551"/>
      <c r="F27" s="551"/>
      <c r="G27" s="551"/>
      <c r="H27" s="551"/>
      <c r="I27" s="551"/>
      <c r="J27" s="551"/>
      <c r="K27" s="551"/>
      <c r="L27" s="551"/>
      <c r="M27" s="551"/>
      <c r="N27" s="551"/>
      <c r="O27" s="551"/>
      <c r="P27" s="551"/>
      <c r="Q27" s="551"/>
      <c r="R27" s="551"/>
    </row>
    <row r="28" spans="1:18" hidden="1" x14ac:dyDescent="0.45">
      <c r="A28" s="551"/>
      <c r="B28" s="551"/>
      <c r="C28" s="551"/>
      <c r="D28" s="551"/>
      <c r="E28" s="551"/>
      <c r="F28" s="551"/>
      <c r="G28" s="551"/>
      <c r="H28" s="551"/>
      <c r="I28" s="551"/>
      <c r="J28" s="551"/>
      <c r="K28" s="551"/>
      <c r="L28" s="551"/>
      <c r="M28" s="551"/>
      <c r="N28" s="551"/>
      <c r="O28" s="551"/>
      <c r="P28" s="551"/>
      <c r="Q28" s="551"/>
      <c r="R28" s="551"/>
    </row>
    <row r="29" spans="1:18" hidden="1" x14ac:dyDescent="0.45">
      <c r="A29" s="551"/>
      <c r="B29" s="551"/>
      <c r="C29" s="551"/>
      <c r="D29" s="551"/>
      <c r="E29" s="551"/>
      <c r="F29" s="551"/>
      <c r="G29" s="551"/>
      <c r="H29" s="551"/>
      <c r="I29" s="551"/>
      <c r="J29" s="551"/>
      <c r="K29" s="551"/>
      <c r="L29" s="551"/>
      <c r="M29" s="551"/>
      <c r="N29" s="551"/>
      <c r="O29" s="551"/>
      <c r="P29" s="551"/>
      <c r="Q29" s="551"/>
      <c r="R29" s="551"/>
    </row>
    <row r="30" spans="1:18" hidden="1" x14ac:dyDescent="0.45">
      <c r="A30" s="551"/>
      <c r="B30" s="551"/>
      <c r="C30" s="551"/>
      <c r="D30" s="551"/>
      <c r="E30" s="551"/>
      <c r="F30" s="551"/>
      <c r="G30" s="551"/>
      <c r="H30" s="551"/>
      <c r="I30" s="551"/>
      <c r="J30" s="551"/>
      <c r="K30" s="551"/>
      <c r="L30" s="551"/>
      <c r="M30" s="551"/>
      <c r="N30" s="551"/>
      <c r="O30" s="551"/>
      <c r="P30" s="551"/>
      <c r="Q30" s="551"/>
      <c r="R30" s="551"/>
    </row>
    <row r="31" spans="1:18" hidden="1" x14ac:dyDescent="0.45">
      <c r="A31" s="551"/>
      <c r="B31" s="551"/>
      <c r="C31" s="551"/>
      <c r="D31" s="551"/>
      <c r="E31" s="551"/>
      <c r="F31" s="551"/>
      <c r="G31" s="551"/>
      <c r="H31" s="551"/>
      <c r="I31" s="551"/>
      <c r="J31" s="551"/>
      <c r="K31" s="551"/>
      <c r="L31" s="551"/>
      <c r="M31" s="551"/>
      <c r="N31" s="551"/>
      <c r="O31" s="551"/>
      <c r="P31" s="551"/>
      <c r="Q31" s="551"/>
      <c r="R31" s="551"/>
    </row>
    <row r="32" spans="1:18" hidden="1" x14ac:dyDescent="0.45">
      <c r="A32" s="551"/>
      <c r="B32" s="551"/>
      <c r="C32" s="551"/>
      <c r="D32" s="551"/>
      <c r="E32" s="551"/>
      <c r="F32" s="551"/>
      <c r="G32" s="551"/>
      <c r="H32" s="551"/>
      <c r="I32" s="551"/>
      <c r="J32" s="551"/>
      <c r="K32" s="551"/>
      <c r="L32" s="551"/>
      <c r="M32" s="551"/>
      <c r="N32" s="551"/>
      <c r="O32" s="551"/>
      <c r="P32" s="551"/>
      <c r="Q32" s="551"/>
      <c r="R32" s="551"/>
    </row>
  </sheetData>
  <conditionalFormatting sqref="J3:R3">
    <cfRule type="cellIs" dxfId="87" priority="9" operator="equal">
      <formula>"Post-Fcst"</formula>
    </cfRule>
    <cfRule type="cellIs" dxfId="86" priority="10" operator="equal">
      <formula>"Forecast"</formula>
    </cfRule>
    <cfRule type="cellIs" dxfId="85" priority="11" operator="equal">
      <formula>"Pre Fcst"</formula>
    </cfRule>
  </conditionalFormatting>
  <pageMargins left="0.70866141732283472" right="0.70866141732283472" top="0.74803149606299213" bottom="0.74803149606299213" header="0.31496062992125984" footer="0.31496062992125984"/>
  <pageSetup paperSize="9" scale="42" orientation="portrait" r:id="rId1"/>
  <headerFooter>
    <oddHeader>&amp;L&amp;F
&amp;C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8BD8-7980-44E9-AAA7-D0D63ED602E3}">
  <sheetPr>
    <pageSetUpPr fitToPage="1"/>
  </sheetPr>
  <dimension ref="A1:J21"/>
  <sheetViews>
    <sheetView tabSelected="1" zoomScale="80" zoomScaleNormal="80" workbookViewId="0"/>
  </sheetViews>
  <sheetFormatPr defaultColWidth="9" defaultRowHeight="14.25" x14ac:dyDescent="0.45"/>
  <cols>
    <col min="1" max="1" width="9" style="476"/>
    <col min="2" max="2" width="55.1328125" style="476" bestFit="1" customWidth="1"/>
    <col min="3" max="3" width="8" style="476" hidden="1" customWidth="1"/>
    <col min="4" max="16384" width="9" style="476"/>
  </cols>
  <sheetData>
    <row r="1" spans="1:10" s="299" customFormat="1" ht="25.15" x14ac:dyDescent="0.45">
      <c r="A1" s="302" t="s">
        <v>188</v>
      </c>
    </row>
    <row r="3" spans="1:10" s="310" customFormat="1" ht="13.5" x14ac:dyDescent="0.45">
      <c r="A3" s="561"/>
      <c r="B3" s="562" t="s">
        <v>189</v>
      </c>
      <c r="C3" s="562"/>
      <c r="D3" s="562"/>
      <c r="E3" s="562"/>
      <c r="F3" s="562"/>
      <c r="G3" s="562"/>
      <c r="H3" s="561"/>
      <c r="I3" s="561"/>
      <c r="J3" s="561"/>
    </row>
    <row r="4" spans="1:10" s="474" customFormat="1" ht="13.5" x14ac:dyDescent="0.45">
      <c r="A4" s="563"/>
      <c r="B4" s="564" t="s">
        <v>190</v>
      </c>
      <c r="C4" s="565">
        <v>0</v>
      </c>
      <c r="D4" s="565">
        <v>1</v>
      </c>
      <c r="E4" s="565">
        <v>2</v>
      </c>
      <c r="F4" s="565">
        <v>3</v>
      </c>
      <c r="G4" s="565">
        <v>4</v>
      </c>
      <c r="H4" s="563"/>
      <c r="I4" s="563"/>
      <c r="J4" s="563"/>
    </row>
    <row r="5" spans="1:10" s="474" customFormat="1" ht="13.5" x14ac:dyDescent="0.45">
      <c r="A5" s="563"/>
      <c r="B5" s="564" t="s">
        <v>191</v>
      </c>
      <c r="C5" s="565"/>
      <c r="D5" s="566">
        <v>0.1</v>
      </c>
      <c r="E5" s="566">
        <v>0.15</v>
      </c>
      <c r="F5" s="566">
        <v>0.35</v>
      </c>
      <c r="G5" s="566">
        <v>0.4</v>
      </c>
      <c r="H5" s="563"/>
      <c r="I5" s="563"/>
      <c r="J5" s="563"/>
    </row>
    <row r="6" spans="1:10" s="475" customFormat="1" ht="13.5" x14ac:dyDescent="0.45">
      <c r="A6" s="567"/>
      <c r="B6" s="564" t="s">
        <v>192</v>
      </c>
      <c r="C6" s="566"/>
      <c r="D6" s="566">
        <v>0.1</v>
      </c>
      <c r="E6" s="566">
        <v>0.25</v>
      </c>
      <c r="F6" s="566">
        <v>0.6</v>
      </c>
      <c r="G6" s="566">
        <v>1</v>
      </c>
      <c r="H6" s="567"/>
      <c r="I6" s="567"/>
      <c r="J6" s="567"/>
    </row>
    <row r="7" spans="1:10" s="475" customFormat="1" ht="13.5" x14ac:dyDescent="0.45">
      <c r="A7" s="567"/>
      <c r="B7" s="564" t="s">
        <v>193</v>
      </c>
      <c r="C7" s="566"/>
      <c r="D7" s="566">
        <v>0.15</v>
      </c>
      <c r="E7" s="566">
        <v>0.35</v>
      </c>
      <c r="F7" s="566">
        <v>0.4</v>
      </c>
      <c r="G7" s="566">
        <v>0</v>
      </c>
      <c r="H7" s="567"/>
      <c r="I7" s="567"/>
      <c r="J7" s="567"/>
    </row>
    <row r="8" spans="1:10" s="475" customFormat="1" ht="13.5" x14ac:dyDescent="0.45">
      <c r="A8" s="567"/>
      <c r="B8" s="567"/>
      <c r="C8" s="567"/>
      <c r="D8" s="567"/>
      <c r="E8" s="567"/>
      <c r="F8" s="567"/>
      <c r="G8" s="567"/>
      <c r="H8" s="567"/>
      <c r="I8" s="567"/>
      <c r="J8" s="567"/>
    </row>
    <row r="9" spans="1:10" s="475" customFormat="1" ht="13.5" x14ac:dyDescent="0.45">
      <c r="A9" s="567"/>
      <c r="B9" s="567"/>
      <c r="C9" s="567"/>
      <c r="D9" s="567"/>
      <c r="E9" s="567"/>
      <c r="F9" s="567"/>
      <c r="G9" s="567"/>
      <c r="H9" s="567"/>
      <c r="I9" s="567"/>
      <c r="J9" s="567"/>
    </row>
    <row r="10" spans="1:10" s="310" customFormat="1" ht="13.5" x14ac:dyDescent="0.45">
      <c r="A10" s="561"/>
      <c r="B10" s="561" t="s">
        <v>194</v>
      </c>
      <c r="C10" s="561"/>
      <c r="D10" s="561"/>
      <c r="E10" s="561"/>
      <c r="F10" s="561"/>
      <c r="G10" s="561"/>
      <c r="H10" s="561"/>
      <c r="I10" s="561"/>
      <c r="J10" s="561"/>
    </row>
    <row r="11" spans="1:10" s="475" customFormat="1" ht="13.5" x14ac:dyDescent="0.45">
      <c r="A11" s="567"/>
      <c r="B11" s="564" t="s">
        <v>190</v>
      </c>
      <c r="C11" s="565">
        <v>0</v>
      </c>
      <c r="D11" s="565">
        <v>1</v>
      </c>
      <c r="E11" s="565">
        <v>2</v>
      </c>
      <c r="F11" s="565">
        <v>3</v>
      </c>
      <c r="G11" s="565">
        <v>4</v>
      </c>
      <c r="H11" s="567"/>
      <c r="I11" s="567"/>
      <c r="J11" s="567"/>
    </row>
    <row r="12" spans="1:10" s="475" customFormat="1" ht="13.5" x14ac:dyDescent="0.45">
      <c r="A12" s="567"/>
      <c r="B12" s="564" t="s">
        <v>195</v>
      </c>
      <c r="C12" s="565"/>
      <c r="D12" s="566">
        <v>0</v>
      </c>
      <c r="E12" s="566">
        <v>0.16666666666666666</v>
      </c>
      <c r="F12" s="566">
        <v>0.38888888888888884</v>
      </c>
      <c r="G12" s="566">
        <v>0.44444444444444448</v>
      </c>
      <c r="H12" s="567"/>
      <c r="I12" s="567"/>
      <c r="J12" s="568"/>
    </row>
    <row r="13" spans="1:10" s="475" customFormat="1" ht="13.5" x14ac:dyDescent="0.45">
      <c r="A13" s="567"/>
      <c r="B13" s="564" t="s">
        <v>192</v>
      </c>
      <c r="C13" s="566"/>
      <c r="D13" s="566">
        <v>0</v>
      </c>
      <c r="E13" s="566">
        <v>0.17</v>
      </c>
      <c r="F13" s="566">
        <v>0.56000000000000005</v>
      </c>
      <c r="G13" s="566">
        <v>1</v>
      </c>
      <c r="H13" s="567"/>
      <c r="I13" s="567"/>
      <c r="J13" s="567"/>
    </row>
    <row r="14" spans="1:10" s="475" customFormat="1" ht="13.5" x14ac:dyDescent="0.45">
      <c r="A14" s="567"/>
      <c r="B14" s="564" t="s">
        <v>193</v>
      </c>
      <c r="C14" s="566"/>
      <c r="D14" s="566">
        <v>0</v>
      </c>
      <c r="E14" s="566">
        <v>0.39</v>
      </c>
      <c r="F14" s="566">
        <v>0.44</v>
      </c>
      <c r="G14" s="566">
        <v>0</v>
      </c>
      <c r="H14" s="567"/>
      <c r="I14" s="567"/>
      <c r="J14" s="567"/>
    </row>
    <row r="15" spans="1:10" s="475" customFormat="1" ht="13.5" x14ac:dyDescent="0.45">
      <c r="A15" s="567"/>
      <c r="B15" s="567"/>
      <c r="C15" s="567"/>
      <c r="D15" s="567"/>
      <c r="E15" s="567"/>
      <c r="F15" s="567"/>
      <c r="G15" s="567"/>
      <c r="H15" s="567"/>
      <c r="I15" s="567"/>
      <c r="J15" s="567"/>
    </row>
    <row r="16" spans="1:10" s="475" customFormat="1" ht="13.5" x14ac:dyDescent="0.45">
      <c r="A16" s="567"/>
      <c r="B16" s="567"/>
      <c r="C16" s="567"/>
      <c r="D16" s="567"/>
      <c r="E16" s="567"/>
      <c r="F16" s="567"/>
      <c r="G16" s="567"/>
      <c r="H16" s="567"/>
      <c r="I16" s="567"/>
      <c r="J16" s="567"/>
    </row>
    <row r="17" spans="2:7" s="310" customFormat="1" ht="13.5" x14ac:dyDescent="0.45">
      <c r="B17" s="561" t="s">
        <v>196</v>
      </c>
      <c r="C17" s="561"/>
      <c r="D17" s="561"/>
      <c r="E17" s="561"/>
      <c r="F17" s="561"/>
      <c r="G17" s="561"/>
    </row>
    <row r="18" spans="2:7" s="475" customFormat="1" ht="13.5" x14ac:dyDescent="0.45">
      <c r="B18" s="564" t="s">
        <v>190</v>
      </c>
      <c r="C18" s="565">
        <v>0</v>
      </c>
      <c r="D18" s="565">
        <v>1</v>
      </c>
      <c r="E18" s="565">
        <v>2</v>
      </c>
      <c r="F18" s="565">
        <v>3</v>
      </c>
      <c r="G18" s="565">
        <v>4</v>
      </c>
    </row>
    <row r="19" spans="2:7" s="475" customFormat="1" ht="13.5" x14ac:dyDescent="0.45">
      <c r="B19" s="564" t="s">
        <v>195</v>
      </c>
      <c r="C19" s="565"/>
      <c r="D19" s="566">
        <v>0</v>
      </c>
      <c r="E19" s="566">
        <v>0</v>
      </c>
      <c r="F19" s="566">
        <v>0.47</v>
      </c>
      <c r="G19" s="566">
        <v>0.53</v>
      </c>
    </row>
    <row r="20" spans="2:7" s="475" customFormat="1" ht="13.5" x14ac:dyDescent="0.45">
      <c r="B20" s="564" t="s">
        <v>192</v>
      </c>
      <c r="C20" s="566"/>
      <c r="D20" s="566">
        <v>0</v>
      </c>
      <c r="E20" s="566">
        <v>0</v>
      </c>
      <c r="F20" s="566">
        <v>0.47</v>
      </c>
      <c r="G20" s="566">
        <v>1</v>
      </c>
    </row>
    <row r="21" spans="2:7" s="475" customFormat="1" ht="13.5" x14ac:dyDescent="0.45">
      <c r="B21" s="564" t="s">
        <v>193</v>
      </c>
      <c r="C21" s="566"/>
      <c r="D21" s="566">
        <v>0</v>
      </c>
      <c r="E21" s="566">
        <v>0</v>
      </c>
      <c r="F21" s="566">
        <v>0.53</v>
      </c>
      <c r="G21" s="566">
        <v>0</v>
      </c>
    </row>
  </sheetData>
  <pageMargins left="0.70866141732283472" right="0.70866141732283472" top="0.74803149606299213" bottom="0.74803149606299213" header="0.31496062992125984" footer="0.31496062992125984"/>
  <pageSetup paperSize="9" scale="68" orientation="portrait" r:id="rId1"/>
  <headerFooter>
    <oddHeader>&amp;L&amp;F
&amp;C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0E648-5F72-4E6B-86AC-443C6823BB53}">
  <ds:schemaRefs>
    <ds:schemaRef ds:uri="fadac89a-56fa-4a3d-a427-8ae1dcb95347"/>
    <ds:schemaRef ds:uri="http://purl.org/dc/terms/"/>
    <ds:schemaRef ds:uri="http://schemas.microsoft.com/office/infopath/2007/PartnerControls"/>
    <ds:schemaRef ds:uri="71c95305-930c-4d63-9794-2d644343057c"/>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072AEB7-CE0F-441B-B53F-022F231F9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5D4EB9-B17B-4655-BD07-29949ABE67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55</vt:i4>
      </vt:variant>
    </vt:vector>
  </HeadingPairs>
  <TitlesOfParts>
    <vt:vector size="55" baseType="lpstr">
      <vt:lpstr>Cover</vt:lpstr>
      <vt:lpstr>Conceptual Model</vt:lpstr>
      <vt:lpstr>Model Update - Key Changes</vt:lpstr>
      <vt:lpstr>ToC</vt:lpstr>
      <vt:lpstr>Model formatting</vt:lpstr>
      <vt:lpstr>Time</vt:lpstr>
      <vt:lpstr>Discount Rate </vt:lpstr>
      <vt:lpstr>InputsC</vt:lpstr>
      <vt:lpstr>InputsG</vt:lpstr>
      <vt:lpstr>Partnership Arrangements</vt:lpstr>
      <vt:lpstr>Solution1 --&gt;</vt:lpstr>
      <vt:lpstr>InputB1</vt:lpstr>
      <vt:lpstr>InputsR1</vt:lpstr>
      <vt:lpstr>CalcTiming Adjusted1</vt:lpstr>
      <vt:lpstr>Outputs1</vt:lpstr>
      <vt:lpstr>Solution2 --&gt;</vt:lpstr>
      <vt:lpstr>InputB2</vt:lpstr>
      <vt:lpstr>InputsR2</vt:lpstr>
      <vt:lpstr>CalcTiming Adjusted2</vt:lpstr>
      <vt:lpstr>Outputs2</vt:lpstr>
      <vt:lpstr>Solution3 --&gt;</vt:lpstr>
      <vt:lpstr>InputB3</vt:lpstr>
      <vt:lpstr>InputsR3</vt:lpstr>
      <vt:lpstr>CalcTiming Adjusted3</vt:lpstr>
      <vt:lpstr>Outputs3</vt:lpstr>
      <vt:lpstr>Solution4 --&gt;</vt:lpstr>
      <vt:lpstr>InputB4</vt:lpstr>
      <vt:lpstr>InputsR4</vt:lpstr>
      <vt:lpstr>CalcTiming Adjusted4</vt:lpstr>
      <vt:lpstr>Outputs4</vt:lpstr>
      <vt:lpstr>Solution5 --&gt;</vt:lpstr>
      <vt:lpstr>InputB5</vt:lpstr>
      <vt:lpstr>InputsR5</vt:lpstr>
      <vt:lpstr>CalcTiming Adjusted5</vt:lpstr>
      <vt:lpstr>Outputs5</vt:lpstr>
      <vt:lpstr>Solution6 --&gt;</vt:lpstr>
      <vt:lpstr>InputB6</vt:lpstr>
      <vt:lpstr>InputsR6</vt:lpstr>
      <vt:lpstr>CalcTiming Adjusted6</vt:lpstr>
      <vt:lpstr>Outputs6</vt:lpstr>
      <vt:lpstr>Solution7 --&gt;</vt:lpstr>
      <vt:lpstr>InputB7</vt:lpstr>
      <vt:lpstr>InputsR7</vt:lpstr>
      <vt:lpstr>CalcTiming Adjusted7</vt:lpstr>
      <vt:lpstr>Outputs7</vt:lpstr>
      <vt:lpstr>Solution8 --&gt;</vt:lpstr>
      <vt:lpstr>InputB8</vt:lpstr>
      <vt:lpstr>InputsR8</vt:lpstr>
      <vt:lpstr>CalcTiming Adjusted8</vt:lpstr>
      <vt:lpstr>Outputs8</vt:lpstr>
      <vt:lpstr>F_Outputs --&gt;</vt:lpstr>
      <vt:lpstr>All Outputs</vt:lpstr>
      <vt:lpstr>F_Outputs</vt:lpstr>
      <vt:lpstr>Checks</vt:lpstr>
      <vt:lpstr>Gate 1 and 2 Outturn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2023-07-26T14:16:23Z</dcterms:created>
  <dcterms:modified xsi:type="dcterms:W3CDTF">2024-12-11T17:14:17Z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0x0101004010F36128E44943B1120CACFDAE9F7B</vt:lpwstr>
  </property>
  <property fmtid="{D5CDD505-2E9C-101B-9397-08002B2CF9AE}" pid="3" name="MediaServiceImageTags">
    <vt:lpwstr/>
  </property>
  <property fmtid="{D5CDD505-2E9C-101B-9397-08002B2CF9AE}" pid="4" name="Order">
    <vt:r8>1838100</vt:r8>
  </property>
  <property fmtid="{D5CDD505-2E9C-101B-9397-08002B2CF9AE}" pid="5" name="xd_Signature">
    <vt:bool>false</vt:bool>
  </property>
  <property fmtid="{D5CDD505-2E9C-101B-9397-08002B2CF9AE}" pid="6" name="SharedWithUsers">
    <vt:lpwstr>12;#Colin Green;#100;#Shivani Lad;#108;#Alice Morris</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