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fileSharing readOnlyRecommended="1"/>
  <workbookPr filterPrivacy="1" codeName="ThisWorkbook"/>
  <xr:revisionPtr revIDLastSave="29" documentId="8_{1F390C8E-918F-420F-B259-170A721E3BF5}" xr6:coauthVersionLast="47" xr6:coauthVersionMax="47" xr10:uidLastSave="{4CB618DF-6D93-4061-81D2-542A65E012BD}"/>
  <bookViews>
    <workbookView xWindow="-98" yWindow="-98" windowWidth="21795" windowHeight="13875" firstSheet="13" activeTab="1" xr2:uid="{D5EA3F61-ED3D-4C94-BADB-B3C2843874F4}"/>
  </bookViews>
  <sheets>
    <sheet name="CLEAR_SHEET" sheetId="47" state="hidden" r:id="rId1"/>
    <sheet name="Cover" sheetId="22" r:id="rId2"/>
    <sheet name="Overview" sheetId="4" r:id="rId3"/>
    <sheet name="Conceptual_Model" sheetId="33" r:id="rId4"/>
    <sheet name="F_Inputs" sheetId="46" r:id="rId5"/>
    <sheet name="F_Inputs_Formatted" sheetId="27" r:id="rId6"/>
    <sheet name="Overrides" sheetId="29" r:id="rId7"/>
    <sheet name="FD_Input_Final_Data" sheetId="30" r:id="rId8"/>
    <sheet name="Input_Data_Historical" sheetId="49" r:id="rId9"/>
    <sheet name="PR19_PCLs" sheetId="6" r:id="rId10"/>
    <sheet name="PR24_DD_PCLs" sheetId="36" r:id="rId11"/>
    <sheet name="Analysis_Additional (ADJUSTMT)" sheetId="50" r:id="rId12"/>
    <sheet name="Additional_Analysis (ALL)" sheetId="53" r:id="rId13"/>
    <sheet name="Analysis_Additional (ENG)" sheetId="31" r:id="rId14"/>
    <sheet name="Analysis_Additional (WALES)" sheetId="52" r:id="rId15"/>
    <sheet name="Output_Final_PCLs" sheetId="32" r:id="rId16"/>
    <sheet name="F_Outputs&gt;&gt;&gt;" sheetId="37" r:id="rId17"/>
    <sheet name="F_Outputs_Mapping" sheetId="39" r:id="rId18"/>
    <sheet name="F_Outputs_Prep" sheetId="40" r:id="rId19"/>
    <sheet name="F_Outputs" sheetId="16" r:id="rId20"/>
    <sheet name="FD_Lists" sheetId="48" r:id="rId21"/>
  </sheets>
  <definedNames>
    <definedName name="\0" localSheetId="11">#REF!</definedName>
    <definedName name="\0" localSheetId="8">#REF!</definedName>
    <definedName name="\0">#REF!</definedName>
    <definedName name="\A" localSheetId="11">#REF!</definedName>
    <definedName name="\A" localSheetId="8">#REF!</definedName>
    <definedName name="\A">#REF!</definedName>
    <definedName name="\C" localSheetId="11">#REF!</definedName>
    <definedName name="\C" localSheetId="8">#REF!</definedName>
    <definedName name="\C">#REF!</definedName>
    <definedName name="\P" localSheetId="11">#REF!</definedName>
    <definedName name="\P" localSheetId="8">#REF!</definedName>
    <definedName name="\P">#REF!</definedName>
    <definedName name="\Q" localSheetId="11">#REF!</definedName>
    <definedName name="\Q" localSheetId="8">#REF!</definedName>
    <definedName name="\Q">#REF!</definedName>
    <definedName name="\V" localSheetId="11">#REF!</definedName>
    <definedName name="\V" localSheetId="8">#REF!</definedName>
    <definedName name="\V">#REF!</definedName>
    <definedName name="\X" localSheetId="11">#REF!</definedName>
    <definedName name="\X" localSheetId="8">#REF!</definedName>
    <definedName name="\X">#REF!</definedName>
    <definedName name="\Z" localSheetId="11">#REF!</definedName>
    <definedName name="\Z" localSheetId="8">#REF!</definedName>
    <definedName name="\Z">#REF!</definedName>
    <definedName name="____net1" localSheetId="11" hidden="1">{"NET",#N/A,FALSE,"401C11"}</definedName>
    <definedName name="____net1" localSheetId="5" hidden="1">{"NET",#N/A,FALSE,"401C11"}</definedName>
    <definedName name="____net1" localSheetId="19" hidden="1">{"NET",#N/A,FALSE,"401C11"}</definedName>
    <definedName name="____net1" localSheetId="18" hidden="1">{"NET",#N/A,FALSE,"401C11"}</definedName>
    <definedName name="____net1" localSheetId="7" hidden="1">{"NET",#N/A,FALSE,"401C11"}</definedName>
    <definedName name="____net1" localSheetId="20" hidden="1">{"NET",#N/A,FALSE,"401C11"}</definedName>
    <definedName name="____net1" localSheetId="8" hidden="1">{"NET",#N/A,FALSE,"401C11"}</definedName>
    <definedName name="____net1" localSheetId="6" hidden="1">{"NET",#N/A,FALSE,"401C11"}</definedName>
    <definedName name="____net1" localSheetId="9" hidden="1">{"NET",#N/A,FALSE,"401C11"}</definedName>
    <definedName name="____net1" hidden="1">{"NET",#N/A,FALSE,"401C11"}</definedName>
    <definedName name="___INDEX_SHEET___ASAP_Utilities">#REF!</definedName>
    <definedName name="__123Graph_A" localSheetId="11" hidden="1">#REF!</definedName>
    <definedName name="__123Graph_A" localSheetId="20" hidden="1">#REF!</definedName>
    <definedName name="__123Graph_A" localSheetId="8" hidden="1">#REF!</definedName>
    <definedName name="__123Graph_A" hidden="1">#REF!</definedName>
    <definedName name="__123Graph_AHSIZE" localSheetId="11" hidden="1">#REF!</definedName>
    <definedName name="__123Graph_AHSIZE" localSheetId="8" hidden="1">#REF!</definedName>
    <definedName name="__123Graph_AHSIZE" hidden="1">#REF!</definedName>
    <definedName name="__123Graph_B" localSheetId="11" hidden="1">#REF!</definedName>
    <definedName name="__123Graph_B" localSheetId="20" hidden="1">#REF!</definedName>
    <definedName name="__123Graph_B" localSheetId="8" hidden="1">#REF!</definedName>
    <definedName name="__123Graph_B" hidden="1">#REF!</definedName>
    <definedName name="__123Graph_BHSIZE" localSheetId="11" hidden="1">#REF!</definedName>
    <definedName name="__123Graph_BHSIZE" localSheetId="8" hidden="1">#REF!</definedName>
    <definedName name="__123Graph_BHSIZE" hidden="1">#REF!</definedName>
    <definedName name="__123Graph_C" localSheetId="11" hidden="1">#REF!</definedName>
    <definedName name="__123Graph_C" localSheetId="20" hidden="1">#REF!</definedName>
    <definedName name="__123Graph_C" localSheetId="8" hidden="1">#REF!</definedName>
    <definedName name="__123Graph_C" hidden="1">#REF!</definedName>
    <definedName name="__123Graph_CHSIZE" localSheetId="11" hidden="1">#REF!</definedName>
    <definedName name="__123Graph_CHSIZE" localSheetId="8" hidden="1">#REF!</definedName>
    <definedName name="__123Graph_CHSIZE" hidden="1">#REF!</definedName>
    <definedName name="__123Graph_X" localSheetId="11" hidden="1">#REF!</definedName>
    <definedName name="__123Graph_X" localSheetId="8" hidden="1">#REF!</definedName>
    <definedName name="__123Graph_X" hidden="1">#REF!</definedName>
    <definedName name="__123Graph_XHSIZE" localSheetId="11" hidden="1">#REF!</definedName>
    <definedName name="__123Graph_XHSIZE" localSheetId="8" hidden="1">#REF!</definedName>
    <definedName name="__123Graph_XHSIZE" hidden="1">#REF!</definedName>
    <definedName name="__net1" localSheetId="11" hidden="1">{"NET",#N/A,FALSE,"401C11"}</definedName>
    <definedName name="__net1" localSheetId="5" hidden="1">{"NET",#N/A,FALSE,"401C11"}</definedName>
    <definedName name="__net1" localSheetId="19" hidden="1">{"NET",#N/A,FALSE,"401C11"}</definedName>
    <definedName name="__net1" localSheetId="18" hidden="1">{"NET",#N/A,FALSE,"401C11"}</definedName>
    <definedName name="__net1" localSheetId="7" hidden="1">{"NET",#N/A,FALSE,"401C11"}</definedName>
    <definedName name="__net1" localSheetId="20" hidden="1">{"NET",#N/A,FALSE,"401C11"}</definedName>
    <definedName name="__net1" localSheetId="8" hidden="1">{"NET",#N/A,FALSE,"401C11"}</definedName>
    <definedName name="__net1" localSheetId="6" hidden="1">{"NET",#N/A,FALSE,"401C11"}</definedName>
    <definedName name="__net1" localSheetId="9" hidden="1">{"NET",#N/A,FALSE,"401C11"}</definedName>
    <definedName name="__net1" hidden="1">{"NET",#N/A,FALSE,"401C11"}</definedName>
    <definedName name="_1___Data_table_for_graph___Leakage___AR4__AR3__AR2__AR1_and_Ofwat_leakage_targets" localSheetId="11">#REF!</definedName>
    <definedName name="_1___Data_table_for_graph___Leakage___AR4__AR3__AR2__AR1_and_Ofwat_leakage_targets" localSheetId="8">#REF!</definedName>
    <definedName name="_1___Data_table_for_graph___Leakage___AR4__AR3__AR2__AR1_and_Ofwat_leakage_targets">#REF!</definedName>
    <definedName name="_1__Data_table_for_graph___meter_penetration___AR4__AR3__AR2__and_AR1" localSheetId="11">#REF!</definedName>
    <definedName name="_1__Data_table_for_graph___meter_penetration___AR4__AR3__AR2__and_AR1" localSheetId="8">#REF!</definedName>
    <definedName name="_1__Data_table_for_graph___meter_penetration___AR4__AR3__AR2__and_AR1">#REF!</definedName>
    <definedName name="_1__Graph___meter_penetration___AR4__AR3__AR2__and_AR1" localSheetId="11">#REF!</definedName>
    <definedName name="_1__Graph___meter_penetration___AR4__AR3__AR2__and_AR1" localSheetId="8">#REF!</definedName>
    <definedName name="_1__Graph___meter_penetration___AR4__AR3__AR2__and_AR1">#REF!</definedName>
    <definedName name="_1_0__123Grap" localSheetId="11" hidden="1">#REF!</definedName>
    <definedName name="_1_0__123Grap" localSheetId="20" hidden="1">#REF!</definedName>
    <definedName name="_1_0__123Grap" localSheetId="8" hidden="1">#REF!</definedName>
    <definedName name="_1_0__123Grap" hidden="1">#REF!</definedName>
    <definedName name="_1_123Grap" localSheetId="11" hidden="1">#REF!</definedName>
    <definedName name="_1_123Grap" localSheetId="20" hidden="1">#REF!</definedName>
    <definedName name="_1_123Grap" localSheetId="8" hidden="1">#REF!</definedName>
    <definedName name="_1_123Grap" hidden="1">#REF!</definedName>
    <definedName name="_1_8_4_Step2" localSheetId="11">#REF!</definedName>
    <definedName name="_1_8_4_Step2" localSheetId="8">#REF!</definedName>
    <definedName name="_1_8_4_Step2">#REF!</definedName>
    <definedName name="_123Graph_F" localSheetId="11" hidden="1">#REF!</definedName>
    <definedName name="_123Graph_F" localSheetId="20" hidden="1">#REF!</definedName>
    <definedName name="_123Graph_F" localSheetId="8" hidden="1">#REF!</definedName>
    <definedName name="_123Graph_F" hidden="1">#REF!</definedName>
    <definedName name="_1st_model_column_flag">#REF!</definedName>
    <definedName name="_2__Graph___Leakage_AR4__AR3__AR2__AR1_and_Ofwat_leakage_targets" localSheetId="11">#REF!</definedName>
    <definedName name="_2__Graph___Leakage_AR4__AR3__AR2__AR1_and_Ofwat_leakage_targets" localSheetId="8">#REF!</definedName>
    <definedName name="_2__Graph___Leakage_AR4__AR3__AR2__AR1_and_Ofwat_leakage_targets">#REF!</definedName>
    <definedName name="_2__Graph___meter_penetration___AR4__AR3__AR2__and_AR1" localSheetId="11">#REF!</definedName>
    <definedName name="_2__Graph___meter_penetration___AR4__AR3__AR2__and_AR1" localSheetId="8">#REF!</definedName>
    <definedName name="_2__Graph___meter_penetration___AR4__AR3__AR2__and_AR1">#REF!</definedName>
    <definedName name="_2_0__123Grap" localSheetId="11" hidden="1">#REF!</definedName>
    <definedName name="_2_0__123Grap" localSheetId="8" hidden="1">#REF!</definedName>
    <definedName name="_2_0__123Grap" hidden="1">#REF!</definedName>
    <definedName name="_2_123Grap" localSheetId="11" hidden="1">#REF!</definedName>
    <definedName name="_2_123Grap" localSheetId="8" hidden="1">#REF!</definedName>
    <definedName name="_2_123Grap" hidden="1">#REF!</definedName>
    <definedName name="_2020_25_RCV___nominal.ADDN1">#REF!</definedName>
    <definedName name="_2020_25_RCV___nominal.ADDN1.BEG">#REF!</definedName>
    <definedName name="_2020_25_RCV___nominal.ADDN2">#REF!</definedName>
    <definedName name="_2020_25_RCV___nominal.ADDN2.BEG">#REF!</definedName>
    <definedName name="_2020_25_RCV___nominal.BR">#REF!</definedName>
    <definedName name="_2020_25_RCV___nominal.BR.BEG">#REF!</definedName>
    <definedName name="_2020_25_RCV___nominal.WN">#REF!</definedName>
    <definedName name="_2020_25_RCV___nominal.WN.BEG">#REF!</definedName>
    <definedName name="_2020_25_RCV___nominal.WR">#REF!</definedName>
    <definedName name="_2020_25_RCV___nominal.WR.BEG">#REF!</definedName>
    <definedName name="_2020_25_RCV___nominal.WWN">#REF!</definedName>
    <definedName name="_2020_25_RCV___nominal.WWN.BEG">#REF!</definedName>
    <definedName name="_2020_25_RCV___not_negative_check.ADDN1">#REF!</definedName>
    <definedName name="_2020_25_RCV___not_negative_check.ADDN2">#REF!</definedName>
    <definedName name="_2020_25_RCV___not_negative_check.BR">#REF!</definedName>
    <definedName name="_2020_25_RCV___not_negative_check.WN">#REF!</definedName>
    <definedName name="_2020_25_RCV___not_negative_check.WR">#REF!</definedName>
    <definedName name="_2020_25_RCV___not_negative_check.WWN">#REF!</definedName>
    <definedName name="_2020_25_RCV___not_negative_check_overall.ADDN1">#REF!</definedName>
    <definedName name="_2020_25_RCV___not_negative_check_overall.ADDN2">#REF!</definedName>
    <definedName name="_2020_25_RCV___not_negative_check_overall.BR">#REF!</definedName>
    <definedName name="_2020_25_RCV___not_negative_check_overall.WN">#REF!</definedName>
    <definedName name="_2020_25_RCV___not_negative_check_overall.WR">#REF!</definedName>
    <definedName name="_2020_25_RCV___not_negative_check_overall.WWN">#REF!</definedName>
    <definedName name="_2020_25_RCV___opening_plus_movement___nominal.ADDN1">#REF!</definedName>
    <definedName name="_2020_25_RCV___opening_plus_movement___nominal.ADDN2">#REF!</definedName>
    <definedName name="_2020_25_RCV___opening_plus_movement___nominal.BR">#REF!</definedName>
    <definedName name="_2020_25_RCV___opening_plus_movement___nominal.WN">#REF!</definedName>
    <definedName name="_2020_25_RCV___opening_plus_movement___nominal.WR">#REF!</definedName>
    <definedName name="_2020_25_RCV___opening_plus_movement___nominal.WWN">#REF!</definedName>
    <definedName name="_2020_25_RCV___real.ADDN1">#REF!</definedName>
    <definedName name="_2020_25_RCV___real.ADDN2">#REF!</definedName>
    <definedName name="_2020_25_RCV___real.BR">#REF!</definedName>
    <definedName name="_2020_25_RCV___real.WN">#REF!</definedName>
    <definedName name="_2020_25_RCV___real.WR">#REF!</definedName>
    <definedName name="_2020_25_RCV___real.WWN">#REF!</definedName>
    <definedName name="_2020_25_RCV_initial_balance___nominal.ADDN1">#REF!</definedName>
    <definedName name="_2020_25_RCV_initial_balance___nominal.ADDN2">#REF!</definedName>
    <definedName name="_2020_25_RCV_initial_balance___nominal.BR">#REF!</definedName>
    <definedName name="_2020_25_RCV_initial_balance___nominal.WN">#REF!</definedName>
    <definedName name="_2020_25_RCV_initial_balance___nominal.WR">#REF!</definedName>
    <definedName name="_2020_25_RCV_initial_balance___nominal.WWN">#REF!</definedName>
    <definedName name="_2020_25_RCV_initial_balance___not_negative_check.ADDN1">#REF!</definedName>
    <definedName name="_2020_25_RCV_initial_balance___not_negative_check.ADDN2">#REF!</definedName>
    <definedName name="_2020_25_RCV_initial_balance___not_negative_check.BR">#REF!</definedName>
    <definedName name="_2020_25_RCV_initial_balance___not_negative_check.WN">#REF!</definedName>
    <definedName name="_2020_25_RCV_initial_balance___not_negative_check.WR">#REF!</definedName>
    <definedName name="_2020_25_RCV_initial_balance___not_negative_check.WWN">#REF!</definedName>
    <definedName name="_2020_25_RCV_initial_balance___not_negative_check_overall.ADDN1">#REF!</definedName>
    <definedName name="_2020_25_RCV_initial_balance___not_negative_check_overall.ADDN2">#REF!</definedName>
    <definedName name="_2020_25_RCV_initial_balance___not_negative_check_overall.BR">#REF!</definedName>
    <definedName name="_2020_25_RCV_initial_balance___not_negative_check_overall.WN">#REF!</definedName>
    <definedName name="_2020_25_RCV_initial_balance___not_negative_check_overall.WR">#REF!</definedName>
    <definedName name="_2020_25_RCV_initial_balance___not_negative_check_overall.WWN">#REF!</definedName>
    <definedName name="_2020_25_RCV_initial_balance___wholesale___nominal">#REF!</definedName>
    <definedName name="_2020_25_RCV_run_off___nominal.ADDN1">#REF!</definedName>
    <definedName name="_2020_25_RCV_run_off___nominal.ADDN2">#REF!</definedName>
    <definedName name="_2020_25_RCV_run_off___nominal.BR">#REF!</definedName>
    <definedName name="_2020_25_RCV_run_off___nominal.WN">#REF!</definedName>
    <definedName name="_2020_25_RCV_run_off___nominal.WR">#REF!</definedName>
    <definedName name="_2020_25_RCV_run_off___nominal.WWN">#REF!</definedName>
    <definedName name="_2020_25_RCV_run_off___real.ADDN1">#REF!</definedName>
    <definedName name="_2020_25_RCV_run_off___real.ADDN2">#REF!</definedName>
    <definedName name="_2020_25_RCV_run_off___real.BR">#REF!</definedName>
    <definedName name="_2020_25_RCV_run_off___real.WN">#REF!</definedName>
    <definedName name="_2020_25_RCV_run_off___real.WR">#REF!</definedName>
    <definedName name="_2020_25_RCV_run_off___real.WWN">#REF!</definedName>
    <definedName name="_3__Table_of_Leakage__Ml_d__percent_change_since_AR3__AR2__AR1" localSheetId="11">#REF!</definedName>
    <definedName name="_3__Table_of_Leakage__Ml_d__percent_change_since_AR3__AR2__AR1" localSheetId="8">#REF!</definedName>
    <definedName name="_3__Table_of_Leakage__Ml_d__percent_change_since_AR3__AR2__AR1">#REF!</definedName>
    <definedName name="_3__Table_of_meter_penetration_percent_change_since_AR3__AR2_and_AR1" localSheetId="11">#REF!</definedName>
    <definedName name="_3__Table_of_meter_penetration_percent_change_since_AR3__AR2_and_AR1" localSheetId="8">#REF!</definedName>
    <definedName name="_3__Table_of_meter_penetration_percent_change_since_AR3__AR2_and_AR1">#REF!</definedName>
    <definedName name="_3_0_S" localSheetId="11" hidden="1">#REF!</definedName>
    <definedName name="_3_0_S" localSheetId="8" hidden="1">#REF!</definedName>
    <definedName name="_3_0_S" hidden="1">#REF!</definedName>
    <definedName name="_3_123Grap" localSheetId="11" hidden="1">#REF!</definedName>
    <definedName name="_3_123Grap" localSheetId="8" hidden="1">#REF!</definedName>
    <definedName name="_3_123Grap" hidden="1">#REF!</definedName>
    <definedName name="_3_8_4_Step2" localSheetId="11">#REF!</definedName>
    <definedName name="_3_8_4_Step2" localSheetId="8">#REF!</definedName>
    <definedName name="_3_8_4_Step2">#REF!</definedName>
    <definedName name="_34_123Grap" localSheetId="11" hidden="1">#REF!</definedName>
    <definedName name="_34_123Grap" localSheetId="8" hidden="1">#REF!</definedName>
    <definedName name="_34_123Grap" hidden="1">#REF!</definedName>
    <definedName name="_42S" localSheetId="11" hidden="1">#REF!</definedName>
    <definedName name="_42S" localSheetId="8" hidden="1">#REF!</definedName>
    <definedName name="_42S" hidden="1">#REF!</definedName>
    <definedName name="_4S" localSheetId="11" hidden="1">#REF!</definedName>
    <definedName name="_4S" localSheetId="8" hidden="1">#REF!</definedName>
    <definedName name="_4S" hidden="1">#REF!</definedName>
    <definedName name="_5_0__123Grap" localSheetId="11" hidden="1">#REF!</definedName>
    <definedName name="_5_0__123Grap" localSheetId="8" hidden="1">#REF!</definedName>
    <definedName name="_5_0__123Grap" hidden="1">#REF!</definedName>
    <definedName name="_6_0_S" localSheetId="11" hidden="1">#REF!</definedName>
    <definedName name="_6_0_S" localSheetId="8" hidden="1">#REF!</definedName>
    <definedName name="_6_0_S" hidden="1">#REF!</definedName>
    <definedName name="_6_123Grap" localSheetId="11" hidden="1">#REF!</definedName>
    <definedName name="_6_123Grap" localSheetId="8" hidden="1">#REF!</definedName>
    <definedName name="_6_123Grap" hidden="1">#REF!</definedName>
    <definedName name="_8_123Grap" localSheetId="11" hidden="1">#REF!</definedName>
    <definedName name="_8_123Grap" localSheetId="8" hidden="1">#REF!</definedName>
    <definedName name="_8_123Grap" hidden="1">#REF!</definedName>
    <definedName name="_8S" localSheetId="11" hidden="1">#REF!</definedName>
    <definedName name="_8S" localSheetId="8" hidden="1">#REF!</definedName>
    <definedName name="_8S" hidden="1">#REF!</definedName>
    <definedName name="_Amp1" localSheetId="11">#REF!</definedName>
    <definedName name="_Amp1" localSheetId="8">#REF!</definedName>
    <definedName name="_Amp1">#REF!</definedName>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_BYr3">#REF!</definedName>
    <definedName name="_Dec02" localSheetId="11">#REF!</definedName>
    <definedName name="_Dec02" localSheetId="8">#REF!</definedName>
    <definedName name="_Dec02">#REF!</definedName>
    <definedName name="_Dist_Values" localSheetId="11" hidden="1">#REF!</definedName>
    <definedName name="_Dist_Values" localSheetId="5" hidden="1">#REF!</definedName>
    <definedName name="_Dist_Values" localSheetId="18" hidden="1">#REF!</definedName>
    <definedName name="_Dist_Values" localSheetId="7" hidden="1">#REF!</definedName>
    <definedName name="_Dist_Values" localSheetId="20" hidden="1">#REF!</definedName>
    <definedName name="_Dist_Values" localSheetId="8" hidden="1">#REF!</definedName>
    <definedName name="_Dist_Values" localSheetId="6" hidden="1">#REF!</definedName>
    <definedName name="_Dist_Values" hidden="1">#REF!</definedName>
    <definedName name="_Feb03" localSheetId="11">#REF!</definedName>
    <definedName name="_Feb03" localSheetId="8">#REF!</definedName>
    <definedName name="_Feb03">#REF!</definedName>
    <definedName name="_Fill" localSheetId="11" hidden="1">#REF!</definedName>
    <definedName name="_Fill" localSheetId="5" hidden="1">#REF!</definedName>
    <definedName name="_Fill" localSheetId="18" hidden="1">#REF!</definedName>
    <definedName name="_Fill" localSheetId="7" hidden="1">#REF!</definedName>
    <definedName name="_Fill" localSheetId="20" hidden="1">#REF!</definedName>
    <definedName name="_Fill" localSheetId="8" hidden="1">#REF!</definedName>
    <definedName name="_Fill" localSheetId="6" hidden="1">#REF!</definedName>
    <definedName name="_Fill" hidden="1">#REF!</definedName>
    <definedName name="_xlnm._FilterDatabase" localSheetId="5" hidden="1">F_Inputs_Formatted!$A$4:$AN$140</definedName>
    <definedName name="_xlnm._FilterDatabase" localSheetId="19" hidden="1">F_Outputs!$A$2:$O$360</definedName>
    <definedName name="_xlnm._FilterDatabase" localSheetId="18" hidden="1">F_Outputs_Prep!$B$4:$AH$395</definedName>
    <definedName name="_xlnm._FilterDatabase" localSheetId="7" hidden="1">FD_Input_Final_Data!$B$4:$AH$140</definedName>
    <definedName name="_xlnm._FilterDatabase" localSheetId="15" hidden="1">Output_Final_PCLs!$B$6:$S$125</definedName>
    <definedName name="_xlnm._FilterDatabase" localSheetId="6" hidden="1">Overrides!$B$4:$O$140</definedName>
    <definedName name="_xlnm._FilterDatabase" localSheetId="10" hidden="1">PR24_DD_PCLs!$B$6:$T$74</definedName>
    <definedName name="_Jan03" localSheetId="11">#REF!</definedName>
    <definedName name="_Jan03" localSheetId="8">#REF!</definedName>
    <definedName name="_Jan03">#REF!</definedName>
    <definedName name="_Key1" localSheetId="11" hidden="1">#REF!</definedName>
    <definedName name="_Key1" localSheetId="5" hidden="1">#REF!</definedName>
    <definedName name="_Key1" localSheetId="18" hidden="1">#REF!</definedName>
    <definedName name="_Key1" localSheetId="7" hidden="1">#REF!</definedName>
    <definedName name="_Key1" localSheetId="20" hidden="1">#REF!</definedName>
    <definedName name="_Key1" localSheetId="8" hidden="1">#REF!</definedName>
    <definedName name="_Key1" localSheetId="6" hidden="1">#REF!</definedName>
    <definedName name="_Key1" hidden="1">#REF!</definedName>
    <definedName name="_Key2" localSheetId="11" hidden="1">#REF!</definedName>
    <definedName name="_Key2" localSheetId="5" hidden="1">#REF!</definedName>
    <definedName name="_Key2" localSheetId="18" hidden="1">#REF!</definedName>
    <definedName name="_Key2" localSheetId="7" hidden="1">#REF!</definedName>
    <definedName name="_Key2" localSheetId="20" hidden="1">#REF!</definedName>
    <definedName name="_Key2" localSheetId="8" hidden="1">#REF!</definedName>
    <definedName name="_Key2" localSheetId="6" hidden="1">#REF!</definedName>
    <definedName name="_Key2" hidden="1">#REF!</definedName>
    <definedName name="_mQg3710" localSheetId="11">OFFSET(#REF!,0,#REF!,1,#REF!)</definedName>
    <definedName name="_mQg3710" localSheetId="8">OFFSET(#REF!,0,#REF!,1,#REF!)</definedName>
    <definedName name="_mQg3710">OFFSET(#REF!,0,#REF!,1,#REF!)</definedName>
    <definedName name="_mQg3810" localSheetId="11">OFFSET(#REF!,0,#REF!,1,#REF!)</definedName>
    <definedName name="_mQg3810" localSheetId="8">OFFSET(#REF!,0,#REF!,1,#REF!)</definedName>
    <definedName name="_mQg3810">OFFSET(#REF!,0,#REF!,1,#REF!)</definedName>
    <definedName name="_mQg57" localSheetId="11">OFFSET(#REF!,0,#REF!,1,#REF!)</definedName>
    <definedName name="_mQg57" localSheetId="8">OFFSET(#REF!,0,#REF!,1,#REF!)</definedName>
    <definedName name="_mQg57">OFFSET(#REF!,0,#REF!,1,#REF!)</definedName>
    <definedName name="_net1" localSheetId="11" hidden="1">{"NET",#N/A,FALSE,"401C11"}</definedName>
    <definedName name="_net1" localSheetId="5" hidden="1">{"NET",#N/A,FALSE,"401C11"}</definedName>
    <definedName name="_net1" localSheetId="19" hidden="1">{"NET",#N/A,FALSE,"401C11"}</definedName>
    <definedName name="_net1" localSheetId="18" hidden="1">{"NET",#N/A,FALSE,"401C11"}</definedName>
    <definedName name="_net1" localSheetId="7" hidden="1">{"NET",#N/A,FALSE,"401C11"}</definedName>
    <definedName name="_net1" localSheetId="20" hidden="1">{"NET",#N/A,FALSE,"401C11"}</definedName>
    <definedName name="_net1" localSheetId="8" hidden="1">{"NET",#N/A,FALSE,"401C11"}</definedName>
    <definedName name="_net1" localSheetId="6" hidden="1">{"NET",#N/A,FALSE,"401C11"}</definedName>
    <definedName name="_net1" localSheetId="9" hidden="1">{"NET",#N/A,FALSE,"401C11"}</definedName>
    <definedName name="_net1" hidden="1">{"NET",#N/A,FALSE,"401C11"}</definedName>
    <definedName name="_Order1">255</definedName>
    <definedName name="_Order2">255</definedName>
    <definedName name="_Sort" localSheetId="11" hidden="1">#REF!</definedName>
    <definedName name="_Sort" localSheetId="5" hidden="1">#REF!</definedName>
    <definedName name="_Sort" localSheetId="18" hidden="1">#REF!</definedName>
    <definedName name="_Sort" localSheetId="7" hidden="1">#REF!</definedName>
    <definedName name="_Sort" localSheetId="20" hidden="1">#REF!</definedName>
    <definedName name="_Sort" localSheetId="8" hidden="1">#REF!</definedName>
    <definedName name="_Sort" localSheetId="6" hidden="1">#REF!</definedName>
    <definedName name="_Sort" hidden="1">#REF!</definedName>
    <definedName name="_SYr3" localSheetId="11">#REF!</definedName>
    <definedName name="_SYr3" localSheetId="8">#REF!</definedName>
    <definedName name="_SYr3">#REF!</definedName>
    <definedName name="_UYr3" localSheetId="11">#REF!</definedName>
    <definedName name="_UYr3" localSheetId="8">#REF!</definedName>
    <definedName name="_UYr3">#REF!</definedName>
    <definedName name="a" localSheetId="11" hidden="1">{"CHARGE",#N/A,FALSE,"401C11"}</definedName>
    <definedName name="a" localSheetId="5" hidden="1">{"CHARGE",#N/A,FALSE,"401C11"}</definedName>
    <definedName name="a" localSheetId="19" hidden="1">{"CHARGE",#N/A,FALSE,"401C11"}</definedName>
    <definedName name="a" localSheetId="18" hidden="1">{"CHARGE",#N/A,FALSE,"401C11"}</definedName>
    <definedName name="a" localSheetId="7" hidden="1">{"CHARGE",#N/A,FALSE,"401C11"}</definedName>
    <definedName name="a" localSheetId="20" hidden="1">{"CHARGE",#N/A,FALSE,"401C11"}</definedName>
    <definedName name="a" localSheetId="8" hidden="1">{"CHARGE",#N/A,FALSE,"401C11"}</definedName>
    <definedName name="a" localSheetId="6" hidden="1">{"CHARGE",#N/A,FALSE,"401C11"}</definedName>
    <definedName name="a" localSheetId="9" hidden="1">{"CHARGE",#N/A,FALSE,"401C11"}</definedName>
    <definedName name="a" hidden="1">{"CHARGE",#N/A,FALSE,"401C11"}</definedName>
    <definedName name="A_A_H">#REF!</definedName>
    <definedName name="A_A_L" localSheetId="11">#REF!</definedName>
    <definedName name="A_A_L" localSheetId="8">#REF!</definedName>
    <definedName name="A_A_L">#REF!</definedName>
    <definedName name="A_A_M" localSheetId="11">#REF!</definedName>
    <definedName name="A_A_M" localSheetId="8">#REF!</definedName>
    <definedName name="A_A_M">#REF!</definedName>
    <definedName name="A_AL_W" localSheetId="11">#REF!</definedName>
    <definedName name="A_AL_W" localSheetId="8">#REF!</definedName>
    <definedName name="A_AL_W">#REF!</definedName>
    <definedName name="A_AW_H" localSheetId="11">#REF!</definedName>
    <definedName name="A_AW_H" localSheetId="8">#REF!</definedName>
    <definedName name="A_AW_H">#REF!</definedName>
    <definedName name="A_AW_L" localSheetId="11">#REF!</definedName>
    <definedName name="A_AW_L" localSheetId="8">#REF!</definedName>
    <definedName name="A_AW_L">#REF!</definedName>
    <definedName name="A_AW_M" localSheetId="11">#REF!</definedName>
    <definedName name="A_AW_M" localSheetId="8">#REF!</definedName>
    <definedName name="A_AW_M">#REF!</definedName>
    <definedName name="A_E" localSheetId="11">#REF!</definedName>
    <definedName name="A_E" localSheetId="8">#REF!</definedName>
    <definedName name="A_E">#REF!</definedName>
    <definedName name="A_G" localSheetId="11">#REF!</definedName>
    <definedName name="A_G" localSheetId="8">#REF!</definedName>
    <definedName name="A_G">#REF!</definedName>
    <definedName name="A_H" localSheetId="11">#REF!</definedName>
    <definedName name="A_H" localSheetId="8">#REF!</definedName>
    <definedName name="A_H">#REF!</definedName>
    <definedName name="A_H_No" localSheetId="11">#REF!</definedName>
    <definedName name="A_H_No" localSheetId="8">#REF!</definedName>
    <definedName name="A_H_No">#REF!</definedName>
    <definedName name="A_L" localSheetId="11">#REF!</definedName>
    <definedName name="A_L" localSheetId="8">#REF!</definedName>
    <definedName name="A_L">#REF!</definedName>
    <definedName name="A_L_No" localSheetId="11">#REF!</definedName>
    <definedName name="A_L_No" localSheetId="8">#REF!</definedName>
    <definedName name="A_L_No">#REF!</definedName>
    <definedName name="A_M" localSheetId="11">#REF!</definedName>
    <definedName name="A_M" localSheetId="8">#REF!</definedName>
    <definedName name="A_M">#REF!</definedName>
    <definedName name="A_M_No" localSheetId="11">#REF!</definedName>
    <definedName name="A_M_No" localSheetId="8">#REF!</definedName>
    <definedName name="A_M_No">#REF!</definedName>
    <definedName name="A_N_No" localSheetId="11">#REF!</definedName>
    <definedName name="A_N_No" localSheetId="8">#REF!</definedName>
    <definedName name="A_N_No">#REF!</definedName>
    <definedName name="A_W" localSheetId="11">#REF!</definedName>
    <definedName name="A_W" localSheetId="8">#REF!</definedName>
    <definedName name="A_W">#REF!</definedName>
    <definedName name="aa" localSheetId="11" hidden="1">{"CHARGE",#N/A,FALSE,"401C11"}</definedName>
    <definedName name="aa" localSheetId="5" hidden="1">{"CHARGE",#N/A,FALSE,"401C11"}</definedName>
    <definedName name="aa" localSheetId="19" hidden="1">{"CHARGE",#N/A,FALSE,"401C11"}</definedName>
    <definedName name="aa" localSheetId="18" hidden="1">{"CHARGE",#N/A,FALSE,"401C11"}</definedName>
    <definedName name="aa" localSheetId="7" hidden="1">{"CHARGE",#N/A,FALSE,"401C11"}</definedName>
    <definedName name="aa" localSheetId="20" hidden="1">{"CHARGE",#N/A,FALSE,"401C11"}</definedName>
    <definedName name="aa" localSheetId="8" hidden="1">{"CHARGE",#N/A,FALSE,"401C11"}</definedName>
    <definedName name="aa" localSheetId="6" hidden="1">{"CHARGE",#N/A,FALSE,"401C11"}</definedName>
    <definedName name="aa" localSheetId="9" hidden="1">{"CHARGE",#N/A,FALSE,"401C11"}</definedName>
    <definedName name="aa" hidden="1">{"CHARGE",#N/A,FALSE,"401C11"}</definedName>
    <definedName name="aaa" localSheetId="11" hidden="1">{"CHARGE",#N/A,FALSE,"401C11"}</definedName>
    <definedName name="aaa" localSheetId="5" hidden="1">{"CHARGE",#N/A,FALSE,"401C11"}</definedName>
    <definedName name="aaa" localSheetId="19" hidden="1">{"CHARGE",#N/A,FALSE,"401C11"}</definedName>
    <definedName name="aaa" localSheetId="18" hidden="1">{"CHARGE",#N/A,FALSE,"401C11"}</definedName>
    <definedName name="aaa" localSheetId="7" hidden="1">{"CHARGE",#N/A,FALSE,"401C11"}</definedName>
    <definedName name="aaa" localSheetId="20" hidden="1">{"CHARGE",#N/A,FALSE,"401C11"}</definedName>
    <definedName name="aaa" localSheetId="8" hidden="1">{"CHARGE",#N/A,FALSE,"401C11"}</definedName>
    <definedName name="aaa" localSheetId="6" hidden="1">{"CHARGE",#N/A,FALSE,"401C11"}</definedName>
    <definedName name="aaa" localSheetId="9" hidden="1">{"CHARGE",#N/A,FALSE,"401C11"}</definedName>
    <definedName name="aaa" hidden="1">{"CHARGE",#N/A,FALSE,"401C11"}</definedName>
    <definedName name="aaaa" localSheetId="11" hidden="1">{"CHARGE",#N/A,FALSE,"401C11"}</definedName>
    <definedName name="aaaa" localSheetId="5" hidden="1">{"CHARGE",#N/A,FALSE,"401C11"}</definedName>
    <definedName name="aaaa" localSheetId="19" hidden="1">{"CHARGE",#N/A,FALSE,"401C11"}</definedName>
    <definedName name="aaaa" localSheetId="18" hidden="1">{"CHARGE",#N/A,FALSE,"401C11"}</definedName>
    <definedName name="aaaa" localSheetId="7" hidden="1">{"CHARGE",#N/A,FALSE,"401C11"}</definedName>
    <definedName name="aaaa" localSheetId="20" hidden="1">{"CHARGE",#N/A,FALSE,"401C11"}</definedName>
    <definedName name="aaaa" localSheetId="8" hidden="1">{"CHARGE",#N/A,FALSE,"401C11"}</definedName>
    <definedName name="aaaa" localSheetId="6" hidden="1">{"CHARGE",#N/A,FALSE,"401C11"}</definedName>
    <definedName name="aaaa" localSheetId="9" hidden="1">{"CHARGE",#N/A,FALSE,"401C11"}</definedName>
    <definedName name="aaaa" hidden="1">{"CHARGE",#N/A,FALSE,"401C11"}</definedName>
    <definedName name="abc" localSheetId="11" hidden="1">{"NET",#N/A,FALSE,"401C11"}</definedName>
    <definedName name="abc" localSheetId="5" hidden="1">{"NET",#N/A,FALSE,"401C11"}</definedName>
    <definedName name="abc" localSheetId="19" hidden="1">{"NET",#N/A,FALSE,"401C11"}</definedName>
    <definedName name="abc" localSheetId="18" hidden="1">{"NET",#N/A,FALSE,"401C11"}</definedName>
    <definedName name="abc" localSheetId="7" hidden="1">{"NET",#N/A,FALSE,"401C11"}</definedName>
    <definedName name="abc" localSheetId="20" hidden="1">{"NET",#N/A,FALSE,"401C11"}</definedName>
    <definedName name="abc" localSheetId="8" hidden="1">{"NET",#N/A,FALSE,"401C11"}</definedName>
    <definedName name="abc" localSheetId="6" hidden="1">{"NET",#N/A,FALSE,"401C11"}</definedName>
    <definedName name="abc" localSheetId="9" hidden="1">{"NET",#N/A,FALSE,"401C11"}</definedName>
    <definedName name="abc" hidden="1">{"NET",#N/A,FALSE,"401C11"}</definedName>
    <definedName name="AccessDatabase" hidden="1">"C:\Budgets\2003\NM and VS BP forecast 2003 NM37 VS197 311002 v1.mdb"</definedName>
    <definedName name="Active_____of_dividends_issued_as_scrip_shares">#REF!</definedName>
    <definedName name="Active_____of_ILD">#REF!</definedName>
    <definedName name="Active_____of_ordinary_dividends_paid_as_interim_dividend">#REF!</definedName>
    <definedName name="Active___2020_25_RCV_opening_balance___real.ADDN1">#REF!</definedName>
    <definedName name="Active___2020_25_RCV_opening_balance___real.ADDN2">#REF!</definedName>
    <definedName name="Active___2020_25_RCV_opening_balance___real.BR">#REF!</definedName>
    <definedName name="Active___2020_25_RCV_opening_balance___real.WN">#REF!</definedName>
    <definedName name="Active___2020_25_RCV_opening_balance___real.WR">#REF!</definedName>
    <definedName name="Active___2020_25_RCV_opening_balance___real.WWN">#REF!</definedName>
    <definedName name="Active___accounting_charge_included_in_regulatory_accounts_for_Defined_Contribution_schemes___charge_for_DC_schemes___control___real.ADDN1">#REF!</definedName>
    <definedName name="Active___accounting_charge_included_in_regulatory_accounts_for_Defined_Contribution_schemes___charge_for_DC_schemes___control___real.ADDN2">#REF!</definedName>
    <definedName name="Active___accounting_charge_included_in_regulatory_accounts_for_Defined_Contribution_schemes___charge_for_DC_schemes___control___real.BR">#REF!</definedName>
    <definedName name="Active___accounting_charge_included_in_regulatory_accounts_for_Defined_Contribution_schemes___charge_for_DC_schemes___control___real.WN">#REF!</definedName>
    <definedName name="Active___accounting_charge_included_in_regulatory_accounts_for_Defined_Contribution_schemes___charge_for_DC_schemes___control___real.WR">#REF!</definedName>
    <definedName name="Active___accounting_charge_included_in_regulatory_accounts_for_Defined_Contribution_schemes___charge_for_DC_schemes___control___real.WWN">#REF!</definedName>
    <definedName name="Active___actual_opening_Fixed_rate_debt___nominal.ADDN1">#REF!</definedName>
    <definedName name="Active___actual_opening_Fixed_rate_debt___nominal.ADDN2">#REF!</definedName>
    <definedName name="Active___actual_opening_Fixed_rate_debt___nominal.BR">#REF!</definedName>
    <definedName name="Active___actual_opening_Fixed_rate_debt___nominal.WN">#REF!</definedName>
    <definedName name="Active___actual_opening_Fixed_rate_debt___nominal.WR">#REF!</definedName>
    <definedName name="Active___actual_opening_Fixed_rate_debt___nominal.WWN">#REF!</definedName>
    <definedName name="Active___actual_opening_Floating_rate_debt___nominal.ADDN1">#REF!</definedName>
    <definedName name="Active___actual_opening_Floating_rate_debt___nominal.ADDN2">#REF!</definedName>
    <definedName name="Active___actual_opening_Floating_rate_debt___nominal.BR">#REF!</definedName>
    <definedName name="Active___actual_opening_Floating_rate_debt___nominal.WN">#REF!</definedName>
    <definedName name="Active___actual_opening_Floating_rate_debt___nominal.WR">#REF!</definedName>
    <definedName name="Active___actual_opening_Floating_rate_debt___nominal.WWN">#REF!</definedName>
    <definedName name="Active___actual_opening_index_linked_debt___nominal.ADDN1">#REF!</definedName>
    <definedName name="Active___actual_opening_index_linked_debt___nominal.ADDN2">#REF!</definedName>
    <definedName name="Active___actual_opening_index_linked_debt___nominal.BR">#REF!</definedName>
    <definedName name="Active___actual_opening_index_linked_debt___nominal.WN">#REF!</definedName>
    <definedName name="Active___actual_opening_index_linked_debt___nominal.WR">#REF!</definedName>
    <definedName name="Active___actual_opening_index_linked_debt___nominal.WWN">#REF!</definedName>
    <definedName name="Active___adjustment_to_tax_payment___control___nominal.ADDN1">#REF!</definedName>
    <definedName name="Active___adjustment_to_tax_payment___control___nominal.ADDN2">#REF!</definedName>
    <definedName name="Active___adjustment_to_tax_payment___control___nominal.BR">#REF!</definedName>
    <definedName name="Active___adjustment_to_tax_payment___control___nominal.WN">#REF!</definedName>
    <definedName name="Active___adjustment_to_tax_payment___control___nominal.WR">#REF!</definedName>
    <definedName name="Active___adjustment_to_tax_payment___control___nominal.WWN">#REF!</definedName>
    <definedName name="Active___Adjustment_to_Wholesale_revenue_requirement___real.ADDN1">#REF!</definedName>
    <definedName name="Active___Adjustment_to_Wholesale_revenue_requirement___real.ADDN2">#REF!</definedName>
    <definedName name="Active___Adjustment_to_Wholesale_revenue_requirement___real.BR">#REF!</definedName>
    <definedName name="Active___Adjustment_to_Wholesale_revenue_requirement___real.WN">#REF!</definedName>
    <definedName name="Active___Adjustment_to_Wholesale_revenue_requirement___real.WR">#REF!</definedName>
    <definedName name="Active___Adjustment_to_Wholesale_revenue_requirement___real.WWN">#REF!</definedName>
    <definedName name="Active___Allowable_depreciation_on_capitalised_revenue_expenditure__infra___non_infra____control___nominal.ADDN1">#REF!</definedName>
    <definedName name="Active___Allowable_depreciation_on_capitalised_revenue_expenditure__infra___non_infra____control___nominal.ADDN2">#REF!</definedName>
    <definedName name="Active___Allowable_depreciation_on_capitalised_revenue_expenditure__infra___non_infra____control___nominal.BR">#REF!</definedName>
    <definedName name="Active___Allowable_depreciation_on_capitalised_revenue_expenditure__infra___non_infra____control___nominal.WN">#REF!</definedName>
    <definedName name="Active___Allowable_depreciation_on_capitalised_revenue_expenditure__infra___non_infra____control___nominal.WR">#REF!</definedName>
    <definedName name="Active___Allowable_depreciation_on_capitalised_revenue_expenditure__infra___non_infra____control___nominal.WWN">#REF!</definedName>
    <definedName name="Active___Allowed_depreciation___Business___nominal">#REF!</definedName>
    <definedName name="Active___Alternative_revenue_value___nominal.ADDN1">#REF!</definedName>
    <definedName name="Active___Alternative_revenue_value___nominal.ADDN2">#REF!</definedName>
    <definedName name="Active___Alternative_revenue_value___nominal.BR">#REF!</definedName>
    <definedName name="Active___Alternative_revenue_value___nominal.WN">#REF!</definedName>
    <definedName name="Active___Alternative_revenue_value___nominal.WR">#REF!</definedName>
    <definedName name="Active___Alternative_revenue_value___nominal.WWN">#REF!</definedName>
    <definedName name="Active___Alternative_revenue_value___real.ADDN1">#REF!</definedName>
    <definedName name="Active___Alternative_revenue_value___real.ADDN2">#REF!</definedName>
    <definedName name="Active___Alternative_revenue_value___real.BR">#REF!</definedName>
    <definedName name="Active___Alternative_revenue_value___real.WN">#REF!</definedName>
    <definedName name="Active___Alternative_revenue_value___real.WR">#REF!</definedName>
    <definedName name="Active___Alternative_revenue_value___real.WWN">#REF!</definedName>
    <definedName name="Active___bank_interest_rate__receivable_.ADDN1">#REF!</definedName>
    <definedName name="Active___bank_interest_rate__receivable_.ADDN2">#REF!</definedName>
    <definedName name="Active___bank_interest_rate__receivable_.BR">#REF!</definedName>
    <definedName name="Active___bank_interest_rate__receivable_.WN">#REF!</definedName>
    <definedName name="Active___bank_interest_rate__receivable_.WR">#REF!</definedName>
    <definedName name="Active___bank_interest_rate__receivable_.WWN">#REF!</definedName>
    <definedName name="Active___Base_revenue_for_2024_25___real.ADDN1">#REF!</definedName>
    <definedName name="Active___Base_revenue_for_2024_25___real.ADDN2">#REF!</definedName>
    <definedName name="Active___Base_revenue_for_2024_25___real.BR">#REF!</definedName>
    <definedName name="Active___Base_revenue_for_2024_25___real.WN">#REF!</definedName>
    <definedName name="Active___Base_revenue_for_2024_25___real.WR">#REF!</definedName>
    <definedName name="Active___Base_revenue_for_2024_25___real.WWN">#REF!</definedName>
    <definedName name="Active___Blended_interest_rate_on_change_in_borrowings">#REF!</definedName>
    <definedName name="Active___Busines_retail_Advance_receipts_creditor_days_unmeasured">#REF!</definedName>
    <definedName name="Active___Busines_retail_Measured_income_accrual_rate">#REF!</definedName>
    <definedName name="Active___Business__retail_total_allowed_depreciation___real">#REF!</definedName>
    <definedName name="Active___Business_Advance_Receipts_Weighting___Unmeasured">#REF!</definedName>
    <definedName name="Active___Business_Measured_income_accrual_Opening_balance___nominal">#REF!</definedName>
    <definedName name="Active___Business_measured_income_proportion_of_total_Business_income">#REF!</definedName>
    <definedName name="Active___Business_retail_average_cost_per_customer_in_Tariff_Band__Welsh_companies____real.1">#REF!</definedName>
    <definedName name="Active___Business_retail_average_cost_per_customer_in_Tariff_Band__Welsh_companies____real.2">#REF!</definedName>
    <definedName name="Active___Business_retail_average_cost_per_customer_in_Tariff_Band__Welsh_companies____real.3">#REF!</definedName>
    <definedName name="Active___Business_retail_margin___Override">#REF!</definedName>
    <definedName name="Active___Business_retail_revenue_adjustment___real">#REF!</definedName>
    <definedName name="Active___Business_retail_revenue_override___nominal">#REF!</definedName>
    <definedName name="Active___business_weighted_average_debtor_days">#REF!</definedName>
    <definedName name="Active___Capex_creditor_days">#REF!</definedName>
    <definedName name="Active___Capital_expenditure___proportion_of_new_capital_expenditure_qualifying_for_the_main_rate_pool___control.ADDN1">#REF!</definedName>
    <definedName name="Active___Capital_expenditure___proportion_of_new_capital_expenditure_qualifying_for_the_main_rate_pool___control.ADDN2">#REF!</definedName>
    <definedName name="Active___Capital_expenditure___proportion_of_new_capital_expenditure_qualifying_for_the_main_rate_pool___control.BR">#REF!</definedName>
    <definedName name="Active___Capital_expenditure___proportion_of_new_capital_expenditure_qualifying_for_the_main_rate_pool___control.WN">#REF!</definedName>
    <definedName name="Active___Capital_expenditure___proportion_of_new_capital_expenditure_qualifying_for_the_main_rate_pool___control.WR">#REF!</definedName>
    <definedName name="Active___Capital_expenditure___proportion_of_new_capital_expenditure_qualifying_for_the_main_rate_pool___control.WWN">#REF!</definedName>
    <definedName name="Active___Capital_expenditure___proportion_of_new_capital_expenditure_qualifying_for_the_special_rate_pool___control.ADDN1">#REF!</definedName>
    <definedName name="Active___Capital_expenditure___proportion_of_new_capital_expenditure_qualifying_for_the_special_rate_pool___control.ADDN2">#REF!</definedName>
    <definedName name="Active___Capital_expenditure___proportion_of_new_capital_expenditure_qualifying_for_the_special_rate_pool___control.BR">#REF!</definedName>
    <definedName name="Active___Capital_expenditure___proportion_of_new_capital_expenditure_qualifying_for_the_special_rate_pool___control.WN">#REF!</definedName>
    <definedName name="Active___Capital_expenditure___proportion_of_new_capital_expenditure_qualifying_for_the_special_rate_pool___control.WR">#REF!</definedName>
    <definedName name="Active___Capital_expenditure___proportion_of_new_capital_expenditure_qualifying_for_the_special_rate_pool___control.WWN">#REF!</definedName>
    <definedName name="Active___Capital_expenditure_on_assets_principally_used_by_business_retail___real">#REF!</definedName>
    <definedName name="Active___Capital_expenditure_on_assets_principally_used_by_residential_retail___real">#REF!</definedName>
    <definedName name="Active___Capital_expenditure_writing_down_allowance_main_rate_pool">#REF!</definedName>
    <definedName name="Active___Capital_expenditure_writing_down_allowance_main_rate_pool___first_year_rate">#REF!</definedName>
    <definedName name="Active___Capital_expenditure_writing_down_allowance_special_rate_pool">#REF!</definedName>
    <definedName name="Active___Capital_expenditure_writing_down_allowance_special_rate_pool___first_year_rate">#REF!</definedName>
    <definedName name="Active___Capital_expenditure_writing_down_allowance_structures_and_buildings_rate_pool">#REF!</definedName>
    <definedName name="Active___Capital_expenditure_writing_down_allowance_structures_and_buildings_rate_pool___first_year_rate">#REF!</definedName>
    <definedName name="Active___Cash_and_cash_equivalents_actual_initial_balance___control___nominal.ADDN1">#REF!</definedName>
    <definedName name="Active___Cash_and_cash_equivalents_actual_initial_balance___control___nominal.ADDN2">#REF!</definedName>
    <definedName name="Active___Cash_and_cash_equivalents_actual_initial_balance___control___nominal.BR">#REF!</definedName>
    <definedName name="Active___Cash_and_cash_equivalents_actual_initial_balance___control___nominal.WN">#REF!</definedName>
    <definedName name="Active___Cash_and_cash_equivalents_actual_initial_balance___control___nominal.WR">#REF!</definedName>
    <definedName name="Active___Cash_and_cash_equivalents_actual_initial_balance___control___nominal.WWN">#REF!</definedName>
    <definedName name="Active___Cash_and_cash_equivalents_actual_initial_balance___wholesale___nominal">#REF!</definedName>
    <definedName name="Active___Cash_contributions__DB_schemes__ongoing____actual_and_forecast___control___real.ADDN1">#REF!</definedName>
    <definedName name="Active___Cash_contributions__DB_schemes__ongoing____actual_and_forecast___control___real.ADDN2">#REF!</definedName>
    <definedName name="Active___Cash_contributions__DB_schemes__ongoing____actual_and_forecast___control___real.BR">#REF!</definedName>
    <definedName name="Active___Cash_contributions__DB_schemes__ongoing____actual_and_forecast___control___real.WN">#REF!</definedName>
    <definedName name="Active___Cash_contributions__DB_schemes__ongoing____actual_and_forecast___control___real.WR">#REF!</definedName>
    <definedName name="Active___Cash_contributions__DB_schemes__ongoing____actual_and_forecast___control___real.WWN">#REF!</definedName>
    <definedName name="Active___Charge_for_DB_schemes___residential_retail___charge_for_DB_schemes___control___real.ADDN1">#REF!</definedName>
    <definedName name="Active___Charge_for_DB_schemes___residential_retail___charge_for_DB_schemes___control___real.ADDN2">#REF!</definedName>
    <definedName name="Active___Charge_for_DB_schemes___residential_retail___charge_for_DB_schemes___control___real.BR">#REF!</definedName>
    <definedName name="Active___Charge_for_DB_schemes___residential_retail___charge_for_DB_schemes___control___real.WN">#REF!</definedName>
    <definedName name="Active___Charge_for_DB_schemes___residential_retail___charge_for_DB_schemes___control___real.WR">#REF!</definedName>
    <definedName name="Active___Charge_for_DB_schemes___residential_retail___charge_for_DB_schemes___control___real.WWN">#REF!</definedName>
    <definedName name="Active___Consumer_price_index__including_housing_costs____Consumer_Price_Index__with_housing__for_April">#REF!</definedName>
    <definedName name="Active___Consumer_price_index__including_housing_costs____Consumer_Price_Index__with_housing__for_August">#REF!</definedName>
    <definedName name="Active___Consumer_price_index__including_housing_costs____Consumer_Price_Index__with_housing__for_December">#REF!</definedName>
    <definedName name="Active___Consumer_price_index__including_housing_costs____Consumer_Price_Index__with_housing__for_February">#REF!</definedName>
    <definedName name="Active___Consumer_price_index__including_housing_costs____Consumer_Price_Index__with_housing__for_January">#REF!</definedName>
    <definedName name="Active___Consumer_price_index__including_housing_costs____Consumer_Price_Index__with_housing__for_July">#REF!</definedName>
    <definedName name="Active___Consumer_price_index__including_housing_costs____Consumer_Price_Index__with_housing__for_June">#REF!</definedName>
    <definedName name="Active___Consumer_price_index__including_housing_costs____Consumer_Price_Index__with_housing__for_March">#REF!</definedName>
    <definedName name="Active___Consumer_price_index__including_housing_costs____Consumer_Price_Index__with_housing__for_May">#REF!</definedName>
    <definedName name="Active___Consumer_price_index__including_housing_costs____Consumer_Price_Index__with_housing__for_November">#REF!</definedName>
    <definedName name="Active___Consumer_price_index__including_housing_costs____Consumer_Price_Index__with_housing__for_November___Constant">#REF!</definedName>
    <definedName name="Active___Consumer_price_index__including_housing_costs____Consumer_Price_Index__with_housing__for_October">#REF!</definedName>
    <definedName name="Active___Consumer_price_index__including_housing_costs____Consumer_Price_Index__with_housing__for_September">#REF!</definedName>
    <definedName name="Active___Cost_to_serve_metered_dual_customers___real">#REF!</definedName>
    <definedName name="Active___Cost_to_serve_metered_sewerage_customers___real">#REF!</definedName>
    <definedName name="Active___Cost_to_serve_metered_water_customers___real">#REF!</definedName>
    <definedName name="Active___Cost_to_serve_per_unmetered_water_customers___real">#REF!</definedName>
    <definedName name="Active___Cost_to_serve_unmetered_dual_customers___real">#REF!</definedName>
    <definedName name="Active___Cost_to_serve_unmetered_sewerage_customers___real">#REF!</definedName>
    <definedName name="Active___CPI_H____2022_23___April">#REF!</definedName>
    <definedName name="Active___CPI_H____2022_23___August">#REF!</definedName>
    <definedName name="Active___CPI_H____2022_23___December">#REF!</definedName>
    <definedName name="Active___CPI_H____2022_23___February">#REF!</definedName>
    <definedName name="Active___CPI_H____2022_23___January">#REF!</definedName>
    <definedName name="Active___CPI_H____2022_23___July">#REF!</definedName>
    <definedName name="Active___CPI_H____2022_23___June">#REF!</definedName>
    <definedName name="Active___CPI_H____2022_23___March">#REF!</definedName>
    <definedName name="Active___CPI_H____2022_23___May">#REF!</definedName>
    <definedName name="Active___CPI_H____2022_23___November">#REF!</definedName>
    <definedName name="Active___CPI_H____2022_23___October">#REF!</definedName>
    <definedName name="Active___CPI_H____2022_23___September">#REF!</definedName>
    <definedName name="Active___Current_tax_liabilities___Appointee_b_f___nominal">#REF!</definedName>
    <definedName name="Active___Debtors_other___nominal">#REF!</definedName>
    <definedName name="Active___Depreciation_b_f___control___active___nominal.ADDN1">#REF!</definedName>
    <definedName name="Active___Depreciation_b_f___control___active___nominal.ADDN2">#REF!</definedName>
    <definedName name="Active___Depreciation_b_f___control___active___nominal.BR">#REF!</definedName>
    <definedName name="Active___Depreciation_b_f___control___active___nominal.WN">#REF!</definedName>
    <definedName name="Active___Depreciation_b_f___control___active___nominal.WR">#REF!</definedName>
    <definedName name="Active___Depreciation_b_f___control___active___nominal.WWN">#REF!</definedName>
    <definedName name="Active___Disallowable_expenditure___Change_in_general_provisions___control___nominal.ADDN1">#REF!</definedName>
    <definedName name="Active___Disallowable_expenditure___Change_in_general_provisions___control___nominal.ADDN2">#REF!</definedName>
    <definedName name="Active___Disallowable_expenditure___Change_in_general_provisions___control___nominal.BR">#REF!</definedName>
    <definedName name="Active___Disallowable_expenditure___Change_in_general_provisions___control___nominal.WN">#REF!</definedName>
    <definedName name="Active___Disallowable_expenditure___Change_in_general_provisions___control___nominal.WR">#REF!</definedName>
    <definedName name="Active___Disallowable_expenditure___Change_in_general_provisions___control___nominal.WWN">#REF!</definedName>
    <definedName name="Active___Discount_rate_for_reprofiling_allowed_revenue.ADDN1">#REF!</definedName>
    <definedName name="Active___Discount_rate_for_reprofiling_allowed_revenue.ADDN2">#REF!</definedName>
    <definedName name="Active___Discount_rate_for_reprofiling_allowed_revenue.BR">#REF!</definedName>
    <definedName name="Active___Discount_rate_for_reprofiling_allowed_revenue.WN">#REF!</definedName>
    <definedName name="Active___Discount_rate_for_reprofiling_allowed_revenue.WR">#REF!</definedName>
    <definedName name="Active___Discount_rate_for_reprofiling_allowed_revenue.WWN">#REF!</definedName>
    <definedName name="Active___Dividend_creditors_wholesale_retail_split____business_retail___nominal">#REF!</definedName>
    <definedName name="Active___Dividend_creditors_wholesale_retail_split___Dividend_creditors___residential_retail___nominal">#REF!</definedName>
    <definedName name="Active___dividend_yield">#REF!</definedName>
    <definedName name="Active___Expenditure___Total_residential_retail_costs___Residential_measured___Water_and_Wastewater___nominal">#REF!</definedName>
    <definedName name="Active___Expenditure___Total_residential_retail_costs___Residential_unmeasured___Water_and_Wastewater___nominal">#REF!</definedName>
    <definedName name="Active___Finance_lease_depreciation___control___nominal.ADDN1">#REF!</definedName>
    <definedName name="Active___Finance_lease_depreciation___control___nominal.ADDN2">#REF!</definedName>
    <definedName name="Active___Finance_lease_depreciation___control___nominal.BR">#REF!</definedName>
    <definedName name="Active___Finance_lease_depreciation___control___nominal.WN">#REF!</definedName>
    <definedName name="Active___Finance_lease_depreciation___control___nominal.WR">#REF!</definedName>
    <definedName name="Active___Finance_lease_depreciation___control___nominal.WWN">#REF!</definedName>
    <definedName name="Active___Fixed_asset_net_book_value_at_31_March___business_retail___nominal">#REF!</definedName>
    <definedName name="Active___Fixed_asset_net_book_value_at_31_March___residential_retail___nominal">#REF!</definedName>
    <definedName name="Active___Fixed_assets_b_f___control___active___nominal.ADDN1">#REF!</definedName>
    <definedName name="Active___Fixed_assets_b_f___control___active___nominal.ADDN2">#REF!</definedName>
    <definedName name="Active___Fixed_assets_b_f___control___active___nominal.BR">#REF!</definedName>
    <definedName name="Active___Fixed_assets_b_f___control___active___nominal.WN">#REF!</definedName>
    <definedName name="Active___Fixed_assets_b_f___control___active___nominal.WR">#REF!</definedName>
    <definedName name="Active___Fixed_assets_b_f___control___active___nominal.WWN">#REF!</definedName>
    <definedName name="Active___Grants_and_contributions___capex___non_price_control___real.ADDN1">#REF!</definedName>
    <definedName name="Active___Grants_and_contributions___capex___non_price_control___real.ADDN2">#REF!</definedName>
    <definedName name="Active___Grants_and_contributions___capex___non_price_control___real.BR">#REF!</definedName>
    <definedName name="Active___Grants_and_contributions___capex___non_price_control___real.WN">#REF!</definedName>
    <definedName name="Active___Grants_and_contributions___capex___non_price_control___real.WR">#REF!</definedName>
    <definedName name="Active___Grants_and_contributions___capex___non_price_control___real.WWN">#REF!</definedName>
    <definedName name="Active___Grants_and_contributions___opex___non_price_control___real.ADDN1">#REF!</definedName>
    <definedName name="Active___Grants_and_contributions___opex___non_price_control___real.ADDN2">#REF!</definedName>
    <definedName name="Active___Grants_and_contributions___opex___non_price_control___real.BR">#REF!</definedName>
    <definedName name="Active___Grants_and_contributions___opex___non_price_control___real.WN">#REF!</definedName>
    <definedName name="Active___Grants_and_contributions___opex___non_price_control___real.WR">#REF!</definedName>
    <definedName name="Active___Grants_and_contributions___opex___non_price_control___real.WWN">#REF!</definedName>
    <definedName name="Active___Grants_and_contributions_net_of_income_offset___capex___price_control___real.ADDN1">#REF!</definedName>
    <definedName name="Active___Grants_and_contributions_net_of_income_offset___capex___price_control___real.ADDN2">#REF!</definedName>
    <definedName name="Active___Grants_and_contributions_net_of_income_offset___capex___price_control___real.BR">#REF!</definedName>
    <definedName name="Active___Grants_and_contributions_net_of_income_offset___capex___price_control___real.WN">#REF!</definedName>
    <definedName name="Active___Grants_and_contributions_net_of_income_offset___capex___price_control___real.WR">#REF!</definedName>
    <definedName name="Active___Grants_and_contributions_net_of_income_offset___capex___price_control___real.WWN">#REF!</definedName>
    <definedName name="Active___Grants_and_contributions_net_of_income_offset___opex___price_control___real.ADDN1">#REF!</definedName>
    <definedName name="Active___Grants_and_contributions_net_of_income_offset___opex___price_control___real.ADDN2">#REF!</definedName>
    <definedName name="Active___Grants_and_contributions_net_of_income_offset___opex___price_control___real.BR">#REF!</definedName>
    <definedName name="Active___Grants_and_contributions_net_of_income_offset___opex___price_control___real.WN">#REF!</definedName>
    <definedName name="Active___Grants_and_contributions_net_of_income_offset___opex___price_control___real.WR">#REF!</definedName>
    <definedName name="Active___Grants_and_contributions_net_of_income_offset___opex___price_control___real.WWN">#REF!</definedName>
    <definedName name="Active___Gross_capital_expenditure_including_g_c___including_cost_sharing___real.ADDN1">#REF!</definedName>
    <definedName name="Active___Gross_capital_expenditure_including_g_c___including_cost_sharing___real.ADDN2">#REF!</definedName>
    <definedName name="Active___Gross_capital_expenditure_including_g_c___including_cost_sharing___real.BR">#REF!</definedName>
    <definedName name="Active___Gross_capital_expenditure_including_g_c___including_cost_sharing___real.WN">#REF!</definedName>
    <definedName name="Active___Gross_capital_expenditure_including_g_c___including_cost_sharing___real.WR">#REF!</definedName>
    <definedName name="Active___Gross_capital_expenditure_including_g_c___including_cost_sharing___real.WWN">#REF!</definedName>
    <definedName name="Active___HH_Advance_receipts_creditor_days_measured">#REF!</definedName>
    <definedName name="Active___HH_Advance_receipts_creditor_days_unmeasured">#REF!</definedName>
    <definedName name="Active___HH_Measured_income_accrual___nominal">#REF!</definedName>
    <definedName name="Active___HH_Measured_income_accrual_rate">#REF!</definedName>
    <definedName name="Active___HH_measured_trade_debtors">#REF!</definedName>
    <definedName name="Active___HH_measured_trade_receivables___net___nominal">#REF!</definedName>
    <definedName name="Active___HH_unmeasured_trade_debtors">#REF!</definedName>
    <definedName name="Active___HH_unmeasured_trade_receivables___nominal">#REF!</definedName>
    <definedName name="Active___Households_connected_for_sewerage_only___metered">#REF!</definedName>
    <definedName name="Active___Households_connected_for_sewerage_only___unmetered">#REF!</definedName>
    <definedName name="Active___Households_connected_for_water_and_sewerage___metered">#REF!</definedName>
    <definedName name="Active___Households_connected_for_water_and_sewerage___unmetered">#REF!</definedName>
    <definedName name="Active___Households_connected_for_water_only___metered">#REF!</definedName>
    <definedName name="Active___Households_connected_for_water_only___unmetered">#REF!</definedName>
    <definedName name="Active___Innovation___Water_efficiency_funding___real.ADDN1">#REF!</definedName>
    <definedName name="Active___Innovation___Water_efficiency_funding___real.ADDN2">#REF!</definedName>
    <definedName name="Active___Innovation___Water_efficiency_funding___real.BR">#REF!</definedName>
    <definedName name="Active___Innovation___Water_efficiency_funding___real.WN">#REF!</definedName>
    <definedName name="Active___Innovation___Water_efficiency_funding___real.WR">#REF!</definedName>
    <definedName name="Active___Innovation___Water_efficiency_funding___real.WWN">#REF!</definedName>
    <definedName name="Active___Innovation_funding___real.ADDN1">#REF!</definedName>
    <definedName name="Active___Innovation_funding___real.ADDN2">#REF!</definedName>
    <definedName name="Active___Innovation_funding___real.BR">#REF!</definedName>
    <definedName name="Active___Innovation_funding___real.WN">#REF!</definedName>
    <definedName name="Active___Innovation_funding___real.WR">#REF!</definedName>
    <definedName name="Active___Innovation_funding___real.WWN">#REF!</definedName>
    <definedName name="Active___Interest_rate___Business___Active">#REF!</definedName>
    <definedName name="Active___Interest_rate___Residential">#REF!</definedName>
    <definedName name="Active___interest_rate_on_CPIH_index_linked_loans.ADDN1">#REF!</definedName>
    <definedName name="Active___interest_rate_on_CPIH_index_linked_loans.ADDN2">#REF!</definedName>
    <definedName name="Active___interest_rate_on_CPIH_index_linked_loans.BR">#REF!</definedName>
    <definedName name="Active___interest_rate_on_CPIH_index_linked_loans.WN">#REF!</definedName>
    <definedName name="Active___interest_rate_on_CPIH_index_linked_loans.WR">#REF!</definedName>
    <definedName name="Active___interest_rate_on_CPIH_index_linked_loans.WWN">#REF!</definedName>
    <definedName name="Active___interest_rate_on_fixed_rate_debt.ADDN1">#REF!</definedName>
    <definedName name="Active___interest_rate_on_fixed_rate_debt.ADDN2">#REF!</definedName>
    <definedName name="Active___interest_rate_on_fixed_rate_debt.BR">#REF!</definedName>
    <definedName name="Active___interest_rate_on_fixed_rate_debt.WN">#REF!</definedName>
    <definedName name="Active___interest_rate_on_fixed_rate_debt.WR">#REF!</definedName>
    <definedName name="Active___interest_rate_on_fixed_rate_debt.WWN">#REF!</definedName>
    <definedName name="Active___interest_rate_on_RPI_index_linked_loans.ADDN1">#REF!</definedName>
    <definedName name="Active___interest_rate_on_RPI_index_linked_loans.ADDN2">#REF!</definedName>
    <definedName name="Active___interest_rate_on_RPI_index_linked_loans.BR">#REF!</definedName>
    <definedName name="Active___interest_rate_on_RPI_index_linked_loans.WN">#REF!</definedName>
    <definedName name="Active___interest_rate_on_RPI_index_linked_loans.WR">#REF!</definedName>
    <definedName name="Active___interest_rate_on_RPI_index_linked_loans.WWN">#REF!</definedName>
    <definedName name="Active___Inventories_balance___control___nominal.ADDN1">#REF!</definedName>
    <definedName name="Active___Inventories_balance___control___nominal.ADDN2">#REF!</definedName>
    <definedName name="Active___Inventories_balance___control___nominal.BR">#REF!</definedName>
    <definedName name="Active___Inventories_balance___control___nominal.WN">#REF!</definedName>
    <definedName name="Active___Inventories_balance___control___nominal.WR">#REF!</definedName>
    <definedName name="Active___Inventories_balance___control___nominal.WWN">#REF!</definedName>
    <definedName name="Active___IRE_totex_adjustment_for_ACICR__Ofwat____nominal.ADDN1">#REF!</definedName>
    <definedName name="Active___IRE_totex_adjustment_for_ACICR__Ofwat____nominal.ADDN2">#REF!</definedName>
    <definedName name="Active___IRE_totex_adjustment_for_ACICR__Ofwat____nominal.BR">#REF!</definedName>
    <definedName name="Active___IRE_totex_adjustment_for_ACICR__Ofwat____nominal.WN">#REF!</definedName>
    <definedName name="Active___IRE_totex_adjustment_for_ACICR__Ofwat____nominal.WR">#REF!</definedName>
    <definedName name="Active___IRE_totex_adjustment_for_ACICR__Ofwat____nominal.WWN">#REF!</definedName>
    <definedName name="Active___IRE_totex_adjustment_for_ACICR__Ofwat____real.ADDN1">#REF!</definedName>
    <definedName name="Active___IRE_totex_adjustment_for_ACICR__Ofwat____real.ADDN2">#REF!</definedName>
    <definedName name="Active___IRE_totex_adjustment_for_ACICR__Ofwat____real.BR">#REF!</definedName>
    <definedName name="Active___IRE_totex_adjustment_for_ACICR__Ofwat____real.WN">#REF!</definedName>
    <definedName name="Active___IRE_totex_adjustment_for_ACICR__Ofwat____real.WR">#REF!</definedName>
    <definedName name="Active___IRE_totex_adjustment_for_ACICR__Ofwat____real.WWN">#REF!</definedName>
    <definedName name="Active___Long_term_CPI_H__assumed_percentage_increase">#REF!</definedName>
    <definedName name="Active___Measured_charge___business.ADDN1">#REF!</definedName>
    <definedName name="Active___Measured_charge___business.ADDN2">#REF!</definedName>
    <definedName name="Active___Measured_charge___business.BR">#REF!</definedName>
    <definedName name="Active___Measured_charge___business.WN">#REF!</definedName>
    <definedName name="Active___Measured_charge___business.WR">#REF!</definedName>
    <definedName name="Active___Measured_charge___business.WWN">#REF!</definedName>
    <definedName name="Active___Measured_charge___residential.ADDN1">#REF!</definedName>
    <definedName name="Active___Measured_charge___residential.ADDN2">#REF!</definedName>
    <definedName name="Active___Measured_charge___residential.BR">#REF!</definedName>
    <definedName name="Active___Measured_charge___residential.WN">#REF!</definedName>
    <definedName name="Active___Measured_charge___residential.WR">#REF!</definedName>
    <definedName name="Active___Measured_charge___residential.WWN">#REF!</definedName>
    <definedName name="Active___Movement_in_intangible_asset_and_investments_balance___control___nominal.ADDN1">#REF!</definedName>
    <definedName name="Active___Movement_in_intangible_asset_and_investments_balance___control___nominal.ADDN2">#REF!</definedName>
    <definedName name="Active___Movement_in_intangible_asset_and_investments_balance___control___nominal.BR">#REF!</definedName>
    <definedName name="Active___Movement_in_intangible_asset_and_investments_balance___control___nominal.WN">#REF!</definedName>
    <definedName name="Active___Movement_in_intangible_asset_and_investments_balance___control___nominal.WR">#REF!</definedName>
    <definedName name="Active___Movement_in_intangible_asset_and_investments_balance___control___nominal.WWN">#REF!</definedName>
    <definedName name="Active___Movement_in_other_liabilities___control___nominal.ADDN1">#REF!</definedName>
    <definedName name="Active___Movement_in_other_liabilities___control___nominal.ADDN2">#REF!</definedName>
    <definedName name="Active___Movement_in_other_liabilities___control___nominal.BR">#REF!</definedName>
    <definedName name="Active___Movement_in_other_liabilities___control___nominal.WN">#REF!</definedName>
    <definedName name="Active___Movement_in_other_liabilities___control___nominal.WR">#REF!</definedName>
    <definedName name="Active___Movement_in_other_liabilities___control___nominal.WWN">#REF!</definedName>
    <definedName name="Active___Movement_in_Pensions___control___nominal.ADDN1">#REF!</definedName>
    <definedName name="Active___Movement_in_Pensions___control___nominal.ADDN2">#REF!</definedName>
    <definedName name="Active___Movement_in_Pensions___control___nominal.BR">#REF!</definedName>
    <definedName name="Active___Movement_in_Pensions___control___nominal.WN">#REF!</definedName>
    <definedName name="Active___Movement_in_Pensions___control___nominal.WR">#REF!</definedName>
    <definedName name="Active___Movement_in_Pensions___control___nominal.WWN">#REF!</definedName>
    <definedName name="Active___Movement_in_provisions___control___nominal.ADDN1">#REF!</definedName>
    <definedName name="Active___Movement_in_provisions___control___nominal.ADDN2">#REF!</definedName>
    <definedName name="Active___Movement_in_provisions___control___nominal.BR">#REF!</definedName>
    <definedName name="Active___Movement_in_provisions___control___nominal.WN">#REF!</definedName>
    <definedName name="Active___Movement_in_provisions___control___nominal.WR">#REF!</definedName>
    <definedName name="Active___Movement_in_provisions___control___nominal.WWN">#REF!</definedName>
    <definedName name="Active___movement_in_trade_debtor___business___nominal">#REF!</definedName>
    <definedName name="Active___new_capital_expenditure___proportion_of_new_capital_expenditure_not_qualifying_for_capital_allowance_deductions.ADDN1">#REF!</definedName>
    <definedName name="Active___new_capital_expenditure___proportion_of_new_capital_expenditure_not_qualifying_for_capital_allowance_deductions.ADDN2">#REF!</definedName>
    <definedName name="Active___new_capital_expenditure___proportion_of_new_capital_expenditure_not_qualifying_for_capital_allowance_deductions.BR">#REF!</definedName>
    <definedName name="Active___new_capital_expenditure___proportion_of_new_capital_expenditure_not_qualifying_for_capital_allowance_deductions.WN">#REF!</definedName>
    <definedName name="Active___new_capital_expenditure___proportion_of_new_capital_expenditure_not_qualifying_for_capital_allowance_deductions.WR">#REF!</definedName>
    <definedName name="Active___new_capital_expenditure___proportion_of_new_capital_expenditure_not_qualifying_for_capital_allowance_deductions.WWN">#REF!</definedName>
    <definedName name="Active___New_capital_expenditure___proportion_of_new_capital_expenditure_qualifying_for_the_structures_and_buildings_pool___control.ADDN1">#REF!</definedName>
    <definedName name="Active___New_capital_expenditure___proportion_of_new_capital_expenditure_qualifying_for_the_structures_and_buildings_pool___control.ADDN2">#REF!</definedName>
    <definedName name="Active___New_capital_expenditure___proportion_of_new_capital_expenditure_qualifying_for_the_structures_and_buildings_pool___control.BR">#REF!</definedName>
    <definedName name="Active___New_capital_expenditure___proportion_of_new_capital_expenditure_qualifying_for_the_structures_and_buildings_pool___control.WN">#REF!</definedName>
    <definedName name="Active___New_capital_expenditure___proportion_of_new_capital_expenditure_qualifying_for_the_structures_and_buildings_pool___control.WR">#REF!</definedName>
    <definedName name="Active___New_capital_expenditure___proportion_of_new_capital_expenditure_qualifying_for_the_structures_and_buildings_pool___control.WWN">#REF!</definedName>
    <definedName name="Active___Non_price_control_income___principal_services___real.ADDN1">#REF!</definedName>
    <definedName name="Active___Non_price_control_income___principal_services___real.ADDN2">#REF!</definedName>
    <definedName name="Active___Non_price_control_income___principal_services___real.BR">#REF!</definedName>
    <definedName name="Active___Non_price_control_income___principal_services___real.WN">#REF!</definedName>
    <definedName name="Active___Non_price_control_income___principal_services___real.WR">#REF!</definedName>
    <definedName name="Active___Non_price_control_income___principal_services___real.WWN">#REF!</definedName>
    <definedName name="Active___Non_price_control_income___third_party_services___Bulk_supplies___contract_not_qualifying_for_water_trading_incentives___signed_before_1_April_2020___real.ADDN1">#REF!</definedName>
    <definedName name="Active___Non_price_control_income___third_party_services___Bulk_supplies___contract_not_qualifying_for_water_trading_incentives___signed_before_1_April_2020___real.ADDN2">#REF!</definedName>
    <definedName name="Active___Non_price_control_income___third_party_services___Bulk_supplies___contract_not_qualifying_for_water_trading_incentives___signed_before_1_April_2020___real.BR">#REF!</definedName>
    <definedName name="Active___Non_price_control_income___third_party_services___Bulk_supplies___contract_not_qualifying_for_water_trading_incentives___signed_before_1_April_2020___real.WN">#REF!</definedName>
    <definedName name="Active___Non_price_control_income___third_party_services___Bulk_supplies___contract_not_qualifying_for_water_trading_incentives___signed_before_1_April_2020___real.WR">#REF!</definedName>
    <definedName name="Active___Non_price_control_income___third_party_services___Bulk_supplies___contract_not_qualifying_for_water_trading_incentives___signed_before_1_April_2020___real.WWN">#REF!</definedName>
    <definedName name="Active___Non_price_control_income___third_party_services___Bulk_supplies___contract_qualifying_for_water_trading_incentives___on_or_after_1_April_2020___real.ADDN1">#REF!</definedName>
    <definedName name="Active___Non_price_control_income___third_party_services___Bulk_supplies___contract_qualifying_for_water_trading_incentives___on_or_after_1_April_2020___real.ADDN2">#REF!</definedName>
    <definedName name="Active___Non_price_control_income___third_party_services___Bulk_supplies___contract_qualifying_for_water_trading_incentives___on_or_after_1_April_2020___real.BR">#REF!</definedName>
    <definedName name="Active___Non_price_control_income___third_party_services___Bulk_supplies___contract_qualifying_for_water_trading_incentives___on_or_after_1_April_2020___real.WN">#REF!</definedName>
    <definedName name="Active___Non_price_control_income___third_party_services___Bulk_supplies___contract_qualifying_for_water_trading_incentives___on_or_after_1_April_2020___real.WR">#REF!</definedName>
    <definedName name="Active___Non_price_control_income___third_party_services___Bulk_supplies___contract_qualifying_for_water_trading_incentives___on_or_after_1_April_2020___real.WWN">#REF!</definedName>
    <definedName name="Active___Non_price_control_income___third_party_services___Bulk_supplies___General___real.ADDN1">#REF!</definedName>
    <definedName name="Active___Non_price_control_income___third_party_services___Bulk_supplies___General___real.ADDN2">#REF!</definedName>
    <definedName name="Active___Non_price_control_income___third_party_services___Bulk_supplies___General___real.BR">#REF!</definedName>
    <definedName name="Active___Non_price_control_income___third_party_services___Bulk_supplies___General___real.WN">#REF!</definedName>
    <definedName name="Active___Non_price_control_income___third_party_services___Bulk_supplies___General___real.WR">#REF!</definedName>
    <definedName name="Active___Non_price_control_income___third_party_services___Bulk_supplies___General___real.WWN">#REF!</definedName>
    <definedName name="Active___Non_price_control_income___third_party_services___other___real.ADDN1">#REF!</definedName>
    <definedName name="Active___Non_price_control_income___third_party_services___other___real.ADDN2">#REF!</definedName>
    <definedName name="Active___Non_price_control_income___third_party_services___other___real.BR">#REF!</definedName>
    <definedName name="Active___Non_price_control_income___third_party_services___other___real.WN">#REF!</definedName>
    <definedName name="Active___Non_price_control_income___third_party_services___other___real.WR">#REF!</definedName>
    <definedName name="Active___Non_price_control_income___third_party_services___other___real.WWN">#REF!</definedName>
    <definedName name="Active___Notional_target_gearing___control.ADDN1">#REF!</definedName>
    <definedName name="Active___Notional_target_gearing___control.ADDN2">#REF!</definedName>
    <definedName name="Active___Notional_target_gearing___control.BR">#REF!</definedName>
    <definedName name="Active___Notional_target_gearing___control.WN">#REF!</definedName>
    <definedName name="Active___Notional_target_gearing___control.WR">#REF!</definedName>
    <definedName name="Active___Notional_target_gearing___control.WWN">#REF!</definedName>
    <definedName name="Active___opening_business_debtors_measured___nominal">#REF!</definedName>
    <definedName name="Active___opening_business_debtors_unmeasured___nominal">#REF!</definedName>
    <definedName name="Active___Opening_business_retail_measured_advance_receipts___nominal">#REF!</definedName>
    <definedName name="Active___Opening_business_retail_unmeasured_advance_receipts___nominal">#REF!</definedName>
    <definedName name="Active___Opening_Called_up_share_capital_balance___control___nominal.ADDN1">#REF!</definedName>
    <definedName name="Active___Opening_Called_up_share_capital_balance___control___nominal.ADDN2">#REF!</definedName>
    <definedName name="Active___Opening_Called_up_share_capital_balance___control___nominal.BR">#REF!</definedName>
    <definedName name="Active___Opening_Called_up_share_capital_balance___control___nominal.WN">#REF!</definedName>
    <definedName name="Active___Opening_Called_up_share_capital_balance___control___nominal.WR">#REF!</definedName>
    <definedName name="Active___Opening_Called_up_share_capital_balance___control___nominal.WWN">#REF!</definedName>
    <definedName name="Active___Opening_Capex_creditors_balance___control___nominal.ADDN1">#REF!</definedName>
    <definedName name="Active___Opening_Capex_creditors_balance___control___nominal.ADDN2">#REF!</definedName>
    <definedName name="Active___Opening_Capex_creditors_balance___control___nominal.BR">#REF!</definedName>
    <definedName name="Active___Opening_Capex_creditors_balance___control___nominal.WN">#REF!</definedName>
    <definedName name="Active___Opening_Capex_creditors_balance___control___nominal.WR">#REF!</definedName>
    <definedName name="Active___Opening_Capex_creditors_balance___control___nominal.WWN">#REF!</definedName>
    <definedName name="Active___Opening_Capital_allowance_balance___main_rate_pool___new_capital_expenditure___control___nominal.ADDN1">#REF!</definedName>
    <definedName name="Active___Opening_Capital_allowance_balance___main_rate_pool___new_capital_expenditure___control___nominal.ADDN2">#REF!</definedName>
    <definedName name="Active___Opening_Capital_allowance_balance___main_rate_pool___new_capital_expenditure___control___nominal.BR">#REF!</definedName>
    <definedName name="Active___Opening_Capital_allowance_balance___main_rate_pool___new_capital_expenditure___control___nominal.WN">#REF!</definedName>
    <definedName name="Active___Opening_Capital_allowance_balance___main_rate_pool___new_capital_expenditure___control___nominal.WR">#REF!</definedName>
    <definedName name="Active___Opening_Capital_allowance_balance___main_rate_pool___new_capital_expenditure___control___nominal.WWN">#REF!</definedName>
    <definedName name="Active___Opening_Capital_allowance_balance___special_rate_pool___Capital_expenditure___control___nominal.ADDN1">#REF!</definedName>
    <definedName name="Active___Opening_Capital_allowance_balance___special_rate_pool___Capital_expenditure___control___nominal.ADDN2">#REF!</definedName>
    <definedName name="Active___Opening_Capital_allowance_balance___special_rate_pool___Capital_expenditure___control___nominal.BR">#REF!</definedName>
    <definedName name="Active___Opening_Capital_allowance_balance___special_rate_pool___Capital_expenditure___control___nominal.WN">#REF!</definedName>
    <definedName name="Active___Opening_Capital_allowance_balance___special_rate_pool___Capital_expenditure___control___nominal.WR">#REF!</definedName>
    <definedName name="Active___Opening_Capital_allowance_balance___special_rate_pool___Capital_expenditure___control___nominal.WWN">#REF!</definedName>
    <definedName name="Active___Opening_Capital_allowance_balance___structures_and_buildings_pool___Capital_expenditure___control___nominal.ADDN1">#REF!</definedName>
    <definedName name="Active___Opening_Capital_allowance_balance___structures_and_buildings_pool___Capital_expenditure___control___nominal.ADDN2">#REF!</definedName>
    <definedName name="Active___Opening_Capital_allowance_balance___structures_and_buildings_pool___Capital_expenditure___control___nominal.BR">#REF!</definedName>
    <definedName name="Active___Opening_Capital_allowance_balance___structures_and_buildings_pool___Capital_expenditure___control___nominal.WN">#REF!</definedName>
    <definedName name="Active___Opening_Capital_allowance_balance___structures_and_buildings_pool___Capital_expenditure___control___nominal.WR">#REF!</definedName>
    <definedName name="Active___Opening_Capital_allowance_balance___structures_and_buildings_pool___Capital_expenditure___control___nominal.WWN">#REF!</definedName>
    <definedName name="Active___Opening_cash_balance___Appointee___nominal">#REF!</definedName>
    <definedName name="Active___opening_current_tax_liabilities___control___nominal.ADDN1">#REF!</definedName>
    <definedName name="Active___opening_current_tax_liabilities___control___nominal.ADDN2">#REF!</definedName>
    <definedName name="Active___opening_current_tax_liabilities___control___nominal.BR">#REF!</definedName>
    <definedName name="Active___opening_current_tax_liabilities___control___nominal.WN">#REF!</definedName>
    <definedName name="Active___opening_current_tax_liabilities___control___nominal.WR">#REF!</definedName>
    <definedName name="Active___opening_current_tax_liabilities___control___nominal.WWN">#REF!</definedName>
    <definedName name="Active___Opening_Deferred_tax_balance___control___nominal.ADDN1">#REF!</definedName>
    <definedName name="Active___Opening_Deferred_tax_balance___control___nominal.ADDN2">#REF!</definedName>
    <definedName name="Active___Opening_Deferred_tax_balance___control___nominal.BR">#REF!</definedName>
    <definedName name="Active___Opening_Deferred_tax_balance___control___nominal.WN">#REF!</definedName>
    <definedName name="Active___Opening_Deferred_tax_balance___control___nominal.WR">#REF!</definedName>
    <definedName name="Active___Opening_Deferred_tax_balance___control___nominal.WWN">#REF!</definedName>
    <definedName name="Active___Opening_Dividend_cashflow_balance___control___nominal.ADDN1">#REF!</definedName>
    <definedName name="Active___Opening_Dividend_cashflow_balance___control___nominal.ADDN2">#REF!</definedName>
    <definedName name="Active___Opening_Dividend_cashflow_balance___control___nominal.BR">#REF!</definedName>
    <definedName name="Active___Opening_Dividend_cashflow_balance___control___nominal.WN">#REF!</definedName>
    <definedName name="Active___Opening_Dividend_cashflow_balance___control___nominal.WR">#REF!</definedName>
    <definedName name="Active___Opening_Dividend_cashflow_balance___control___nominal.WWN">#REF!</definedName>
    <definedName name="Active___Opening_Dividend_creditors_balance___control___nominal.ADDN1">#REF!</definedName>
    <definedName name="Active___Opening_Dividend_creditors_balance___control___nominal.ADDN2">#REF!</definedName>
    <definedName name="Active___Opening_Dividend_creditors_balance___control___nominal.BR">#REF!</definedName>
    <definedName name="Active___Opening_Dividend_creditors_balance___control___nominal.WN">#REF!</definedName>
    <definedName name="Active___Opening_Dividend_creditors_balance___control___nominal.WR">#REF!</definedName>
    <definedName name="Active___Opening_Dividend_creditors_balance___control___nominal.WWN">#REF!</definedName>
    <definedName name="Active___Opening_household_measured_advance_receipts___nominal">#REF!</definedName>
    <definedName name="Active___Opening_household_unmeasured_advance_receipts___nominal">#REF!</definedName>
    <definedName name="Active___opening_Intangible_asset_and_investments_balance___control___nominal.ADDN1">#REF!</definedName>
    <definedName name="Active___opening_Intangible_asset_and_investments_balance___control___nominal.ADDN2">#REF!</definedName>
    <definedName name="Active___opening_Intangible_asset_and_investments_balance___control___nominal.BR">#REF!</definedName>
    <definedName name="Active___opening_Intangible_asset_and_investments_balance___control___nominal.WN">#REF!</definedName>
    <definedName name="Active___opening_Intangible_asset_and_investments_balance___control___nominal.WR">#REF!</definedName>
    <definedName name="Active___opening_Intangible_asset_and_investments_balance___control___nominal.WWN">#REF!</definedName>
    <definedName name="Active___Opening_Non_distributable_reserves_balance___control___nominal.ADDN1">#REF!</definedName>
    <definedName name="Active___Opening_Non_distributable_reserves_balance___control___nominal.ADDN2">#REF!</definedName>
    <definedName name="Active___Opening_Non_distributable_reserves_balance___control___nominal.BR">#REF!</definedName>
    <definedName name="Active___Opening_Non_distributable_reserves_balance___control___nominal.WN">#REF!</definedName>
    <definedName name="Active___Opening_Non_distributable_reserves_balance___control___nominal.WR">#REF!</definedName>
    <definedName name="Active___Opening_Non_distributable_reserves_balance___control___nominal.WWN">#REF!</definedName>
    <definedName name="Active___Opening_Other_creditors_balance___control___nominal.ADDN1">#REF!</definedName>
    <definedName name="Active___Opening_Other_creditors_balance___control___nominal.ADDN2">#REF!</definedName>
    <definedName name="Active___Opening_Other_creditors_balance___control___nominal.BR">#REF!</definedName>
    <definedName name="Active___Opening_Other_creditors_balance___control___nominal.WN">#REF!</definedName>
    <definedName name="Active___Opening_Other_creditors_balance___control___nominal.WR">#REF!</definedName>
    <definedName name="Active___Opening_Other_creditors_balance___control___nominal.WWN">#REF!</definedName>
    <definedName name="Active___Opening_Other_debtors_balance___control___nominal.ADDN1">#REF!</definedName>
    <definedName name="Active___Opening_Other_debtors_balance___control___nominal.ADDN2">#REF!</definedName>
    <definedName name="Active___Opening_Other_debtors_balance___control___nominal.BR">#REF!</definedName>
    <definedName name="Active___Opening_Other_debtors_balance___control___nominal.WN">#REF!</definedName>
    <definedName name="Active___Opening_Other_debtors_balance___control___nominal.WR">#REF!</definedName>
    <definedName name="Active___Opening_Other_debtors_balance___control___nominal.WWN">#REF!</definedName>
    <definedName name="Active___Opening_Other_liabilities_balance___control___nominal.ADDN1">#REF!</definedName>
    <definedName name="Active___Opening_Other_liabilities_balance___control___nominal.ADDN2">#REF!</definedName>
    <definedName name="Active___Opening_Other_liabilities_balance___control___nominal.BR">#REF!</definedName>
    <definedName name="Active___Opening_Other_liabilities_balance___control___nominal.WN">#REF!</definedName>
    <definedName name="Active___Opening_Other_liabilities_balance___control___nominal.WR">#REF!</definedName>
    <definedName name="Active___Opening_Other_liabilities_balance___control___nominal.WWN">#REF!</definedName>
    <definedName name="Active___Opening_Provisions_balance___control___nominal.ADDN1">#REF!</definedName>
    <definedName name="Active___Opening_Provisions_balance___control___nominal.ADDN2">#REF!</definedName>
    <definedName name="Active___Opening_Provisions_balance___control___nominal.BR">#REF!</definedName>
    <definedName name="Active___Opening_Provisions_balance___control___nominal.WN">#REF!</definedName>
    <definedName name="Active___Opening_Provisions_balance___control___nominal.WR">#REF!</definedName>
    <definedName name="Active___Opening_Provisions_balance___control___nominal.WWN">#REF!</definedName>
    <definedName name="Active___Opening_retained_cash_balance___Business___nominal">#REF!</definedName>
    <definedName name="Active___Opening_retained_cash_balance___Residential___nominal">#REF!</definedName>
    <definedName name="Active___Opening_retained_cash_balance___Retail___nominal">#REF!</definedName>
    <definedName name="Active___Opening_retained_earnings_balance___Business___nominal">#REF!</definedName>
    <definedName name="Active___opening_retained_earnings_balance___control___nominal.ADDN1">#REF!</definedName>
    <definedName name="Active___opening_retained_earnings_balance___control___nominal.ADDN2">#REF!</definedName>
    <definedName name="Active___opening_retained_earnings_balance___control___nominal.BR">#REF!</definedName>
    <definedName name="Active___opening_retained_earnings_balance___control___nominal.WN">#REF!</definedName>
    <definedName name="Active___opening_retained_earnings_balance___control___nominal.WR">#REF!</definedName>
    <definedName name="Active___opening_retained_earnings_balance___control___nominal.WWN">#REF!</definedName>
    <definedName name="Active___opening_retained_earnings_balance___Retail___nominal">#REF!</definedName>
    <definedName name="Active___opening_retained_earnings_balance___wholesale___nominal">#REF!</definedName>
    <definedName name="Active___Opening_Retirement_benefit_asset____liabilities__balance___control___nominal.ADDN1">#REF!</definedName>
    <definedName name="Active___Opening_Retirement_benefit_asset____liabilities__balance___control___nominal.ADDN2">#REF!</definedName>
    <definedName name="Active___Opening_Retirement_benefit_asset____liabilities__balance___control___nominal.BR">#REF!</definedName>
    <definedName name="Active___Opening_Retirement_benefit_asset____liabilities__balance___control___nominal.WN">#REF!</definedName>
    <definedName name="Active___Opening_Retirement_benefit_asset____liabilities__balance___control___nominal.WR">#REF!</definedName>
    <definedName name="Active___Opening_Retirement_benefit_asset____liabilities__balance___control___nominal.WWN">#REF!</definedName>
    <definedName name="Active___opening_Tax_loss_balance___wholesale___nominal.ADDN1">#REF!</definedName>
    <definedName name="Active___opening_Tax_loss_balance___wholesale___nominal.ADDN2">#REF!</definedName>
    <definedName name="Active___opening_Tax_loss_balance___wholesale___nominal.BR">#REF!</definedName>
    <definedName name="Active___opening_Tax_loss_balance___wholesale___nominal.WN">#REF!</definedName>
    <definedName name="Active___opening_Tax_loss_balance___wholesale___nominal.WR">#REF!</definedName>
    <definedName name="Active___opening_Tax_loss_balance___wholesale___nominal.WWN">#REF!</definedName>
    <definedName name="Active___Opening_trade_and_other_payables___Wholesale_creditors___business_retail___nominal">#REF!</definedName>
    <definedName name="Active___Opening_Trade_creditors_balance___control___nominal.ADDN1">#REF!</definedName>
    <definedName name="Active___Opening_Trade_creditors_balance___control___nominal.ADDN2">#REF!</definedName>
    <definedName name="Active___Opening_Trade_creditors_balance___control___nominal.BR">#REF!</definedName>
    <definedName name="Active___Opening_Trade_creditors_balance___control___nominal.WN">#REF!</definedName>
    <definedName name="Active___Opening_Trade_creditors_balance___control___nominal.WR">#REF!</definedName>
    <definedName name="Active___Opening_Trade_creditors_balance___control___nominal.WWN">#REF!</definedName>
    <definedName name="Active___Opening_Trade_debtors_balance___control___nominal.ADDN1">#REF!</definedName>
    <definedName name="Active___Opening_Trade_debtors_balance___control___nominal.ADDN2">#REF!</definedName>
    <definedName name="Active___Opening_Trade_debtors_balance___control___nominal.BR">#REF!</definedName>
    <definedName name="Active___Opening_Trade_debtors_balance___control___nominal.WN">#REF!</definedName>
    <definedName name="Active___Opening_Trade_debtors_balance___control___nominal.WR">#REF!</definedName>
    <definedName name="Active___Opening_Trade_debtors_balance___control___nominal.WWN">#REF!</definedName>
    <definedName name="Active___operating_costs_associated_with_equity_issuance___real.ADDN1">#REF!</definedName>
    <definedName name="Active___operating_costs_associated_with_equity_issuance___real.ADDN2">#REF!</definedName>
    <definedName name="Active___operating_costs_associated_with_equity_issuance___real.BR">#REF!</definedName>
    <definedName name="Active___operating_costs_associated_with_equity_issuance___real.WN">#REF!</definedName>
    <definedName name="Active___operating_costs_associated_with_equity_issuance___real.WR">#REF!</definedName>
    <definedName name="Active___operating_costs_associated_with_equity_issuance___real.WWN">#REF!</definedName>
    <definedName name="Active___Ordinary_dividend_override___nominal">#REF!</definedName>
    <definedName name="Active___Ordinary_shares_issued___control___nominal.ADDN1">#REF!</definedName>
    <definedName name="Active___Ordinary_shares_issued___control___nominal.ADDN2">#REF!</definedName>
    <definedName name="Active___Ordinary_shares_issued___control___nominal.BR">#REF!</definedName>
    <definedName name="Active___Ordinary_shares_issued___control___nominal.WN">#REF!</definedName>
    <definedName name="Active___Ordinary_shares_issued___control___nominal.WR">#REF!</definedName>
    <definedName name="Active___Ordinary_shares_issued___control___nominal.WWN">#REF!</definedName>
    <definedName name="Active___Other_adjustments_to_taxable_profits___control___nominal.ADDN1">#REF!</definedName>
    <definedName name="Active___Other_adjustments_to_taxable_profits___control___nominal.ADDN2">#REF!</definedName>
    <definedName name="Active___Other_adjustments_to_taxable_profits___control___nominal.BR">#REF!</definedName>
    <definedName name="Active___Other_adjustments_to_taxable_profits___control___nominal.WN">#REF!</definedName>
    <definedName name="Active___Other_adjustments_to_taxable_profits___control___nominal.WR">#REF!</definedName>
    <definedName name="Active___Other_adjustments_to_taxable_profits___control___nominal.WWN">#REF!</definedName>
    <definedName name="Active___Other_creditors_target_balance___control___nominal.ADDN1">#REF!</definedName>
    <definedName name="Active___Other_creditors_target_balance___control___nominal.ADDN2">#REF!</definedName>
    <definedName name="Active___Other_creditors_target_balance___control___nominal.BR">#REF!</definedName>
    <definedName name="Active___Other_creditors_target_balance___control___nominal.WN">#REF!</definedName>
    <definedName name="Active___Other_creditors_target_balance___control___nominal.WR">#REF!</definedName>
    <definedName name="Active___Other_creditors_target_balance___control___nominal.WWN">#REF!</definedName>
    <definedName name="Active___other_debtors_target_balance___control___nominal.ADDN1">#REF!</definedName>
    <definedName name="Active___other_debtors_target_balance___control___nominal.ADDN2">#REF!</definedName>
    <definedName name="Active___other_debtors_target_balance___control___nominal.BR">#REF!</definedName>
    <definedName name="Active___other_debtors_target_balance___control___nominal.WN">#REF!</definedName>
    <definedName name="Active___other_debtors_target_balance___control___nominal.WR">#REF!</definedName>
    <definedName name="Active___other_debtors_target_balance___control___nominal.WWN">#REF!</definedName>
    <definedName name="Active___Other_operating_income___real.ADDN1">#REF!</definedName>
    <definedName name="Active___Other_operating_income___real.ADDN2">#REF!</definedName>
    <definedName name="Active___Other_operating_income___real.BR">#REF!</definedName>
    <definedName name="Active___Other_operating_income___real.WN">#REF!</definedName>
    <definedName name="Active___Other_operating_income___real.WR">#REF!</definedName>
    <definedName name="Active___Other_operating_income___real.WWN">#REF!</definedName>
    <definedName name="Active___Other_price_control_income___Third_party_revenue___real.ADDN1">#REF!</definedName>
    <definedName name="Active___Other_price_control_income___Third_party_revenue___real.ADDN2">#REF!</definedName>
    <definedName name="Active___Other_price_control_income___Third_party_revenue___real.BR">#REF!</definedName>
    <definedName name="Active___Other_price_control_income___Third_party_revenue___real.WN">#REF!</definedName>
    <definedName name="Active___Other_price_control_income___Third_party_revenue___real.WR">#REF!</definedName>
    <definedName name="Active___Other_price_control_income___Third_party_revenue___real.WWN">#REF!</definedName>
    <definedName name="Active___Other_taxable_income___Amortisation_on_grants_and_contributions___control___nominal.ADDN1">#REF!</definedName>
    <definedName name="Active___Other_taxable_income___Amortisation_on_grants_and_contributions___control___nominal.ADDN2">#REF!</definedName>
    <definedName name="Active___Other_taxable_income___Amortisation_on_grants_and_contributions___control___nominal.BR">#REF!</definedName>
    <definedName name="Active___Other_taxable_income___Amortisation_on_grants_and_contributions___control___nominal.WN">#REF!</definedName>
    <definedName name="Active___Other_taxable_income___Amortisation_on_grants_and_contributions___control___nominal.WR">#REF!</definedName>
    <definedName name="Active___Other_taxable_income___Amortisation_on_grants_and_contributions___control___nominal.WWN">#REF!</definedName>
    <definedName name="Active___Other_taxable_income___Grants_and_contributions_taxable_on_receipt___control___nominal.ADDN1">#REF!</definedName>
    <definedName name="Active___Other_taxable_income___Grants_and_contributions_taxable_on_receipt___control___nominal.ADDN2">#REF!</definedName>
    <definedName name="Active___Other_taxable_income___Grants_and_contributions_taxable_on_receipt___control___nominal.BR">#REF!</definedName>
    <definedName name="Active___Other_taxable_income___Grants_and_contributions_taxable_on_receipt___control___nominal.WN">#REF!</definedName>
    <definedName name="Active___Other_taxable_income___Grants_and_contributions_taxable_on_receipt___control___nominal.WR">#REF!</definedName>
    <definedName name="Active___Other_taxable_income___Grants_and_contributions_taxable_on_receipt___control___nominal.WWN">#REF!</definedName>
    <definedName name="Active___overdraft_interest_rate.ADDN1">#REF!</definedName>
    <definedName name="Active___overdraft_interest_rate.ADDN2">#REF!</definedName>
    <definedName name="Active___overdraft_interest_rate.BR">#REF!</definedName>
    <definedName name="Active___overdraft_interest_rate.WN">#REF!</definedName>
    <definedName name="Active___overdraft_interest_rate.WR">#REF!</definedName>
    <definedName name="Active___overdraft_interest_rate.WWN">#REF!</definedName>
    <definedName name="Active___P_L_expenditure_not_allowable_as_a_deduction_from_taxable_trading_profits___control___nominal.ADDN1">#REF!</definedName>
    <definedName name="Active___P_L_expenditure_not_allowable_as_a_deduction_from_taxable_trading_profits___control___nominal.ADDN2">#REF!</definedName>
    <definedName name="Active___P_L_expenditure_not_allowable_as_a_deduction_from_taxable_trading_profits___control___nominal.BR">#REF!</definedName>
    <definedName name="Active___P_L_expenditure_not_allowable_as_a_deduction_from_taxable_trading_profits___control___nominal.WN">#REF!</definedName>
    <definedName name="Active___P_L_expenditure_not_allowable_as_a_deduction_from_taxable_trading_profits___control___nominal.WR">#REF!</definedName>
    <definedName name="Active___P_L_expenditure_not_allowable_as_a_deduction_from_taxable_trading_profits___control___nominal.WWN">#REF!</definedName>
    <definedName name="Active___P_L_expenditure_relating_to_renewals_not_allowable_as_a_deduction_from_taxable_trading_profits___control___nominal.ADDN1">#REF!</definedName>
    <definedName name="Active___P_L_expenditure_relating_to_renewals_not_allowable_as_a_deduction_from_taxable_trading_profits___control___nominal.ADDN2">#REF!</definedName>
    <definedName name="Active___P_L_expenditure_relating_to_renewals_not_allowable_as_a_deduction_from_taxable_trading_profits___control___nominal.BR">#REF!</definedName>
    <definedName name="Active___P_L_expenditure_relating_to_renewals_not_allowable_as_a_deduction_from_taxable_trading_profits___control___nominal.WN">#REF!</definedName>
    <definedName name="Active___P_L_expenditure_relating_to_renewals_not_allowable_as_a_deduction_from_taxable_trading_profits___control___nominal.WR">#REF!</definedName>
    <definedName name="Active___P_L_expenditure_relating_to_renewals_not_allowable_as_a_deduction_from_taxable_trading_profits___control___nominal.WWN">#REF!</definedName>
    <definedName name="Active___PAYG_rate___Total_PAYG_rate.ADDN1">#REF!</definedName>
    <definedName name="Active___PAYG_rate___Total_PAYG_rate.ADDN2">#REF!</definedName>
    <definedName name="Active___PAYG_rate___Total_PAYG_rate.BR">#REF!</definedName>
    <definedName name="Active___PAYG_rate___Total_PAYG_rate.WN">#REF!</definedName>
    <definedName name="Active___PAYG_rate___Total_PAYG_rate.WR">#REF!</definedName>
    <definedName name="Active___PAYG_rate___Total_PAYG_rate.WWN">#REF!</definedName>
    <definedName name="Active___Pension_deficit_recovery____real.ADDN1">#REF!</definedName>
    <definedName name="Active___Pension_deficit_recovery____real.ADDN2">#REF!</definedName>
    <definedName name="Active___Pension_deficit_recovery____real.BR">#REF!</definedName>
    <definedName name="Active___Pension_deficit_recovery____real.WN">#REF!</definedName>
    <definedName name="Active___Pension_deficit_recovery____real.WR">#REF!</definedName>
    <definedName name="Active___Pension_deficit_recovery____real.WWN">#REF!</definedName>
    <definedName name="Active___Percentage_earnings_distributed_as_dividends">#REF!</definedName>
    <definedName name="Active___Post_financeability_adjustments_eligible_for_tax_uplift___real.ADDN1">#REF!</definedName>
    <definedName name="Active___Post_financeability_adjustments_eligible_for_tax_uplift___real.ADDN2">#REF!</definedName>
    <definedName name="Active___Post_financeability_adjustments_eligible_for_tax_uplift___real.BR">#REF!</definedName>
    <definedName name="Active___Post_financeability_adjustments_eligible_for_tax_uplift___real.WN">#REF!</definedName>
    <definedName name="Active___Post_financeability_adjustments_eligible_for_tax_uplift___real.WR">#REF!</definedName>
    <definedName name="Active___Post_financeability_adjustments_eligible_for_tax_uplift___real.WWN">#REF!</definedName>
    <definedName name="Active___Post_financeability_adjustments_not_eligible_for_tax_uplift___real.ADDN1">#REF!</definedName>
    <definedName name="Active___Post_financeability_adjustments_not_eligible_for_tax_uplift___real.ADDN2">#REF!</definedName>
    <definedName name="Active___Post_financeability_adjustments_not_eligible_for_tax_uplift___real.BR">#REF!</definedName>
    <definedName name="Active___Post_financeability_adjustments_not_eligible_for_tax_uplift___real.WN">#REF!</definedName>
    <definedName name="Active___Post_financeability_adjustments_not_eligible_for_tax_uplift___real.WR">#REF!</definedName>
    <definedName name="Active___Post_financeability_adjustments_not_eligible_for_tax_uplift___real.WWN">#REF!</definedName>
    <definedName name="Active___Pre_2020_RCV_opening_balance___real.ADDN1">#REF!</definedName>
    <definedName name="Active___Pre_2020_RCV_opening_balance___real.ADDN2">#REF!</definedName>
    <definedName name="Active___Pre_2020_RCV_opening_balance___real.BR">#REF!</definedName>
    <definedName name="Active___Pre_2020_RCV_opening_balance___real.WN">#REF!</definedName>
    <definedName name="Active___Pre_2020_RCV_opening_balance___real.WR">#REF!</definedName>
    <definedName name="Active___Pre_2020_RCV_opening_balance___real.WWN">#REF!</definedName>
    <definedName name="Active___Pre_2025_RCV_Run_off_rate.ADDN1">#REF!</definedName>
    <definedName name="Active___Pre_2025_RCV_Run_off_rate.ADDN2">#REF!</definedName>
    <definedName name="Active___Pre_2025_RCV_Run_off_rate.BR">#REF!</definedName>
    <definedName name="Active___Pre_2025_RCV_Run_off_rate.WN">#REF!</definedName>
    <definedName name="Active___Pre_2025_RCV_Run_off_rate.WR">#REF!</definedName>
    <definedName name="Active___Pre_2025_RCV_Run_off_rate.WWN">#REF!</definedName>
    <definedName name="Active___Price_control_income___third_party_services___Rechargeable_works___real.ADDN1">#REF!</definedName>
    <definedName name="Active___Price_control_income___third_party_services___Rechargeable_works___real.ADDN2">#REF!</definedName>
    <definedName name="Active___Price_control_income___third_party_services___Rechargeable_works___real.BR">#REF!</definedName>
    <definedName name="Active___Price_control_income___third_party_services___Rechargeable_works___real.WN">#REF!</definedName>
    <definedName name="Active___Price_control_income___third_party_services___Rechargeable_works___real.WR">#REF!</definedName>
    <definedName name="Active___Price_control_income___third_party_services___Rechargeable_works___real.WWN">#REF!</definedName>
    <definedName name="Active___Prior_period_company_residential_apportionment">#REF!</definedName>
    <definedName name="Active___Proportion_of_capitalised_revenue_expenditure__infra___non_infra_.ADDN1">#REF!</definedName>
    <definedName name="Active___Proportion_of_capitalised_revenue_expenditure__infra___non_infra_.ADDN2">#REF!</definedName>
    <definedName name="Active___Proportion_of_capitalised_revenue_expenditure__infra___non_infra_.BR">#REF!</definedName>
    <definedName name="Active___Proportion_of_capitalised_revenue_expenditure__infra___non_infra_.WN">#REF!</definedName>
    <definedName name="Active___Proportion_of_capitalised_revenue_expenditure__infra___non_infra_.WR">#REF!</definedName>
    <definedName name="Active___Proportion_of_capitalised_revenue_expenditure__infra___non_infra_.WWN">#REF!</definedName>
    <definedName name="Active___proportion_of_new_capital_expenditure_qualifying_for_a_full_deduction.ADDN1">#REF!</definedName>
    <definedName name="Active___proportion_of_new_capital_expenditure_qualifying_for_a_full_deduction.ADDN2">#REF!</definedName>
    <definedName name="Active___proportion_of_new_capital_expenditure_qualifying_for_a_full_deduction.BR">#REF!</definedName>
    <definedName name="Active___proportion_of_new_capital_expenditure_qualifying_for_a_full_deduction.WN">#REF!</definedName>
    <definedName name="Active___proportion_of_new_capital_expenditure_qualifying_for_a_full_deduction.WR">#REF!</definedName>
    <definedName name="Active___proportion_of_new_capital_expenditure_qualifying_for_a_full_deduction.WWN">#REF!</definedName>
    <definedName name="Active___Proportion_of_new_capital_expenditure_qualifying_for_high_level_deduction_main_rate_pool.ADDN1">#REF!</definedName>
    <definedName name="Active___Proportion_of_new_capital_expenditure_qualifying_for_high_level_deduction_main_rate_pool.ADDN2">#REF!</definedName>
    <definedName name="Active___Proportion_of_new_capital_expenditure_qualifying_for_high_level_deduction_main_rate_pool.BR">#REF!</definedName>
    <definedName name="Active___Proportion_of_new_capital_expenditure_qualifying_for_high_level_deduction_main_rate_pool.WN">#REF!</definedName>
    <definedName name="Active___Proportion_of_new_capital_expenditure_qualifying_for_high_level_deduction_main_rate_pool.WR">#REF!</definedName>
    <definedName name="Active___Proportion_of_new_capital_expenditure_qualifying_for_high_level_deduction_main_rate_pool.WWN">#REF!</definedName>
    <definedName name="Active___Proportion_of_new_capital_expenditure_qualifying_for_high_level_deduction_special_rate_pool.ADDN1">#REF!</definedName>
    <definedName name="Active___Proportion_of_new_capital_expenditure_qualifying_for_high_level_deduction_special_rate_pool.ADDN2">#REF!</definedName>
    <definedName name="Active___Proportion_of_new_capital_expenditure_qualifying_for_high_level_deduction_special_rate_pool.BR">#REF!</definedName>
    <definedName name="Active___Proportion_of_new_capital_expenditure_qualifying_for_high_level_deduction_special_rate_pool.WN">#REF!</definedName>
    <definedName name="Active___Proportion_of_new_capital_expenditure_qualifying_for_high_level_deduction_special_rate_pool.WR">#REF!</definedName>
    <definedName name="Active___Proportion_of_new_capital_expenditure_qualifying_for_high_level_deduction_special_rate_pool.WWN">#REF!</definedName>
    <definedName name="Active___Proportion_of_new_capital_expenditure_qualifying_for_high_level_deduction_structures_and_buildings_rate_pool.ADDN1">#REF!</definedName>
    <definedName name="Active___Proportion_of_new_capital_expenditure_qualifying_for_high_level_deduction_structures_and_buildings_rate_pool.ADDN2">#REF!</definedName>
    <definedName name="Active___Proportion_of_new_capital_expenditure_qualifying_for_high_level_deduction_structures_and_buildings_rate_pool.BR">#REF!</definedName>
    <definedName name="Active___Proportion_of_new_capital_expenditure_qualifying_for_high_level_deduction_structures_and_buildings_rate_pool.WN">#REF!</definedName>
    <definedName name="Active___Proportion_of_new_capital_expenditure_qualifying_for_high_level_deduction_structures_and_buildings_rate_pool.WR">#REF!</definedName>
    <definedName name="Active___Proportion_of_new_capital_expenditure_qualifying_for_high_level_deduction_structures_and_buildings_rate_pool.WWN">#REF!</definedName>
    <definedName name="Active___Proportion_of_RPI_linked_debt">#REF!</definedName>
    <definedName name="Active___proportion_of_taxable_profits_available_for_tax_loss_utilisation">#REF!</definedName>
    <definedName name="Active___QAA_reward__penalty____real.ADDN1">#REF!</definedName>
    <definedName name="Active___QAA_reward__penalty____real.ADDN2">#REF!</definedName>
    <definedName name="Active___QAA_reward__penalty____real.BR">#REF!</definedName>
    <definedName name="Active___QAA_reward__penalty____real.WN">#REF!</definedName>
    <definedName name="Active___QAA_reward__penalty____real.WR">#REF!</definedName>
    <definedName name="Active___QAA_reward__penalty____real.WWN">#REF!</definedName>
    <definedName name="Active___real_dividend_growth">#REF!</definedName>
    <definedName name="Active___Reprofiling_revenue___real.ADDN1">#REF!</definedName>
    <definedName name="Active___Reprofiling_revenue___real.ADDN2">#REF!</definedName>
    <definedName name="Active___Reprofiling_revenue___real.BR">#REF!</definedName>
    <definedName name="Active___Reprofiling_revenue___real.WN">#REF!</definedName>
    <definedName name="Active___Reprofiling_revenue___real.WR">#REF!</definedName>
    <definedName name="Active___Reprofiling_revenue___real.WWN">#REF!</definedName>
    <definedName name="Active___Residential_net_margin_for_company">#REF!</definedName>
    <definedName name="Active___Residential_Retail_allowed_depreciation__post_efficiency_challenge_and_adjustments____real">#REF!</definedName>
    <definedName name="Active___Residential_retail_costs__opex_plus_depn__exc_3rd_party_services____measured___Wastewater_only___nominal">#REF!</definedName>
    <definedName name="Active___Residential_retail_costs__opex_plus_depn__exc_3rd_party_services____measured___Water_only___nominal">#REF!</definedName>
    <definedName name="Active___Residential_retail_costs__opex_plus_depn__exc_3rd_party_services____unmeasured___Wastewater_only___nominal">#REF!</definedName>
    <definedName name="Active___Residential_retail_costs__opex_plus_depn__exc_3rd_party_services____unmeasured___Water_only___nominal">#REF!</definedName>
    <definedName name="Active___Residential_retail_revenue_adjustment___real">#REF!</definedName>
    <definedName name="Active___Retail___Corporation_tax_creditor_b_f___nominal">#REF!</definedName>
    <definedName name="Active___Retail___Retail_creditor_months__Payment_terms___Business_retail_pays_wholesaler_in_arrears__advance_">#REF!</definedName>
    <definedName name="Active___Retail___Retail_creditor_months__Payment_terms___Residential_retail_pays_wholesaler_in_arrears__advance_">#REF!</definedName>
    <definedName name="Active___Retirement_benefit_asset____liability__balance___Business___nominal">#REF!</definedName>
    <definedName name="Active___Retirement_benefit_asset____liability__balance___Residential___nominal">#REF!</definedName>
    <definedName name="Active___Run_off_rate_for_Post_2025_RCV.ADDN1">#REF!</definedName>
    <definedName name="Active___Run_off_rate_for_Post_2025_RCV.ADDN2">#REF!</definedName>
    <definedName name="Active___Run_off_rate_for_Post_2025_RCV.BR">#REF!</definedName>
    <definedName name="Active___Run_off_rate_for_Post_2025_RCV.WN">#REF!</definedName>
    <definedName name="Active___Run_off_rate_for_Post_2025_RCV.WR">#REF!</definedName>
    <definedName name="Active___Run_off_rate_for_Post_2025_RCV.WWN">#REF!</definedName>
    <definedName name="Active___Statutory_Corporation_tax_rate">#REF!</definedName>
    <definedName name="Active___Tariff_Band___Forecast_allocated_wholesale_charge___nominal.1">#REF!</definedName>
    <definedName name="Active___Tariff_Band___Forecast_allocated_wholesale_charge___nominal.2">#REF!</definedName>
    <definedName name="Active___Tariff_Band___Forecast_allocated_wholesale_charge___nominal.3">#REF!</definedName>
    <definedName name="Active___tariff_band___net_margin_percentage.1">#REF!</definedName>
    <definedName name="Active___tariff_band___net_margin_percentage.2">#REF!</definedName>
    <definedName name="Active___tariff_band___net_margin_percentage.3">#REF!</definedName>
    <definedName name="Active___Tariff_Band___Number_of_customers___Tariff_Band.1">#REF!</definedName>
    <definedName name="Active___Tariff_Band___Number_of_customers___Tariff_Band.2">#REF!</definedName>
    <definedName name="Active___Tariff_Band___Number_of_customers___Tariff_Band.3">#REF!</definedName>
    <definedName name="Active___tax_cashflow_initial_balance___wholesale___nominal.ADDN1">#REF!</definedName>
    <definedName name="Active___tax_cashflow_initial_balance___wholesale___nominal.ADDN2">#REF!</definedName>
    <definedName name="Active___tax_cashflow_initial_balance___wholesale___nominal.BR">#REF!</definedName>
    <definedName name="Active___tax_cashflow_initial_balance___wholesale___nominal.WN">#REF!</definedName>
    <definedName name="Active___tax_cashflow_initial_balance___wholesale___nominal.WR">#REF!</definedName>
    <definedName name="Active___tax_cashflow_initial_balance___wholesale___nominal.WWN">#REF!</definedName>
    <definedName name="Active___Tax_loss_allowance___nominal">#REF!</definedName>
    <definedName name="Active___Tonnes_of_dry_solid___BR">#REF!</definedName>
    <definedName name="Active___Total_Additional_control_customers_WN">#REF!</definedName>
    <definedName name="Active___Total_Additional_control_customers_WR">#REF!</definedName>
    <definedName name="Active___Total_direct_procurement_from_customers___infrastructure_cost____control___real.ADDN1">#REF!</definedName>
    <definedName name="Active___Total_direct_procurement_from_customers___infrastructure_cost____control___real.ADDN2">#REF!</definedName>
    <definedName name="Active___Total_direct_procurement_from_customers___infrastructure_cost____control___real.BR">#REF!</definedName>
    <definedName name="Active___Total_direct_procurement_from_customers___infrastructure_cost____control___real.WN">#REF!</definedName>
    <definedName name="Active___Total_direct_procurement_from_customers___infrastructure_cost____control___real.WR">#REF!</definedName>
    <definedName name="Active___Total_direct_procurement_from_customers___infrastructure_cost____control___real.WWN">#REF!</definedName>
    <definedName name="Active___Total_direct_procurement_from_customers___infrastructure_cost_1___real.ADDN1">#REF!</definedName>
    <definedName name="Active___Total_direct_procurement_from_customers___infrastructure_cost_1___real.ADDN2">#REF!</definedName>
    <definedName name="Active___Total_direct_procurement_from_customers___infrastructure_cost_1___real.BR">#REF!</definedName>
    <definedName name="Active___Total_direct_procurement_from_customers___infrastructure_cost_1___real.WN">#REF!</definedName>
    <definedName name="Active___Total_direct_procurement_from_customers___infrastructure_cost_1___real.WR">#REF!</definedName>
    <definedName name="Active___Total_direct_procurement_from_customers___infrastructure_cost_1___real.WWN">#REF!</definedName>
    <definedName name="Active___Total_direct_procurement_from_customers___infrastructure_cost_2___real.ADDN1">#REF!</definedName>
    <definedName name="Active___Total_direct_procurement_from_customers___infrastructure_cost_2___real.ADDN2">#REF!</definedName>
    <definedName name="Active___Total_direct_procurement_from_customers___infrastructure_cost_2___real.BR">#REF!</definedName>
    <definedName name="Active___Total_direct_procurement_from_customers___infrastructure_cost_2___real.WN">#REF!</definedName>
    <definedName name="Active___Total_direct_procurement_from_customers___infrastructure_cost_2___real.WR">#REF!</definedName>
    <definedName name="Active___Total_direct_procurement_from_customers___infrastructure_cost_2___real.WWN">#REF!</definedName>
    <definedName name="Active___Total_direct_procurement_from_customers___infrastructure_cost_3___real.ADDN1">#REF!</definedName>
    <definedName name="Active___Total_direct_procurement_from_customers___infrastructure_cost_3___real.ADDN2">#REF!</definedName>
    <definedName name="Active___Total_direct_procurement_from_customers___infrastructure_cost_3___real.BR">#REF!</definedName>
    <definedName name="Active___Total_direct_procurement_from_customers___infrastructure_cost_3___real.WN">#REF!</definedName>
    <definedName name="Active___Total_direct_procurement_from_customers___infrastructure_cost_3___real.WR">#REF!</definedName>
    <definedName name="Active___Total_direct_procurement_from_customers___infrastructure_cost_3___real.WWN">#REF!</definedName>
    <definedName name="Active___Total_direct_procurement_from_customers___infrastructure_cost_4___real.ADDN1">#REF!</definedName>
    <definedName name="Active___Total_direct_procurement_from_customers___infrastructure_cost_4___real.ADDN2">#REF!</definedName>
    <definedName name="Active___Total_direct_procurement_from_customers___infrastructure_cost_4___real.BR">#REF!</definedName>
    <definedName name="Active___Total_direct_procurement_from_customers___infrastructure_cost_4___real.WN">#REF!</definedName>
    <definedName name="Active___Total_direct_procurement_from_customers___infrastructure_cost_4___real.WR">#REF!</definedName>
    <definedName name="Active___Total_direct_procurement_from_customers___infrastructure_cost_4___real.WWN">#REF!</definedName>
    <definedName name="Active___Total_direct_procurement_from_customers___infrastructure_cost_5___real.ADDN1">#REF!</definedName>
    <definedName name="Active___Total_direct_procurement_from_customers___infrastructure_cost_5___real.ADDN2">#REF!</definedName>
    <definedName name="Active___Total_direct_procurement_from_customers___infrastructure_cost_5___real.BR">#REF!</definedName>
    <definedName name="Active___Total_direct_procurement_from_customers___infrastructure_cost_5___real.WN">#REF!</definedName>
    <definedName name="Active___Total_direct_procurement_from_customers___infrastructure_cost_5___real.WR">#REF!</definedName>
    <definedName name="Active___Total_direct_procurement_from_customers___infrastructure_cost_5___real.WWN">#REF!</definedName>
    <definedName name="Active___Total_direct_procurement_from_customers___infrastructure_cost_6___real.ADDN1">#REF!</definedName>
    <definedName name="Active___Total_direct_procurement_from_customers___infrastructure_cost_6___real.ADDN2">#REF!</definedName>
    <definedName name="Active___Total_direct_procurement_from_customers___infrastructure_cost_6___real.BR">#REF!</definedName>
    <definedName name="Active___Total_direct_procurement_from_customers___infrastructure_cost_6___real.WN">#REF!</definedName>
    <definedName name="Active___Total_direct_procurement_from_customers___infrastructure_cost_6___real.WR">#REF!</definedName>
    <definedName name="Active___Total_direct_procurement_from_customers___infrastructure_cost_6___real.WWN">#REF!</definedName>
    <definedName name="Active___Total_gross_operational_expenditure___including_cost_sharing___real.ADDN1">#REF!</definedName>
    <definedName name="Active___Total_gross_operational_expenditure___including_cost_sharing___real.ADDN2">#REF!</definedName>
    <definedName name="Active___Total_gross_operational_expenditure___including_cost_sharing___real.BR">#REF!</definedName>
    <definedName name="Active___Total_gross_operational_expenditure___including_cost_sharing___real.WN">#REF!</definedName>
    <definedName name="Active___Total_gross_operational_expenditure___including_cost_sharing___real.WR">#REF!</definedName>
    <definedName name="Active___Total_gross_operational_expenditure___including_cost_sharing___real.WWN">#REF!</definedName>
    <definedName name="Active___Total_other_price_control_income___real.ADDN1">#REF!</definedName>
    <definedName name="Active___Total_other_price_control_income___real.ADDN2">#REF!</definedName>
    <definedName name="Active___Total_other_price_control_income___real.BR">#REF!</definedName>
    <definedName name="Active___Total_other_price_control_income___real.WN">#REF!</definedName>
    <definedName name="Active___Total_other_price_control_income___real.WR">#REF!</definedName>
    <definedName name="Active___Total_other_price_control_income___real.WWN">#REF!</definedName>
    <definedName name="Active___Trade_and_other_payables___Retail_other_payables___nominal">#REF!</definedName>
    <definedName name="Active___Trade_and_other_payables___Retail_trade_payables___nominal">#REF!</definedName>
    <definedName name="Active___Trade_and_other_payables___Wholesale_creditors___residential_retail___nominal">#REF!</definedName>
    <definedName name="Active___Unmeasured_charge___business.ADDN1">#REF!</definedName>
    <definedName name="Active___Unmeasured_charge___business.ADDN2">#REF!</definedName>
    <definedName name="Active___Unmeasured_charge___business.BR">#REF!</definedName>
    <definedName name="Active___Unmeasured_charge___business.WN">#REF!</definedName>
    <definedName name="Active___Unmeasured_charge___business.WR">#REF!</definedName>
    <definedName name="Active___Unmeasured_charge___business.WWN">#REF!</definedName>
    <definedName name="Active___Unmeasured_charge___residential.ADDN1">#REF!</definedName>
    <definedName name="Active___Unmeasured_charge___residential.ADDN2">#REF!</definedName>
    <definedName name="Active___Unmeasured_charge___residential.BR">#REF!</definedName>
    <definedName name="Active___Unmeasured_charge___residential.WN">#REF!</definedName>
    <definedName name="Active___Unmeasured_charge___residential.WR">#REF!</definedName>
    <definedName name="Active___Unmeasured_charge___residential.WWN">#REF!</definedName>
    <definedName name="Active___Water_efficiency_funding___real.ADDN1">#REF!</definedName>
    <definedName name="Active___Water_efficiency_funding___real.ADDN2">#REF!</definedName>
    <definedName name="Active___Water_efficiency_funding___real.BR">#REF!</definedName>
    <definedName name="Active___Water_efficiency_funding___real.WN">#REF!</definedName>
    <definedName name="Active___Water_efficiency_funding___real.WR">#REF!</definedName>
    <definedName name="Active___Water_efficiency_funding___real.WWN">#REF!</definedName>
    <definedName name="Active___Wholesale___Trade_creditor_days___control.ADDN1">#REF!</definedName>
    <definedName name="Active___Wholesale___Trade_creditor_days___control.ADDN2">#REF!</definedName>
    <definedName name="Active___Wholesale___Trade_creditor_days___control.BR">#REF!</definedName>
    <definedName name="Active___Wholesale___Trade_creditor_days___control.WN">#REF!</definedName>
    <definedName name="Active___Wholesale___Trade_creditor_days___control.WR">#REF!</definedName>
    <definedName name="Active___Wholesale___Trade_creditor_days___control.WWN">#REF!</definedName>
    <definedName name="Active___Wholesale_and_retail_line_item_split___actual_company_structure___Retained_profits___residential_retail___nominal">#REF!</definedName>
    <definedName name="Active___Wholesale_and_retail_line_item_split___Capex_creditor___business_retail___nominal">#REF!</definedName>
    <definedName name="Active___Wholesale_and_retail_line_item_split___capex_creditors___residential_retail___nominal">#REF!</definedName>
    <definedName name="Active___Wholesale_DB_pension_cash_excess_over_charge___control___real.ADDN1">#REF!</definedName>
    <definedName name="Active___Wholesale_DB_pension_cash_excess_over_charge___control___real.ADDN2">#REF!</definedName>
    <definedName name="Active___Wholesale_DB_pension_cash_excess_over_charge___control___real.BR">#REF!</definedName>
    <definedName name="Active___Wholesale_DB_pension_cash_excess_over_charge___control___real.WN">#REF!</definedName>
    <definedName name="Active___Wholesale_DB_pension_cash_excess_over_charge___control___real.WR">#REF!</definedName>
    <definedName name="Active___Wholesale_DB_pension_cash_excess_over_charge___control___real.WWN">#REF!</definedName>
    <definedName name="Active___Wholesale_fixed_asset_life__post_override____control.ADDN1">#REF!</definedName>
    <definedName name="Active___Wholesale_fixed_asset_life__post_override____control.ADDN2">#REF!</definedName>
    <definedName name="Active___Wholesale_fixed_asset_life__post_override____control.BR">#REF!</definedName>
    <definedName name="Active___Wholesale_fixed_asset_life__post_override____control.WN">#REF!</definedName>
    <definedName name="Active___Wholesale_fixed_asset_life__post_override____control.WR">#REF!</definedName>
    <definedName name="Active___Wholesale_fixed_asset_life__post_override____control.WWN">#REF!</definedName>
    <definedName name="Active___Wholesale_WACC___notional___Cost_of_debt___nominal.ADDN1">#REF!</definedName>
    <definedName name="Active___Wholesale_WACC___notional___Cost_of_debt___nominal.ADDN2">#REF!</definedName>
    <definedName name="Active___Wholesale_WACC___notional___Cost_of_debt___nominal.BR">#REF!</definedName>
    <definedName name="Active___Wholesale_WACC___notional___Cost_of_debt___nominal.WN">#REF!</definedName>
    <definedName name="Active___Wholesale_WACC___notional___Cost_of_debt___nominal.WR">#REF!</definedName>
    <definedName name="Active___Wholesale_WACC___notional___Cost_of_debt___nominal.WWN">#REF!</definedName>
    <definedName name="Active___Wholesale_WACC___notional___Equity___nominal.ADDN1">#REF!</definedName>
    <definedName name="Active___Wholesale_WACC___notional___Equity___nominal.ADDN2">#REF!</definedName>
    <definedName name="Active___Wholesale_WACC___notional___Equity___nominal.BR">#REF!</definedName>
    <definedName name="Active___Wholesale_WACC___notional___Equity___nominal.WN">#REF!</definedName>
    <definedName name="Active___Wholesale_WACC___notional___Equity___nominal.WR">#REF!</definedName>
    <definedName name="Active___Wholesale_WACC___notional___Equity___nominal.WWN">#REF!</definedName>
    <definedName name="Active___Wholesale_WACC___notional___Gearing___nominal.ADDN1">#REF!</definedName>
    <definedName name="Active___Wholesale_WACC___notional___Gearing___nominal.ADDN2">#REF!</definedName>
    <definedName name="Active___Wholesale_WACC___notional___Gearing___nominal.BR">#REF!</definedName>
    <definedName name="Active___Wholesale_WACC___notional___Gearing___nominal.WN">#REF!</definedName>
    <definedName name="Active___Wholesale_WACC___notional___Gearing___nominal.WR">#REF!</definedName>
    <definedName name="Active___Wholesale_WACC___notional___Gearing___nominal.WWN">#REF!</definedName>
    <definedName name="Active___Year_on_year___change___CPI_H___Financial_year_average_indices_year_on_year__">#REF!</definedName>
    <definedName name="Active__RPI_CPIH_wedge_for_RPI_ILD_indexation_rate">#REF!</definedName>
    <definedName name="Acts2005" localSheetId="11">#REF!</definedName>
    <definedName name="Acts2005" localSheetId="8">#REF!</definedName>
    <definedName name="Acts2005">#REF!</definedName>
    <definedName name="Actual_opening_Fixed_rate_debt___wholesale___nominal">#REF!</definedName>
    <definedName name="Actual_opening_index_linked_debt___wholesale___nominal">#REF!</definedName>
    <definedName name="Actuals" localSheetId="11">#REF!</definedName>
    <definedName name="Actuals" localSheetId="8">#REF!</definedName>
    <definedName name="Actuals">#REF!</definedName>
    <definedName name="Actuals_Old" localSheetId="11">#REF!</definedName>
    <definedName name="Actuals_Old" localSheetId="8">#REF!</definedName>
    <definedName name="Actuals_Old">#REF!</definedName>
    <definedName name="Actuals9293Prices" localSheetId="11">#REF!</definedName>
    <definedName name="Actuals9293Prices" localSheetId="8">#REF!</definedName>
    <definedName name="Actuals9293Prices">#REF!</definedName>
    <definedName name="Actuals9798" localSheetId="11">#REF!</definedName>
    <definedName name="Actuals9798" localSheetId="8">#REF!</definedName>
    <definedName name="Actuals9798">#REF!</definedName>
    <definedName name="adbr" localSheetId="11" hidden="1">{"CHARGE",#N/A,FALSE,"401C11"}</definedName>
    <definedName name="adbr" localSheetId="5" hidden="1">{"CHARGE",#N/A,FALSE,"401C11"}</definedName>
    <definedName name="adbr" localSheetId="19" hidden="1">{"CHARGE",#N/A,FALSE,"401C11"}</definedName>
    <definedName name="adbr" localSheetId="18" hidden="1">{"CHARGE",#N/A,FALSE,"401C11"}</definedName>
    <definedName name="adbr" localSheetId="7" hidden="1">{"CHARGE",#N/A,FALSE,"401C11"}</definedName>
    <definedName name="adbr" localSheetId="20" hidden="1">{"CHARGE",#N/A,FALSE,"401C11"}</definedName>
    <definedName name="adbr" localSheetId="8" hidden="1">{"CHARGE",#N/A,FALSE,"401C11"}</definedName>
    <definedName name="adbr" localSheetId="6" hidden="1">{"CHARGE",#N/A,FALSE,"401C11"}</definedName>
    <definedName name="adbr" localSheetId="9" hidden="1">{"CHARGE",#N/A,FALSE,"401C11"}</definedName>
    <definedName name="adbr" hidden="1">{"CHARGE",#N/A,FALSE,"401C11"}</definedName>
    <definedName name="Additional_control_1___Allowed_Revenues___real">#REF!</definedName>
    <definedName name="Additional_control_1___K___periodic">#REF!</definedName>
    <definedName name="Additional_control_1_allowed_revenue_build_up___check">#REF!</definedName>
    <definedName name="Additional_control_1_allowed_revenue_build_up___check_overall">#REF!</definedName>
    <definedName name="Additional_control_2___Allowed_Revenues___real">#REF!</definedName>
    <definedName name="Additional_control_2___K___periodic">#REF!</definedName>
    <definedName name="Additional_control_2_allowed_revenue_build_up___check">#REF!</definedName>
    <definedName name="Additional_control_2_allowed_revenue_build_up___check_overall">#REF!</definedName>
    <definedName name="Additional_WoC_Modelled">#REF!</definedName>
    <definedName name="Additions_to_capital_allowance___main_rate_pool___new_capital_expenditure___nominal.ADDN1">#REF!</definedName>
    <definedName name="Additions_to_capital_allowance___main_rate_pool___new_capital_expenditure___nominal.ADDN2">#REF!</definedName>
    <definedName name="Additions_to_capital_allowance___main_rate_pool___new_capital_expenditure___nominal.BR">#REF!</definedName>
    <definedName name="Additions_to_capital_allowance___main_rate_pool___new_capital_expenditure___nominal.WN">#REF!</definedName>
    <definedName name="Additions_to_capital_allowance___main_rate_pool___new_capital_expenditure___nominal.WR">#REF!</definedName>
    <definedName name="Additions_to_capital_allowance___main_rate_pool___new_capital_expenditure___nominal.WWN">#REF!</definedName>
    <definedName name="Additions_to_capital_allowance___special_rate_pool___new_capital_expenditure____nominal.ADDN1">#REF!</definedName>
    <definedName name="Additions_to_capital_allowance___special_rate_pool___new_capital_expenditure____nominal.ADDN2">#REF!</definedName>
    <definedName name="Additions_to_capital_allowance___special_rate_pool___new_capital_expenditure____nominal.BR">#REF!</definedName>
    <definedName name="Additions_to_capital_allowance___special_rate_pool___new_capital_expenditure____nominal.WN">#REF!</definedName>
    <definedName name="Additions_to_capital_allowance___special_rate_pool___new_capital_expenditure____nominal.WR">#REF!</definedName>
    <definedName name="Additions_to_capital_allowance___special_rate_pool___new_capital_expenditure____nominal.WWN">#REF!</definedName>
    <definedName name="Additions_to_capital_allowance___structures_and_buildings_pool___new_capital_expenditure___nominal.ADDN1">#REF!</definedName>
    <definedName name="Additions_to_capital_allowance___structures_and_buildings_pool___new_capital_expenditure___nominal.ADDN2">#REF!</definedName>
    <definedName name="Additions_to_capital_allowance___structures_and_buildings_pool___new_capital_expenditure___nominal.BR">#REF!</definedName>
    <definedName name="Additions_to_capital_allowance___structures_and_buildings_pool___new_capital_expenditure___nominal.WN">#REF!</definedName>
    <definedName name="Additions_to_capital_allowance___structures_and_buildings_pool___new_capital_expenditure___nominal.WR">#REF!</definedName>
    <definedName name="Additions_to_capital_allowance___structures_and_buildings_pool___new_capital_expenditure___nominal.WWN">#REF!</definedName>
    <definedName name="Addn_average_bill___5yr_average___nominal">#REF!</definedName>
    <definedName name="Addn_average_bill___5yr_average___real">#REF!</definedName>
    <definedName name="Addn_average_bill___WoC___nominal">#REF!</definedName>
    <definedName name="Addn_average_bill___WoC___real">#REF!</definedName>
    <definedName name="Addn_average_bill_growth___nominal">#REF!</definedName>
    <definedName name="Addn_average_bill_growth___real">#REF!</definedName>
    <definedName name="AddRWD" localSheetId="11">#REF!</definedName>
    <definedName name="AddRWD" localSheetId="8">#REF!</definedName>
    <definedName name="AddRWD">#REF!</definedName>
    <definedName name="AddRWD2" localSheetId="11">#REF!</definedName>
    <definedName name="AddRWD2" localSheetId="8">#REF!</definedName>
    <definedName name="AddRWD2">#REF!</definedName>
    <definedName name="AddRWDI" localSheetId="11">#REF!</definedName>
    <definedName name="AddRWDI" localSheetId="8">#REF!</definedName>
    <definedName name="AddRWDI">#REF!</definedName>
    <definedName name="AddSC" localSheetId="11">#REF!</definedName>
    <definedName name="AddSC" localSheetId="8">#REF!</definedName>
    <definedName name="AddSC">#REF!</definedName>
    <definedName name="AddSC2" localSheetId="11">#REF!</definedName>
    <definedName name="AddSC2" localSheetId="8">#REF!</definedName>
    <definedName name="AddSC2">#REF!</definedName>
    <definedName name="AddSCI" localSheetId="11">#REF!</definedName>
    <definedName name="AddSCI" localSheetId="8">#REF!</definedName>
    <definedName name="AddSCI">#REF!</definedName>
    <definedName name="AddSLD" localSheetId="11">#REF!</definedName>
    <definedName name="AddSLD" localSheetId="8">#REF!</definedName>
    <definedName name="AddSLD">#REF!</definedName>
    <definedName name="AddSLD2" localSheetId="11">#REF!</definedName>
    <definedName name="AddSLD2" localSheetId="8">#REF!</definedName>
    <definedName name="AddSLD2">#REF!</definedName>
    <definedName name="AddSLDI" localSheetId="11">#REF!</definedName>
    <definedName name="AddSLDI" localSheetId="8">#REF!</definedName>
    <definedName name="AddSLDI">#REF!</definedName>
    <definedName name="AddSLT" localSheetId="11">#REF!</definedName>
    <definedName name="AddSLT" localSheetId="8">#REF!</definedName>
    <definedName name="AddSLT">#REF!</definedName>
    <definedName name="AddSLT2" localSheetId="11">#REF!</definedName>
    <definedName name="AddSLT2" localSheetId="8">#REF!</definedName>
    <definedName name="AddSLT2">#REF!</definedName>
    <definedName name="AddSLTI" localSheetId="11">#REF!</definedName>
    <definedName name="AddSLTI" localSheetId="8">#REF!</definedName>
    <definedName name="AddSLTI">#REF!</definedName>
    <definedName name="AddST" localSheetId="11">#REF!</definedName>
    <definedName name="AddST" localSheetId="8">#REF!</definedName>
    <definedName name="AddST">#REF!</definedName>
    <definedName name="AddST2" localSheetId="11">#REF!</definedName>
    <definedName name="AddST2" localSheetId="8">#REF!</definedName>
    <definedName name="AddST2">#REF!</definedName>
    <definedName name="AddSTI" localSheetId="11">#REF!</definedName>
    <definedName name="AddSTI" localSheetId="8">#REF!</definedName>
    <definedName name="AddSTI">#REF!</definedName>
    <definedName name="AddTWD" localSheetId="11">#REF!</definedName>
    <definedName name="AddTWD" localSheetId="8">#REF!</definedName>
    <definedName name="AddTWD">#REF!</definedName>
    <definedName name="AddTWI" localSheetId="11">#REF!</definedName>
    <definedName name="AddTWI" localSheetId="8">#REF!</definedName>
    <definedName name="AddTWI">#REF!</definedName>
    <definedName name="AddWR" localSheetId="11">#REF!</definedName>
    <definedName name="AddWR" localSheetId="8">#REF!</definedName>
    <definedName name="AddWR">#REF!</definedName>
    <definedName name="AddWR2" localSheetId="11">#REF!</definedName>
    <definedName name="AddWR2" localSheetId="8">#REF!</definedName>
    <definedName name="AddWR2">#REF!</definedName>
    <definedName name="AddWRI" localSheetId="11">#REF!</definedName>
    <definedName name="AddWRI" localSheetId="8">#REF!</definedName>
    <definedName name="AddWRI">#REF!</definedName>
    <definedName name="AddWT" localSheetId="11">#REF!</definedName>
    <definedName name="AddWT" localSheetId="8">#REF!</definedName>
    <definedName name="AddWT">#REF!</definedName>
    <definedName name="AddWT2" localSheetId="11">#REF!</definedName>
    <definedName name="AddWT2" localSheetId="8">#REF!</definedName>
    <definedName name="AddWT2">#REF!</definedName>
    <definedName name="AddWTD2" localSheetId="11">#REF!</definedName>
    <definedName name="AddWTD2" localSheetId="8">#REF!</definedName>
    <definedName name="AddWTD2">#REF!</definedName>
    <definedName name="AddWTI" localSheetId="11">#REF!</definedName>
    <definedName name="AddWTI" localSheetId="8">#REF!</definedName>
    <definedName name="AddWTI">#REF!</definedName>
    <definedName name="Adjusted_cash_interest_cover_ratio____control__Alternative_.ADDN1">#REF!</definedName>
    <definedName name="Adjusted_cash_interest_cover_ratio____control__Alternative_.ADDN2">#REF!</definedName>
    <definedName name="Adjusted_cash_interest_cover_ratio____control__Alternative_.BR">#REF!</definedName>
    <definedName name="Adjusted_cash_interest_cover_ratio____control__Alternative_.WN">#REF!</definedName>
    <definedName name="Adjusted_cash_interest_cover_ratio____control__Alternative_.WR">#REF!</definedName>
    <definedName name="Adjusted_cash_interest_cover_ratio____control__Alternative_.WWN">#REF!</definedName>
    <definedName name="Adjusted_cash_interest_cover_ratio___Post_Fin_adj___Appointee__Alternative_">#REF!</definedName>
    <definedName name="Adjusted_cash_interest_cover_ratio__Alternative____Appointee">#REF!</definedName>
    <definedName name="Adjusted_cash_interest_cover_ratio__Alternative____weighted_average___Appointee">#REF!</definedName>
    <definedName name="Adjusted_cash_interest_cover_ratio__Ofwat____Appointee">#REF!</definedName>
    <definedName name="Adjusted_cash_interest_cover_ratio__Ofwat____control.ADDN1">#REF!</definedName>
    <definedName name="Adjusted_cash_interest_cover_ratio__Ofwat____control.ADDN2">#REF!</definedName>
    <definedName name="Adjusted_cash_interest_cover_ratio__Ofwat____control.BR">#REF!</definedName>
    <definedName name="Adjusted_cash_interest_cover_ratio__Ofwat____control.WN">#REF!</definedName>
    <definedName name="Adjusted_cash_interest_cover_ratio__Ofwat____control.WR">#REF!</definedName>
    <definedName name="Adjusted_cash_interest_cover_ratio__Ofwat____control.WWN">#REF!</definedName>
    <definedName name="Adjusted_cash_interest_cover_ratio__Ofwat____Post_Fin_adj___Appointee">#REF!</definedName>
    <definedName name="Adjusted_cash_interest_cover_ratio__Ofwat____weighted_average___Appointee">#REF!</definedName>
    <definedName name="Adjusted_opening_fixed_rate_debt___nominal.ADDN1">#REF!</definedName>
    <definedName name="Adjusted_opening_fixed_rate_debt___nominal.ADDN2">#REF!</definedName>
    <definedName name="Adjusted_opening_fixed_rate_debt___nominal.BR">#REF!</definedName>
    <definedName name="Adjusted_opening_fixed_rate_debt___nominal.WN">#REF!</definedName>
    <definedName name="Adjusted_opening_fixed_rate_debt___nominal.WR">#REF!</definedName>
    <definedName name="Adjusted_opening_fixed_rate_debt___nominal.WWN">#REF!</definedName>
    <definedName name="Adjusted_opening_ILD___nominal.ADDN1">#REF!</definedName>
    <definedName name="Adjusted_opening_ILD___nominal.ADDN2">#REF!</definedName>
    <definedName name="Adjusted_opening_ILD___nominal.BR">#REF!</definedName>
    <definedName name="Adjusted_opening_ILD___nominal.WN">#REF!</definedName>
    <definedName name="Adjusted_opening_ILD___nominal.WR">#REF!</definedName>
    <definedName name="Adjusted_opening_ILD___nominal.WWN">#REF!</definedName>
    <definedName name="Adjusted_taxable_profit__loss__wholesale_available_for_tax_loss_utilisation">#REF!</definedName>
    <definedName name="Adjusted_taxable_profit__loss__wholesale_available_for_tax_loss_utilisation___post_financeability___nominal">#REF!</definedName>
    <definedName name="Adjustment_factor_for_dual_service_bills___bill_module">#REF!</definedName>
    <definedName name="Adjustment_factor_for_single_service_bills___bill_module">#REF!</definedName>
    <definedName name="Adjustment_for_mid_year_cashflow_in_discounting_years">#REF!</definedName>
    <definedName name="Adjustment_for_pension_contributions___nominal.ADDN1">#REF!</definedName>
    <definedName name="Adjustment_for_pension_contributions___nominal.ADDN2">#REF!</definedName>
    <definedName name="Adjustment_for_pension_contributions___nominal.BR">#REF!</definedName>
    <definedName name="Adjustment_for_pension_contributions___nominal.WN">#REF!</definedName>
    <definedName name="Adjustment_for_pension_contributions___nominal.WR">#REF!</definedName>
    <definedName name="Adjustment_for_pension_contributions___nominal.WWN">#REF!</definedName>
    <definedName name="Adjustment_for_pension_contributions___wholesale___nominal">#REF!</definedName>
    <definedName name="Adjustment_to_net_debt_for_post_financeability_adjustments___nominal">#REF!</definedName>
    <definedName name="Adjustment_to_opening_fixed_rate_debt___nominal.ADDN1">#REF!</definedName>
    <definedName name="Adjustment_to_opening_fixed_rate_debt___nominal.ADDN2">#REF!</definedName>
    <definedName name="Adjustment_to_opening_fixed_rate_debt___nominal.BR">#REF!</definedName>
    <definedName name="Adjustment_to_opening_fixed_rate_debt___nominal.WN">#REF!</definedName>
    <definedName name="Adjustment_to_opening_fixed_rate_debt___nominal.WR">#REF!</definedName>
    <definedName name="Adjustment_to_opening_fixed_rate_debt___nominal.WWN">#REF!</definedName>
    <definedName name="Adjustment_to_remove_post_financeability_tax_uplift_double_count___real.ADDN1">#REF!</definedName>
    <definedName name="Adjustment_to_remove_post_financeability_tax_uplift_double_count___real.ADDN2">#REF!</definedName>
    <definedName name="Adjustment_to_remove_post_financeability_tax_uplift_double_count___real.BR">#REF!</definedName>
    <definedName name="Adjustment_to_remove_post_financeability_tax_uplift_double_count___real.WN">#REF!</definedName>
    <definedName name="Adjustment_to_remove_post_financeability_tax_uplift_double_count___real.WR">#REF!</definedName>
    <definedName name="Adjustment_to_remove_post_financeability_tax_uplift_double_count___real.WWN">#REF!</definedName>
    <definedName name="Adjustment_to_taxable_profit_loss_due_to_post_financeability_revenues___nominal.ADDN1">#REF!</definedName>
    <definedName name="Adjustment_to_taxable_profit_loss_due_to_post_financeability_revenues___nominal.ADDN2">#REF!</definedName>
    <definedName name="Adjustment_to_taxable_profit_loss_due_to_post_financeability_revenues___nominal.BR">#REF!</definedName>
    <definedName name="Adjustment_to_taxable_profit_loss_due_to_post_financeability_revenues___nominal.WN">#REF!</definedName>
    <definedName name="Adjustment_to_taxable_profit_loss_due_to_post_financeability_revenues___nominal.WR">#REF!</definedName>
    <definedName name="Adjustment_to_taxable_profit_loss_due_to_post_financeability_revenues___nominal.WWN">#REF!</definedName>
    <definedName name="Adjustment_to_taxable_profit_loss_due_to_post_financeability_revenues___wholesale___nominal">#REF!</definedName>
    <definedName name="Adjustment_to_Wholesale_revenue_requirement___nominal.ADDN1">#REF!</definedName>
    <definedName name="Adjustment_to_Wholesale_revenue_requirement___nominal.ADDN2">#REF!</definedName>
    <definedName name="Adjustment_to_Wholesale_revenue_requirement___nominal.BR">#REF!</definedName>
    <definedName name="Adjustment_to_Wholesale_revenue_requirement___nominal.WN">#REF!</definedName>
    <definedName name="Adjustment_to_Wholesale_revenue_requirement___nominal.WR">#REF!</definedName>
    <definedName name="Adjustment_to_Wholesale_revenue_requirement___nominal.WWN">#REF!</definedName>
    <definedName name="Adjustment_to_Wholesale_revenue_requirement___real___ADDN1">#REF!</definedName>
    <definedName name="Adjustment_to_Wholesale_revenue_requirement___real___ADDN2">#REF!</definedName>
    <definedName name="Adjustment_to_Wholesale_revenue_requirement___real___BR">#REF!</definedName>
    <definedName name="Adjustment_to_Wholesale_revenue_requirement___real___WN">#REF!</definedName>
    <definedName name="Adjustment_to_Wholesale_revenue_requirement___real___WR">#REF!</definedName>
    <definedName name="Adjustment_to_Wholesale_revenue_requirement___real___WWN">#REF!</definedName>
    <definedName name="Advance_receipts_measured_balance___Business___nominal">#REF!</definedName>
    <definedName name="Advance_receipts_measured_balance___Business___nominal.BEG">#REF!</definedName>
    <definedName name="Advance_receipts_measured_balance___Residential___nominal">#REF!</definedName>
    <definedName name="Advance_receipts_measured_balance___Residential___nominal.BEG">#REF!</definedName>
    <definedName name="Advance_receipts_measured_balance___Retail___nominal">#REF!</definedName>
    <definedName name="Advance_receipts_measured_movement___business___nominal">#REF!</definedName>
    <definedName name="Advance_receipts_measured_movement___residential___nominal">#REF!</definedName>
    <definedName name="Advance_receipts_measured_target_balance___business___nominal">#REF!</definedName>
    <definedName name="Advance_receipts_measured_target_balance___residential___nominal">#REF!</definedName>
    <definedName name="Advance_receipts_unmeasured_balance___Business___nominal">#REF!</definedName>
    <definedName name="Advance_receipts_unmeasured_balance___Business___nominal.BEG">#REF!</definedName>
    <definedName name="Advance_receipts_unmeasured_balance___Residential___nominal">#REF!</definedName>
    <definedName name="Advance_receipts_unmeasured_balance___Residential___nominal.BEG">#REF!</definedName>
    <definedName name="Advance_receipts_unmeasured_balance___Retail___nominal">#REF!</definedName>
    <definedName name="Advance_receipts_unmeasured_movement___business___nominal">#REF!</definedName>
    <definedName name="Advance_receipts_unmeasured_movement___residential___nominal">#REF!</definedName>
    <definedName name="Advance_receipts_unmeasured_target_balance___business___nominal">#REF!</definedName>
    <definedName name="Advance_receipts_unmeasured_target_balance___residential___nominal">#REF!</definedName>
    <definedName name="AFWapr" localSheetId="11">#REF!</definedName>
    <definedName name="AFWapr" localSheetId="8">#REF!</definedName>
    <definedName name="AFWapr">#REF!</definedName>
    <definedName name="AFWBPtrans" localSheetId="11">#REF!</definedName>
    <definedName name="AFWBPtrans" localSheetId="8">#REF!</definedName>
    <definedName name="AFWBPtrans">#REF!</definedName>
    <definedName name="AFWtransition" localSheetId="11">#REF!</definedName>
    <definedName name="AFWtransition" localSheetId="8">#REF!</definedName>
    <definedName name="AFWtransition">#REF!</definedName>
    <definedName name="Alerts_breached_any_period">#REF!</definedName>
    <definedName name="All_Raw_Data" localSheetId="11">OFFSET(#REF!,0,0,COUNTA(#REF!),COUNTA(#REF!))</definedName>
    <definedName name="All_Raw_Data" localSheetId="8">OFFSET(#REF!,0,0,COUNTA(#REF!),COUNTA(#REF!))</definedName>
    <definedName name="All_Raw_Data">OFFSET(#REF!,0,0,COUNTA(#REF!),COUNTA(#REF!))</definedName>
    <definedName name="ALLCMS" localSheetId="11">#REF!</definedName>
    <definedName name="ALLCMS" localSheetId="8">#REF!</definedName>
    <definedName name="ALLCMS">#REF!</definedName>
    <definedName name="Allowable_deductions_to_taxable_profit____loss____control___nominal.ADDN1">#REF!</definedName>
    <definedName name="Allowable_deductions_to_taxable_profit____loss____control___nominal.ADDN2">#REF!</definedName>
    <definedName name="Allowable_deductions_to_taxable_profit____loss____control___nominal.BR">#REF!</definedName>
    <definedName name="Allowable_deductions_to_taxable_profit____loss____control___nominal.WN">#REF!</definedName>
    <definedName name="Allowable_deductions_to_taxable_profit____loss____control___nominal.WR">#REF!</definedName>
    <definedName name="Allowable_deductions_to_taxable_profit____loss____control___nominal.WWN">#REF!</definedName>
    <definedName name="Allowable_deductions_to_taxable_profit____loss____nominal">#REF!</definedName>
    <definedName name="Allowable_deductions_to_taxable_profit____loss____post_financeability___control___nominal.ADDN1">#REF!</definedName>
    <definedName name="Allowable_deductions_to_taxable_profit____loss____post_financeability___control___nominal.ADDN2">#REF!</definedName>
    <definedName name="Allowable_deductions_to_taxable_profit____loss____post_financeability___control___nominal.BR">#REF!</definedName>
    <definedName name="Allowable_deductions_to_taxable_profit____loss____post_financeability___control___nominal.WN">#REF!</definedName>
    <definedName name="Allowable_deductions_to_taxable_profit____loss____post_financeability___control___nominal.WR">#REF!</definedName>
    <definedName name="Allowable_deductions_to_taxable_profit____loss____post_financeability___control___nominal.WWN">#REF!</definedName>
    <definedName name="Allowable_deductions_to_taxable_profit____loss____post_financeability___nominal">#REF!</definedName>
    <definedName name="Allowance_per_measured_dual_service_customer__Thousands__inc_DPC_margin___real">#REF!</definedName>
    <definedName name="Allowance_per_measured_dual_service_customer_inc_DPC_margin_______nominal">#REF!</definedName>
    <definedName name="Allowance_per_measured_dual_service_customer_inc_DPC_margin_______real">#REF!</definedName>
    <definedName name="Allowance_per_measured_dual_service_customer_inc_DPC_margin___post_financeability_adjustments_______nominal">#REF!</definedName>
    <definedName name="Allowance_per_measured_dual_service_customer_inc_DPC_margin___post_financeability_adjustments_______real">#REF!</definedName>
    <definedName name="Allowance_per_measured_sewerage_customer__Thousands__inc_DPC_margin___real">#REF!</definedName>
    <definedName name="Allowance_per_measured_sewerage_customer_inc_DPC_margin_______nominal">#REF!</definedName>
    <definedName name="Allowance_per_measured_sewerage_customer_inc_DPC_margin_______real">#REF!</definedName>
    <definedName name="Allowance_per_measured_sewerage_customer_inc_DPC_margin___post_financeability_adjustments_______nominal">#REF!</definedName>
    <definedName name="Allowance_per_measured_sewerage_customer_inc_DPC_margin___post_financeability_adjustments_______real">#REF!</definedName>
    <definedName name="Allowance_per_measured_water_customer__Thousands__inc_DPC_margin___real">#REF!</definedName>
    <definedName name="Allowance_per_measured_water_customer_inc_DPC_margin_______nominal">#REF!</definedName>
    <definedName name="Allowance_per_measured_water_customer_inc_DPC_margin_______real">#REF!</definedName>
    <definedName name="Allowance_per_measured_water_customer_inc_DPC_margin___post_financeability_______nominal">#REF!</definedName>
    <definedName name="Allowance_per_measured_water_customer_inc_DPC_margin___post_financeability_______real">#REF!</definedName>
    <definedName name="Allowance_per_unmeasured_dual_customer__Thousands__inc_DPC_margin___real">#REF!</definedName>
    <definedName name="Allowance_per_unmeasured_dual_customer_inc_DPC_margin_______nominal">#REF!</definedName>
    <definedName name="Allowance_per_unmeasured_dual_customer_inc_DPC_margin_______real">#REF!</definedName>
    <definedName name="Allowance_per_unmeasured_dual_customer_inc_DPC_margin___post_financeability_adjustments_______nominal">#REF!</definedName>
    <definedName name="Allowance_per_unmeasured_dual_customer_inc_DPC_margin___post_financeability_adjustments_______real">#REF!</definedName>
    <definedName name="Allowance_per_unmeasured_sewerage_customer__Thousands__inc_DPC_margin___real">#REF!</definedName>
    <definedName name="Allowance_per_unmeasured_sewerage_customer_inc_DPC_margin_______nominal">#REF!</definedName>
    <definedName name="Allowance_per_unmeasured_sewerage_customer_inc_DPC_margin_______real">#REF!</definedName>
    <definedName name="Allowance_per_unmeasured_sewerage_customer_inc_DPC_margin___post_financeability_adjustments_______nominal">#REF!</definedName>
    <definedName name="Allowance_per_unmeasured_sewerage_customer_inc_DPC_margin___post_financeability_adjustments_______real">#REF!</definedName>
    <definedName name="Allowance_per_unmeasured_water_customer__Thousands__inc_DPC_margin___real">#REF!</definedName>
    <definedName name="Allowance_per_unmeasured_water_customer_inc_DPC_margin_______nominal">#REF!</definedName>
    <definedName name="Allowance_per_unmeasured_water_customer_inc_DPC_margin_______real">#REF!</definedName>
    <definedName name="Allowance_per_unmeasured_water_customer_inc_DPC_margin___post_financeability_adjustments_______nominal">#REF!</definedName>
    <definedName name="Allowance_per_unmeasured_water_customer_inc_DPC_margin___post_financeability_adjustments_______real">#REF!</definedName>
    <definedName name="Allowed_depreciation___Business___nominal">#REF!</definedName>
    <definedName name="Allowed_depreciation___Business___nominal___POS">#REF!</definedName>
    <definedName name="Allowed_depreciation___Post_efficiency_challenge_and_adjustment__Retail_depreciation_Business____nominal">#REF!</definedName>
    <definedName name="Allowed_depreciation___Residential___nominal">#REF!</definedName>
    <definedName name="Allowed_depreciation___Residential___nominal.NEG">#REF!</definedName>
    <definedName name="Allowed_depreciation__post_efficiency_challenge_and_adjustments____nominal">#REF!</definedName>
    <definedName name="Allowed_revenue_adds_up_on_exec_summary">#REF!</definedName>
    <definedName name="Allowed_revenue_adds_up_on_exec_summary_overall">#REF!</definedName>
    <definedName name="Allowed_revenue_including_DPC_adds_up_on_exec_summary">#REF!</definedName>
    <definedName name="Allowed_revenue_including_DPC_adds_up_on_exec_summary_overall">#REF!</definedName>
    <definedName name="Allowed_Revenues____nominal.ADDN1">#REF!</definedName>
    <definedName name="Allowed_Revenues____nominal.ADDN2">#REF!</definedName>
    <definedName name="Allowed_Revenues____nominal.BR">#REF!</definedName>
    <definedName name="Allowed_Revenues____nominal.WN">#REF!</definedName>
    <definedName name="Allowed_Revenues____nominal.WR">#REF!</definedName>
    <definedName name="Allowed_Revenues____nominal.WWN">#REF!</definedName>
    <definedName name="Allowed_revenues___control___real.ADDN1">#REF!</definedName>
    <definedName name="Allowed_revenues___control___real.ADDN2">#REF!</definedName>
    <definedName name="Allowed_revenues___control___real.BR">#REF!</definedName>
    <definedName name="Allowed_revenues___control___real.WN">#REF!</definedName>
    <definedName name="Allowed_revenues___control___real.WR">#REF!</definedName>
    <definedName name="Allowed_revenues___control___real.WWN">#REF!</definedName>
    <definedName name="Allowed_Revenues___percentage_movement____control.ADDN1">#REF!</definedName>
    <definedName name="Allowed_Revenues___percentage_movement____control.ADDN2">#REF!</definedName>
    <definedName name="Allowed_Revenues___percentage_movement____control.BR">#REF!</definedName>
    <definedName name="Allowed_Revenues___percentage_movement____control.WN">#REF!</definedName>
    <definedName name="Allowed_Revenues___percentage_movement____control.WR">#REF!</definedName>
    <definedName name="Allowed_Revenues___percentage_movement____control.WWN">#REF!</definedName>
    <definedName name="Allowed_Revenues___real.ADDN1">#REF!</definedName>
    <definedName name="Allowed_Revenues___real.ADDN2">#REF!</definedName>
    <definedName name="Allowed_Revenues___real.BR">#REF!</definedName>
    <definedName name="Allowed_Revenues___real.WN">#REF!</definedName>
    <definedName name="Allowed_Revenues___real.WR">#REF!</definedName>
    <definedName name="Allowed_Revenues___real.WWN">#REF!</definedName>
    <definedName name="Allowed_Revenues__post_revenue_solving_adjustment_____control___real.ADDN1">#REF!</definedName>
    <definedName name="Allowed_Revenues__post_revenue_solving_adjustment_____control___real.ADDN2">#REF!</definedName>
    <definedName name="Allowed_Revenues__post_revenue_solving_adjustment_____control___real.BR">#REF!</definedName>
    <definedName name="Allowed_Revenues__post_revenue_solving_adjustment_____control___real.WN">#REF!</definedName>
    <definedName name="Allowed_Revenues__post_revenue_solving_adjustment_____control___real.WR">#REF!</definedName>
    <definedName name="Allowed_Revenues__post_revenue_solving_adjustment_____control___real.WWN">#REF!</definedName>
    <definedName name="Allowed_revenues_inc_other_price_control_income___real___ADDN1">#REF!</definedName>
    <definedName name="Allowed_revenues_inc_other_price_control_income___real___ADDN2">#REF!</definedName>
    <definedName name="Allowed_revenues_inc_other_price_control_income___real___BR">#REF!</definedName>
    <definedName name="Allowed_revenues_inc_other_price_control_income___real___WN">#REF!</definedName>
    <definedName name="Allowed_revenues_inc_other_price_control_income___real___WR">#REF!</definedName>
    <definedName name="Allowed_revenues_inc_other_price_control_income___real___WWN">#REF!</definedName>
    <definedName name="Allowed_Revenues_including_post_financeability___real.ADDN1">#REF!</definedName>
    <definedName name="Allowed_Revenues_including_post_financeability___real.ADDN2">#REF!</definedName>
    <definedName name="Allowed_Revenues_including_post_financeability___real.BR">#REF!</definedName>
    <definedName name="Allowed_Revenues_including_post_financeability___real.WN">#REF!</definedName>
    <definedName name="Allowed_Revenues_including_post_financeability___real.WR">#REF!</definedName>
    <definedName name="Allowed_Revenues_including_post_financeability___real.WWN">#REF!</definedName>
    <definedName name="Allowed_revenues_including_post_financeability_adjustments___nominal.ADDN1">#REF!</definedName>
    <definedName name="Allowed_revenues_including_post_financeability_adjustments___nominal.ADDN2">#REF!</definedName>
    <definedName name="Allowed_revenues_including_post_financeability_adjustments___nominal.BR">#REF!</definedName>
    <definedName name="Allowed_revenues_including_post_financeability_adjustments___nominal.WN">#REF!</definedName>
    <definedName name="Allowed_revenues_including_post_financeability_adjustments___nominal.WR">#REF!</definedName>
    <definedName name="Allowed_revenues_including_post_financeability_adjustments___nominal.WWN">#REF!</definedName>
    <definedName name="Allowed_revenues_includingbase_revenues_for_growth_calculations___nominal.ADDN1">#REF!</definedName>
    <definedName name="Allowed_revenues_includingbase_revenues_for_growth_calculations___nominal.ADDN2">#REF!</definedName>
    <definedName name="Allowed_revenues_includingbase_revenues_for_growth_calculations___nominal.BR">#REF!</definedName>
    <definedName name="Allowed_revenues_includingbase_revenues_for_growth_calculations___nominal.WN">#REF!</definedName>
    <definedName name="Allowed_revenues_includingbase_revenues_for_growth_calculations___nominal.WR">#REF!</definedName>
    <definedName name="Allowed_revenues_includingbase_revenues_for_growth_calculations___nominal.WWN">#REF!</definedName>
    <definedName name="Alternative_area_total_Residentials_connected___control__WN_">#REF!</definedName>
    <definedName name="Alternative_area_total_Residentials_connected___control__WR_">#REF!</definedName>
    <definedName name="Alternative_area_WaSC_average_bill___real">#REF!</definedName>
    <definedName name="AMP_duration">#REF!</definedName>
    <definedName name="AMP_period_flag">#REF!</definedName>
    <definedName name="ANHapr" localSheetId="11">#REF!</definedName>
    <definedName name="ANHapr" localSheetId="8">#REF!</definedName>
    <definedName name="ANHapr">#REF!</definedName>
    <definedName name="ANHBPtrans" localSheetId="11">#REF!</definedName>
    <definedName name="ANHBPtrans" localSheetId="8">#REF!</definedName>
    <definedName name="ANHBPtrans">#REF!</definedName>
    <definedName name="ANHtransition" localSheetId="11">#REF!</definedName>
    <definedName name="ANHtransition" localSheetId="8">#REF!</definedName>
    <definedName name="ANHtransition">#REF!</definedName>
    <definedName name="Annual___movement_in_CPI_H_">#REF!</definedName>
    <definedName name="Annual_percentage_increase__deflated_using_Nov_Nov_CPI_H______control.ADDN1">#REF!</definedName>
    <definedName name="Annual_percentage_increase__deflated_using_Nov_Nov_CPI_H______control.ADDN2">#REF!</definedName>
    <definedName name="Annual_percentage_increase__deflated_using_Nov_Nov_CPI_H______control.BR">#REF!</definedName>
    <definedName name="Annual_percentage_increase__deflated_using_Nov_Nov_CPI_H______control.WN">#REF!</definedName>
    <definedName name="Annual_percentage_increase__deflated_using_Nov_Nov_CPI_H______control.WR">#REF!</definedName>
    <definedName name="Annual_percentage_increase__deflated_using_Nov_Nov_CPI_H______control.WWN">#REF!</definedName>
    <definedName name="AP2Manager" localSheetId="11">#REF!</definedName>
    <definedName name="AP2Manager" localSheetId="8">#REF!</definedName>
    <definedName name="AP2Manager">#REF!</definedName>
    <definedName name="APbyDEL" localSheetId="11">#REF!</definedName>
    <definedName name="APbyDEL" localSheetId="8">#REF!</definedName>
    <definedName name="APbyDEL">#REF!</definedName>
    <definedName name="App1bdata" localSheetId="11">#REF!</definedName>
    <definedName name="App1bdata" localSheetId="8">#REF!</definedName>
    <definedName name="App1bdata">#REF!</definedName>
    <definedName name="App1bIDnrs" localSheetId="11">#REF!</definedName>
    <definedName name="App1bIDnrs" localSheetId="8">#REF!</definedName>
    <definedName name="App1bIDnrs">#REF!</definedName>
    <definedName name="App1data" localSheetId="11">#REF!</definedName>
    <definedName name="App1data" localSheetId="8">#REF!</definedName>
    <definedName name="App1data">#REF!</definedName>
    <definedName name="App1IDnrs" localSheetId="11">#REF!</definedName>
    <definedName name="App1IDnrs" localSheetId="8">#REF!</definedName>
    <definedName name="App1IDnrs">#REF!</definedName>
    <definedName name="application" localSheetId="11">#REF!</definedName>
    <definedName name="application" localSheetId="8">#REF!</definedName>
    <definedName name="application">#REF!</definedName>
    <definedName name="Appointee_balance_sheet_balances">#REF!</definedName>
    <definedName name="Appointee_balance_sheet_balances_overall">#REF!</definedName>
    <definedName name="Appointee_Base_Regulated_Equity___nominal">#REF!</definedName>
    <definedName name="Appointee_net_debt_adjustment_for_post_financeability___nominal">#REF!</definedName>
    <definedName name="Appointee_Total_Base_RoRE___nominal">#REF!</definedName>
    <definedName name="Appointee_Total_Revenues___real">#REF!</definedName>
    <definedName name="Appointee_Total_Revenues_inclusive_of_DPC_margin___real">#REF!</definedName>
    <definedName name="Apportioned_DPC_cost_per_customer___real.1">#REF!</definedName>
    <definedName name="Apportioned_DPC_cost_per_customer___real.2">#REF!</definedName>
    <definedName name="Apportioned_DPC_cost_per_customer___real.3">#REF!</definedName>
    <definedName name="Apportioned_DPC_costs___real.1">#REF!</definedName>
    <definedName name="Apportioned_DPC_costs___real.2">#REF!</definedName>
    <definedName name="Apportioned_DPC_costs___real.3">#REF!</definedName>
    <definedName name="Apportioned_DPC_costs_margin___real.1">#REF!</definedName>
    <definedName name="Apportioned_DPC_costs_margin___real.2">#REF!</definedName>
    <definedName name="Apportioned_DPC_costs_margin___real.3">#REF!</definedName>
    <definedName name="Apportioned_negative_tax___nominal.ADDN1">#REF!</definedName>
    <definedName name="Apportioned_negative_tax___nominal.ADDN2">#REF!</definedName>
    <definedName name="Apportioned_negative_tax___nominal.BR">#REF!</definedName>
    <definedName name="Apportioned_negative_tax___nominal.WN">#REF!</definedName>
    <definedName name="Apportioned_negative_tax___nominal.WR">#REF!</definedName>
    <definedName name="Apportioned_negative_tax___nominal.WWN">#REF!</definedName>
    <definedName name="Apportioned_negative_tax___post_financeability___nominal.ADDN1">#REF!</definedName>
    <definedName name="Apportioned_negative_tax___post_financeability___nominal.ADDN2">#REF!</definedName>
    <definedName name="Apportioned_negative_tax___post_financeability___nominal.BR">#REF!</definedName>
    <definedName name="Apportioned_negative_tax___post_financeability___nominal.WN">#REF!</definedName>
    <definedName name="Apportioned_negative_tax___post_financeability___nominal.WR">#REF!</definedName>
    <definedName name="Apportioned_negative_tax___post_financeability___nominal.WWN">#REF!</definedName>
    <definedName name="Apportioned_Total_wholesale_revenue_impact_of_post_financeability___Business___nominal">#REF!</definedName>
    <definedName name="Apportioned_Total_wholesale_revenue_impact_of_post_financeability___Business___real">#REF!</definedName>
    <definedName name="Apportioned_Total_wholesale_revenue_impact_of_post_financeability___Residential___nominal">#REF!</definedName>
    <definedName name="Apportioned_wholesale_charge_for_Business_retail___nominal">#REF!</definedName>
    <definedName name="Apportioned_wholesale_charge_for_Business_retail__in_millions____nominal">#REF!</definedName>
    <definedName name="Apportioned_wholesale_charge_for_Business_retail__in_millions____nominal.NEG">#REF!</definedName>
    <definedName name="Apportioned_wholesale_charge_for_Residential_retail___nominal">#REF!</definedName>
    <definedName name="APR19inrw" localSheetId="11">#REF!</definedName>
    <definedName name="APR19inrw" localSheetId="8">#REF!</definedName>
    <definedName name="APR19inrw">#REF!</definedName>
    <definedName name="APR19inrww" localSheetId="11">#REF!</definedName>
    <definedName name="APR19inrww" localSheetId="8">#REF!</definedName>
    <definedName name="APR19inrww">#REF!</definedName>
    <definedName name="APR19sgc" localSheetId="11">#REF!</definedName>
    <definedName name="APR19sgc" localSheetId="8">#REF!</definedName>
    <definedName name="APR19sgc">#REF!</definedName>
    <definedName name="APR19smi" localSheetId="11">#REF!</definedName>
    <definedName name="APR19smi" localSheetId="8">#REF!</definedName>
    <definedName name="APR19smi">#REF!</definedName>
    <definedName name="APR19smni" localSheetId="11">#REF!</definedName>
    <definedName name="APR19smni" localSheetId="8">#REF!</definedName>
    <definedName name="APR19smni">#REF!</definedName>
    <definedName name="APR19soi" localSheetId="11">#REF!</definedName>
    <definedName name="APR19soi" localSheetId="8">#REF!</definedName>
    <definedName name="APR19soi">#REF!</definedName>
    <definedName name="APR19soni" localSheetId="11">#REF!</definedName>
    <definedName name="APR19soni" localSheetId="8">#REF!</definedName>
    <definedName name="APR19soni">#REF!</definedName>
    <definedName name="APR19stps" localSheetId="11">#REF!</definedName>
    <definedName name="APR19stps" localSheetId="8">#REF!</definedName>
    <definedName name="APR19stps">#REF!</definedName>
    <definedName name="APR19wgc" localSheetId="11">#REF!</definedName>
    <definedName name="APR19wgc" localSheetId="8">#REF!</definedName>
    <definedName name="APR19wgc">#REF!</definedName>
    <definedName name="APR19wmi" localSheetId="11">#REF!</definedName>
    <definedName name="APR19wmi" localSheetId="8">#REF!</definedName>
    <definedName name="APR19wmi">#REF!</definedName>
    <definedName name="APR19wmni" localSheetId="11">#REF!</definedName>
    <definedName name="APR19wmni" localSheetId="8">#REF!</definedName>
    <definedName name="APR19wmni">#REF!</definedName>
    <definedName name="APR19woi" localSheetId="11">#REF!</definedName>
    <definedName name="APR19woi" localSheetId="8">#REF!</definedName>
    <definedName name="APR19woi">#REF!</definedName>
    <definedName name="APR19woni" localSheetId="11">#REF!</definedName>
    <definedName name="APR19woni" localSheetId="8">#REF!</definedName>
    <definedName name="APR19woni">#REF!</definedName>
    <definedName name="APR19wtps" localSheetId="11">#REF!</definedName>
    <definedName name="APR19wtps" localSheetId="8">#REF!</definedName>
    <definedName name="APR19wtps">#REF!</definedName>
    <definedName name="APRinrw" localSheetId="11">#REF!</definedName>
    <definedName name="APRinrw" localSheetId="8">#REF!</definedName>
    <definedName name="APRinrw">#REF!</definedName>
    <definedName name="APRinrww" localSheetId="11">#REF!</definedName>
    <definedName name="APRinrww" localSheetId="8">#REF!</definedName>
    <definedName name="APRinrww">#REF!</definedName>
    <definedName name="APRsgc" localSheetId="11">#REF!</definedName>
    <definedName name="APRsgc" localSheetId="8">#REF!</definedName>
    <definedName name="APRsgc">#REF!</definedName>
    <definedName name="APRsmi" localSheetId="11">#REF!</definedName>
    <definedName name="APRsmi" localSheetId="8">#REF!</definedName>
    <definedName name="APRsmi">#REF!</definedName>
    <definedName name="APRsmni" localSheetId="11">#REF!</definedName>
    <definedName name="APRsmni" localSheetId="8">#REF!</definedName>
    <definedName name="APRsmni">#REF!</definedName>
    <definedName name="APRsoi" localSheetId="11">#REF!</definedName>
    <definedName name="APRsoi" localSheetId="8">#REF!</definedName>
    <definedName name="APRsoi">#REF!</definedName>
    <definedName name="APRsoni" localSheetId="11">#REF!</definedName>
    <definedName name="APRsoni" localSheetId="8">#REF!</definedName>
    <definedName name="APRsoni">#REF!</definedName>
    <definedName name="APRstps" localSheetId="11">#REF!</definedName>
    <definedName name="APRstps" localSheetId="8">#REF!</definedName>
    <definedName name="APRstps">#REF!</definedName>
    <definedName name="APRwgc" localSheetId="11">#REF!</definedName>
    <definedName name="APRwgc" localSheetId="8">#REF!</definedName>
    <definedName name="APRwgc">#REF!</definedName>
    <definedName name="APRwmi" localSheetId="11">#REF!</definedName>
    <definedName name="APRwmi" localSheetId="8">#REF!</definedName>
    <definedName name="APRwmi">#REF!</definedName>
    <definedName name="APRwmni" localSheetId="11">#REF!</definedName>
    <definedName name="APRwmni" localSheetId="8">#REF!</definedName>
    <definedName name="APRwmni">#REF!</definedName>
    <definedName name="APRwoi" localSheetId="11">#REF!</definedName>
    <definedName name="APRwoi" localSheetId="8">#REF!</definedName>
    <definedName name="APRwoi">#REF!</definedName>
    <definedName name="APRwoni" localSheetId="11">#REF!</definedName>
    <definedName name="APRwoni" localSheetId="8">#REF!</definedName>
    <definedName name="APRwoni">#REF!</definedName>
    <definedName name="APRwtps" localSheetId="11">#REF!</definedName>
    <definedName name="APRwtps" localSheetId="8">#REF!</definedName>
    <definedName name="APRwtps">#REF!</definedName>
    <definedName name="APs" localSheetId="11">OFFSET(#REF!,0,#REF!,#REF!,1)</definedName>
    <definedName name="APs" localSheetId="8">OFFSET(#REF!,0,#REF!,#REF!,1)</definedName>
    <definedName name="APs">OFFSET(#REF!,0,#REF!,#REF!,1)</definedName>
    <definedName name="Artic_Diesel_0_Laden_km" localSheetId="11">#REF!</definedName>
    <definedName name="Artic_Diesel_0_Laden_km" localSheetId="8">#REF!</definedName>
    <definedName name="Artic_Diesel_0_Laden_km">#REF!</definedName>
    <definedName name="Artic_Diesel_100_Laden_km" localSheetId="11">#REF!</definedName>
    <definedName name="Artic_Diesel_100_Laden_km" localSheetId="8">#REF!</definedName>
    <definedName name="Artic_Diesel_100_Laden_km">#REF!</definedName>
    <definedName name="Artic_Diesel_25_Laden_km" localSheetId="11">#REF!</definedName>
    <definedName name="Artic_Diesel_25_Laden_km" localSheetId="8">#REF!</definedName>
    <definedName name="Artic_Diesel_25_Laden_km">#REF!</definedName>
    <definedName name="Artic_Diesel_50_Laden_km" localSheetId="11">#REF!</definedName>
    <definedName name="Artic_Diesel_50_Laden_km" localSheetId="8">#REF!</definedName>
    <definedName name="Artic_Diesel_50_Laden_km">#REF!</definedName>
    <definedName name="Artic_Diesel_75_Laden_km" localSheetId="11">#REF!</definedName>
    <definedName name="Artic_Diesel_75_Laden_km" localSheetId="8">#REF!</definedName>
    <definedName name="Artic_Diesel_75_Laden_km">#REF!</definedName>
    <definedName name="Artic_Diesel_Average_CO2" localSheetId="11">#REF!</definedName>
    <definedName name="Artic_Diesel_Average_CO2" localSheetId="8">#REF!</definedName>
    <definedName name="Artic_Diesel_Average_CO2">#REF!</definedName>
    <definedName name="Artic_Diesel_Average_km" localSheetId="11">#REF!</definedName>
    <definedName name="Artic_Diesel_Average_km" localSheetId="8">#REF!</definedName>
    <definedName name="Artic_Diesel_Average_km">#REF!</definedName>
    <definedName name="Artic_Diesel_Average_Tonne_km" localSheetId="11">#REF!</definedName>
    <definedName name="Artic_Diesel_Average_Tonne_km" localSheetId="8">#REF!</definedName>
    <definedName name="Artic_Diesel_Average_Tonne_km">#REF!</definedName>
    <definedName name="Artic_Diesel_Average_Tonne_km_CO2" localSheetId="11">#REF!</definedName>
    <definedName name="Artic_Diesel_Average_Tonne_km_CO2" localSheetId="8">#REF!</definedName>
    <definedName name="Artic_Diesel_Average_Tonne_km_CO2">#REF!</definedName>
    <definedName name="Artic_Diesel_Heavy_0_Laden_CO2" localSheetId="11">#REF!</definedName>
    <definedName name="Artic_Diesel_Heavy_0_Laden_CO2" localSheetId="8">#REF!</definedName>
    <definedName name="Artic_Diesel_Heavy_0_Laden_CO2">#REF!</definedName>
    <definedName name="Artic_Diesel_Heavy_0_Laden_km" localSheetId="11">#REF!</definedName>
    <definedName name="Artic_Diesel_Heavy_0_Laden_km" localSheetId="8">#REF!</definedName>
    <definedName name="Artic_Diesel_Heavy_0_Laden_km">#REF!</definedName>
    <definedName name="Artic_Diesel_Heavy_100_Laden_CO2" localSheetId="11">#REF!</definedName>
    <definedName name="Artic_Diesel_Heavy_100_Laden_CO2" localSheetId="8">#REF!</definedName>
    <definedName name="Artic_Diesel_Heavy_100_Laden_CO2">#REF!</definedName>
    <definedName name="Artic_Diesel_Heavy_100_Laden_km" localSheetId="11">#REF!</definedName>
    <definedName name="Artic_Diesel_Heavy_100_Laden_km" localSheetId="8">#REF!</definedName>
    <definedName name="Artic_Diesel_Heavy_100_Laden_km">#REF!</definedName>
    <definedName name="Artic_Diesel_Heavy_50_Laden_CO2" localSheetId="11">#REF!</definedName>
    <definedName name="Artic_Diesel_Heavy_50_Laden_CO2" localSheetId="8">#REF!</definedName>
    <definedName name="Artic_Diesel_Heavy_50_Laden_CO2">#REF!</definedName>
    <definedName name="Artic_Diesel_Heavy_50_Laden_km" localSheetId="11">#REF!</definedName>
    <definedName name="Artic_Diesel_Heavy_50_Laden_km" localSheetId="8">#REF!</definedName>
    <definedName name="Artic_Diesel_Heavy_50_Laden_km">#REF!</definedName>
    <definedName name="Artic_Diesel_Heavy_Ave_Laden_CO2" localSheetId="11">#REF!</definedName>
    <definedName name="Artic_Diesel_Heavy_Ave_Laden_CO2" localSheetId="8">#REF!</definedName>
    <definedName name="Artic_Diesel_Heavy_Ave_Laden_CO2">#REF!</definedName>
    <definedName name="Artic_Diesel_Heavy_Ave_Laden_km" localSheetId="11">#REF!</definedName>
    <definedName name="Artic_Diesel_Heavy_Ave_Laden_km" localSheetId="8">#REF!</definedName>
    <definedName name="Artic_Diesel_Heavy_Ave_Laden_km">#REF!</definedName>
    <definedName name="Artic_Diesel_Heavy_Tonne_km" localSheetId="11">#REF!</definedName>
    <definedName name="Artic_Diesel_Heavy_Tonne_km" localSheetId="8">#REF!</definedName>
    <definedName name="Artic_Diesel_Heavy_Tonne_km">#REF!</definedName>
    <definedName name="Artic_Diesel_Heavy_Tonne_km_CO2" localSheetId="11">#REF!</definedName>
    <definedName name="Artic_Diesel_Heavy_Tonne_km_CO2" localSheetId="8">#REF!</definedName>
    <definedName name="Artic_Diesel_Heavy_Tonne_km_CO2">#REF!</definedName>
    <definedName name="Artic_Diesel_Light_0_Laden_CO2" localSheetId="11">#REF!</definedName>
    <definedName name="Artic_Diesel_Light_0_Laden_CO2" localSheetId="8">#REF!</definedName>
    <definedName name="Artic_Diesel_Light_0_Laden_CO2">#REF!</definedName>
    <definedName name="Artic_Diesel_Light_0_Laden_km" localSheetId="11">#REF!</definedName>
    <definedName name="Artic_Diesel_Light_0_Laden_km" localSheetId="8">#REF!</definedName>
    <definedName name="Artic_Diesel_Light_0_Laden_km">#REF!</definedName>
    <definedName name="Artic_Diesel_Light_100_Laden_CO2" localSheetId="11">#REF!</definedName>
    <definedName name="Artic_Diesel_Light_100_Laden_CO2" localSheetId="8">#REF!</definedName>
    <definedName name="Artic_Diesel_Light_100_Laden_CO2">#REF!</definedName>
    <definedName name="Artic_Diesel_Light_100_Laden_km" localSheetId="11">#REF!</definedName>
    <definedName name="Artic_Diesel_Light_100_Laden_km" localSheetId="8">#REF!</definedName>
    <definedName name="Artic_Diesel_Light_100_Laden_km">#REF!</definedName>
    <definedName name="Artic_Diesel_Light_50_Laden_CO2" localSheetId="11">#REF!</definedName>
    <definedName name="Artic_Diesel_Light_50_Laden_CO2" localSheetId="8">#REF!</definedName>
    <definedName name="Artic_Diesel_Light_50_Laden_CO2">#REF!</definedName>
    <definedName name="Artic_Diesel_Light_50_Laden_km" localSheetId="11">#REF!</definedName>
    <definedName name="Artic_Diesel_Light_50_Laden_km" localSheetId="8">#REF!</definedName>
    <definedName name="Artic_Diesel_Light_50_Laden_km">#REF!</definedName>
    <definedName name="Artic_Diesel_Light_Ave_Laden_CO2" localSheetId="11">#REF!</definedName>
    <definedName name="Artic_Diesel_Light_Ave_Laden_CO2" localSheetId="8">#REF!</definedName>
    <definedName name="Artic_Diesel_Light_Ave_Laden_CO2">#REF!</definedName>
    <definedName name="Artic_Diesel_Light_Ave_Laden_km" localSheetId="11">#REF!</definedName>
    <definedName name="Artic_Diesel_Light_Ave_Laden_km" localSheetId="8">#REF!</definedName>
    <definedName name="Artic_Diesel_Light_Ave_Laden_km">#REF!</definedName>
    <definedName name="Artic_Diesel_Light_Tonne_km" localSheetId="11">#REF!</definedName>
    <definedName name="Artic_Diesel_Light_Tonne_km" localSheetId="8">#REF!</definedName>
    <definedName name="Artic_Diesel_Light_Tonne_km">#REF!</definedName>
    <definedName name="Artic_Diesel_Light_Tonne_km_CO2" localSheetId="11">#REF!</definedName>
    <definedName name="Artic_Diesel_Light_Tonne_km_CO2" localSheetId="8">#REF!</definedName>
    <definedName name="Artic_Diesel_Light_Tonne_km_CO2">#REF!</definedName>
    <definedName name="Artic_Diesel_Lorry_0_Laden_FE" localSheetId="11">#REF!</definedName>
    <definedName name="Artic_Diesel_Lorry_0_Laden_FE" localSheetId="8">#REF!</definedName>
    <definedName name="Artic_Diesel_Lorry_0_Laden_FE">#REF!</definedName>
    <definedName name="Artic_Diesel_Lorry_100_Laden_FE" localSheetId="11">#REF!</definedName>
    <definedName name="Artic_Diesel_Lorry_100_Laden_FE" localSheetId="8">#REF!</definedName>
    <definedName name="Artic_Diesel_Lorry_100_Laden_FE">#REF!</definedName>
    <definedName name="Artic_Diesel_Lorry_25_Laden_FE" localSheetId="11">#REF!</definedName>
    <definedName name="Artic_Diesel_Lorry_25_Laden_FE" localSheetId="8">#REF!</definedName>
    <definedName name="Artic_Diesel_Lorry_25_Laden_FE">#REF!</definedName>
    <definedName name="Artic_Diesel_Lorry_50_Laden_FE" localSheetId="11">#REF!</definedName>
    <definedName name="Artic_Diesel_Lorry_50_Laden_FE" localSheetId="8">#REF!</definedName>
    <definedName name="Artic_Diesel_Lorry_50_Laden_FE">#REF!</definedName>
    <definedName name="Artic_Diesel_Lorry_75_Laden_FE" localSheetId="11">#REF!</definedName>
    <definedName name="Artic_Diesel_Lorry_75_Laden_FE" localSheetId="8">#REF!</definedName>
    <definedName name="Artic_Diesel_Lorry_75_Laden_FE">#REF!</definedName>
    <definedName name="At_cost_wholesale_fixed_assets_depreciable_basis_balance___control___nominal.ADDN1">#REF!</definedName>
    <definedName name="At_cost_wholesale_fixed_assets_depreciable_basis_balance___control___nominal.ADDN1.BEG">#REF!</definedName>
    <definedName name="At_cost_wholesale_fixed_assets_depreciable_basis_balance___control___nominal.ADDN2">#REF!</definedName>
    <definedName name="At_cost_wholesale_fixed_assets_depreciable_basis_balance___control___nominal.ADDN2.BEG">#REF!</definedName>
    <definedName name="At_cost_wholesale_fixed_assets_depreciable_basis_balance___control___nominal.BR">#REF!</definedName>
    <definedName name="At_cost_wholesale_fixed_assets_depreciable_basis_balance___control___nominal.BR.BEG">#REF!</definedName>
    <definedName name="At_cost_wholesale_fixed_assets_depreciable_basis_balance___control___nominal.WN">#REF!</definedName>
    <definedName name="At_cost_wholesale_fixed_assets_depreciable_basis_balance___control___nominal.WN.BEG">#REF!</definedName>
    <definedName name="At_cost_wholesale_fixed_assets_depreciable_basis_balance___control___nominal.WR">#REF!</definedName>
    <definedName name="At_cost_wholesale_fixed_assets_depreciable_basis_balance___control___nominal.WR.BEG">#REF!</definedName>
    <definedName name="At_cost_wholesale_fixed_assets_depreciable_basis_balance___control___nominal.WWN">#REF!</definedName>
    <definedName name="At_cost_wholesale_fixed_assets_depreciable_basis_balance___control___nominal.WWN.BEG">#REF!</definedName>
    <definedName name="At_cost_wholesale_fixed_assets_initial_balance___control___nominal.ADDN1">#REF!</definedName>
    <definedName name="At_cost_wholesale_fixed_assets_initial_balance___control___nominal.ADDN2">#REF!</definedName>
    <definedName name="At_cost_wholesale_fixed_assets_initial_balance___control___nominal.BR">#REF!</definedName>
    <definedName name="At_cost_wholesale_fixed_assets_initial_balance___control___nominal.WN">#REF!</definedName>
    <definedName name="At_cost_wholesale_fixed_assets_initial_balance___control___nominal.WR">#REF!</definedName>
    <definedName name="At_cost_wholesale_fixed_assets_initial_balance___control___nominal.WWN">#REF!</definedName>
    <definedName name="At_cost_wholesale_fixed_assets_initial_balance_adj.___control___nominal.ADDN1">#REF!</definedName>
    <definedName name="At_cost_wholesale_fixed_assets_initial_balance_adj.___control___nominal.ADDN2">#REF!</definedName>
    <definedName name="At_cost_wholesale_fixed_assets_initial_balance_adj.___control___nominal.BR">#REF!</definedName>
    <definedName name="At_cost_wholesale_fixed_assets_initial_balance_adj.___control___nominal.WN">#REF!</definedName>
    <definedName name="At_cost_wholesale_fixed_assets_initial_balance_adj.___control___nominal.WR">#REF!</definedName>
    <definedName name="At_cost_wholesale_fixed_assets_initial_balance_adj.___control___nominal.WWN">#REF!</definedName>
    <definedName name="Ave_Diesel_CO2" localSheetId="11">#REF!</definedName>
    <definedName name="Ave_Diesel_CO2" localSheetId="8">#REF!</definedName>
    <definedName name="Ave_Diesel_CO2">#REF!</definedName>
    <definedName name="Ave_Diesel_Miles" localSheetId="11">#REF!</definedName>
    <definedName name="Ave_Diesel_Miles" localSheetId="8">#REF!</definedName>
    <definedName name="Ave_Diesel_Miles">#REF!</definedName>
    <definedName name="Ave_Mbike_CO2" localSheetId="11">#REF!</definedName>
    <definedName name="Ave_Mbike_CO2" localSheetId="8">#REF!</definedName>
    <definedName name="Ave_Mbike_CO2">#REF!</definedName>
    <definedName name="Ave_Mbike_Miles" localSheetId="11">#REF!</definedName>
    <definedName name="Ave_Mbike_Miles" localSheetId="8">#REF!</definedName>
    <definedName name="Ave_Mbike_Miles">#REF!</definedName>
    <definedName name="Ave_Petrol_CO2" localSheetId="11">#REF!</definedName>
    <definedName name="Ave_Petrol_CO2" localSheetId="8">#REF!</definedName>
    <definedName name="Ave_Petrol_CO2">#REF!</definedName>
    <definedName name="Ave_Petrol_Miles" localSheetId="11">#REF!</definedName>
    <definedName name="Ave_Petrol_Miles" localSheetId="8">#REF!</definedName>
    <definedName name="Ave_Petrol_Miles">#REF!</definedName>
    <definedName name="Average_Bus_CO2" localSheetId="11">#REF!</definedName>
    <definedName name="Average_Bus_CO2" localSheetId="8">#REF!</definedName>
    <definedName name="Average_Bus_CO2">#REF!</definedName>
    <definedName name="Average_Bus_Coach_CO2" localSheetId="11">#REF!</definedName>
    <definedName name="Average_Bus_Coach_CO2" localSheetId="8">#REF!</definedName>
    <definedName name="Average_Bus_Coach_CO2">#REF!</definedName>
    <definedName name="Average_Bus_Coach_Pass_km" localSheetId="11">#REF!</definedName>
    <definedName name="Average_Bus_Coach_Pass_km" localSheetId="8">#REF!</definedName>
    <definedName name="Average_Bus_Coach_Pass_km">#REF!</definedName>
    <definedName name="Average_Bus_Pass_km" localSheetId="11">#REF!</definedName>
    <definedName name="Average_Bus_Pass_km" localSheetId="8">#REF!</definedName>
    <definedName name="Average_Bus_Pass_km">#REF!</definedName>
    <definedName name="Average_CPI_H____base_index___2022_23">#REF!</definedName>
    <definedName name="Average_household_bill_for_single_wholesale_service___additional_control_1___real">#REF!</definedName>
    <definedName name="Average_household_bill_for_single_wholesale_service___additional_control_1___real___growth">#REF!</definedName>
    <definedName name="Average_household_bill_for_single_wholesale_service___additional_control_2___real">#REF!</definedName>
    <definedName name="Average_household_bill_for_single_wholesale_service___additional_control_2___real___growth">#REF!</definedName>
    <definedName name="Average_household_bill_for_single_wholesale_service___bio_resources___real">#REF!</definedName>
    <definedName name="Average_household_bill_for_single_wholesale_service___bioresources___real___growth">#REF!</definedName>
    <definedName name="Average_household_bill_for_single_wholesale_service___real.ADDN1">#REF!</definedName>
    <definedName name="Average_household_bill_for_single_wholesale_service___real.ADDN2">#REF!</definedName>
    <definedName name="Average_household_bill_for_single_wholesale_service___real.BR">#REF!</definedName>
    <definedName name="Average_household_bill_for_single_wholesale_service___real.WN">#REF!</definedName>
    <definedName name="Average_household_bill_for_single_wholesale_service___real.WR">#REF!</definedName>
    <definedName name="Average_household_bill_for_single_wholesale_service___real.WWN">#REF!</definedName>
    <definedName name="Average_household_bill_for_single_wholesale_service___real___growth.ADDN1">#REF!</definedName>
    <definedName name="Average_household_bill_for_single_wholesale_service___real___growth.ADDN2">#REF!</definedName>
    <definedName name="Average_household_bill_for_single_wholesale_service___real___growth.BR">#REF!</definedName>
    <definedName name="Average_household_bill_for_single_wholesale_service___real___growth.WN">#REF!</definedName>
    <definedName name="Average_household_bill_for_single_wholesale_service___real___growth.WR">#REF!</definedName>
    <definedName name="Average_household_bill_for_single_wholesale_service___real___growth.WWN">#REF!</definedName>
    <definedName name="Average_household_bill_for_single_wholesale_service___wastewater_network___real">#REF!</definedName>
    <definedName name="Average_household_bill_for_single_wholesale_service___wastewater_network___real___growth">#REF!</definedName>
    <definedName name="Average_household_bill_for_single_wholesale_service___water_network____real">#REF!</definedName>
    <definedName name="Average_household_bill_for_single_wholesale_service___water_network___real___growth">#REF!</definedName>
    <definedName name="Average_household_bill_for_single_wholesale_service___water_resources___real">#REF!</definedName>
    <definedName name="Average_household_bill_for_single_wholesale_service___water_resources___real___growth">#REF!</definedName>
    <definedName name="Average_LPG_CNG_CO2" localSheetId="11">#REF!</definedName>
    <definedName name="Average_LPG_CNG_CO2" localSheetId="8">#REF!</definedName>
    <definedName name="Average_LPG_CNG_CO2">#REF!</definedName>
    <definedName name="Average_LPG_CNG_Miles" localSheetId="11">#REF!</definedName>
    <definedName name="Average_LPG_CNG_Miles" localSheetId="8">#REF!</definedName>
    <definedName name="Average_LPG_CNG_Miles">#REF!</definedName>
    <definedName name="Average_net_debt_for_RoRE_calculation___Appointee___nominal">#REF!</definedName>
    <definedName name="Average_net_debt_for_RoRE_calculation___control___nominal.ADDN1">#REF!</definedName>
    <definedName name="Average_net_debt_for_RoRE_calculation___control___nominal.ADDN2">#REF!</definedName>
    <definedName name="Average_net_debt_for_RoRE_calculation___control___nominal.BR">#REF!</definedName>
    <definedName name="Average_net_debt_for_RoRE_calculation___control___nominal.WN">#REF!</definedName>
    <definedName name="Average_net_debt_for_RoRE_calculation___control___nominal.WR">#REF!</definedName>
    <definedName name="Average_net_debt_for_RoRE_calculation___control___nominal.WWN">#REF!</definedName>
    <definedName name="Average_of_2020_25_RCV___nominal.ADDN1">#REF!</definedName>
    <definedName name="Average_of_2020_25_RCV___nominal.ADDN2">#REF!</definedName>
    <definedName name="Average_of_2020_25_RCV___nominal.BR">#REF!</definedName>
    <definedName name="Average_of_2020_25_RCV___nominal.WN">#REF!</definedName>
    <definedName name="Average_of_2020_25_RCV___nominal.WR">#REF!</definedName>
    <definedName name="Average_of_2020_25_RCV___nominal.WWN">#REF!</definedName>
    <definedName name="Average_of_Post_2025_RCV___nominal.ADDN1">#REF!</definedName>
    <definedName name="Average_of_Post_2025_RCV___nominal.ADDN2">#REF!</definedName>
    <definedName name="Average_of_Post_2025_RCV___nominal.BR">#REF!</definedName>
    <definedName name="Average_of_Post_2025_RCV___nominal.WN">#REF!</definedName>
    <definedName name="Average_of_Post_2025_RCV___nominal.WR">#REF!</definedName>
    <definedName name="Average_of_Post_2025_RCV___nominal.WWN">#REF!</definedName>
    <definedName name="Average_of_Pre_2020_RCV___nominal.ADDN1">#REF!</definedName>
    <definedName name="Average_of_Pre_2020_RCV___nominal.ADDN2">#REF!</definedName>
    <definedName name="Average_of_Pre_2020_RCV___nominal.BR">#REF!</definedName>
    <definedName name="Average_of_Pre_2020_RCV___nominal.WN">#REF!</definedName>
    <definedName name="Average_of_Pre_2020_RCV___nominal.WR">#REF!</definedName>
    <definedName name="Average_of_Pre_2020_RCV___nominal.WWN">#REF!</definedName>
    <definedName name="Average_of_RCV___ADDN1__nominal">#REF!</definedName>
    <definedName name="Average_of_RCV___ADDN2___nominal">#REF!</definedName>
    <definedName name="Average_of_RCV___Appointee___Fcst___nominal">#REF!</definedName>
    <definedName name="Average_of_RCV___Appointee___nominal">#REF!</definedName>
    <definedName name="Average_of_RCV___BR___nominal">#REF!</definedName>
    <definedName name="Average_of_RCV___control___nominal.ADDN1">#REF!</definedName>
    <definedName name="Average_of_RCV___control___nominal.ADDN2">#REF!</definedName>
    <definedName name="Average_of_RCV___control___nominal.BR">#REF!</definedName>
    <definedName name="Average_of_RCV___control___nominal.WN">#REF!</definedName>
    <definedName name="Average_of_RCV___control___nominal.WR">#REF!</definedName>
    <definedName name="Average_of_RCV___control___nominal.WWN">#REF!</definedName>
    <definedName name="Average_of_RCV___forecast____control___nominal.ADDN1">#REF!</definedName>
    <definedName name="Average_of_RCV___forecast____control___nominal.ADDN2">#REF!</definedName>
    <definedName name="Average_of_RCV___forecast____control___nominal.BR">#REF!</definedName>
    <definedName name="Average_of_RCV___forecast____control___nominal.WN">#REF!</definedName>
    <definedName name="Average_of_RCV___forecast____control___nominal.WR">#REF!</definedName>
    <definedName name="Average_of_RCV___forecast____control___nominal.WWN">#REF!</definedName>
    <definedName name="Average_of_RCV___Wholesale___nominal">#REF!</definedName>
    <definedName name="Average_of_RCV___WN___nominal">#REF!</definedName>
    <definedName name="Average_of_RCV___WR___nominal">#REF!</definedName>
    <definedName name="Average_of_RCV___WWN___nominal">#REF!</definedName>
    <definedName name="Average_post_2025_RCV_additions___nominal.ADDN1">#REF!</definedName>
    <definedName name="Average_post_2025_RCV_additions___nominal.ADDN2">#REF!</definedName>
    <definedName name="Average_post_2025_RCV_additions___nominal.BR">#REF!</definedName>
    <definedName name="Average_post_2025_RCV_additions___nominal.WN">#REF!</definedName>
    <definedName name="Average_post_2025_RCV_additions___nominal.WR">#REF!</definedName>
    <definedName name="Average_post_2025_RCV_additions___nominal.WWN">#REF!</definedName>
    <definedName name="Average_post_2025_RCV_additions___Wholesale___nominal">#REF!</definedName>
    <definedName name="Average_retail_service_revenue___tariff_band___nominal.1">#REF!</definedName>
    <definedName name="Average_retail_service_revenue___tariff_band___nominal.2">#REF!</definedName>
    <definedName name="Average_retail_service_revenue___tariff_band___nominal.3">#REF!</definedName>
    <definedName name="Average_Van_CO2" localSheetId="11">#REF!</definedName>
    <definedName name="Average_Van_CO2" localSheetId="8">#REF!</definedName>
    <definedName name="Average_Van_CO2">#REF!</definedName>
    <definedName name="Average_Van_Miles" localSheetId="11">#REF!</definedName>
    <definedName name="Average_Van_Miles" localSheetId="8">#REF!</definedName>
    <definedName name="Average_Van_Miles">#REF!</definedName>
    <definedName name="AVON" localSheetId="11">#REF!</definedName>
    <definedName name="AVON" localSheetId="8">#REF!</definedName>
    <definedName name="AVON">#REF!</definedName>
    <definedName name="AW_H" localSheetId="11">#REF!</definedName>
    <definedName name="AW_H" localSheetId="8">#REF!</definedName>
    <definedName name="AW_H">#REF!</definedName>
    <definedName name="AW_H_No" localSheetId="11">#REF!</definedName>
    <definedName name="AW_H_No" localSheetId="8">#REF!</definedName>
    <definedName name="AW_H_No">#REF!</definedName>
    <definedName name="AW_L" localSheetId="11">#REF!</definedName>
    <definedName name="AW_L" localSheetId="8">#REF!</definedName>
    <definedName name="AW_L">#REF!</definedName>
    <definedName name="AW_L_No" localSheetId="11">#REF!</definedName>
    <definedName name="AW_L_No" localSheetId="8">#REF!</definedName>
    <definedName name="AW_L_No">#REF!</definedName>
    <definedName name="AW_M" localSheetId="11">#REF!</definedName>
    <definedName name="AW_M" localSheetId="8">#REF!</definedName>
    <definedName name="AW_M">#REF!</definedName>
    <definedName name="AW_M_No" localSheetId="11">#REF!</definedName>
    <definedName name="AW_M_No" localSheetId="8">#REF!</definedName>
    <definedName name="AW_M_No">#REF!</definedName>
    <definedName name="AW_N_No" localSheetId="11">#REF!</definedName>
    <definedName name="AW_N_No" localSheetId="8">#REF!</definedName>
    <definedName name="AW_N_No">#REF!</definedName>
    <definedName name="AYL" localSheetId="11">#REF!</definedName>
    <definedName name="AYL" localSheetId="8">#REF!</definedName>
    <definedName name="AYL">#REF!</definedName>
    <definedName name="b" localSheetId="11" hidden="1">{"CHARGE",#N/A,FALSE,"401C11"}</definedName>
    <definedName name="b" localSheetId="5" hidden="1">{"CHARGE",#N/A,FALSE,"401C11"}</definedName>
    <definedName name="b" localSheetId="19" hidden="1">{"CHARGE",#N/A,FALSE,"401C11"}</definedName>
    <definedName name="b" localSheetId="18" hidden="1">{"CHARGE",#N/A,FALSE,"401C11"}</definedName>
    <definedName name="b" localSheetId="7" hidden="1">{"CHARGE",#N/A,FALSE,"401C11"}</definedName>
    <definedName name="b" localSheetId="20" hidden="1">{"CHARGE",#N/A,FALSE,"401C11"}</definedName>
    <definedName name="b" localSheetId="8" hidden="1">{"CHARGE",#N/A,FALSE,"401C11"}</definedName>
    <definedName name="b" localSheetId="6" hidden="1">{"CHARGE",#N/A,FALSE,"401C11"}</definedName>
    <definedName name="b" localSheetId="9" hidden="1">{"CHARGE",#N/A,FALSE,"401C11"}</definedName>
    <definedName name="b" hidden="1">{"CHARGE",#N/A,FALSE,"401C11"}</definedName>
    <definedName name="B_NFIN_All" localSheetId="11">#REF!</definedName>
    <definedName name="B_NFIN_All" localSheetId="8">#REF!</definedName>
    <definedName name="B_NFIN_All">#REF!</definedName>
    <definedName name="BAN" localSheetId="11">#REF!</definedName>
    <definedName name="BAN" localSheetId="8">#REF!</definedName>
    <definedName name="BAN">#REF!</definedName>
    <definedName name="BAS" localSheetId="11">#REF!</definedName>
    <definedName name="BAS" localSheetId="8">#REF!</definedName>
    <definedName name="BAS">#REF!</definedName>
    <definedName name="Base_Regulated_Equity___control___nominal.ADDN1">#REF!</definedName>
    <definedName name="Base_Regulated_Equity___control___nominal.ADDN2">#REF!</definedName>
    <definedName name="Base_Regulated_Equity___control___nominal.BR">#REF!</definedName>
    <definedName name="Base_Regulated_Equity___control___nominal.WN">#REF!</definedName>
    <definedName name="Base_Regulated_Equity___control___nominal.WR">#REF!</definedName>
    <definedName name="Base_Regulated_Equity___control___nominal.WWN">#REF!</definedName>
    <definedName name="Base_Regulated_Equity___issued_equity___nominal">#REF!</definedName>
    <definedName name="Base_Regulated_Equity___issued_equity___real">#REF!</definedName>
    <definedName name="Base_revenue_for_2024_25___nominal.ADDN1">#REF!</definedName>
    <definedName name="Base_revenue_for_2024_25___nominal.ADDN2">#REF!</definedName>
    <definedName name="Base_revenue_for_2024_25___nominal.BR">#REF!</definedName>
    <definedName name="Base_revenue_for_2024_25___nominal.WN">#REF!</definedName>
    <definedName name="Base_revenue_for_2024_25___nominal.WR">#REF!</definedName>
    <definedName name="Base_revenue_for_2024_25___nominal.WWN">#REF!</definedName>
    <definedName name="Base_RoRE_Appointee___nominal">#REF!</definedName>
    <definedName name="Base_RoRE_on_2020_25_RCV_bf_balance___control___nominal.ADDN1">#REF!</definedName>
    <definedName name="Base_RoRE_on_2020_25_RCV_bf_balance___control___nominal.ADDN2">#REF!</definedName>
    <definedName name="Base_RoRE_on_2020_25_RCV_bf_balance___control___nominal.BR">#REF!</definedName>
    <definedName name="Base_RoRE_on_2020_25_RCV_bf_balance___control___nominal.WN">#REF!</definedName>
    <definedName name="Base_RoRE_on_2020_25_RCV_bf_balance___control___nominal.WR">#REF!</definedName>
    <definedName name="Base_RoRE_on_2020_25_RCV_bf_balance___control___nominal.WWN">#REF!</definedName>
    <definedName name="Base_RoRE_on_Post_2025_RCV_balance___control___nominal.ADDN1">#REF!</definedName>
    <definedName name="Base_RoRE_on_Post_2025_RCV_balance___control___nominal.ADDN2">#REF!</definedName>
    <definedName name="Base_RoRE_on_Post_2025_RCV_balance___control___nominal.BR">#REF!</definedName>
    <definedName name="Base_RoRE_on_Post_2025_RCV_balance___control___nominal.WN">#REF!</definedName>
    <definedName name="Base_RoRE_on_Post_2025_RCV_balance___control___nominal.WR">#REF!</definedName>
    <definedName name="Base_RoRE_on_Post_2025_RCV_balance___control___nominal.WWN">#REF!</definedName>
    <definedName name="Base_RoRE_on_Pre_2020_RCV_bf_balance___control___nominal.ADDN1">#REF!</definedName>
    <definedName name="Base_RoRE_on_Pre_2020_RCV_bf_balance___control___nominal.ADDN2">#REF!</definedName>
    <definedName name="Base_RoRE_on_Pre_2020_RCV_bf_balance___control___nominal.BR">#REF!</definedName>
    <definedName name="Base_RoRE_on_Pre_2020_RCV_bf_balance___control___nominal.WN">#REF!</definedName>
    <definedName name="Base_RoRE_on_Pre_2020_RCV_bf_balance___control___nominal.WR">#REF!</definedName>
    <definedName name="Base_RoRE_on_Pre_2020_RCV_bf_balance___control___nominal.WWN">#REF!</definedName>
    <definedName name="Base_RoRE_percentage___control.ADDN1">#REF!</definedName>
    <definedName name="Base_RoRE_percentage___control.ADDN2">#REF!</definedName>
    <definedName name="Base_RoRE_percentage___control.BR">#REF!</definedName>
    <definedName name="Base_RoRE_percentage___control.WN">#REF!</definedName>
    <definedName name="Base_RoRE_percentage___control.WR">#REF!</definedName>
    <definedName name="Base_RoRE_percentage___control.WWN">#REF!</definedName>
    <definedName name="Base_RoRE_Wholesale___nominal">#REF!</definedName>
    <definedName name="BASE_YEAR" localSheetId="11">#REF!</definedName>
    <definedName name="BASE_YEAR" localSheetId="8">#REF!</definedName>
    <definedName name="BASE_YEAR">#REF!</definedName>
    <definedName name="BEDS" localSheetId="11">#REF!</definedName>
    <definedName name="BEDS" localSheetId="8">#REF!</definedName>
    <definedName name="BEDS">#REF!</definedName>
    <definedName name="BenchmarkAll" localSheetId="11">#REF!</definedName>
    <definedName name="BenchmarkAll" localSheetId="8">#REF!</definedName>
    <definedName name="BenchmarkAll">#REF!</definedName>
    <definedName name="BenchmarkAPbyDel" localSheetId="11">#REF!</definedName>
    <definedName name="BenchmarkAPbyDel" localSheetId="8">#REF!</definedName>
    <definedName name="BenchmarkAPbyDel">#REF!</definedName>
    <definedName name="BenchmarkTitle" localSheetId="11">#REF!</definedName>
    <definedName name="BenchmarkTitle" localSheetId="8">#REF!</definedName>
    <definedName name="BenchmarkTitle">#REF!</definedName>
    <definedName name="BERKS" localSheetId="11">#REF!</definedName>
    <definedName name="BERKS" localSheetId="8">#REF!</definedName>
    <definedName name="BERKS">#REF!</definedName>
    <definedName name="BIC" localSheetId="11">#REF!</definedName>
    <definedName name="BIC" localSheetId="8">#REF!</definedName>
    <definedName name="BIC">#REF!</definedName>
    <definedName name="BIC_Staging_unloaded" localSheetId="11" xml:space="preserve"> OFFSET(#REF!, 0, 0, COUNTA(#REF!), COUNTA(#REF!))</definedName>
    <definedName name="BIC_Staging_unloaded" localSheetId="8" xml:space="preserve"> OFFSET(#REF!, 0, 0, COUNTA(#REF!), COUNTA(#REF!))</definedName>
    <definedName name="BIC_Staging_unloaded" xml:space="preserve"> OFFSET(#REF!, 0, 0, COUNTA(#REF!), COUNTA(#REF!))</definedName>
    <definedName name="BIC_Staging_unloaded_header" localSheetId="11">#REF!</definedName>
    <definedName name="BIC_Staging_unloaded_header" localSheetId="8">#REF!</definedName>
    <definedName name="BIC_Staging_unloaded_header">#REF!</definedName>
    <definedName name="Bill_s_Demand_Planner" localSheetId="11">#REF!</definedName>
    <definedName name="Bill_s_Demand_Planner" localSheetId="8">#REF!</definedName>
    <definedName name="Bill_s_Demand_Planner">#REF!</definedName>
    <definedName name="Bio_resources___Allowed_Revenues___real">#REF!</definedName>
    <definedName name="Bio_resources___TDS_revenue___tonne___real">#REF!</definedName>
    <definedName name="Bio_resources___TDS_revenue_average___real">#REF!</definedName>
    <definedName name="Bio_resources___TDS_Revenues___real">#REF!</definedName>
    <definedName name="Biodiesel_Admin" localSheetId="11">#REF!</definedName>
    <definedName name="Biodiesel_Admin" localSheetId="8">#REF!</definedName>
    <definedName name="Biodiesel_Admin">#REF!</definedName>
    <definedName name="Biodiesel_Drink" localSheetId="11">#REF!</definedName>
    <definedName name="Biodiesel_Drink" localSheetId="8">#REF!</definedName>
    <definedName name="Biodiesel_Drink">#REF!</definedName>
    <definedName name="Biodiesel_EF_CO2" localSheetId="11">#REF!</definedName>
    <definedName name="Biodiesel_EF_CO2" localSheetId="8">#REF!</definedName>
    <definedName name="Biodiesel_EF_CO2">#REF!</definedName>
    <definedName name="Biodiesel_Sewage" localSheetId="11">#REF!</definedName>
    <definedName name="Biodiesel_Sewage" localSheetId="8">#REF!</definedName>
    <definedName name="Biodiesel_Sewage">#REF!</definedName>
    <definedName name="Biodiesel_Sludge" localSheetId="11">#REF!</definedName>
    <definedName name="Biodiesel_Sludge" localSheetId="8">#REF!</definedName>
    <definedName name="Biodiesel_Sludge">#REF!</definedName>
    <definedName name="Biogas_EF_CH4_Vol" localSheetId="11">#REF!</definedName>
    <definedName name="Biogas_EF_CH4_Vol" localSheetId="8">#REF!</definedName>
    <definedName name="Biogas_EF_CH4_Vol">#REF!</definedName>
    <definedName name="Biogas_EF_N2O_Vol" localSheetId="11">#REF!</definedName>
    <definedName name="Biogas_EF_N2O_Vol" localSheetId="8">#REF!</definedName>
    <definedName name="Biogas_EF_N2O_Vol">#REF!</definedName>
    <definedName name="Biogas_Sludge_CHP" localSheetId="11">#REF!</definedName>
    <definedName name="Biogas_Sludge_CHP" localSheetId="8">#REF!</definedName>
    <definedName name="Biogas_Sludge_CHP">#REF!</definedName>
    <definedName name="Biogas_volume" localSheetId="11">#REF!</definedName>
    <definedName name="Biogas_volume" localSheetId="8">#REF!</definedName>
    <definedName name="Biogas_volume">#REF!</definedName>
    <definedName name="Biogas_Volume_Estimate" localSheetId="11">#REF!</definedName>
    <definedName name="Biogas_Volume_Estimate" localSheetId="8">#REF!</definedName>
    <definedName name="Biogas_Volume_Estimate">#REF!</definedName>
    <definedName name="Biogas2_EF_CH4_Vol" localSheetId="11">#REF!</definedName>
    <definedName name="Biogas2_EF_CH4_Vol" localSheetId="8">#REF!</definedName>
    <definedName name="Biogas2_EF_CH4_Vol">#REF!</definedName>
    <definedName name="Bioresources_allowed_revenue_build_up___check">#REF!</definedName>
    <definedName name="Bioresources_allowed_revenue_build_up___check_overall">#REF!</definedName>
    <definedName name="Black_Cab_CO2" localSheetId="11">#REF!</definedName>
    <definedName name="Black_Cab_CO2" localSheetId="8">#REF!</definedName>
    <definedName name="Black_Cab_CO2">#REF!</definedName>
    <definedName name="Black_Cab_Pass_km" localSheetId="11">#REF!</definedName>
    <definedName name="Black_Cab_Pass_km" localSheetId="8">#REF!</definedName>
    <definedName name="Black_Cab_Pass_km">#REF!</definedName>
    <definedName name="BMGHIndex" hidden="1">"O"</definedName>
    <definedName name="BON_InputData" localSheetId="11">#REF!</definedName>
    <definedName name="BON_InputData" localSheetId="8">#REF!</definedName>
    <definedName name="BON_InputData">#REF!</definedName>
    <definedName name="BOW" localSheetId="11">#REF!</definedName>
    <definedName name="BOW" localSheetId="8">#REF!</definedName>
    <definedName name="BOW">#REF!</definedName>
    <definedName name="BRA" localSheetId="11">#REF!</definedName>
    <definedName name="BRA" localSheetId="8">#REF!</definedName>
    <definedName name="BRA">#REF!</definedName>
    <definedName name="BRLapr" localSheetId="11">#REF!</definedName>
    <definedName name="BRLapr" localSheetId="8">#REF!</definedName>
    <definedName name="BRLapr">#REF!</definedName>
    <definedName name="BRLBPtrans" localSheetId="11">#REF!</definedName>
    <definedName name="BRLBPtrans" localSheetId="8">#REF!</definedName>
    <definedName name="BRLBPtrans">#REF!</definedName>
    <definedName name="BRLtransition" localSheetId="11">#REF!</definedName>
    <definedName name="BRLtransition" localSheetId="8">#REF!</definedName>
    <definedName name="BRLtransition">#REF!</definedName>
    <definedName name="BSD" localSheetId="11">#REF!</definedName>
    <definedName name="BSD" localSheetId="8">#REF!</definedName>
    <definedName name="BSD">#REF!</definedName>
    <definedName name="BUCKS" localSheetId="11">#REF!</definedName>
    <definedName name="BUCKS" localSheetId="8">#REF!</definedName>
    <definedName name="BUCKS">#REF!</definedName>
    <definedName name="Bus_CO2" localSheetId="11">#REF!</definedName>
    <definedName name="Bus_CO2" localSheetId="8">#REF!</definedName>
    <definedName name="Bus_CO2">#REF!</definedName>
    <definedName name="Bus_Pass_km" localSheetId="11">#REF!</definedName>
    <definedName name="Bus_Pass_km" localSheetId="8">#REF!</definedName>
    <definedName name="Bus_Pass_km">#REF!</definedName>
    <definedName name="Busines_Advance_receipts_lag_factor_unmeasured___adjusted">#REF!</definedName>
    <definedName name="Business_Advance_receipts_lag_factor_measured">#REF!</definedName>
    <definedName name="Business_Advance_receipts_lag_factor_measured___adjusted">#REF!</definedName>
    <definedName name="Business_advance_receipts_measured___nominal___b_f">#REF!</definedName>
    <definedName name="Business_advance_receipts_unmeasured___nominal___b_f">#REF!</definedName>
    <definedName name="Business_advance_receipts_weighting___measured">#REF!</definedName>
    <definedName name="Business_advance_receipts_weighting___unmeasured">#REF!</definedName>
    <definedName name="Business_aggregate_net_margin__">#REF!</definedName>
    <definedName name="Business_aggregate_net_margin___nominal">#REF!</definedName>
    <definedName name="Business_apportioned_direct_procurement_from_customers___infrastructure_cost___real___Total">#REF!</definedName>
    <definedName name="Business_creditor_lag_factor">#REF!</definedName>
    <definedName name="Business_creditor_target_balance___nominal">#REF!</definedName>
    <definedName name="Business_debtor_lag_factor">#REF!</definedName>
    <definedName name="Business_debtor_target_balance___nominal">#REF!</definedName>
    <definedName name="Business_Headroom____of_net_margin_">#REF!</definedName>
    <definedName name="Business_net_margin_tariff_band___nominal.1">#REF!</definedName>
    <definedName name="Business_net_margin_tariff_band___nominal.2">#REF!</definedName>
    <definedName name="Business_net_margin_tariff_band___nominal.3">#REF!</definedName>
    <definedName name="Business_retail_adjustment___Tariff_Band___real.1">#REF!</definedName>
    <definedName name="Business_retail_adjustment___Tariff_Band___real.2">#REF!</definedName>
    <definedName name="Business_retail_adjustment___Tariff_Band___real.3">#REF!</definedName>
    <definedName name="Business_retail_adjustment_excluding_margin___Tariff_Band___real.1">#REF!</definedName>
    <definedName name="Business_retail_adjustment_excluding_margin___Tariff_Band___real.2">#REF!</definedName>
    <definedName name="Business_retail_adjustment_excluding_margin___Tariff_Band___real.3">#REF!</definedName>
    <definedName name="Business_retail_Advance_receipts_creditor_days_measured">#REF!</definedName>
    <definedName name="Business_retail_Advance_receipts_lag_factor_unmeasured">#REF!</definedName>
    <definedName name="Business_retail_apportionment">#REF!</definedName>
    <definedName name="Business_retail_impact_of_post_financeability_adjustment___nominal">#REF!</definedName>
    <definedName name="Business_retail_impact_of_post_financeability_adjustment_excluding_wholesale___nominal">#REF!</definedName>
    <definedName name="Business_retail_revenue_____nominal">#REF!</definedName>
    <definedName name="Business_retail_revenue__m___nominal">#REF!</definedName>
    <definedName name="Business_retail_revenue_adjustment___nominal">#REF!</definedName>
    <definedName name="Business_retail_revenue_override_flag">#REF!</definedName>
    <definedName name="Business_retail_service_revenue___nominal">#REF!</definedName>
    <definedName name="Business_retail_service_revenue___real">#REF!</definedName>
    <definedName name="Business_retail_service_revenue__exc_post_financeability____real">#REF!</definedName>
    <definedName name="Business_revenue_received___nominal">#REF!</definedName>
    <definedName name="Business_tax_charge____of_net_margin_">#REF!</definedName>
    <definedName name="Business_tax_charge_by_band___nominal.1">#REF!</definedName>
    <definedName name="Business_tax_charge_by_band___nominal.2">#REF!</definedName>
    <definedName name="Business_tax_charge_by_band___nominal.3">#REF!</definedName>
    <definedName name="Business_wholesale_cost_paid___nominal">#REF!</definedName>
    <definedName name="Business_working_capital_interest____of_net_margin___interest_received_">#REF!</definedName>
    <definedName name="Business_working_capital_interest_by_tariff_band___nominal.1">#REF!</definedName>
    <definedName name="Business_working_capital_interest_by_tariff_band___nominal.2">#REF!</definedName>
    <definedName name="Business_working_capital_interest_by_tariff_band___nominal.3">#REF!</definedName>
    <definedName name="BW_FIN_All" localSheetId="11">#REF!</definedName>
    <definedName name="BW_FIN_All" localSheetId="8">#REF!</definedName>
    <definedName name="BW_FIN_All">#REF!</definedName>
    <definedName name="BWW_FIN_All" localSheetId="11">#REF!</definedName>
    <definedName name="BWW_FIN_All" localSheetId="8">#REF!</definedName>
    <definedName name="BWW_FIN_All">#REF!</definedName>
    <definedName name="BZNHOME" localSheetId="11">#REF!</definedName>
    <definedName name="BZNHOME" localSheetId="8">#REF!</definedName>
    <definedName name="BZNHOME">#REF!</definedName>
    <definedName name="C_ISF" localSheetId="11">#REF!</definedName>
    <definedName name="C_ISF" localSheetId="8">#REF!</definedName>
    <definedName name="C_ISF">#REF!</definedName>
    <definedName name="C_Leakage" localSheetId="11">#REF!</definedName>
    <definedName name="C_Leakage" localSheetId="8">#REF!</definedName>
    <definedName name="C_Leakage">#REF!</definedName>
    <definedName name="C_MRepair" localSheetId="11">#REF!</definedName>
    <definedName name="C_MRepair" localSheetId="8">#REF!</definedName>
    <definedName name="C_MRepair">#REF!</definedName>
    <definedName name="C_PCC" localSheetId="11">#REF!</definedName>
    <definedName name="C_PCC" localSheetId="8">#REF!</definedName>
    <definedName name="C_PCC">#REF!</definedName>
    <definedName name="C_PI" localSheetId="11">#REF!</definedName>
    <definedName name="C_PI" localSheetId="8">#REF!</definedName>
    <definedName name="C_PI">#REF!</definedName>
    <definedName name="C_PSR" localSheetId="11">#REF!</definedName>
    <definedName name="C_PSR" localSheetId="8">#REF!</definedName>
    <definedName name="C_PSR">#REF!</definedName>
    <definedName name="C_RSFinS" localSheetId="11">#REF!</definedName>
    <definedName name="C_RSFinS" localSheetId="8">#REF!</definedName>
    <definedName name="C_RSFinS">#REF!</definedName>
    <definedName name="C_RSRinD" localSheetId="11">#REF!</definedName>
    <definedName name="C_RSRinD" localSheetId="8">#REF!</definedName>
    <definedName name="C_RSRinD">#REF!</definedName>
    <definedName name="C_SC" localSheetId="11">#REF!</definedName>
    <definedName name="C_SC" localSheetId="8">#REF!</definedName>
    <definedName name="C_SC">#REF!</definedName>
    <definedName name="C_TWC" localSheetId="11">#REF!</definedName>
    <definedName name="C_TWC" localSheetId="8">#REF!</definedName>
    <definedName name="C_TWC">#REF!</definedName>
    <definedName name="C_UOutage" localSheetId="11">#REF!</definedName>
    <definedName name="C_UOutage" localSheetId="8">#REF!</definedName>
    <definedName name="C_UOutage">#REF!</definedName>
    <definedName name="C_WQC" localSheetId="11">#REF!</definedName>
    <definedName name="C_WQC" localSheetId="8">#REF!</definedName>
    <definedName name="C_WQC">#REF!</definedName>
    <definedName name="C_WSI" localSheetId="11">#REF!</definedName>
    <definedName name="C_WSI" localSheetId="8">#REF!</definedName>
    <definedName name="C_WSI">#REF!</definedName>
    <definedName name="Called_up_share_capital__including_share_premium_balance___Appointee___nominal">#REF!</definedName>
    <definedName name="Called_up_share_capital__including_share_premium_balance___Appointee___nominal.BEG">#REF!</definedName>
    <definedName name="Called_up_share_capital_balance___control___nominal.ADDN1">#REF!</definedName>
    <definedName name="Called_up_share_capital_balance___control___nominal.ADDN1.BEG">#REF!</definedName>
    <definedName name="Called_up_share_capital_balance___control___nominal.ADDN2">#REF!</definedName>
    <definedName name="Called_up_share_capital_balance___control___nominal.ADDN2.BEG">#REF!</definedName>
    <definedName name="Called_up_share_capital_balance___control___nominal.BR">#REF!</definedName>
    <definedName name="Called_up_share_capital_balance___control___nominal.BR.BEG">#REF!</definedName>
    <definedName name="Called_up_share_capital_balance___control___nominal.WN">#REF!</definedName>
    <definedName name="Called_up_share_capital_balance___control___nominal.WN.BEG">#REF!</definedName>
    <definedName name="Called_up_share_capital_balance___control___nominal.WR">#REF!</definedName>
    <definedName name="Called_up_share_capital_balance___control___nominal.WR.BEG">#REF!</definedName>
    <definedName name="Called_up_share_capital_balance___control___nominal.WWN">#REF!</definedName>
    <definedName name="Called_up_share_capital_balance___control___nominal.WWN.BEG">#REF!</definedName>
    <definedName name="Called_up_share_capital_balance___Wholesale___nominal">#REF!</definedName>
    <definedName name="CAMBS" localSheetId="11">#REF!</definedName>
    <definedName name="CAMBS" localSheetId="8">#REF!</definedName>
    <definedName name="CAMBS">#REF!</definedName>
    <definedName name="CAPACT" localSheetId="11">#REF!</definedName>
    <definedName name="CAPACT" localSheetId="8">#REF!</definedName>
    <definedName name="CAPACT">#REF!</definedName>
    <definedName name="CAPCALC2" localSheetId="11">#REF!</definedName>
    <definedName name="CAPCALC2" localSheetId="8">#REF!</definedName>
    <definedName name="CAPCALC2">#REF!</definedName>
    <definedName name="Capex___Appointee___nominal">#REF!</definedName>
    <definedName name="Capex___Appointee___nominal.NEG">#REF!</definedName>
    <definedName name="Capex_creditor_balance___Appointee___nominal">#REF!</definedName>
    <definedName name="Capex_creditor_balance___Business___nominal">#REF!</definedName>
    <definedName name="Capex_creditor_balance___Business___nominal.BEG">#REF!</definedName>
    <definedName name="Capex_creditor_balance___residential___nominal">#REF!</definedName>
    <definedName name="Capex_creditor_balance___residential___nominal.BEG">#REF!</definedName>
    <definedName name="Capex_creditor_balance___Retail___nominal">#REF!</definedName>
    <definedName name="Capex_creditor_lag_factor">#REF!</definedName>
    <definedName name="Capex_creditor_target_balance___business___nominal">#REF!</definedName>
    <definedName name="Capex_creditor_target_balance___control___nominal.ADDN1">#REF!</definedName>
    <definedName name="Capex_creditor_target_balance___control___nominal.ADDN2">#REF!</definedName>
    <definedName name="Capex_creditor_target_balance___control___nominal.BR">#REF!</definedName>
    <definedName name="Capex_creditor_target_balance___control___nominal.WN">#REF!</definedName>
    <definedName name="Capex_creditor_target_balance___control___nominal.WR">#REF!</definedName>
    <definedName name="Capex_creditor_target_balance___control___nominal.WWN">#REF!</definedName>
    <definedName name="Capex_creditor_target_balance___residential___nominal">#REF!</definedName>
    <definedName name="Capex_creditors_balance___control.ADDN1">#REF!</definedName>
    <definedName name="Capex_creditors_balance___control.ADDN2">#REF!</definedName>
    <definedName name="Capex_creditors_balance___control.BR">#REF!</definedName>
    <definedName name="Capex_creditors_balance___control.WN">#REF!</definedName>
    <definedName name="Capex_creditors_balance___control.WR">#REF!</definedName>
    <definedName name="Capex_creditors_balance___control.WWN">#REF!</definedName>
    <definedName name="Capex_creditors_balance___control___nominal.ADDN1">#REF!</definedName>
    <definedName name="Capex_creditors_balance___control___nominal.ADDN1.BEG">#REF!</definedName>
    <definedName name="Capex_creditors_balance___control___nominal.ADDN2">#REF!</definedName>
    <definedName name="Capex_creditors_balance___control___nominal.ADDN2.BEG">#REF!</definedName>
    <definedName name="Capex_creditors_balance___control___nominal.BR">#REF!</definedName>
    <definedName name="Capex_creditors_balance___control___nominal.BR.BEG">#REF!</definedName>
    <definedName name="Capex_creditors_balance___control___nominal.WN">#REF!</definedName>
    <definedName name="Capex_creditors_balance___control___nominal.WN.BEG">#REF!</definedName>
    <definedName name="Capex_creditors_balance___control___nominal.WR">#REF!</definedName>
    <definedName name="Capex_creditors_balance___control___nominal.WR.BEG">#REF!</definedName>
    <definedName name="Capex_creditors_balance___control___nominal.WWN">#REF!</definedName>
    <definedName name="Capex_creditors_balance___control___nominal.WWN.BEG">#REF!</definedName>
    <definedName name="Capex_creditors_balance___Wholesale___nominal">#REF!</definedName>
    <definedName name="Capex_grants_and_contributions___nominal.ADDN1">#REF!</definedName>
    <definedName name="Capex_grants_and_contributions___nominal.ADDN2">#REF!</definedName>
    <definedName name="Capex_grants_and_contributions___nominal.BR">#REF!</definedName>
    <definedName name="Capex_grants_and_contributions___nominal.WN">#REF!</definedName>
    <definedName name="Capex_grants_and_contributions___nominal.WR">#REF!</definedName>
    <definedName name="Capex_grants_and_contributions___nominal.WWN">#REF!</definedName>
    <definedName name="Capex_grants_and_contributions___real.ADDN1">#REF!</definedName>
    <definedName name="Capex_grants_and_contributions___real.ADDN2">#REF!</definedName>
    <definedName name="Capex_grants_and_contributions___real.BR">#REF!</definedName>
    <definedName name="Capex_grants_and_contributions___real.WN">#REF!</definedName>
    <definedName name="Capex_grants_and_contributions___real.WR">#REF!</definedName>
    <definedName name="Capex_grants_and_contributions___real.WWN">#REF!</definedName>
    <definedName name="Capital_allowance___structures_and_buldings_pool___control___nominal.ADDN1">#REF!</definedName>
    <definedName name="Capital_allowance___structures_and_buldings_pool___control___nominal.ADDN2">#REF!</definedName>
    <definedName name="Capital_allowance___structures_and_buldings_pool___control___nominal.BR">#REF!</definedName>
    <definedName name="Capital_allowance___structures_and_buldings_pool___control___nominal.WN">#REF!</definedName>
    <definedName name="Capital_allowance___structures_and_buldings_pool___control___nominal.WR">#REF!</definedName>
    <definedName name="Capital_allowance___structures_and_buldings_pool___control___nominal.WWN">#REF!</definedName>
    <definedName name="Capital_allowance_balance___main_rate_pool___capital_expenditure___nominal.ADDN1">#REF!</definedName>
    <definedName name="Capital_allowance_balance___main_rate_pool___capital_expenditure___nominal.ADDN1.BEG">#REF!</definedName>
    <definedName name="Capital_allowance_balance___main_rate_pool___capital_expenditure___nominal.ADDN2">#REF!</definedName>
    <definedName name="Capital_allowance_balance___main_rate_pool___capital_expenditure___nominal.ADDN2.BEG">#REF!</definedName>
    <definedName name="Capital_allowance_balance___main_rate_pool___capital_expenditure___nominal.BR">#REF!</definedName>
    <definedName name="Capital_allowance_balance___main_rate_pool___capital_expenditure___nominal.BR.BEG">#REF!</definedName>
    <definedName name="Capital_allowance_balance___main_rate_pool___capital_expenditure___nominal.WN">#REF!</definedName>
    <definedName name="Capital_allowance_balance___main_rate_pool___capital_expenditure___nominal.WN.BEG">#REF!</definedName>
    <definedName name="Capital_allowance_balance___main_rate_pool___capital_expenditure___nominal.WR">#REF!</definedName>
    <definedName name="Capital_allowance_balance___main_rate_pool___capital_expenditure___nominal.WR.BEG">#REF!</definedName>
    <definedName name="Capital_allowance_balance___main_rate_pool___capital_expenditure___nominal.WWN">#REF!</definedName>
    <definedName name="Capital_allowance_balance___main_rate_pool___capital_expenditure___nominal.WWN.BEG">#REF!</definedName>
    <definedName name="Capital_allowance_balance___special_rate_pool___capital_expenditure___nominal.ADDN1">#REF!</definedName>
    <definedName name="Capital_allowance_balance___special_rate_pool___capital_expenditure___nominal.ADDN1.BEG">#REF!</definedName>
    <definedName name="Capital_allowance_balance___special_rate_pool___capital_expenditure___nominal.ADDN2">#REF!</definedName>
    <definedName name="Capital_allowance_balance___special_rate_pool___capital_expenditure___nominal.ADDN2.BEG">#REF!</definedName>
    <definedName name="Capital_allowance_balance___special_rate_pool___capital_expenditure___nominal.BR">#REF!</definedName>
    <definedName name="Capital_allowance_balance___special_rate_pool___capital_expenditure___nominal.BR.BEG">#REF!</definedName>
    <definedName name="Capital_allowance_balance___special_rate_pool___capital_expenditure___nominal.WN">#REF!</definedName>
    <definedName name="Capital_allowance_balance___special_rate_pool___capital_expenditure___nominal.WN.BEG">#REF!</definedName>
    <definedName name="Capital_allowance_balance___special_rate_pool___capital_expenditure___nominal.WR">#REF!</definedName>
    <definedName name="Capital_allowance_balance___special_rate_pool___capital_expenditure___nominal.WR.BEG">#REF!</definedName>
    <definedName name="Capital_allowance_balance___special_rate_pool___capital_expenditure___nominal.WWN">#REF!</definedName>
    <definedName name="Capital_allowance_balance___special_rate_pool___capital_expenditure___nominal.WWN.BEG">#REF!</definedName>
    <definedName name="Capital_allowance_balance___structures_and_buildings_pool___new_capital_expenditure___nominal.ADDN1">#REF!</definedName>
    <definedName name="Capital_allowance_balance___structures_and_buildings_pool___new_capital_expenditure___nominal.ADDN1.BEG">#REF!</definedName>
    <definedName name="Capital_allowance_balance___structures_and_buildings_pool___new_capital_expenditure___nominal.ADDN2">#REF!</definedName>
    <definedName name="Capital_allowance_balance___structures_and_buildings_pool___new_capital_expenditure___nominal.ADDN2.BEG">#REF!</definedName>
    <definedName name="Capital_allowance_balance___structures_and_buildings_pool___new_capital_expenditure___nominal.BR">#REF!</definedName>
    <definedName name="Capital_allowance_balance___structures_and_buildings_pool___new_capital_expenditure___nominal.BR.BEG">#REF!</definedName>
    <definedName name="Capital_allowance_balance___structures_and_buildings_pool___new_capital_expenditure___nominal.WN">#REF!</definedName>
    <definedName name="Capital_allowance_balance___structures_and_buildings_pool___new_capital_expenditure___nominal.WN.BEG">#REF!</definedName>
    <definedName name="Capital_allowance_balance___structures_and_buildings_pool___new_capital_expenditure___nominal.WR">#REF!</definedName>
    <definedName name="Capital_allowance_balance___structures_and_buildings_pool___new_capital_expenditure___nominal.WR.BEG">#REF!</definedName>
    <definedName name="Capital_allowance_balance___structures_and_buildings_pool___new_capital_expenditure___nominal.WWN">#REF!</definedName>
    <definedName name="Capital_allowance_balance___structures_and_buildings_pool___new_capital_expenditure___nominal.WWN.BEG">#REF!</definedName>
    <definedName name="Capital_allowances___control___nominal.ADDN1">#REF!</definedName>
    <definedName name="Capital_allowances___control___nominal.ADDN2">#REF!</definedName>
    <definedName name="Capital_allowances___control___nominal.BR">#REF!</definedName>
    <definedName name="Capital_allowances___control___nominal.WN">#REF!</definedName>
    <definedName name="Capital_allowances___control___nominal.WR">#REF!</definedName>
    <definedName name="Capital_allowances___control___nominal.WWN">#REF!</definedName>
    <definedName name="Capital_allowances___existing_expenditure___main_rate_pool___control___nominal.ADDN1">#REF!</definedName>
    <definedName name="Capital_allowances___existing_expenditure___main_rate_pool___control___nominal.ADDN2">#REF!</definedName>
    <definedName name="Capital_allowances___existing_expenditure___main_rate_pool___control___nominal.BR">#REF!</definedName>
    <definedName name="Capital_allowances___existing_expenditure___main_rate_pool___control___nominal.WN">#REF!</definedName>
    <definedName name="Capital_allowances___existing_expenditure___main_rate_pool___control___nominal.WR">#REF!</definedName>
    <definedName name="Capital_allowances___existing_expenditure___main_rate_pool___control___nominal.WWN">#REF!</definedName>
    <definedName name="Capital_allowances___existing_expenditure___special_rate_pool___control___nominal.ADDN1">#REF!</definedName>
    <definedName name="Capital_allowances___existing_expenditure___special_rate_pool___control___nominal.ADDN2">#REF!</definedName>
    <definedName name="Capital_allowances___existing_expenditure___special_rate_pool___control___nominal.BR">#REF!</definedName>
    <definedName name="Capital_allowances___existing_expenditure___special_rate_pool___control___nominal.WN">#REF!</definedName>
    <definedName name="Capital_allowances___existing_expenditure___special_rate_pool___control___nominal.WR">#REF!</definedName>
    <definedName name="Capital_allowances___existing_expenditure___special_rate_pool___control___nominal.WWN">#REF!</definedName>
    <definedName name="Capital_allowances___existing_expenditure___structures_and_buildings_pool___control___nominal.ADDN1">#REF!</definedName>
    <definedName name="Capital_allowances___existing_expenditure___structures_and_buildings_pool___control___nominal.ADDN2">#REF!</definedName>
    <definedName name="Capital_allowances___existing_expenditure___structures_and_buildings_pool___control___nominal.BR">#REF!</definedName>
    <definedName name="Capital_allowances___existing_expenditure___structures_and_buildings_pool___control___nominal.WN">#REF!</definedName>
    <definedName name="Capital_allowances___existing_expenditure___structures_and_buildings_pool___control___nominal.WR">#REF!</definedName>
    <definedName name="Capital_allowances___existing_expenditure___structures_and_buildings_pool___control___nominal.WWN">#REF!</definedName>
    <definedName name="Capital_allowances___main_rate_pool___control___nominal.ADDN1">#REF!</definedName>
    <definedName name="Capital_allowances___main_rate_pool___control___nominal.ADDN2">#REF!</definedName>
    <definedName name="Capital_allowances___main_rate_pool___control___nominal.BR">#REF!</definedName>
    <definedName name="Capital_allowances___main_rate_pool___control___nominal.WN">#REF!</definedName>
    <definedName name="Capital_allowances___main_rate_pool___control___nominal.WR">#REF!</definedName>
    <definedName name="Capital_allowances___main_rate_pool___control___nominal.WWN">#REF!</definedName>
    <definedName name="Capital_allowances___new_expenditure___main_rate_pool___control___nominal.ADDN1">#REF!</definedName>
    <definedName name="Capital_allowances___new_expenditure___main_rate_pool___control___nominal.ADDN2">#REF!</definedName>
    <definedName name="Capital_allowances___new_expenditure___main_rate_pool___control___nominal.BR">#REF!</definedName>
    <definedName name="Capital_allowances___new_expenditure___main_rate_pool___control___nominal.WN">#REF!</definedName>
    <definedName name="Capital_allowances___new_expenditure___main_rate_pool___control___nominal.WR">#REF!</definedName>
    <definedName name="Capital_allowances___new_expenditure___main_rate_pool___control___nominal.WWN">#REF!</definedName>
    <definedName name="Capital_allowances___new_expenditure___special_rate_pool___control___nominal.ADDN1">#REF!</definedName>
    <definedName name="Capital_allowances___new_expenditure___special_rate_pool___control___nominal.ADDN2">#REF!</definedName>
    <definedName name="Capital_allowances___new_expenditure___special_rate_pool___control___nominal.BR">#REF!</definedName>
    <definedName name="Capital_allowances___new_expenditure___special_rate_pool___control___nominal.WN">#REF!</definedName>
    <definedName name="Capital_allowances___new_expenditure___special_rate_pool___control___nominal.WR">#REF!</definedName>
    <definedName name="Capital_allowances___new_expenditure___special_rate_pool___control___nominal.WWN">#REF!</definedName>
    <definedName name="Capital_allowances___new_expenditure___structures_and_buildings_pool___control___nominal.ADDN1">#REF!</definedName>
    <definedName name="Capital_allowances___new_expenditure___structures_and_buildings_pool___control___nominal.ADDN2">#REF!</definedName>
    <definedName name="Capital_allowances___new_expenditure___structures_and_buildings_pool___control___nominal.BR">#REF!</definedName>
    <definedName name="Capital_allowances___new_expenditure___structures_and_buildings_pool___control___nominal.WN">#REF!</definedName>
    <definedName name="Capital_allowances___new_expenditure___structures_and_buildings_pool___control___nominal.WR">#REF!</definedName>
    <definedName name="Capital_allowances___new_expenditure___structures_and_buildings_pool___control___nominal.WWN">#REF!</definedName>
    <definedName name="Capital_allowances___special_rate_pool___control___nominal.ADDN1">#REF!</definedName>
    <definedName name="Capital_allowances___special_rate_pool___control___nominal.ADDN2">#REF!</definedName>
    <definedName name="Capital_allowances___special_rate_pool___control___nominal.BR">#REF!</definedName>
    <definedName name="Capital_allowances___special_rate_pool___control___nominal.WN">#REF!</definedName>
    <definedName name="Capital_allowances___special_rate_pool___control___nominal.WR">#REF!</definedName>
    <definedName name="Capital_allowances___special_rate_pool___control___nominal.WWN">#REF!</definedName>
    <definedName name="Capital_allowances___Wholesale___nominal">#REF!</definedName>
    <definedName name="Capital_expenditure___Business___nominal">#REF!</definedName>
    <definedName name="Capital_expenditure___Business___nominal___POS">#REF!</definedName>
    <definedName name="Capital_expenditure___Residential___nominal">#REF!</definedName>
    <definedName name="Capital_expenditure___Residential___nominal.NEG">#REF!</definedName>
    <definedName name="Capital_expenditure___Retail___nominal">#REF!</definedName>
    <definedName name="Capital_expenditure___Retail___nominal___POS">#REF!</definedName>
    <definedName name="Capital_expenditure_proportions_lines_sum_to_100_.ADDN1">#REF!</definedName>
    <definedName name="Capital_expenditure_proportions_lines_sum_to_100_.ADDN2">#REF!</definedName>
    <definedName name="Capital_expenditure_proportions_lines_sum_to_100_.BR">#REF!</definedName>
    <definedName name="Capital_expenditure_proportions_lines_sum_to_100_.WN">#REF!</definedName>
    <definedName name="Capital_expenditure_proportions_lines_sum_to_100_.WR">#REF!</definedName>
    <definedName name="Capital_expenditure_proportions_lines_sum_to_100_.WWN">#REF!</definedName>
    <definedName name="Capital_expenditure_proportions_lines_sum_to_100__overall.ADDN1">#REF!</definedName>
    <definedName name="Capital_expenditure_proportions_lines_sum_to_100__overall.ADDN2">#REF!</definedName>
    <definedName name="Capital_expenditure_proportions_lines_sum_to_100__overall.BR">#REF!</definedName>
    <definedName name="Capital_expenditure_proportions_lines_sum_to_100__overall.WN">#REF!</definedName>
    <definedName name="Capital_expenditure_proportions_lines_sum_to_100__overall.WR">#REF!</definedName>
    <definedName name="Capital_expenditure_proportions_lines_sum_to_100__overall.WWN">#REF!</definedName>
    <definedName name="CAPWD" localSheetId="11">#REF!</definedName>
    <definedName name="CAPWD" localSheetId="8">#REF!</definedName>
    <definedName name="CAPWD">#REF!</definedName>
    <definedName name="CASH" localSheetId="11">#REF!</definedName>
    <definedName name="CASH" localSheetId="8">#REF!</definedName>
    <definedName name="CASH">#REF!</definedName>
    <definedName name="Cash_and_cash_equivalents_actual_initial_balance___wholesale___nominal">#REF!</definedName>
    <definedName name="Cash_associated_with_revenue_adjustment___nominal.ADDN1">#REF!</definedName>
    <definedName name="Cash_associated_with_revenue_adjustment___nominal.ADDN1.BEG">#REF!</definedName>
    <definedName name="Cash_associated_with_revenue_adjustment___nominal.ADDN2">#REF!</definedName>
    <definedName name="Cash_associated_with_revenue_adjustment___nominal.ADDN2.BEG">#REF!</definedName>
    <definedName name="Cash_associated_with_revenue_adjustment___nominal.BR">#REF!</definedName>
    <definedName name="Cash_associated_with_revenue_adjustment___nominal.BR.BEG">#REF!</definedName>
    <definedName name="Cash_associated_with_revenue_adjustment___nominal.WN">#REF!</definedName>
    <definedName name="Cash_associated_with_revenue_adjustment___nominal.WN.BEG">#REF!</definedName>
    <definedName name="Cash_associated_with_revenue_adjustment___nominal.WR">#REF!</definedName>
    <definedName name="Cash_associated_with_revenue_adjustment___nominal.WR.BEG">#REF!</definedName>
    <definedName name="Cash_associated_with_revenue_adjustment___nominal.WWN">#REF!</definedName>
    <definedName name="Cash_associated_with_revenue_adjustment___nominal.WWN.BEG">#REF!</definedName>
    <definedName name="Cash_flow_available_for_dividends___Business___nominal">#REF!</definedName>
    <definedName name="Cash_flow_available_for_dividends___Residential___nominal">#REF!</definedName>
    <definedName name="Cash_interest_cover___Appointee">#REF!</definedName>
    <definedName name="Cash_interest_cover___control.ADDN1">#REF!</definedName>
    <definedName name="Cash_interest_cover___control.ADDN2">#REF!</definedName>
    <definedName name="Cash_interest_cover___control.BR">#REF!</definedName>
    <definedName name="Cash_interest_cover___control.WN">#REF!</definedName>
    <definedName name="Cash_interest_cover___control.WR">#REF!</definedName>
    <definedName name="Cash_interest_cover___control.WWN">#REF!</definedName>
    <definedName name="Cash_interest_cover___Post_Fin_adj___Appointee">#REF!</definedName>
    <definedName name="Cash_interest_cover___weighted_average___Appointee">#REF!</definedName>
    <definedName name="Cash_interest_rate___effect_of_tax_charge.ADDN1">#REF!</definedName>
    <definedName name="Cash_interest_rate___effect_of_tax_charge.ADDN2">#REF!</definedName>
    <definedName name="Cash_interest_rate___effect_of_tax_charge.BR">#REF!</definedName>
    <definedName name="Cash_interest_rate___effect_of_tax_charge.WN">#REF!</definedName>
    <definedName name="Cash_interest_rate___effect_of_tax_charge.WR">#REF!</definedName>
    <definedName name="Cash_interest_rate___effect_of_tax_charge.WWN">#REF!</definedName>
    <definedName name="Cash_interest_receivable___payable__from_tax___dividend_calcs___control___nominal.ADDN1">#REF!</definedName>
    <definedName name="Cash_interest_receivable___payable__from_tax___dividend_calcs___control___nominal.ADDN2">#REF!</definedName>
    <definedName name="Cash_interest_receivable___payable__from_tax___dividend_calcs___control___nominal.BR">#REF!</definedName>
    <definedName name="Cash_interest_receivable___payable__from_tax___dividend_calcs___control___nominal.WN">#REF!</definedName>
    <definedName name="Cash_interest_receivable___payable__from_tax___dividend_calcs___control___nominal.WR">#REF!</definedName>
    <definedName name="Cash_interest_receivable___payable__from_tax___dividend_calcs___control___nominal.WWN">#REF!</definedName>
    <definedName name="Cash_interest_receivable___payable__from_tax___dividend_calcs___wholesale___nominal">#REF!</definedName>
    <definedName name="Cash_movement_not_associated_with_Tax_or_Dividend_calcs___control___nominal.ADDN1">#REF!</definedName>
    <definedName name="Cash_movement_not_associated_with_Tax_or_Dividend_calcs___control___nominal.ADDN2">#REF!</definedName>
    <definedName name="Cash_movement_not_associated_with_Tax_or_Dividend_calcs___control___nominal.BR">#REF!</definedName>
    <definedName name="Cash_movement_not_associated_with_Tax_or_Dividend_calcs___control___nominal.WN">#REF!</definedName>
    <definedName name="Cash_movement_not_associated_with_Tax_or_Dividend_calcs___control___nominal.WR">#REF!</definedName>
    <definedName name="Cash_movement_not_associated_with_Tax_or_Dividend_calcs___control___nominal.WWN">#REF!</definedName>
    <definedName name="Cash_movement_not_associated_with_Tax_or_Dividend_calcs_balance___control___nominal.ADDN1">#REF!</definedName>
    <definedName name="Cash_movement_not_associated_with_Tax_or_Dividend_calcs_balance___control___nominal.ADDN1.BEG">#REF!</definedName>
    <definedName name="Cash_movement_not_associated_with_Tax_or_Dividend_calcs_balance___control___nominal.ADDN2">#REF!</definedName>
    <definedName name="Cash_movement_not_associated_with_Tax_or_Dividend_calcs_balance___control___nominal.ADDN2.BEG">#REF!</definedName>
    <definedName name="Cash_movement_not_associated_with_Tax_or_Dividend_calcs_balance___control___nominal.BR">#REF!</definedName>
    <definedName name="Cash_movement_not_associated_with_Tax_or_Dividend_calcs_balance___control___nominal.BR.BEG">#REF!</definedName>
    <definedName name="Cash_movement_not_associated_with_Tax_or_Dividend_calcs_balance___control___nominal.WN">#REF!</definedName>
    <definedName name="Cash_movement_not_associated_with_Tax_or_Dividend_calcs_balance___control___nominal.WN.BEG">#REF!</definedName>
    <definedName name="Cash_movement_not_associated_with_Tax_or_Dividend_calcs_balance___control___nominal.WR">#REF!</definedName>
    <definedName name="Cash_movement_not_associated_with_Tax_or_Dividend_calcs_balance___control___nominal.WR.BEG">#REF!</definedName>
    <definedName name="Cash_movement_not_associated_with_Tax_or_Dividend_calcs_balance___control___nominal.WWN">#REF!</definedName>
    <definedName name="Cash_movement_not_associated_with_Tax_or_Dividend_calcs_balance___control___nominal.WWN.BEG">#REF!</definedName>
    <definedName name="cat_m_1" localSheetId="11">#REF!</definedName>
    <definedName name="cat_m_1" localSheetId="8">#REF!</definedName>
    <definedName name="cat_m_1">#REF!</definedName>
    <definedName name="cat_m_2" localSheetId="11">#REF!</definedName>
    <definedName name="cat_m_2" localSheetId="8">#REF!</definedName>
    <definedName name="cat_m_2">#REF!</definedName>
    <definedName name="cat_m_3" localSheetId="11">#REF!</definedName>
    <definedName name="cat_m_3" localSheetId="8">#REF!</definedName>
    <definedName name="cat_m_3">#REF!</definedName>
    <definedName name="cat_y_1" localSheetId="11">#REF!</definedName>
    <definedName name="cat_y_1" localSheetId="8">#REF!</definedName>
    <definedName name="cat_y_1">#REF!</definedName>
    <definedName name="cat_y_2" localSheetId="11">#REF!</definedName>
    <definedName name="cat_y_2" localSheetId="8">#REF!</definedName>
    <definedName name="cat_y_2">#REF!</definedName>
    <definedName name="cat_y_3" localSheetId="11">#REF!</definedName>
    <definedName name="cat_y_3" localSheetId="8">#REF!</definedName>
    <definedName name="cat_y_3">#REF!</definedName>
    <definedName name="category_table" localSheetId="11">#REF!</definedName>
    <definedName name="category_table" localSheetId="8">#REF!</definedName>
    <definedName name="category_table">#REF!</definedName>
    <definedName name="CH4_CO2eq_GWP" localSheetId="11">#REF!</definedName>
    <definedName name="CH4_CO2eq_GWP" localSheetId="8">#REF!</definedName>
    <definedName name="CH4_CO2eq_GWP">#REF!</definedName>
    <definedName name="Change_in_accelerated_capital_allowances___control___nominal.ADDN1">#REF!</definedName>
    <definedName name="Change_in_accelerated_capital_allowances___control___nominal.ADDN2">#REF!</definedName>
    <definedName name="Change_in_accelerated_capital_allowances___control___nominal.BR">#REF!</definedName>
    <definedName name="Change_in_accelerated_capital_allowances___control___nominal.WN">#REF!</definedName>
    <definedName name="Change_in_accelerated_capital_allowances___control___nominal.WR">#REF!</definedName>
    <definedName name="Change_in_accelerated_capital_allowances___control___nominal.WWN">#REF!</definedName>
    <definedName name="Change_in_accelerated_capital_allowances___post_financeability___control___nominal.ADDN1">#REF!</definedName>
    <definedName name="Change_in_accelerated_capital_allowances___post_financeability___control___nominal.ADDN2">#REF!</definedName>
    <definedName name="Change_in_accelerated_capital_allowances___post_financeability___control___nominal.BR">#REF!</definedName>
    <definedName name="Change_in_accelerated_capital_allowances___post_financeability___control___nominal.WN">#REF!</definedName>
    <definedName name="Change_in_accelerated_capital_allowances___post_financeability___control___nominal.WR">#REF!</definedName>
    <definedName name="Change_in_accelerated_capital_allowances___post_financeability___control___nominal.WWN">#REF!</definedName>
    <definedName name="Change_in_net_debt_balance___control___nominal.ADDN1">#REF!</definedName>
    <definedName name="Change_in_net_debt_balance___control___nominal.ADDN1.BEG">#REF!</definedName>
    <definedName name="Change_in_net_debt_balance___control___nominal.ADDN2">#REF!</definedName>
    <definedName name="Change_in_net_debt_balance___control___nominal.ADDN2.BEG">#REF!</definedName>
    <definedName name="Change_in_net_debt_balance___control___nominal.BR">#REF!</definedName>
    <definedName name="Change_in_net_debt_balance___control___nominal.BR.BEG">#REF!</definedName>
    <definedName name="Change_in_net_debt_balance___control___nominal.WN">#REF!</definedName>
    <definedName name="Change_in_net_debt_balance___control___nominal.WN.BEG">#REF!</definedName>
    <definedName name="Change_in_net_debt_balance___control___nominal.WR">#REF!</definedName>
    <definedName name="Change_in_net_debt_balance___control___nominal.WR.BEG">#REF!</definedName>
    <definedName name="Change_in_net_debt_balance___control___nominal.WWN">#REF!</definedName>
    <definedName name="Change_in_net_debt_balance___control___nominal.WWN.BEG">#REF!</definedName>
    <definedName name="Change_in_net_debt_opening___control___nominal.ADDN1">#REF!</definedName>
    <definedName name="Change_in_net_debt_opening___control___nominal.ADDN2">#REF!</definedName>
    <definedName name="Change_in_net_debt_opening___control___nominal.BR">#REF!</definedName>
    <definedName name="Change_in_net_debt_opening___control___nominal.WN">#REF!</definedName>
    <definedName name="Change_in_net_debt_opening___control___nominal.WR">#REF!</definedName>
    <definedName name="Change_in_net_debt_opening___control___nominal.WWN">#REF!</definedName>
    <definedName name="Change_in_net_debt_opening___wholesale___nominal">#REF!</definedName>
    <definedName name="change1" localSheetId="11" hidden="1">{"CHARGE",#N/A,FALSE,"401C11"}</definedName>
    <definedName name="change1" localSheetId="5" hidden="1">{"CHARGE",#N/A,FALSE,"401C11"}</definedName>
    <definedName name="change1" localSheetId="19" hidden="1">{"CHARGE",#N/A,FALSE,"401C11"}</definedName>
    <definedName name="change1" localSheetId="18" hidden="1">{"CHARGE",#N/A,FALSE,"401C11"}</definedName>
    <definedName name="change1" localSheetId="7" hidden="1">{"CHARGE",#N/A,FALSE,"401C11"}</definedName>
    <definedName name="change1" localSheetId="20" hidden="1">{"CHARGE",#N/A,FALSE,"401C11"}</definedName>
    <definedName name="change1" localSheetId="8" hidden="1">{"CHARGE",#N/A,FALSE,"401C11"}</definedName>
    <definedName name="change1" localSheetId="6" hidden="1">{"CHARGE",#N/A,FALSE,"401C11"}</definedName>
    <definedName name="change1" localSheetId="9" hidden="1">{"CHARGE",#N/A,FALSE,"401C11"}</definedName>
    <definedName name="change1" hidden="1">{"CHARGE",#N/A,FALSE,"401C11"}</definedName>
    <definedName name="charge" localSheetId="11" hidden="1">{"CHARGE",#N/A,FALSE,"401C11"}</definedName>
    <definedName name="charge" localSheetId="5" hidden="1">{"CHARGE",#N/A,FALSE,"401C11"}</definedName>
    <definedName name="charge" localSheetId="19" hidden="1">{"CHARGE",#N/A,FALSE,"401C11"}</definedName>
    <definedName name="charge" localSheetId="18" hidden="1">{"CHARGE",#N/A,FALSE,"401C11"}</definedName>
    <definedName name="charge" localSheetId="7" hidden="1">{"CHARGE",#N/A,FALSE,"401C11"}</definedName>
    <definedName name="charge" localSheetId="20" hidden="1">{"CHARGE",#N/A,FALSE,"401C11"}</definedName>
    <definedName name="charge" localSheetId="8" hidden="1">{"CHARGE",#N/A,FALSE,"401C11"}</definedName>
    <definedName name="charge" localSheetId="6" hidden="1">{"CHARGE",#N/A,FALSE,"401C11"}</definedName>
    <definedName name="charge" localSheetId="9" hidden="1">{"CHARGE",#N/A,FALSE,"401C11"}</definedName>
    <definedName name="charge" hidden="1">{"CHARGE",#N/A,FALSE,"401C11"}</definedName>
    <definedName name="CHE">#REF!</definedName>
    <definedName name="Checks_breached_any_period">#REF!</definedName>
    <definedName name="CHESHIRE" localSheetId="11">#REF!</definedName>
    <definedName name="CHESHIRE" localSheetId="8">#REF!</definedName>
    <definedName name="CHESHIRE">#REF!</definedName>
    <definedName name="ChK_Tol" localSheetId="11">#REF!</definedName>
    <definedName name="ChK_Tol" localSheetId="8">#REF!</definedName>
    <definedName name="CHK_TOL">#REF!</definedName>
    <definedName name="CHOICES" localSheetId="11">#REF!</definedName>
    <definedName name="CHOICES" localSheetId="8">#REF!</definedName>
    <definedName name="CHOICES">#REF!</definedName>
    <definedName name="CHOOSE" localSheetId="11">#REF!</definedName>
    <definedName name="CHOOSE" localSheetId="8">#REF!</definedName>
    <definedName name="CHOOSE">#REF!</definedName>
    <definedName name="CHP_Power_EF_CO2" localSheetId="11">#REF!</definedName>
    <definedName name="CHP_Power_EF_CO2" localSheetId="8">#REF!</definedName>
    <definedName name="CHP_Power_EF_CO2">#REF!</definedName>
    <definedName name="CIMMLookUpYr3" localSheetId="11">#REF!</definedName>
    <definedName name="CIMMLookUpYr3" localSheetId="8">#REF!</definedName>
    <definedName name="CIMMLookUpYr3">#REF!</definedName>
    <definedName name="CIMMOUTP" localSheetId="11">#REF!</definedName>
    <definedName name="CIMMOUTP" localSheetId="8">#REF!</definedName>
    <definedName name="CIMMOUTP">#REF!</definedName>
    <definedName name="CIQWBGuid" hidden="1">"0f0259b9-6046-41aa-ac9c-7befc2576c88"</definedName>
    <definedName name="CISsie" localSheetId="11">#REF!</definedName>
    <definedName name="CISsie" localSheetId="8">#REF!</definedName>
    <definedName name="CISsie">#REF!</definedName>
    <definedName name="CISsire" localSheetId="11">#REF!</definedName>
    <definedName name="CISsire" localSheetId="8">#REF!</definedName>
    <definedName name="CISsire">#REF!</definedName>
    <definedName name="CISslip" localSheetId="11">#REF!</definedName>
    <definedName name="CISslip" localSheetId="8">#REF!</definedName>
    <definedName name="CISslip">#REF!</definedName>
    <definedName name="CISslnip" localSheetId="11">#REF!</definedName>
    <definedName name="CISslnip" localSheetId="8">#REF!</definedName>
    <definedName name="CISslnip">#REF!</definedName>
    <definedName name="CISsmni" localSheetId="11">#REF!</definedName>
    <definedName name="CISsmni" localSheetId="8">#REF!</definedName>
    <definedName name="CISsmni">#REF!</definedName>
    <definedName name="CISsnie" localSheetId="11">#REF!</definedName>
    <definedName name="CISsnie" localSheetId="8">#REF!</definedName>
    <definedName name="CISsnie">#REF!</definedName>
    <definedName name="CISwie" localSheetId="11">#REF!</definedName>
    <definedName name="CISwie" localSheetId="8">#REF!</definedName>
    <definedName name="CISwie">#REF!</definedName>
    <definedName name="CISwire" localSheetId="11">#REF!</definedName>
    <definedName name="CISwire" localSheetId="8">#REF!</definedName>
    <definedName name="CISwire">#REF!</definedName>
    <definedName name="CISwlip" localSheetId="11">#REF!</definedName>
    <definedName name="CISwlip" localSheetId="8">#REF!</definedName>
    <definedName name="CISwlip">#REF!</definedName>
    <definedName name="CISwlnip" localSheetId="11">#REF!</definedName>
    <definedName name="CISwlnip" localSheetId="8">#REF!</definedName>
    <definedName name="CISwlnip">#REF!</definedName>
    <definedName name="CISwmni" localSheetId="11">#REF!</definedName>
    <definedName name="CISwmni" localSheetId="8">#REF!</definedName>
    <definedName name="CISwmni">#REF!</definedName>
    <definedName name="CISwnie" localSheetId="11">#REF!</definedName>
    <definedName name="CISwnie" localSheetId="8">#REF!</definedName>
    <definedName name="CISwnie">#REF!</definedName>
    <definedName name="Classification_of_treatment_works" localSheetId="11">#REF!</definedName>
    <definedName name="Classification_of_treatment_works" localSheetId="8">#REF!</definedName>
    <definedName name="Classification_of_treatment_works">#REF!</definedName>
    <definedName name="CLEVELAND" localSheetId="11">#REF!</definedName>
    <definedName name="CLEVELAND" localSheetId="8">#REF!</definedName>
    <definedName name="CLEVELAND">#REF!</definedName>
    <definedName name="CLWYD" localSheetId="11">#REF!</definedName>
    <definedName name="CLWYD" localSheetId="8">#REF!</definedName>
    <definedName name="CLWYD">#REF!</definedName>
    <definedName name="CM_SGCI" localSheetId="11">#REF!</definedName>
    <definedName name="CM_SGCI" localSheetId="8">#REF!</definedName>
    <definedName name="CM_SGCI">#REF!</definedName>
    <definedName name="CM_SGCNI" localSheetId="11">#REF!</definedName>
    <definedName name="CM_SGCNI" localSheetId="8">#REF!</definedName>
    <definedName name="CM_SGCNI">#REF!</definedName>
    <definedName name="CM_SI" localSheetId="11">#REF!</definedName>
    <definedName name="CM_SI" localSheetId="8">#REF!</definedName>
    <definedName name="CM_SI">#REF!</definedName>
    <definedName name="CM_SMG" localSheetId="11">#REF!</definedName>
    <definedName name="CM_SMG" localSheetId="8">#REF!</definedName>
    <definedName name="CM_SMG">#REF!</definedName>
    <definedName name="CM_SOther" localSheetId="11">#REF!</definedName>
    <definedName name="CM_SOther" localSheetId="8">#REF!</definedName>
    <definedName name="CM_SOther">#REF!</definedName>
    <definedName name="CM_SPS" localSheetId="11">#REF!</definedName>
    <definedName name="CM_SPS" localSheetId="8">#REF!</definedName>
    <definedName name="CM_SPS">#REF!</definedName>
    <definedName name="CM_STW" localSheetId="11">#REF!</definedName>
    <definedName name="CM_STW" localSheetId="8">#REF!</definedName>
    <definedName name="CM_STW">#REF!</definedName>
    <definedName name="CM_WGCI" localSheetId="11">#REF!</definedName>
    <definedName name="CM_WGCI" localSheetId="8">#REF!</definedName>
    <definedName name="CM_WGCI">#REF!</definedName>
    <definedName name="CM_WGCNI" localSheetId="11">#REF!</definedName>
    <definedName name="CM_WGCNI" localSheetId="8">#REF!</definedName>
    <definedName name="CM_WGCNI">#REF!</definedName>
    <definedName name="CM_WI" localSheetId="11">#REF!</definedName>
    <definedName name="CM_WI" localSheetId="8">#REF!</definedName>
    <definedName name="CM_WI">#REF!</definedName>
    <definedName name="CM_WNI" localSheetId="11">#REF!</definedName>
    <definedName name="CM_WNI" localSheetId="8">#REF!</definedName>
    <definedName name="CM_WNI">#REF!</definedName>
    <definedName name="CMIRE" localSheetId="11">#REF!</definedName>
    <definedName name="CMIRE" localSheetId="8">#REF!</definedName>
    <definedName name="CMIRE">#REF!</definedName>
    <definedName name="CMOPEX" localSheetId="11">#REF!</definedName>
    <definedName name="CMOPEX" localSheetId="8">#REF!</definedName>
    <definedName name="CMOPEX">#REF!</definedName>
    <definedName name="CNG_EF_CO2" localSheetId="11">#REF!</definedName>
    <definedName name="CNG_EF_CO2" localSheetId="8">#REF!</definedName>
    <definedName name="CNG_EF_CO2">#REF!</definedName>
    <definedName name="CNG_Transport_Freight" localSheetId="11">#REF!</definedName>
    <definedName name="CNG_Transport_Freight" localSheetId="8">#REF!</definedName>
    <definedName name="CNG_Transport_Freight">#REF!</definedName>
    <definedName name="CNG_Transport_Passenger" localSheetId="11">#REF!</definedName>
    <definedName name="CNG_Transport_Passenger" localSheetId="8">#REF!</definedName>
    <definedName name="CNG_Transport_Passenger">#REF!</definedName>
    <definedName name="Coach_CO2" localSheetId="11">#REF!</definedName>
    <definedName name="Coach_CO2" localSheetId="8">#REF!</definedName>
    <definedName name="Coach_CO2">#REF!</definedName>
    <definedName name="Coach_Pass_km" localSheetId="11">#REF!</definedName>
    <definedName name="Coach_Pass_km" localSheetId="8">#REF!</definedName>
    <definedName name="Coach_Pass_km">#REF!</definedName>
    <definedName name="CodeColumnRef" localSheetId="11">#REF!</definedName>
    <definedName name="CodeColumnRef" localSheetId="8">#REF!</definedName>
    <definedName name="CodeColumnRef">#REF!</definedName>
    <definedName name="COL" localSheetId="11">#REF!</definedName>
    <definedName name="COL" localSheetId="8">#REF!</definedName>
    <definedName name="COL">#REF!</definedName>
    <definedName name="Combined_interest_apportionment___control___nominal.ADDN1">#REF!</definedName>
    <definedName name="Combined_interest_apportionment___control___nominal.ADDN2">#REF!</definedName>
    <definedName name="Combined_interest_apportionment___control___nominal.BR">#REF!</definedName>
    <definedName name="Combined_interest_apportionment___control___nominal.WN">#REF!</definedName>
    <definedName name="Combined_interest_apportionment___control___nominal.WR">#REF!</definedName>
    <definedName name="Combined_interest_apportionment___control___nominal.WWN">#REF!</definedName>
    <definedName name="Company" localSheetId="11">#REF!</definedName>
    <definedName name="Company" localSheetId="8">#REF!</definedName>
    <definedName name="Company">#REF!</definedName>
    <definedName name="Company_____of_dividends_issued_as_scrip_shares">#REF!</definedName>
    <definedName name="Company_____of_ILD">#REF!</definedName>
    <definedName name="Company_____of_ordinary_dividends_paid_as_interim_dividend">#REF!</definedName>
    <definedName name="Company___2020_25_RCV_opening_balance___real.ADDN1">#REF!</definedName>
    <definedName name="Company___2020_25_RCV_opening_balance___real.ADDN2">#REF!</definedName>
    <definedName name="Company___2020_25_RCV_opening_balance___real.BR">#REF!</definedName>
    <definedName name="Company___2020_25_RCV_opening_balance___real.WN">#REF!</definedName>
    <definedName name="Company___2020_25_RCV_opening_balance___real.WR">#REF!</definedName>
    <definedName name="Company___2020_25_RCV_opening_balance___real.WWN">#REF!</definedName>
    <definedName name="Company___accounting_charge_included_in_regulatory_accounts_for_Defined_Contribution_schemes___charge_for_DC_schemes___control___real.ADDN1">#REF!</definedName>
    <definedName name="Company___accounting_charge_included_in_regulatory_accounts_for_Defined_Contribution_schemes___charge_for_DC_schemes___control___real.ADDN2">#REF!</definedName>
    <definedName name="Company___accounting_charge_included_in_regulatory_accounts_for_Defined_Contribution_schemes___charge_for_DC_schemes___control___real.BR">#REF!</definedName>
    <definedName name="Company___accounting_charge_included_in_regulatory_accounts_for_Defined_Contribution_schemes___charge_for_DC_schemes___control___real.WN">#REF!</definedName>
    <definedName name="Company___accounting_charge_included_in_regulatory_accounts_for_Defined_Contribution_schemes___charge_for_DC_schemes___control___real.WR">#REF!</definedName>
    <definedName name="Company___accounting_charge_included_in_regulatory_accounts_for_Defined_Contribution_schemes___charge_for_DC_schemes___control___real.WWN">#REF!</definedName>
    <definedName name="Company___actual_opening_Fixed_rate_debt___nominal.ADDN1">#REF!</definedName>
    <definedName name="Company___actual_opening_Fixed_rate_debt___nominal.ADDN2">#REF!</definedName>
    <definedName name="Company___actual_opening_Fixed_rate_debt___nominal.BR">#REF!</definedName>
    <definedName name="Company___actual_opening_Fixed_rate_debt___nominal.WN">#REF!</definedName>
    <definedName name="Company___actual_opening_Fixed_rate_debt___nominal.WR">#REF!</definedName>
    <definedName name="Company___actual_opening_Fixed_rate_debt___nominal.WWN">#REF!</definedName>
    <definedName name="Company___actual_opening_Floating_rate_debt___nominal.ADDN1">#REF!</definedName>
    <definedName name="Company___actual_opening_Floating_rate_debt___nominal.ADDN2">#REF!</definedName>
    <definedName name="Company___actual_opening_Floating_rate_debt___nominal.BR">#REF!</definedName>
    <definedName name="Company___actual_opening_Floating_rate_debt___nominal.WN">#REF!</definedName>
    <definedName name="Company___actual_opening_Floating_rate_debt___nominal.WR">#REF!</definedName>
    <definedName name="Company___actual_opening_Floating_rate_debt___nominal.WWN">#REF!</definedName>
    <definedName name="Company___actual_opening_index_linked_debt___nominal.ADDN1">#REF!</definedName>
    <definedName name="Company___actual_opening_index_linked_debt___nominal.ADDN2">#REF!</definedName>
    <definedName name="Company___actual_opening_index_linked_debt___nominal.BR">#REF!</definedName>
    <definedName name="Company___actual_opening_index_linked_debt___nominal.WN">#REF!</definedName>
    <definedName name="Company___actual_opening_index_linked_debt___nominal.WR">#REF!</definedName>
    <definedName name="Company___actual_opening_index_linked_debt___nominal.WWN">#REF!</definedName>
    <definedName name="Company___adjustment_to_tax_payment.ADDN1">#REF!</definedName>
    <definedName name="Company___adjustment_to_tax_payment.ADDN2">#REF!</definedName>
    <definedName name="Company___adjustment_to_tax_payment.BR">#REF!</definedName>
    <definedName name="Company___adjustment_to_tax_payment.WN">#REF!</definedName>
    <definedName name="Company___adjustment_to_tax_payment.WR">#REF!</definedName>
    <definedName name="Company___adjustment_to_tax_payment.WWN">#REF!</definedName>
    <definedName name="Company___Adjustment_to_Wholesale_revenue_requirement___real.ADDN1">#REF!</definedName>
    <definedName name="Company___Adjustment_to_Wholesale_revenue_requirement___real.ADDN2">#REF!</definedName>
    <definedName name="Company___Adjustment_to_Wholesale_revenue_requirement___real.BR">#REF!</definedName>
    <definedName name="Company___Adjustment_to_Wholesale_revenue_requirement___real.WN">#REF!</definedName>
    <definedName name="Company___Adjustment_to_Wholesale_revenue_requirement___real.WR">#REF!</definedName>
    <definedName name="Company___Adjustment_to_Wholesale_revenue_requirement___real.WWN">#REF!</definedName>
    <definedName name="Company___allowable_depreciation_on_capitalised_revenue___control.ADDN1">#REF!</definedName>
    <definedName name="Company___allowable_depreciation_on_capitalised_revenue___control.ADDN2">#REF!</definedName>
    <definedName name="Company___allowable_depreciation_on_capitalised_revenue___control.BR">#REF!</definedName>
    <definedName name="Company___allowable_depreciation_on_capitalised_revenue___control.WN">#REF!</definedName>
    <definedName name="Company___allowable_depreciation_on_capitalised_revenue___control.WR">#REF!</definedName>
    <definedName name="Company___allowable_depreciation_on_capitalised_revenue___control.WWN">#REF!</definedName>
    <definedName name="Company___Alternative_revenue_value___real.ADDN1">#REF!</definedName>
    <definedName name="Company___Alternative_revenue_value___real.ADDN2">#REF!</definedName>
    <definedName name="Company___Alternative_revenue_value___real.BR">#REF!</definedName>
    <definedName name="Company___Alternative_revenue_value___real.WN">#REF!</definedName>
    <definedName name="Company___Alternative_revenue_value___real.WR">#REF!</definedName>
    <definedName name="Company___Alternative_revenue_value___real.WWN">#REF!</definedName>
    <definedName name="Company___Base_revenue_for_2024_25___real.ADDN1">#REF!</definedName>
    <definedName name="Company___Base_revenue_for_2024_25___real.ADDN2">#REF!</definedName>
    <definedName name="Company___Base_revenue_for_2024_25___real.BR">#REF!</definedName>
    <definedName name="Company___Base_revenue_for_2024_25___real.WN">#REF!</definedName>
    <definedName name="Company___Base_revenue_for_2024_25___real.WR">#REF!</definedName>
    <definedName name="Company___Base_revenue_for_2024_25___real.WWN">#REF!</definedName>
    <definedName name="Company___blended_interest_rate_on_change_in_borrowings">#REF!</definedName>
    <definedName name="Company___Business__retail_total_allowed_depreciation___real">#REF!</definedName>
    <definedName name="Company___Business_Advance_Receipts_Weighting___Unmeasured">#REF!</definedName>
    <definedName name="Company___Business_Measured_income_accrual_Opening_balance___nominal">#REF!</definedName>
    <definedName name="Company___Business_measured_income_proportion_of_total_Business_income">#REF!</definedName>
    <definedName name="Company___Business_retail__Measured_income_accrual_rate">#REF!</definedName>
    <definedName name="Company___Business_retail_advance_receipts_creditor_days_measured">#REF!</definedName>
    <definedName name="Company___Business_retail_advance_receipts_creditor_days_unmeasured">#REF!</definedName>
    <definedName name="Company___Business_retail_average_cost_per_customer_in_Tariff_Band__Welsh_companies____real.1">#REF!</definedName>
    <definedName name="Company___Business_retail_average_cost_per_customer_in_Tariff_Band__Welsh_companies____real.2">#REF!</definedName>
    <definedName name="Company___Business_retail_average_cost_per_customer_in_Tariff_Band__Welsh_companies____real.3">#REF!</definedName>
    <definedName name="Company___Business_retail_margin___Override">#REF!</definedName>
    <definedName name="Company___Business_retail_revenue_adjustment___real">#REF!</definedName>
    <definedName name="Company___Business_retail_revenue_override___nominal">#REF!</definedName>
    <definedName name="Company___business_weighted_average_debtor_days">#REF!</definedName>
    <definedName name="Company___Capex_creditor_days">#REF!</definedName>
    <definedName name="Company___Capital_expenditure___proportion_of_new_capital_expenditure_qualifying_for_the_main_rate_pool___control.ADDN1">#REF!</definedName>
    <definedName name="Company___Capital_expenditure___proportion_of_new_capital_expenditure_qualifying_for_the_main_rate_pool___control.ADDN2">#REF!</definedName>
    <definedName name="Company___Capital_expenditure___proportion_of_new_capital_expenditure_qualifying_for_the_main_rate_pool___control.BR">#REF!</definedName>
    <definedName name="Company___Capital_expenditure___proportion_of_new_capital_expenditure_qualifying_for_the_main_rate_pool___control.WN">#REF!</definedName>
    <definedName name="Company___Capital_expenditure___proportion_of_new_capital_expenditure_qualifying_for_the_main_rate_pool___control.WR">#REF!</definedName>
    <definedName name="Company___Capital_expenditure___proportion_of_new_capital_expenditure_qualifying_for_the_main_rate_pool___control.WWN">#REF!</definedName>
    <definedName name="Company___Capital_expenditure___proportion_of_new_capital_expenditure_qualifying_for_the_special_rate_pool___control.ADDN1">#REF!</definedName>
    <definedName name="Company___Capital_expenditure___proportion_of_new_capital_expenditure_qualifying_for_the_special_rate_pool___control.ADDN2">#REF!</definedName>
    <definedName name="Company___Capital_expenditure___proportion_of_new_capital_expenditure_qualifying_for_the_special_rate_pool___control.BR">#REF!</definedName>
    <definedName name="Company___Capital_expenditure___proportion_of_new_capital_expenditure_qualifying_for_the_special_rate_pool___control.WN">#REF!</definedName>
    <definedName name="Company___Capital_expenditure___proportion_of_new_capital_expenditure_qualifying_for_the_special_rate_pool___control.WR">#REF!</definedName>
    <definedName name="Company___Capital_expenditure___proportion_of_new_capital_expenditure_qualifying_for_the_special_rate_pool___control.WWN">#REF!</definedName>
    <definedName name="Company___Capital_expenditure___proportion_of_new_capital_expenditure_qualifying_for_the_structures_and_buildings_pool___control.ADDN1">#REF!</definedName>
    <definedName name="Company___Capital_expenditure___proportion_of_new_capital_expenditure_qualifying_for_the_structures_and_buildings_pool___control.ADDN2">#REF!</definedName>
    <definedName name="Company___Capital_expenditure___proportion_of_new_capital_expenditure_qualifying_for_the_structures_and_buildings_pool___control.BR">#REF!</definedName>
    <definedName name="Company___Capital_expenditure___proportion_of_new_capital_expenditure_qualifying_for_the_structures_and_buildings_pool___control.WN">#REF!</definedName>
    <definedName name="Company___Capital_expenditure___proportion_of_new_capital_expenditure_qualifying_for_the_structures_and_buildings_pool___control.WR">#REF!</definedName>
    <definedName name="Company___Capital_expenditure___proportion_of_new_capital_expenditure_qualifying_for_the_structures_and_buildings_pool___control.WWN">#REF!</definedName>
    <definedName name="Company___Capital_expenditure_on_assets_principally_used_by_business_retail___real">#REF!</definedName>
    <definedName name="Company___Capital_expenditure_on_assets_principally_used_by_residential_retail___real">#REF!</definedName>
    <definedName name="Company___Capital_expenditure_writing_down_allowance_main_rate_pool">#REF!</definedName>
    <definedName name="Company___Capital_expenditure_writing_down_allowance_main_rate_pool___first_year_rate">#REF!</definedName>
    <definedName name="Company___Capital_expenditure_writing_down_allowance_special_rate_pool">#REF!</definedName>
    <definedName name="Company___Capital_expenditure_writing_down_allowance_special_rate_pool___first_year_rate">#REF!</definedName>
    <definedName name="Company___Capital_expenditure_writing_down_allowance_structures_and_buildings_pool">#REF!</definedName>
    <definedName name="Company___Capital_expenditure_writing_down_allowance_structures_and_buildings_pool___first_year_rate">#REF!</definedName>
    <definedName name="Company___Cash_and_cash_equivalents_actual_initial_balance___control___nominal.ADDN1">#REF!</definedName>
    <definedName name="Company___Cash_and_cash_equivalents_actual_initial_balance___control___nominal.ADDN2">#REF!</definedName>
    <definedName name="Company___Cash_and_cash_equivalents_actual_initial_balance___control___nominal.BR">#REF!</definedName>
    <definedName name="Company___Cash_and_cash_equivalents_actual_initial_balance___control___nominal.WN">#REF!</definedName>
    <definedName name="Company___Cash_and_cash_equivalents_actual_initial_balance___control___nominal.WR">#REF!</definedName>
    <definedName name="Company___Cash_and_cash_equivalents_actual_initial_balance___control___nominal.WWN">#REF!</definedName>
    <definedName name="Company___cash_contributions__DB_schemes__ongoing____actual_and_forecast___control___real.ADDN1">#REF!</definedName>
    <definedName name="Company___cash_contributions__DB_schemes__ongoing____actual_and_forecast___control___real.ADDN2">#REF!</definedName>
    <definedName name="Company___cash_contributions__DB_schemes__ongoing____actual_and_forecast___control___real.BR">#REF!</definedName>
    <definedName name="Company___cash_contributions__DB_schemes__ongoing____actual_and_forecast___control___real.WN">#REF!</definedName>
    <definedName name="Company___cash_contributions__DB_schemes__ongoing____actual_and_forecast___control___real.WR">#REF!</definedName>
    <definedName name="Company___cash_contributions__DB_schemes__ongoing____actual_and_forecast___control___real.WWN">#REF!</definedName>
    <definedName name="Company___cash_interest_rate.ADDN1">#REF!</definedName>
    <definedName name="Company___cash_interest_rate.ADDN2">#REF!</definedName>
    <definedName name="Company___cash_interest_rate.BR">#REF!</definedName>
    <definedName name="Company___cash_interest_rate.WN">#REF!</definedName>
    <definedName name="Company___cash_interest_rate.WR">#REF!</definedName>
    <definedName name="Company___cash_interest_rate.WWN">#REF!</definedName>
    <definedName name="Company___Charge_for_DB_schemes___residential_retail___charge_for_DB_schemes___control___real.ADDN1">#REF!</definedName>
    <definedName name="Company___Charge_for_DB_schemes___residential_retail___charge_for_DB_schemes___control___real.ADDN2">#REF!</definedName>
    <definedName name="Company___Charge_for_DB_schemes___residential_retail___charge_for_DB_schemes___control___real.BR">#REF!</definedName>
    <definedName name="Company___Charge_for_DB_schemes___residential_retail___charge_for_DB_schemes___control___real.WN">#REF!</definedName>
    <definedName name="Company___Charge_for_DB_schemes___residential_retail___charge_for_DB_schemes___control___real.WR">#REF!</definedName>
    <definedName name="Company___Charge_for_DB_schemes___residential_retail___charge_for_DB_schemes___control___real.WWN">#REF!</definedName>
    <definedName name="Company___Consumer_price_index__including_housing_costs____Consumer_Price_Index__with_housing__for_April">#REF!</definedName>
    <definedName name="Company___Consumer_price_index__including_housing_costs____Consumer_Price_Index__with_housing__for_August">#REF!</definedName>
    <definedName name="Company___Consumer_price_index__including_housing_costs____Consumer_Price_Index__with_housing__for_December">#REF!</definedName>
    <definedName name="Company___Consumer_price_index__including_housing_costs____Consumer_Price_Index__with_housing__for_February">#REF!</definedName>
    <definedName name="Company___Consumer_price_index__including_housing_costs____Consumer_Price_Index__with_housing__for_January">#REF!</definedName>
    <definedName name="Company___Consumer_price_index__including_housing_costs____Consumer_Price_Index__with_housing__for_July">#REF!</definedName>
    <definedName name="Company___Consumer_price_index__including_housing_costs____Consumer_Price_Index__with_housing__for_June">#REF!</definedName>
    <definedName name="Company___Consumer_price_index__including_housing_costs____Consumer_Price_Index__with_housing__for_March">#REF!</definedName>
    <definedName name="Company___Consumer_price_index__including_housing_costs____Consumer_Price_Index__with_housing__for_May">#REF!</definedName>
    <definedName name="Company___Consumer_price_index__including_housing_costs____Consumer_Price_Index__with_housing__for_November">#REF!</definedName>
    <definedName name="Company___Consumer_price_index__including_housing_costs____Consumer_Price_Index__with_housing__for_November___Constant">#REF!</definedName>
    <definedName name="Company___Consumer_price_index__including_housing_costs____Consumer_Price_Index__with_housing__for_October">#REF!</definedName>
    <definedName name="Company___Consumer_price_index__including_housing_costs____Consumer_Price_Index__with_housing__for_September">#REF!</definedName>
    <definedName name="Company___Cost_to_serve_metered_dual_customers___real">#REF!</definedName>
    <definedName name="Company___Cost_to_serve_metered_sewerage_customers___real">#REF!</definedName>
    <definedName name="Company___Cost_to_serve_metered_water_customers___real">#REF!</definedName>
    <definedName name="Company___Cost_to_serve_per_unmetered_water_customers___real">#REF!</definedName>
    <definedName name="Company___Cost_to_serve_unmetered_dual_customers___real">#REF!</definedName>
    <definedName name="Company___Cost_to_serve_unmetered_sewerage_customers___real">#REF!</definedName>
    <definedName name="Company___CPI_H____2022_23___April">#REF!</definedName>
    <definedName name="Company___CPI_H____2022_23___August">#REF!</definedName>
    <definedName name="Company___CPI_H____2022_23___December">#REF!</definedName>
    <definedName name="Company___CPI_H____2022_23___February">#REF!</definedName>
    <definedName name="Company___CPI_H____2022_23___January">#REF!</definedName>
    <definedName name="Company___CPI_H____2022_23___July">#REF!</definedName>
    <definedName name="Company___CPI_H____2022_23___June">#REF!</definedName>
    <definedName name="Company___CPI_H____2022_23___March">#REF!</definedName>
    <definedName name="Company___CPI_H____2022_23___May">#REF!</definedName>
    <definedName name="Company___CPI_H____2022_23___November">#REF!</definedName>
    <definedName name="Company___CPI_H____2022_23___October">#REF!</definedName>
    <definedName name="Company___CPI_H____2022_23___September">#REF!</definedName>
    <definedName name="Company___Current_tax_liabilities___Appointee_b_f___nominal">#REF!</definedName>
    <definedName name="Company___Debtors_other___nominal">#REF!</definedName>
    <definedName name="Company___Defined_benefit_pension_deficit_recovery_per_IN13_17___real.ADDN1">#REF!</definedName>
    <definedName name="Company___Defined_benefit_pension_deficit_recovery_per_IN13_17___real.ADDN2">#REF!</definedName>
    <definedName name="Company___Defined_benefit_pension_deficit_recovery_per_IN13_17___real.BR">#REF!</definedName>
    <definedName name="Company___Defined_benefit_pension_deficit_recovery_per_IN13_17___real.WN">#REF!</definedName>
    <definedName name="Company___Defined_benefit_pension_deficit_recovery_per_IN13_17___real.WR">#REF!</definedName>
    <definedName name="Company___Defined_benefit_pension_deficit_recovery_per_IN13_17___real.WWN">#REF!</definedName>
    <definedName name="Company___Depreciation_b_f___control___active___nominal.ADDN1">#REF!</definedName>
    <definedName name="Company___Depreciation_b_f___control___active___nominal.ADDN2">#REF!</definedName>
    <definedName name="Company___Depreciation_b_f___control___active___nominal.BR">#REF!</definedName>
    <definedName name="Company___Depreciation_b_f___control___active___nominal.WN">#REF!</definedName>
    <definedName name="Company___Depreciation_b_f___control___active___nominal.WR">#REF!</definedName>
    <definedName name="Company___Depreciation_b_f___control___active___nominal.WWN">#REF!</definedName>
    <definedName name="Company___Disallowable_expenditure___Change_in_general_provisions___control___nominal.ADDN1">#REF!</definedName>
    <definedName name="Company___Disallowable_expenditure___Change_in_general_provisions___control___nominal.ADDN2">#REF!</definedName>
    <definedName name="Company___Disallowable_expenditure___Change_in_general_provisions___control___nominal.BR">#REF!</definedName>
    <definedName name="Company___Disallowable_expenditure___Change_in_general_provisions___control___nominal.WN">#REF!</definedName>
    <definedName name="Company___Disallowable_expenditure___Change_in_general_provisions___control___nominal.WR">#REF!</definedName>
    <definedName name="Company___Disallowable_expenditure___Change_in_general_provisions___control___nominal.WWN">#REF!</definedName>
    <definedName name="Company___Discount_rate_for_reprofiling_allowed_revenue.ADDN1">#REF!</definedName>
    <definedName name="Company___Discount_rate_for_reprofiling_allowed_revenue.ADDN2">#REF!</definedName>
    <definedName name="Company___Discount_rate_for_reprofiling_allowed_revenue.BR">#REF!</definedName>
    <definedName name="Company___Discount_rate_for_reprofiling_allowed_revenue.WN">#REF!</definedName>
    <definedName name="Company___Discount_rate_for_reprofiling_allowed_revenue.WR">#REF!</definedName>
    <definedName name="Company___Discount_rate_for_reprofiling_allowed_revenue.WWN">#REF!</definedName>
    <definedName name="Company___Dividend_creditors_wholesale_retail_split___business_retail___nominal">#REF!</definedName>
    <definedName name="Company___Dividend_creditors_wholesale_retail_split___Dividend_creditors___residential_retail___nominal">#REF!</definedName>
    <definedName name="Company___dividend_yield">#REF!</definedName>
    <definedName name="Company___Expenditure___Total_residential_retail_costs___Residential_measured___Water_and_Wastewater___nominal">#REF!</definedName>
    <definedName name="Company___Expenditure___Total_residential_retail_costs___Residential_unmeasured___Water_and_Wastewater___nominal">#REF!</definedName>
    <definedName name="Company___Finance_lease_depreciation___control___nominal.ADDN1">#REF!</definedName>
    <definedName name="Company___Finance_lease_depreciation___control___nominal.ADDN2">#REF!</definedName>
    <definedName name="Company___Finance_lease_depreciation___control___nominal.BR">#REF!</definedName>
    <definedName name="Company___Finance_lease_depreciation___control___nominal.WN">#REF!</definedName>
    <definedName name="Company___Finance_lease_depreciation___control___nominal.WR">#REF!</definedName>
    <definedName name="Company___Finance_lease_depreciation___control___nominal.WWN">#REF!</definedName>
    <definedName name="Company___Fixed_asset_net_book_value_at_31_March___business_retail___nominal">#REF!</definedName>
    <definedName name="Company___Fixed_asset_net_book_value_at_31_March___residential_retail___nominal">#REF!</definedName>
    <definedName name="Company___Fixed_assets_b_f___control___active___nominal.ADDN1">#REF!</definedName>
    <definedName name="Company___Fixed_assets_b_f___control___active___nominal.ADDN2">#REF!</definedName>
    <definedName name="Company___Fixed_assets_b_f___control___active___nominal.BR">#REF!</definedName>
    <definedName name="Company___Fixed_assets_b_f___control___active___nominal.WN">#REF!</definedName>
    <definedName name="Company___Fixed_assets_b_f___control___active___nominal.WR">#REF!</definedName>
    <definedName name="Company___Fixed_assets_b_f___control___active___nominal.WWN">#REF!</definedName>
    <definedName name="Company___Grants_and_contributions___capital_expenditure___non_price_control___real.ADDN1">#REF!</definedName>
    <definedName name="Company___Grants_and_contributions___capital_expenditure___non_price_control___real.ADDN2">#REF!</definedName>
    <definedName name="Company___Grants_and_contributions___capital_expenditure___non_price_control___real.BR">#REF!</definedName>
    <definedName name="Company___Grants_and_contributions___capital_expenditure___non_price_control___real.WN">#REF!</definedName>
    <definedName name="Company___Grants_and_contributions___capital_expenditure___non_price_control___real.WR">#REF!</definedName>
    <definedName name="Company___Grants_and_contributions___capital_expenditure___non_price_control___real.WWN">#REF!</definedName>
    <definedName name="Company___Grants_and_contributions___operational_expenditure___non_price_control___real.ADDN1">#REF!</definedName>
    <definedName name="Company___Grants_and_contributions___operational_expenditure___non_price_control___real.ADDN2">#REF!</definedName>
    <definedName name="Company___Grants_and_contributions___operational_expenditure___non_price_control___real.BR">#REF!</definedName>
    <definedName name="Company___Grants_and_contributions___operational_expenditure___non_price_control___real.WN">#REF!</definedName>
    <definedName name="Company___Grants_and_contributions___operational_expenditure___non_price_control___real.WR">#REF!</definedName>
    <definedName name="Company___Grants_and_contributions___operational_expenditure___non_price_control___real.WWN">#REF!</definedName>
    <definedName name="Company___Grants_and_contributions_net_of_income_offset___capital_expenditure___price_control___real.ADDN1">#REF!</definedName>
    <definedName name="Company___Grants_and_contributions_net_of_income_offset___capital_expenditure___price_control___real.ADDN2">#REF!</definedName>
    <definedName name="Company___Grants_and_contributions_net_of_income_offset___capital_expenditure___price_control___real.BR">#REF!</definedName>
    <definedName name="Company___Grants_and_contributions_net_of_income_offset___capital_expenditure___price_control___real.WN">#REF!</definedName>
    <definedName name="Company___Grants_and_contributions_net_of_income_offset___capital_expenditure___price_control___real.WR">#REF!</definedName>
    <definedName name="Company___Grants_and_contributions_net_of_income_offset___capital_expenditure___price_control___real.WWN">#REF!</definedName>
    <definedName name="Company___Grants_and_contributions_net_of_income_offset___operational_expenditure___price_control___real.ADDN1">#REF!</definedName>
    <definedName name="Company___Grants_and_contributions_net_of_income_offset___operational_expenditure___price_control___real.ADDN2">#REF!</definedName>
    <definedName name="Company___Grants_and_contributions_net_of_income_offset___operational_expenditure___price_control___real.BR">#REF!</definedName>
    <definedName name="Company___Grants_and_contributions_net_of_income_offset___operational_expenditure___price_control___real.WN">#REF!</definedName>
    <definedName name="Company___Grants_and_contributions_net_of_income_offset___operational_expenditure___price_control___real.WR">#REF!</definedName>
    <definedName name="Company___Grants_and_contributions_net_of_income_offset___operational_expenditure___price_control___real.WWN">#REF!</definedName>
    <definedName name="Company___Gross_capital_expenditure___real_including_g_c___including_cost_sharing.ADDN1">#REF!</definedName>
    <definedName name="Company___Gross_capital_expenditure___real_including_g_c___including_cost_sharing.ADDN2">#REF!</definedName>
    <definedName name="Company___Gross_capital_expenditure___real_including_g_c___including_cost_sharing.BR">#REF!</definedName>
    <definedName name="Company___Gross_capital_expenditure___real_including_g_c___including_cost_sharing.WN">#REF!</definedName>
    <definedName name="Company___Gross_capital_expenditure___real_including_g_c___including_cost_sharing.WR">#REF!</definedName>
    <definedName name="Company___Gross_capital_expenditure___real_including_g_c___including_cost_sharing.WWN">#REF!</definedName>
    <definedName name="Company___HH_Advance_receipts_creditor_days_measured">#REF!</definedName>
    <definedName name="Company___HH_Advance_receipts_creditor_days_unmeasured">#REF!</definedName>
    <definedName name="Company___HH_Measured_income_accrual___nominal">#REF!</definedName>
    <definedName name="Company___HH_Measured_income_accrual_rate">#REF!</definedName>
    <definedName name="Company___HH_measured_trade_debtors">#REF!</definedName>
    <definedName name="Company___HH_measured_trade_receivables___net___nominal">#REF!</definedName>
    <definedName name="Company___HH_unmeasured_trade_debtors">#REF!</definedName>
    <definedName name="Company___HH_unmeasured_trade_receivables___nominal">#REF!</definedName>
    <definedName name="Company___Households_connected_for_sewerage_only___metered">#REF!</definedName>
    <definedName name="Company___Households_connected_for_sewerage_only___unmetered">#REF!</definedName>
    <definedName name="Company___Households_connected_for_water_and_sewerage___metered">#REF!</definedName>
    <definedName name="Company___Households_connected_for_water_and_sewerage___unmetered">#REF!</definedName>
    <definedName name="Company___Households_connected_for_water_only___metered">#REF!</definedName>
    <definedName name="Company___Households_connected_for_water_only___unmetered">#REF!</definedName>
    <definedName name="Company___Innovation_funding___real.ADDN1">#REF!</definedName>
    <definedName name="Company___Innovation_funding___real.ADDN2">#REF!</definedName>
    <definedName name="Company___Innovation_funding___real.BR">#REF!</definedName>
    <definedName name="Company___Innovation_funding___real.WN">#REF!</definedName>
    <definedName name="Company___Innovation_funding___real.WR">#REF!</definedName>
    <definedName name="Company___Innovation_funding___real.WWN">#REF!</definedName>
    <definedName name="Company___Interest_rate___Business___Active">#REF!</definedName>
    <definedName name="Company___interest_rate___residential">#REF!</definedName>
    <definedName name="Company___interest_rate_on_CPIH_index_linked_debt.ADDN1">#REF!</definedName>
    <definedName name="Company___interest_rate_on_CPIH_index_linked_debt.ADDN2">#REF!</definedName>
    <definedName name="Company___interest_rate_on_CPIH_index_linked_debt.BR">#REF!</definedName>
    <definedName name="Company___interest_rate_on_CPIH_index_linked_debt.WN">#REF!</definedName>
    <definedName name="Company___interest_rate_on_CPIH_index_linked_debt.WR">#REF!</definedName>
    <definedName name="Company___interest_rate_on_CPIH_index_linked_debt.WWN">#REF!</definedName>
    <definedName name="Company___interest_rate_on_fixed_rate_debt.ADDN1">#REF!</definedName>
    <definedName name="Company___interest_rate_on_fixed_rate_debt.ADDN2">#REF!</definedName>
    <definedName name="Company___interest_rate_on_fixed_rate_debt.BR">#REF!</definedName>
    <definedName name="Company___interest_rate_on_fixed_rate_debt.WN">#REF!</definedName>
    <definedName name="Company___interest_rate_on_fixed_rate_debt.WR">#REF!</definedName>
    <definedName name="Company___interest_rate_on_fixed_rate_debt.WWN">#REF!</definedName>
    <definedName name="Company___interest_rate_on_RPI_index_linked_debt.ADDN1">#REF!</definedName>
    <definedName name="Company___interest_rate_on_RPI_index_linked_debt.ADDN2">#REF!</definedName>
    <definedName name="Company___interest_rate_on_RPI_index_linked_debt.BR">#REF!</definedName>
    <definedName name="Company___interest_rate_on_RPI_index_linked_debt.WN">#REF!</definedName>
    <definedName name="Company___interest_rate_on_RPI_index_linked_debt.WR">#REF!</definedName>
    <definedName name="Company___interest_rate_on_RPI_index_linked_debt.WWN">#REF!</definedName>
    <definedName name="Company___Inventories_balance___control___nominal.ADDN1">#REF!</definedName>
    <definedName name="Company___Inventories_balance___control___nominal.ADDN2">#REF!</definedName>
    <definedName name="Company___Inventories_balance___control___nominal.BR">#REF!</definedName>
    <definedName name="Company___Inventories_balance___control___nominal.WN">#REF!</definedName>
    <definedName name="Company___Inventories_balance___control___nominal.WR">#REF!</definedName>
    <definedName name="Company___Inventories_balance___control___nominal.WWN">#REF!</definedName>
    <definedName name="Company___IRE_totex_adjustment_for_ACICR__Ofwat____real.ADDN1">#REF!</definedName>
    <definedName name="Company___IRE_totex_adjustment_for_ACICR__Ofwat____real.ADDN2">#REF!</definedName>
    <definedName name="Company___IRE_totex_adjustment_for_ACICR__Ofwat____real.BR">#REF!</definedName>
    <definedName name="Company___IRE_totex_adjustment_for_ACICR__Ofwat____real.WN">#REF!</definedName>
    <definedName name="Company___IRE_totex_adjustment_for_ACICR__Ofwat____real.WR">#REF!</definedName>
    <definedName name="Company___IRE_totex_adjustment_for_ACICR__Ofwat____real.WWN">#REF!</definedName>
    <definedName name="Company___Long_term_CPI_H__assumed_percentage_increase">#REF!</definedName>
    <definedName name="Company___Measured_charge___business.ADDN1">#REF!</definedName>
    <definedName name="Company___Measured_charge___business.ADDN2">#REF!</definedName>
    <definedName name="Company___Measured_charge___business.BR">#REF!</definedName>
    <definedName name="Company___Measured_charge___business.WN">#REF!</definedName>
    <definedName name="Company___Measured_charge___business.WR">#REF!</definedName>
    <definedName name="Company___Measured_charge___business.WWN">#REF!</definedName>
    <definedName name="Company___Measured_charge___residential.ADDN1">#REF!</definedName>
    <definedName name="Company___Measured_charge___residential.ADDN2">#REF!</definedName>
    <definedName name="Company___Measured_charge___residential.BR">#REF!</definedName>
    <definedName name="Company___Measured_charge___residential.WN">#REF!</definedName>
    <definedName name="Company___Measured_charge___residential.WR">#REF!</definedName>
    <definedName name="Company___Measured_charge___residential.WWN">#REF!</definedName>
    <definedName name="Company___Movement_in_intangible_asset_and_investments_balance___control___nominal.ADDN1">#REF!</definedName>
    <definedName name="Company___Movement_in_intangible_asset_and_investments_balance___control___nominal.ADDN2">#REF!</definedName>
    <definedName name="Company___Movement_in_intangible_asset_and_investments_balance___control___nominal.BR">#REF!</definedName>
    <definedName name="Company___Movement_in_intangible_asset_and_investments_balance___control___nominal.WN">#REF!</definedName>
    <definedName name="Company___Movement_in_intangible_asset_and_investments_balance___control___nominal.WR">#REF!</definedName>
    <definedName name="Company___Movement_in_intangible_asset_and_investments_balance___control___nominal.WWN">#REF!</definedName>
    <definedName name="Company___Movement_in_other_liabilities___control___nominal.ADDN1">#REF!</definedName>
    <definedName name="Company___Movement_in_other_liabilities___control___nominal.ADDN2">#REF!</definedName>
    <definedName name="Company___Movement_in_other_liabilities___control___nominal.BR">#REF!</definedName>
    <definedName name="Company___Movement_in_other_liabilities___control___nominal.WN">#REF!</definedName>
    <definedName name="Company___Movement_in_other_liabilities___control___nominal.WR">#REF!</definedName>
    <definedName name="Company___Movement_in_other_liabilities___control___nominal.WWN">#REF!</definedName>
    <definedName name="Company___Movement_in_provisions___control___nominal.ADDN1">#REF!</definedName>
    <definedName name="Company___Movement_in_provisions___control___nominal.ADDN2">#REF!</definedName>
    <definedName name="Company___Movement_in_provisions___control___nominal.BR">#REF!</definedName>
    <definedName name="Company___Movement_in_provisions___control___nominal.WN">#REF!</definedName>
    <definedName name="Company___Movement_in_provisions___control___nominal.WR">#REF!</definedName>
    <definedName name="Company___Movement_in_provisions___control___nominal.WWN">#REF!</definedName>
    <definedName name="Company___movement_in_trade_debtor___business___nominal">#REF!</definedName>
    <definedName name="Company___Non_price_control_income___principal_services___real.ADDN1">#REF!</definedName>
    <definedName name="Company___Non_price_control_income___principal_services___real.ADDN2">#REF!</definedName>
    <definedName name="Company___Non_price_control_income___principal_services___real.BR">#REF!</definedName>
    <definedName name="Company___Non_price_control_income___principal_services___real.WN">#REF!</definedName>
    <definedName name="Company___Non_price_control_income___principal_services___real.WR">#REF!</definedName>
    <definedName name="Company___Non_price_control_income___principal_services___real.WWN">#REF!</definedName>
    <definedName name="Company___Non_price_control_income___third_party_services___Bulk_supplies___contract_not_qualifying_for_water_trading_incentives___signed_before_1_April_2020___real.ADDN1">#REF!</definedName>
    <definedName name="Company___Non_price_control_income___third_party_services___Bulk_supplies___contract_not_qualifying_for_water_trading_incentives___signed_before_1_April_2020___real.ADDN2">#REF!</definedName>
    <definedName name="Company___Non_price_control_income___third_party_services___Bulk_supplies___contract_not_qualifying_for_water_trading_incentives___signed_before_1_April_2020___real.BR">#REF!</definedName>
    <definedName name="Company___Non_price_control_income___third_party_services___Bulk_supplies___contract_not_qualifying_for_water_trading_incentives___signed_before_1_April_2020___real.WN">#REF!</definedName>
    <definedName name="Company___Non_price_control_income___third_party_services___Bulk_supplies___contract_not_qualifying_for_water_trading_incentives___signed_before_1_April_2020___real.WR">#REF!</definedName>
    <definedName name="Company___Non_price_control_income___third_party_services___Bulk_supplies___contract_not_qualifying_for_water_trading_incentives___signed_before_1_April_2020___real.WWN">#REF!</definedName>
    <definedName name="Company___Non_price_control_income___third_party_services___Bulk_supplies___contract_qualifying_for_water_trading_incentives___on_or_after_1_April_2020___real.ADDN1">#REF!</definedName>
    <definedName name="Company___Non_price_control_income___third_party_services___Bulk_supplies___contract_qualifying_for_water_trading_incentives___on_or_after_1_April_2020___real.ADDN2">#REF!</definedName>
    <definedName name="Company___Non_price_control_income___third_party_services___Bulk_supplies___contract_qualifying_for_water_trading_incentives___on_or_after_1_April_2020___real.BR">#REF!</definedName>
    <definedName name="Company___Non_price_control_income___third_party_services___Bulk_supplies___contract_qualifying_for_water_trading_incentives___on_or_after_1_April_2020___real.WN">#REF!</definedName>
    <definedName name="Company___Non_price_control_income___third_party_services___Bulk_supplies___contract_qualifying_for_water_trading_incentives___on_or_after_1_April_2020___real.WR">#REF!</definedName>
    <definedName name="Company___Non_price_control_income___third_party_services___Bulk_supplies___contract_qualifying_for_water_trading_incentives___on_or_after_1_April_2020___real.WWN">#REF!</definedName>
    <definedName name="Company___Non_price_control_income___third_party_services___Bulk_supplies___General___real.ADDN1">#REF!</definedName>
    <definedName name="Company___Non_price_control_income___third_party_services___Bulk_supplies___General___real.ADDN2">#REF!</definedName>
    <definedName name="Company___Non_price_control_income___third_party_services___Bulk_supplies___General___real.BR">#REF!</definedName>
    <definedName name="Company___Non_price_control_income___third_party_services___Bulk_supplies___General___real.WN">#REF!</definedName>
    <definedName name="Company___Non_price_control_income___third_party_services___Bulk_supplies___General___real.WR">#REF!</definedName>
    <definedName name="Company___Non_price_control_income___third_party_services___Bulk_supplies___General___real.WWN">#REF!</definedName>
    <definedName name="Company___Non_price_control_income___third_party_services___other___real.ADDN1">#REF!</definedName>
    <definedName name="Company___Non_price_control_income___third_party_services___other___real.ADDN2">#REF!</definedName>
    <definedName name="Company___Non_price_control_income___third_party_services___other___real.BR">#REF!</definedName>
    <definedName name="Company___Non_price_control_income___third_party_services___other___real.WN">#REF!</definedName>
    <definedName name="Company___Non_price_control_income___third_party_services___other___real.WR">#REF!</definedName>
    <definedName name="Company___Non_price_control_income___third_party_services___other___real.WWN">#REF!</definedName>
    <definedName name="Company___notional_target_gearing___control.ADDN1">#REF!</definedName>
    <definedName name="Company___notional_target_gearing___control.ADDN2">#REF!</definedName>
    <definedName name="Company___notional_target_gearing___control.BR">#REF!</definedName>
    <definedName name="Company___notional_target_gearing___control.WN">#REF!</definedName>
    <definedName name="Company___notional_target_gearing___control.WR">#REF!</definedName>
    <definedName name="Company___notional_target_gearing___control.WWN">#REF!</definedName>
    <definedName name="Company___opening_business_debtors_measured___nominal">#REF!</definedName>
    <definedName name="Company___opening_business_debtors_unmeasured___nominal">#REF!</definedName>
    <definedName name="Company___Opening_business_retail_measured_advance_receipts___nominal">#REF!</definedName>
    <definedName name="Company___Opening_business_retail_unmeasured_advance_receipts___nominal">#REF!</definedName>
    <definedName name="Company___Opening_Called_up_share_capital_balance___control___nominal.ADDN1">#REF!</definedName>
    <definedName name="Company___Opening_Called_up_share_capital_balance___control___nominal.ADDN2">#REF!</definedName>
    <definedName name="Company___Opening_Called_up_share_capital_balance___control___nominal.BR">#REF!</definedName>
    <definedName name="Company___Opening_Called_up_share_capital_balance___control___nominal.WN">#REF!</definedName>
    <definedName name="Company___Opening_Called_up_share_capital_balance___control___nominal.WR">#REF!</definedName>
    <definedName name="Company___Opening_Called_up_share_capital_balance___control___nominal.WWN">#REF!</definedName>
    <definedName name="Company___Opening_Capex_creditors_balance___control___nominal.ADDN1">#REF!</definedName>
    <definedName name="Company___Opening_Capex_creditors_balance___control___nominal.ADDN2">#REF!</definedName>
    <definedName name="Company___Opening_Capex_creditors_balance___control___nominal.BR">#REF!</definedName>
    <definedName name="Company___Opening_Capex_creditors_balance___control___nominal.WN">#REF!</definedName>
    <definedName name="Company___Opening_Capex_creditors_balance___control___nominal.WR">#REF!</definedName>
    <definedName name="Company___Opening_Capex_creditors_balance___control___nominal.WWN">#REF!</definedName>
    <definedName name="Company___Opening_Capital_allowance_balance___main_rate_pool___Capital_expenditure___control___nominal.ADDN1">#REF!</definedName>
    <definedName name="Company___Opening_Capital_allowance_balance___main_rate_pool___Capital_expenditure___control___nominal.ADDN2">#REF!</definedName>
    <definedName name="Company___Opening_Capital_allowance_balance___main_rate_pool___Capital_expenditure___control___nominal.BR">#REF!</definedName>
    <definedName name="Company___Opening_Capital_allowance_balance___main_rate_pool___Capital_expenditure___control___nominal.WN">#REF!</definedName>
    <definedName name="Company___Opening_Capital_allowance_balance___main_rate_pool___Capital_expenditure___control___nominal.WR">#REF!</definedName>
    <definedName name="Company___Opening_Capital_allowance_balance___main_rate_pool___Capital_expenditure___control___nominal.WWN">#REF!</definedName>
    <definedName name="Company___Opening_Capital_allowance_balance___special_rate_pool___Capital_expenditure___control___nominal.ADDN1">#REF!</definedName>
    <definedName name="Company___Opening_Capital_allowance_balance___special_rate_pool___Capital_expenditure___control___nominal.ADDN2">#REF!</definedName>
    <definedName name="Company___Opening_Capital_allowance_balance___special_rate_pool___Capital_expenditure___control___nominal.BR">#REF!</definedName>
    <definedName name="Company___Opening_Capital_allowance_balance___special_rate_pool___Capital_expenditure___control___nominal.WN">#REF!</definedName>
    <definedName name="Company___Opening_Capital_allowance_balance___special_rate_pool___Capital_expenditure___control___nominal.WR">#REF!</definedName>
    <definedName name="Company___Opening_Capital_allowance_balance___special_rate_pool___Capital_expenditure___control___nominal.WWN">#REF!</definedName>
    <definedName name="Company___Opening_Capital_allowance_balance___structures_and_buildings_pool___Capital_expenditure___control___nominal.ADDN1">#REF!</definedName>
    <definedName name="Company___Opening_Capital_allowance_balance___structures_and_buildings_pool___Capital_expenditure___control___nominal.ADDN2">#REF!</definedName>
    <definedName name="Company___Opening_Capital_allowance_balance___structures_and_buildings_pool___Capital_expenditure___control___nominal.BR">#REF!</definedName>
    <definedName name="Company___Opening_Capital_allowance_balance___structures_and_buildings_pool___Capital_expenditure___control___nominal.WN">#REF!</definedName>
    <definedName name="Company___Opening_Capital_allowance_balance___structures_and_buildings_pool___Capital_expenditure___control___nominal.WR">#REF!</definedName>
    <definedName name="Company___Opening_Capital_allowance_balance___structures_and_buildings_pool___Capital_expenditure___control___nominal.WWN">#REF!</definedName>
    <definedName name="Company___opening_current_tax_liabilities___control___nominal.ADDN1">#REF!</definedName>
    <definedName name="Company___opening_current_tax_liabilities___control___nominal.ADDN2">#REF!</definedName>
    <definedName name="Company___opening_current_tax_liabilities___control___nominal.BR">#REF!</definedName>
    <definedName name="Company___opening_current_tax_liabilities___control___nominal.WN">#REF!</definedName>
    <definedName name="Company___opening_current_tax_liabilities___control___nominal.WR">#REF!</definedName>
    <definedName name="Company___opening_current_tax_liabilities___control___nominal.WWN">#REF!</definedName>
    <definedName name="Company___opening_deferred_tax_balance___control___nominal.ADDN1">#REF!</definedName>
    <definedName name="Company___opening_deferred_tax_balance___control___nominal.ADDN2">#REF!</definedName>
    <definedName name="Company___opening_deferred_tax_balance___control___nominal.BR">#REF!</definedName>
    <definedName name="Company___opening_deferred_tax_balance___control___nominal.WN">#REF!</definedName>
    <definedName name="Company___opening_deferred_tax_balance___control___nominal.WR">#REF!</definedName>
    <definedName name="Company___opening_deferred_tax_balance___control___nominal.WWN">#REF!</definedName>
    <definedName name="Company___opening_dividend_cashflow_balance___control___nominal.ADDN1">#REF!</definedName>
    <definedName name="Company___opening_dividend_cashflow_balance___control___nominal.ADDN2">#REF!</definedName>
    <definedName name="Company___opening_dividend_cashflow_balance___control___nominal.BR">#REF!</definedName>
    <definedName name="Company___opening_dividend_cashflow_balance___control___nominal.WN">#REF!</definedName>
    <definedName name="Company___opening_dividend_cashflow_balance___control___nominal.WR">#REF!</definedName>
    <definedName name="Company___opening_dividend_cashflow_balance___control___nominal.WWN">#REF!</definedName>
    <definedName name="Company___Opening_Dividend_creditors_balance___control___nominal.ADDN1">#REF!</definedName>
    <definedName name="Company___Opening_Dividend_creditors_balance___control___nominal.ADDN2">#REF!</definedName>
    <definedName name="Company___Opening_Dividend_creditors_balance___control___nominal.BR">#REF!</definedName>
    <definedName name="Company___Opening_Dividend_creditors_balance___control___nominal.WN">#REF!</definedName>
    <definedName name="Company___Opening_Dividend_creditors_balance___control___nominal.WR">#REF!</definedName>
    <definedName name="Company___Opening_Dividend_creditors_balance___control___nominal.WWN">#REF!</definedName>
    <definedName name="Company___Opening_household_measured_advance_receipts___nominal">#REF!</definedName>
    <definedName name="Company___Opening_household_unmeasured_advance_receipts___nominal">#REF!</definedName>
    <definedName name="Company___opening_intangible_asset_and_investments_balance___control___nominal.ADDN1">#REF!</definedName>
    <definedName name="Company___opening_intangible_asset_and_investments_balance___control___nominal.ADDN2">#REF!</definedName>
    <definedName name="Company___opening_intangible_asset_and_investments_balance___control___nominal.BR">#REF!</definedName>
    <definedName name="Company___opening_intangible_asset_and_investments_balance___control___nominal.WN">#REF!</definedName>
    <definedName name="Company___opening_intangible_asset_and_investments_balance___control___nominal.WR">#REF!</definedName>
    <definedName name="Company___opening_intangible_asset_and_investments_balance___control___nominal.WWN">#REF!</definedName>
    <definedName name="Company___Opening_Non_distributable_reserves_balance___control___nominal.ADDN1">#REF!</definedName>
    <definedName name="Company___Opening_Non_distributable_reserves_balance___control___nominal.ADDN2">#REF!</definedName>
    <definedName name="Company___Opening_Non_distributable_reserves_balance___control___nominal.BR">#REF!</definedName>
    <definedName name="Company___Opening_Non_distributable_reserves_balance___control___nominal.WN">#REF!</definedName>
    <definedName name="Company___Opening_Non_distributable_reserves_balance___control___nominal.WR">#REF!</definedName>
    <definedName name="Company___Opening_Non_distributable_reserves_balance___control___nominal.WWN">#REF!</definedName>
    <definedName name="Company___Opening_Other_creditors_balance___control___nominal.ADDN1">#REF!</definedName>
    <definedName name="Company___Opening_Other_creditors_balance___control___nominal.ADDN2">#REF!</definedName>
    <definedName name="Company___Opening_Other_creditors_balance___control___nominal.BR">#REF!</definedName>
    <definedName name="Company___Opening_Other_creditors_balance___control___nominal.WN">#REF!</definedName>
    <definedName name="Company___Opening_Other_creditors_balance___control___nominal.WR">#REF!</definedName>
    <definedName name="Company___Opening_Other_creditors_balance___control___nominal.WWN">#REF!</definedName>
    <definedName name="Company___Opening_Other_debtors_balance___control___nominal.ADDN1">#REF!</definedName>
    <definedName name="Company___Opening_Other_debtors_balance___control___nominal.ADDN2">#REF!</definedName>
    <definedName name="Company___Opening_Other_debtors_balance___control___nominal.BR">#REF!</definedName>
    <definedName name="Company___Opening_Other_debtors_balance___control___nominal.WN">#REF!</definedName>
    <definedName name="Company___Opening_Other_debtors_balance___control___nominal.WR">#REF!</definedName>
    <definedName name="Company___Opening_Other_debtors_balance___control___nominal.WWN">#REF!</definedName>
    <definedName name="Company___Opening_Other_liabilities_balance___control___nominal.ADDN1">#REF!</definedName>
    <definedName name="Company___Opening_Other_liabilities_balance___control___nominal.ADDN2">#REF!</definedName>
    <definedName name="Company___Opening_Other_liabilities_balance___control___nominal.BR">#REF!</definedName>
    <definedName name="Company___Opening_Other_liabilities_balance___control___nominal.WN">#REF!</definedName>
    <definedName name="Company___Opening_Other_liabilities_balance___control___nominal.WR">#REF!</definedName>
    <definedName name="Company___Opening_Other_liabilities_balance___control___nominal.WWN">#REF!</definedName>
    <definedName name="Company___Opening_Provisions_balance___control___nominal.ADDN1">#REF!</definedName>
    <definedName name="Company___Opening_Provisions_balance___control___nominal.ADDN2">#REF!</definedName>
    <definedName name="Company___Opening_Provisions_balance___control___nominal.BR">#REF!</definedName>
    <definedName name="Company___Opening_Provisions_balance___control___nominal.WN">#REF!</definedName>
    <definedName name="Company___Opening_Provisions_balance___control___nominal.WR">#REF!</definedName>
    <definedName name="Company___Opening_Provisions_balance___control___nominal.WWN">#REF!</definedName>
    <definedName name="Company___Opening_retained_cash_balance___Business___nominal">#REF!</definedName>
    <definedName name="Company___Opening_retained_cash_balance___Residential___nominal">#REF!</definedName>
    <definedName name="Company___Opening_retained_earnings_balance___Business____nominal">#REF!</definedName>
    <definedName name="Company___opening_retained_earnings_balance___control___nominal.ADDN1">#REF!</definedName>
    <definedName name="Company___opening_retained_earnings_balance___control___nominal.ADDN2">#REF!</definedName>
    <definedName name="Company___opening_retained_earnings_balance___control___nominal.BR">#REF!</definedName>
    <definedName name="Company___opening_retained_earnings_balance___control___nominal.WN">#REF!</definedName>
    <definedName name="Company___opening_retained_earnings_balance___control___nominal.WR">#REF!</definedName>
    <definedName name="Company___opening_retained_earnings_balance___control___nominal.WWN">#REF!</definedName>
    <definedName name="Company___Opening_Retirement_benefit_asset____liabilities__balance___control___nominal.ADDN1">#REF!</definedName>
    <definedName name="Company___Opening_Retirement_benefit_asset____liabilities__balance___control___nominal.ADDN2">#REF!</definedName>
    <definedName name="Company___Opening_Retirement_benefit_asset____liabilities__balance___control___nominal.BR">#REF!</definedName>
    <definedName name="Company___Opening_Retirement_benefit_asset____liabilities__balance___control___nominal.WN">#REF!</definedName>
    <definedName name="Company___Opening_Retirement_benefit_asset____liabilities__balance___control___nominal.WR">#REF!</definedName>
    <definedName name="Company___Opening_Retirement_benefit_asset____liabilities__balance___control___nominal.WWN">#REF!</definedName>
    <definedName name="Company___opening_tax_loss_balance___wholesale.ADDN1">#REF!</definedName>
    <definedName name="Company___opening_tax_loss_balance___wholesale.ADDN2">#REF!</definedName>
    <definedName name="Company___opening_tax_loss_balance___wholesale.BR">#REF!</definedName>
    <definedName name="Company___opening_tax_loss_balance___wholesale.WN">#REF!</definedName>
    <definedName name="Company___opening_tax_loss_balance___wholesale.WR">#REF!</definedName>
    <definedName name="Company___opening_tax_loss_balance___wholesale.WWN">#REF!</definedName>
    <definedName name="Company___Opening_trade_and_other_payables___Wholesale_creditors___business_retail___nominal">#REF!</definedName>
    <definedName name="Company___Opening_Trade_creditors_balance___control___nominal.ADDN1">#REF!</definedName>
    <definedName name="Company___Opening_Trade_creditors_balance___control___nominal.ADDN2">#REF!</definedName>
    <definedName name="Company___Opening_Trade_creditors_balance___control___nominal.BR">#REF!</definedName>
    <definedName name="Company___Opening_Trade_creditors_balance___control___nominal.WN">#REF!</definedName>
    <definedName name="Company___Opening_Trade_creditors_balance___control___nominal.WR">#REF!</definedName>
    <definedName name="Company___Opening_Trade_creditors_balance___control___nominal.WWN">#REF!</definedName>
    <definedName name="Company___Opening_Trade_debtors_balance___control___nominal.ADDN1">#REF!</definedName>
    <definedName name="Company___Opening_Trade_debtors_balance___control___nominal.ADDN2">#REF!</definedName>
    <definedName name="Company___Opening_Trade_debtors_balance___control___nominal.BR">#REF!</definedName>
    <definedName name="Company___Opening_Trade_debtors_balance___control___nominal.WN">#REF!</definedName>
    <definedName name="Company___Opening_Trade_debtors_balance___control___nominal.WR">#REF!</definedName>
    <definedName name="Company___Opening_Trade_debtors_balance___control___nominal.WWN">#REF!</definedName>
    <definedName name="Company___operating_costs_associated_with_equity_issuance___real.ADDN1">#REF!</definedName>
    <definedName name="Company___operating_costs_associated_with_equity_issuance___real.ADDN2">#REF!</definedName>
    <definedName name="Company___operating_costs_associated_with_equity_issuance___real.BR">#REF!</definedName>
    <definedName name="Company___operating_costs_associated_with_equity_issuance___real.WN">#REF!</definedName>
    <definedName name="Company___operating_costs_associated_with_equity_issuance___real.WR">#REF!</definedName>
    <definedName name="Company___operating_costs_associated_with_equity_issuance___real.WWN">#REF!</definedName>
    <definedName name="Company___Ordinary_dividend_override___nominal">#REF!</definedName>
    <definedName name="Company___Ordinary_shares_issued___control___nominal.ADDN1">#REF!</definedName>
    <definedName name="Company___Ordinary_shares_issued___control___nominal.ADDN2">#REF!</definedName>
    <definedName name="Company___Ordinary_shares_issued___control___nominal.BR">#REF!</definedName>
    <definedName name="Company___Ordinary_shares_issued___control___nominal.WN">#REF!</definedName>
    <definedName name="Company___Ordinary_shares_issued___control___nominal.WR">#REF!</definedName>
    <definedName name="Company___Ordinary_shares_issued___control___nominal.WWN">#REF!</definedName>
    <definedName name="Company___Other_adjustments_to_taxable_profits___control___nominal.ADDN1">#REF!</definedName>
    <definedName name="Company___Other_adjustments_to_taxable_profits___control___nominal.ADDN2">#REF!</definedName>
    <definedName name="Company___Other_adjustments_to_taxable_profits___control___nominal.BR">#REF!</definedName>
    <definedName name="Company___Other_adjustments_to_taxable_profits___control___nominal.WN">#REF!</definedName>
    <definedName name="Company___Other_adjustments_to_taxable_profits___control___nominal.WR">#REF!</definedName>
    <definedName name="Company___Other_adjustments_to_taxable_profits___control___nominal.WWN">#REF!</definedName>
    <definedName name="Company___Other_creditors_target_balance___control___nominal.ADDN1">#REF!</definedName>
    <definedName name="Company___Other_creditors_target_balance___control___nominal.ADDN2">#REF!</definedName>
    <definedName name="Company___Other_creditors_target_balance___control___nominal.BR">#REF!</definedName>
    <definedName name="Company___Other_creditors_target_balance___control___nominal.WN">#REF!</definedName>
    <definedName name="Company___Other_creditors_target_balance___control___nominal.WR">#REF!</definedName>
    <definedName name="Company___Other_creditors_target_balance___control___nominal.WWN">#REF!</definedName>
    <definedName name="Company___other_debtors_target_balance___control___nominal.ADDN1">#REF!</definedName>
    <definedName name="Company___other_debtors_target_balance___control___nominal.ADDN2">#REF!</definedName>
    <definedName name="Company___other_debtors_target_balance___control___nominal.BR">#REF!</definedName>
    <definedName name="Company___other_debtors_target_balance___control___nominal.WN">#REF!</definedName>
    <definedName name="Company___other_debtors_target_balance___control___nominal.WR">#REF!</definedName>
    <definedName name="Company___other_debtors_target_balance___control___nominal.WWN">#REF!</definedName>
    <definedName name="Company___Other_operating_income___real.ADDN1">#REF!</definedName>
    <definedName name="Company___Other_operating_income___real.ADDN2">#REF!</definedName>
    <definedName name="Company___Other_operating_income___real.BR">#REF!</definedName>
    <definedName name="Company___Other_operating_income___real.WN">#REF!</definedName>
    <definedName name="Company___Other_operating_income___real.WR">#REF!</definedName>
    <definedName name="Company___Other_operating_income___real.WWN">#REF!</definedName>
    <definedName name="Company___Other_price_control_income___Third_party_revenue___real.ADDN1">#REF!</definedName>
    <definedName name="Company___Other_price_control_income___Third_party_revenue___real.ADDN2">#REF!</definedName>
    <definedName name="Company___Other_price_control_income___Third_party_revenue___real.BR">#REF!</definedName>
    <definedName name="Company___Other_price_control_income___Third_party_revenue___real.WN">#REF!</definedName>
    <definedName name="Company___Other_price_control_income___Third_party_revenue___real.WR">#REF!</definedName>
    <definedName name="Company___Other_price_control_income___Third_party_revenue___real.WWN">#REF!</definedName>
    <definedName name="Company___Other_taxable_income___Amortisation_on_grants_and_contributions___control___nominal.ADDN1">#REF!</definedName>
    <definedName name="Company___Other_taxable_income___Amortisation_on_grants_and_contributions___control___nominal.ADDN2">#REF!</definedName>
    <definedName name="Company___Other_taxable_income___Amortisation_on_grants_and_contributions___control___nominal.BR">#REF!</definedName>
    <definedName name="Company___Other_taxable_income___Amortisation_on_grants_and_contributions___control___nominal.WN">#REF!</definedName>
    <definedName name="Company___Other_taxable_income___Amortisation_on_grants_and_contributions___control___nominal.WR">#REF!</definedName>
    <definedName name="Company___Other_taxable_income___Amortisation_on_grants_and_contributions___control___nominal.WWN">#REF!</definedName>
    <definedName name="Company___Other_taxable_income___Grants_and_contributions_taxable_on_receipt___control___nominal.ADDN1">#REF!</definedName>
    <definedName name="Company___Other_taxable_income___Grants_and_contributions_taxable_on_receipt___control___nominal.ADDN2">#REF!</definedName>
    <definedName name="Company___Other_taxable_income___Grants_and_contributions_taxable_on_receipt___control___nominal.BR">#REF!</definedName>
    <definedName name="Company___Other_taxable_income___Grants_and_contributions_taxable_on_receipt___control___nominal.WN">#REF!</definedName>
    <definedName name="Company___Other_taxable_income___Grants_and_contributions_taxable_on_receipt___control___nominal.WR">#REF!</definedName>
    <definedName name="Company___Other_taxable_income___Grants_and_contributions_taxable_on_receipt___control___nominal.WWN">#REF!</definedName>
    <definedName name="Company___P_L_expenditure_not_allowable_as_a_deduction_from_taxable_trading_profits___control___nominal.ADDN1">#REF!</definedName>
    <definedName name="Company___P_L_expenditure_not_allowable_as_a_deduction_from_taxable_trading_profits___control___nominal.ADDN2">#REF!</definedName>
    <definedName name="Company___P_L_expenditure_not_allowable_as_a_deduction_from_taxable_trading_profits___control___nominal.BR">#REF!</definedName>
    <definedName name="Company___P_L_expenditure_not_allowable_as_a_deduction_from_taxable_trading_profits___control___nominal.WN">#REF!</definedName>
    <definedName name="Company___P_L_expenditure_not_allowable_as_a_deduction_from_taxable_trading_profits___control___nominal.WR">#REF!</definedName>
    <definedName name="Company___P_L_expenditure_not_allowable_as_a_deduction_from_taxable_trading_profits___control___nominal.WWN">#REF!</definedName>
    <definedName name="Company___P_L_expenditure_relating_to_renewals_not_allowable_as_a_deduction_from_taxable_trading_profits___control___nominal.ADDN1">#REF!</definedName>
    <definedName name="Company___P_L_expenditure_relating_to_renewals_not_allowable_as_a_deduction_from_taxable_trading_profits___control___nominal.ADDN2">#REF!</definedName>
    <definedName name="Company___P_L_expenditure_relating_to_renewals_not_allowable_as_a_deduction_from_taxable_trading_profits___control___nominal.BR">#REF!</definedName>
    <definedName name="Company___P_L_expenditure_relating_to_renewals_not_allowable_as_a_deduction_from_taxable_trading_profits___control___nominal.WN">#REF!</definedName>
    <definedName name="Company___P_L_expenditure_relating_to_renewals_not_allowable_as_a_deduction_from_taxable_trading_profits___control___nominal.WR">#REF!</definedName>
    <definedName name="Company___P_L_expenditure_relating_to_renewals_not_allowable_as_a_deduction_from_taxable_trading_profits___control___nominal.WWN">#REF!</definedName>
    <definedName name="Company___PAYG_Rate___Total_PAYG_rate.ADDN1">#REF!</definedName>
    <definedName name="Company___PAYG_Rate___Total_PAYG_rate.ADDN2">#REF!</definedName>
    <definedName name="Company___PAYG_Rate___Total_PAYG_rate.BR">#REF!</definedName>
    <definedName name="Company___PAYG_Rate___Total_PAYG_rate.WN">#REF!</definedName>
    <definedName name="Company___PAYG_Rate___Total_PAYG_rate.WR">#REF!</definedName>
    <definedName name="Company___PAYG_Rate___Total_PAYG_rate.WWN">#REF!</definedName>
    <definedName name="Company___Percentage_retail_earnings_distributed_as_dividends">#REF!</definedName>
    <definedName name="Company___Post_financeability_adjustments_eligible_for_tax_uplift___real.ADDN1">#REF!</definedName>
    <definedName name="Company___Post_financeability_adjustments_eligible_for_tax_uplift___real.ADDN2">#REF!</definedName>
    <definedName name="Company___Post_financeability_adjustments_eligible_for_tax_uplift___real.BR">#REF!</definedName>
    <definedName name="Company___Post_financeability_adjustments_eligible_for_tax_uplift___real.WN">#REF!</definedName>
    <definedName name="Company___Post_financeability_adjustments_eligible_for_tax_uplift___real.WR">#REF!</definedName>
    <definedName name="Company___Post_financeability_adjustments_eligible_for_tax_uplift___real.WWN">#REF!</definedName>
    <definedName name="Company___Post_financeability_adjustments_not_eligible_for_tax_uplift___real.ADDN1">#REF!</definedName>
    <definedName name="Company___Post_financeability_adjustments_not_eligible_for_tax_uplift___real.ADDN2">#REF!</definedName>
    <definedName name="Company___Post_financeability_adjustments_not_eligible_for_tax_uplift___real.BR">#REF!</definedName>
    <definedName name="Company___Post_financeability_adjustments_not_eligible_for_tax_uplift___real.WN">#REF!</definedName>
    <definedName name="Company___Post_financeability_adjustments_not_eligible_for_tax_uplift___real.WR">#REF!</definedName>
    <definedName name="Company___Post_financeability_adjustments_not_eligible_for_tax_uplift___real.WWN">#REF!</definedName>
    <definedName name="Company___Pre_2020_RCV_opening_balance___real.ADDN1">#REF!</definedName>
    <definedName name="Company___Pre_2020_RCV_opening_balance___real.ADDN2">#REF!</definedName>
    <definedName name="Company___Pre_2020_RCV_opening_balance___real.BR">#REF!</definedName>
    <definedName name="Company___Pre_2020_RCV_opening_balance___real.WN">#REF!</definedName>
    <definedName name="Company___Pre_2020_RCV_opening_balance___real.WR">#REF!</definedName>
    <definedName name="Company___Pre_2020_RCV_opening_balance___real.WWN">#REF!</definedName>
    <definedName name="Company___Pre_2025_RCV_Run_off_rate.ADDN1">#REF!</definedName>
    <definedName name="Company___Pre_2025_RCV_Run_off_rate.ADDN2">#REF!</definedName>
    <definedName name="Company___Pre_2025_RCV_Run_off_rate.BR">#REF!</definedName>
    <definedName name="Company___Pre_2025_RCV_Run_off_rate.WN">#REF!</definedName>
    <definedName name="Company___Pre_2025_RCV_Run_off_rate.WR">#REF!</definedName>
    <definedName name="Company___Pre_2025_RCV_Run_off_rate.WWN">#REF!</definedName>
    <definedName name="Company___Price_control_income___third_party_services___Rechargeable_works___real.ADDN1">#REF!</definedName>
    <definedName name="Company___Price_control_income___third_party_services___Rechargeable_works___real.ADDN2">#REF!</definedName>
    <definedName name="Company___Price_control_income___third_party_services___Rechargeable_works___real.BR">#REF!</definedName>
    <definedName name="Company___Price_control_income___third_party_services___Rechargeable_works___real.WN">#REF!</definedName>
    <definedName name="Company___Price_control_income___third_party_services___Rechargeable_works___real.WR">#REF!</definedName>
    <definedName name="Company___Price_control_income___third_party_services___Rechargeable_works___real.WWN">#REF!</definedName>
    <definedName name="Company___Prior_period_company_residential_apportionment">#REF!</definedName>
    <definedName name="Company___Proportion_of_capitalised_revenue_expenditure__infra___non_infra_.ADDN1">#REF!</definedName>
    <definedName name="Company___Proportion_of_capitalised_revenue_expenditure__infra___non_infra_.ADDN2">#REF!</definedName>
    <definedName name="Company___Proportion_of_capitalised_revenue_expenditure__infra___non_infra_.BR">#REF!</definedName>
    <definedName name="Company___Proportion_of_capitalised_revenue_expenditure__infra___non_infra_.WN">#REF!</definedName>
    <definedName name="Company___Proportion_of_capitalised_revenue_expenditure__infra___non_infra_.WR">#REF!</definedName>
    <definedName name="Company___Proportion_of_capitalised_revenue_expenditure__infra___non_infra_.WWN">#REF!</definedName>
    <definedName name="Company___proportion_of_new_capital_expenditure_not_qualifying_for_capital_allowance_deductions.ADDN1">#REF!</definedName>
    <definedName name="Company___proportion_of_new_capital_expenditure_not_qualifying_for_capital_allowance_deductions.ADDN2">#REF!</definedName>
    <definedName name="Company___proportion_of_new_capital_expenditure_not_qualifying_for_capital_allowance_deductions.BR">#REF!</definedName>
    <definedName name="Company___proportion_of_new_capital_expenditure_not_qualifying_for_capital_allowance_deductions.WN">#REF!</definedName>
    <definedName name="Company___proportion_of_new_capital_expenditure_not_qualifying_for_capital_allowance_deductions.WR">#REF!</definedName>
    <definedName name="Company___proportion_of_new_capital_expenditure_not_qualifying_for_capital_allowance_deductions.WWN">#REF!</definedName>
    <definedName name="Company___proportion_of_new_capital_expenditure_qualifying_for_a_full_deduction.ADDN1">#REF!</definedName>
    <definedName name="Company___proportion_of_new_capital_expenditure_qualifying_for_a_full_deduction.ADDN2">#REF!</definedName>
    <definedName name="Company___proportion_of_new_capital_expenditure_qualifying_for_a_full_deduction.BR">#REF!</definedName>
    <definedName name="Company___proportion_of_new_capital_expenditure_qualifying_for_a_full_deduction.WN">#REF!</definedName>
    <definedName name="Company___proportion_of_new_capital_expenditure_qualifying_for_a_full_deduction.WR">#REF!</definedName>
    <definedName name="Company___proportion_of_new_capital_expenditure_qualifying_for_a_full_deduction.WWN">#REF!</definedName>
    <definedName name="Company___Proportion_of_new_capital_expenditure_qualifying_for_high_level_deduction_main_rate_pool.ADDN1">#REF!</definedName>
    <definedName name="Company___Proportion_of_new_capital_expenditure_qualifying_for_high_level_deduction_main_rate_pool.ADDN2">#REF!</definedName>
    <definedName name="Company___Proportion_of_new_capital_expenditure_qualifying_for_high_level_deduction_main_rate_pool.BR">#REF!</definedName>
    <definedName name="Company___Proportion_of_new_capital_expenditure_qualifying_for_high_level_deduction_main_rate_pool.WN">#REF!</definedName>
    <definedName name="Company___Proportion_of_new_capital_expenditure_qualifying_for_high_level_deduction_main_rate_pool.WR">#REF!</definedName>
    <definedName name="Company___Proportion_of_new_capital_expenditure_qualifying_for_high_level_deduction_main_rate_pool.WWN">#REF!</definedName>
    <definedName name="Company___Proportion_of_new_capital_expenditure_qualifying_for_high_level_deduction_special_rate_pool.ADDN1">#REF!</definedName>
    <definedName name="Company___Proportion_of_new_capital_expenditure_qualifying_for_high_level_deduction_special_rate_pool.ADDN2">#REF!</definedName>
    <definedName name="Company___Proportion_of_new_capital_expenditure_qualifying_for_high_level_deduction_special_rate_pool.BR">#REF!</definedName>
    <definedName name="Company___Proportion_of_new_capital_expenditure_qualifying_for_high_level_deduction_special_rate_pool.WN">#REF!</definedName>
    <definedName name="Company___Proportion_of_new_capital_expenditure_qualifying_for_high_level_deduction_special_rate_pool.WR">#REF!</definedName>
    <definedName name="Company___Proportion_of_new_capital_expenditure_qualifying_for_high_level_deduction_special_rate_pool.WWN">#REF!</definedName>
    <definedName name="Company___Proportion_of_new_capital_expenditure_qualifying_for_high_level_deduction_structures_and_buildings_pool.ADDN1">#REF!</definedName>
    <definedName name="Company___Proportion_of_new_capital_expenditure_qualifying_for_high_level_deduction_structures_and_buildings_pool.ADDN2">#REF!</definedName>
    <definedName name="Company___Proportion_of_new_capital_expenditure_qualifying_for_high_level_deduction_structures_and_buildings_pool.BR">#REF!</definedName>
    <definedName name="Company___Proportion_of_new_capital_expenditure_qualifying_for_high_level_deduction_structures_and_buildings_pool.WN">#REF!</definedName>
    <definedName name="Company___Proportion_of_new_capital_expenditure_qualifying_for_high_level_deduction_structures_and_buildings_pool.WR">#REF!</definedName>
    <definedName name="Company___Proportion_of_new_capital_expenditure_qualifying_for_high_level_deduction_structures_and_buildings_pool.WWN">#REF!</definedName>
    <definedName name="Company___Proportion_of_RPI_ILD">#REF!</definedName>
    <definedName name="Company___proportion_of_taxable_profits_available_for_tax_loss_utilisation">#REF!</definedName>
    <definedName name="Company___QAA_reward__penalty____real.ADDN1">#REF!</definedName>
    <definedName name="Company___QAA_reward__penalty____real.ADDN2">#REF!</definedName>
    <definedName name="Company___QAA_reward__penalty____real.BR">#REF!</definedName>
    <definedName name="Company___QAA_reward__penalty____real.WN">#REF!</definedName>
    <definedName name="Company___QAA_reward__penalty____real.WR">#REF!</definedName>
    <definedName name="Company___QAA_reward__penalty____real.WWN">#REF!</definedName>
    <definedName name="Company___real_dividend_growth">#REF!</definedName>
    <definedName name="Company___Reprofiling_revenue___real.ADDN1">#REF!</definedName>
    <definedName name="Company___Reprofiling_revenue___real.ADDN2">#REF!</definedName>
    <definedName name="Company___Reprofiling_revenue___real.BR">#REF!</definedName>
    <definedName name="Company___Reprofiling_revenue___real.WN">#REF!</definedName>
    <definedName name="Company___Reprofiling_revenue___real.WR">#REF!</definedName>
    <definedName name="Company___Reprofiling_revenue___real.WWN">#REF!</definedName>
    <definedName name="Company___Residential_net_margin_for_company">#REF!</definedName>
    <definedName name="Company___Residential_Retail_allowed_depreciation__post_efficiency_challenge_and_adjustments____real">#REF!</definedName>
    <definedName name="Company___Residential_retail_costs__opex_plus_depn__exc_3rd_party_services____measured___Wastewater_only___nominal">#REF!</definedName>
    <definedName name="Company___Residential_retail_costs__opex_plus_depn__exc_3rd_party_services____measured___Water_only___nominal">#REF!</definedName>
    <definedName name="Company___Residential_retail_costs__opex_plus_depn__exc_3rd_party_services____unmeasured___Wastewater_only___nominal">#REF!</definedName>
    <definedName name="Company___Residential_retail_costs__opex_plus_depn__exc_3rd_party_services____unmeasured___Water_only___nominal">#REF!</definedName>
    <definedName name="Company___Residential_retail_revenue_adjustment_active___real">#REF!</definedName>
    <definedName name="Company___Retail___Corporation_tax_creditor_b_f___nominal">#REF!</definedName>
    <definedName name="Company___Retail___Retail_creditor_months__Payment_terms___Business_retail_pays_wholesaler_in_arrears__advance_">#REF!</definedName>
    <definedName name="Company___Retail___Retail_creditor_months__Payment_terms___Residential_retail_pays_wholesaler_in_arrears__advance_">#REF!</definedName>
    <definedName name="Company___Retirement_benefit_asset____liability__balance___Business___nominal">#REF!</definedName>
    <definedName name="Company___Retirement_benefit_asset____liability__balance___Residential___nominal">#REF!</definedName>
    <definedName name="Company___RPI_CPIH_wedge_for_RPI_ILD_indexation_rate">#REF!</definedName>
    <definedName name="Company___Run_off_rate_for_Post_2025_RCV.ADDN1">#REF!</definedName>
    <definedName name="Company___Run_off_rate_for_Post_2025_RCV.ADDN2">#REF!</definedName>
    <definedName name="Company___Run_off_rate_for_Post_2025_RCV.BR">#REF!</definedName>
    <definedName name="Company___Run_off_rate_for_Post_2025_RCV.WN">#REF!</definedName>
    <definedName name="Company___Run_off_rate_for_Post_2025_RCV.WR">#REF!</definedName>
    <definedName name="Company___Run_off_rate_for_Post_2025_RCV.WWN">#REF!</definedName>
    <definedName name="Company___Statutory_Corporation_tax_rate">#REF!</definedName>
    <definedName name="Company___Tariff_Band___Forecast_allocated_wholesale_charge___nominal.1">#REF!</definedName>
    <definedName name="Company___Tariff_Band___Forecast_allocated_wholesale_charge___nominal.2">#REF!</definedName>
    <definedName name="Company___Tariff_Band___Forecast_allocated_wholesale_charge___nominal.3">#REF!</definedName>
    <definedName name="Company___tariff_band___net_margin_percentage.1">#REF!</definedName>
    <definedName name="Company___tariff_band___net_margin_percentage.2">#REF!</definedName>
    <definedName name="Company___tariff_band___net_margin_percentage.3">#REF!</definedName>
    <definedName name="Company___Tariff_Band___Number_of_customers___Tariff_Band.1">#REF!</definedName>
    <definedName name="Company___Tariff_Band___Number_of_customers___Tariff_Band.2">#REF!</definedName>
    <definedName name="Company___Tariff_Band___Number_of_customers___Tariff_Band.3">#REF!</definedName>
    <definedName name="Company___tax_cashflow_initial_balance.ADDN1">#REF!</definedName>
    <definedName name="Company___tax_cashflow_initial_balance.ADDN2">#REF!</definedName>
    <definedName name="Company___tax_cashflow_initial_balance.BR">#REF!</definedName>
    <definedName name="Company___tax_cashflow_initial_balance.WN">#REF!</definedName>
    <definedName name="Company___tax_cashflow_initial_balance.WR">#REF!</definedName>
    <definedName name="Company___tax_cashflow_initial_balance.WWN">#REF!</definedName>
    <definedName name="Company___Tax_loss_allowance___nominal">#REF!</definedName>
    <definedName name="Company___Tonnes_of_dry_solid___BR">#REF!</definedName>
    <definedName name="Company___Total_Additional_control_customers_WN">#REF!</definedName>
    <definedName name="Company___Total_Additional_control_customers_WR">#REF!</definedName>
    <definedName name="Company___Total_direct_procurement_from_customers___infrastructure_cost_1___real.ADDN1">#REF!</definedName>
    <definedName name="Company___Total_direct_procurement_from_customers___infrastructure_cost_1___real.ADDN2">#REF!</definedName>
    <definedName name="Company___Total_direct_procurement_from_customers___infrastructure_cost_1___real.BR">#REF!</definedName>
    <definedName name="Company___Total_direct_procurement_from_customers___infrastructure_cost_1___real.WN">#REF!</definedName>
    <definedName name="Company___Total_direct_procurement_from_customers___infrastructure_cost_1___real.WR">#REF!</definedName>
    <definedName name="Company___Total_direct_procurement_from_customers___infrastructure_cost_1___real.WWN">#REF!</definedName>
    <definedName name="Company___Total_direct_procurement_from_customers___infrastructure_cost_2___real.ADDN1">#REF!</definedName>
    <definedName name="Company___Total_direct_procurement_from_customers___infrastructure_cost_2___real.ADDN2">#REF!</definedName>
    <definedName name="Company___Total_direct_procurement_from_customers___infrastructure_cost_2___real.BR">#REF!</definedName>
    <definedName name="Company___Total_direct_procurement_from_customers___infrastructure_cost_2___real.WN">#REF!</definedName>
    <definedName name="Company___Total_direct_procurement_from_customers___infrastructure_cost_2___real.WR">#REF!</definedName>
    <definedName name="Company___Total_direct_procurement_from_customers___infrastructure_cost_2___real.WWN">#REF!</definedName>
    <definedName name="Company___Total_direct_procurement_from_customers___infrastructure_cost_3___real.ADDN1">#REF!</definedName>
    <definedName name="Company___Total_direct_procurement_from_customers___infrastructure_cost_3___real.ADDN2">#REF!</definedName>
    <definedName name="Company___Total_direct_procurement_from_customers___infrastructure_cost_3___real.BR">#REF!</definedName>
    <definedName name="Company___Total_direct_procurement_from_customers___infrastructure_cost_3___real.WN">#REF!</definedName>
    <definedName name="Company___Total_direct_procurement_from_customers___infrastructure_cost_3___real.WR">#REF!</definedName>
    <definedName name="Company___Total_direct_procurement_from_customers___infrastructure_cost_3___real.WWN">#REF!</definedName>
    <definedName name="Company___Total_direct_procurement_from_customers___infrastructure_cost_4___real.ADDN1">#REF!</definedName>
    <definedName name="Company___Total_direct_procurement_from_customers___infrastructure_cost_4___real.ADDN2">#REF!</definedName>
    <definedName name="Company___Total_direct_procurement_from_customers___infrastructure_cost_4___real.BR">#REF!</definedName>
    <definedName name="Company___Total_direct_procurement_from_customers___infrastructure_cost_4___real.WN">#REF!</definedName>
    <definedName name="Company___Total_direct_procurement_from_customers___infrastructure_cost_4___real.WR">#REF!</definedName>
    <definedName name="Company___Total_direct_procurement_from_customers___infrastructure_cost_4___real.WWN">#REF!</definedName>
    <definedName name="Company___Total_direct_procurement_from_customers___infrastructure_cost_5___real.ADDN1">#REF!</definedName>
    <definedName name="Company___Total_direct_procurement_from_customers___infrastructure_cost_5___real.ADDN2">#REF!</definedName>
    <definedName name="Company___Total_direct_procurement_from_customers___infrastructure_cost_5___real.BR">#REF!</definedName>
    <definedName name="Company___Total_direct_procurement_from_customers___infrastructure_cost_5___real.WN">#REF!</definedName>
    <definedName name="Company___Total_direct_procurement_from_customers___infrastructure_cost_5___real.WR">#REF!</definedName>
    <definedName name="Company___Total_direct_procurement_from_customers___infrastructure_cost_5___real.WWN">#REF!</definedName>
    <definedName name="Company___Total_direct_procurement_from_customers___infrastructure_cost_6___real.ADDN1">#REF!</definedName>
    <definedName name="Company___Total_direct_procurement_from_customers___infrastructure_cost_6___real.ADDN2">#REF!</definedName>
    <definedName name="Company___Total_direct_procurement_from_customers___infrastructure_cost_6___real.BR">#REF!</definedName>
    <definedName name="Company___Total_direct_procurement_from_customers___infrastructure_cost_6___real.WN">#REF!</definedName>
    <definedName name="Company___Total_direct_procurement_from_customers___infrastructure_cost_6___real.WR">#REF!</definedName>
    <definedName name="Company___Total_direct_procurement_from_customers___infrastructure_cost_6___real.WWN">#REF!</definedName>
    <definedName name="Company___Total_gross_operational_expenditure___real___including_cost_sharing___real.ADDN1">#REF!</definedName>
    <definedName name="Company___Total_gross_operational_expenditure___real___including_cost_sharing___real.ADDN2">#REF!</definedName>
    <definedName name="Company___Total_gross_operational_expenditure___real___including_cost_sharing___real.BR">#REF!</definedName>
    <definedName name="Company___Total_gross_operational_expenditure___real___including_cost_sharing___real.WN">#REF!</definedName>
    <definedName name="Company___Total_gross_operational_expenditure___real___including_cost_sharing___real.WR">#REF!</definedName>
    <definedName name="Company___Total_gross_operational_expenditure___real___including_cost_sharing___real.WWN">#REF!</definedName>
    <definedName name="Company___Trade_and_other_payables___Retail_other_payables___nominal">#REF!</definedName>
    <definedName name="Company___Trade_and_other_payables___Retail_trade_payables___nominal">#REF!</definedName>
    <definedName name="Company___Trade_and_other_payables___Wholesale_creditors___residential_retail___nominal">#REF!</definedName>
    <definedName name="Company___Unmeasured_charge___business.ADDN1">#REF!</definedName>
    <definedName name="Company___Unmeasured_charge___business.ADDN2">#REF!</definedName>
    <definedName name="Company___Unmeasured_charge___business.BR">#REF!</definedName>
    <definedName name="Company___Unmeasured_charge___business.WN">#REF!</definedName>
    <definedName name="Company___Unmeasured_charge___business.WR">#REF!</definedName>
    <definedName name="Company___Unmeasured_charge___business.WWN">#REF!</definedName>
    <definedName name="Company___Unmeasured_charge___residential.ADDN1">#REF!</definedName>
    <definedName name="Company___Unmeasured_charge___residential.ADDN2">#REF!</definedName>
    <definedName name="Company___Unmeasured_charge___residential.BR">#REF!</definedName>
    <definedName name="Company___Unmeasured_charge___residential.WN">#REF!</definedName>
    <definedName name="Company___Unmeasured_charge___residential.WR">#REF!</definedName>
    <definedName name="Company___Unmeasured_charge___residential.WWN">#REF!</definedName>
    <definedName name="Company___Water_efficiency_funding___real.ADDN1">#REF!</definedName>
    <definedName name="Company___Water_efficiency_funding___real.ADDN2">#REF!</definedName>
    <definedName name="Company___Water_efficiency_funding___real.BR">#REF!</definedName>
    <definedName name="Company___Water_efficiency_funding___real.WN">#REF!</definedName>
    <definedName name="Company___Water_efficiency_funding___real.WR">#REF!</definedName>
    <definedName name="Company___Water_efficiency_funding___real.WWN">#REF!</definedName>
    <definedName name="Company___Wholesale___Trade_creditor_days___control.ADDN1">#REF!</definedName>
    <definedName name="Company___Wholesale___Trade_creditor_days___control.ADDN2">#REF!</definedName>
    <definedName name="Company___Wholesale___Trade_creditor_days___control.BR">#REF!</definedName>
    <definedName name="Company___Wholesale___Trade_creditor_days___control.WN">#REF!</definedName>
    <definedName name="Company___Wholesale___Trade_creditor_days___control.WR">#REF!</definedName>
    <definedName name="Company___Wholesale___Trade_creditor_days___control.WWN">#REF!</definedName>
    <definedName name="Company___Wholesale_and_retail_line_item_split___actual_company_structure___Retained_profits___residential_retail___nominal">#REF!</definedName>
    <definedName name="Company___Wholesale_and_retail_line_item_split___Capex_creditor___business_retail___nominal">#REF!</definedName>
    <definedName name="Company___Wholesale_and_retail_line_item_split___capex_creditors___residential_retail___nominal">#REF!</definedName>
    <definedName name="Company___Wholesale_DB_pension_cash_excess_over_charge___control___real.ADDN1">#REF!</definedName>
    <definedName name="Company___Wholesale_DB_pension_cash_excess_over_charge___control___real.ADDN2">#REF!</definedName>
    <definedName name="Company___Wholesale_DB_pension_cash_excess_over_charge___control___real.BR">#REF!</definedName>
    <definedName name="Company___Wholesale_DB_pension_cash_excess_over_charge___control___real.WN">#REF!</definedName>
    <definedName name="Company___Wholesale_DB_pension_cash_excess_over_charge___control___real.WR">#REF!</definedName>
    <definedName name="Company___Wholesale_DB_pension_cash_excess_over_charge___control___real.WWN">#REF!</definedName>
    <definedName name="Company___Wholesale_fixed_asset_life__post_override____control.ADDN1">#REF!</definedName>
    <definedName name="Company___Wholesale_fixed_asset_life__post_override____control.ADDN2">#REF!</definedName>
    <definedName name="Company___Wholesale_fixed_asset_life__post_override____control.BR">#REF!</definedName>
    <definedName name="Company___Wholesale_fixed_asset_life__post_override____control.WN">#REF!</definedName>
    <definedName name="Company___Wholesale_fixed_asset_life__post_override____control.WR">#REF!</definedName>
    <definedName name="Company___Wholesale_fixed_asset_life__post_override____control.WWN">#REF!</definedName>
    <definedName name="Company___Wholesale_WACC___notional___Cost_of_debt___nominal.ADDN1">#REF!</definedName>
    <definedName name="Company___Wholesale_WACC___notional___Cost_of_debt___nominal.ADDN2">#REF!</definedName>
    <definedName name="Company___Wholesale_WACC___notional___Cost_of_debt___nominal.BR">#REF!</definedName>
    <definedName name="Company___Wholesale_WACC___notional___Cost_of_debt___nominal.WN">#REF!</definedName>
    <definedName name="Company___Wholesale_WACC___notional___Cost_of_debt___nominal.WR">#REF!</definedName>
    <definedName name="Company___Wholesale_WACC___notional___Cost_of_debt___nominal.WWN">#REF!</definedName>
    <definedName name="Company___Wholesale_WACC___notional___Equity___nominal.ADDN1">#REF!</definedName>
    <definedName name="Company___Wholesale_WACC___notional___Equity___nominal.ADDN2">#REF!</definedName>
    <definedName name="Company___Wholesale_WACC___notional___Equity___nominal.BR">#REF!</definedName>
    <definedName name="Company___Wholesale_WACC___notional___Equity___nominal.WN">#REF!</definedName>
    <definedName name="Company___Wholesale_WACC___notional___Equity___nominal.WR">#REF!</definedName>
    <definedName name="Company___Wholesale_WACC___notional___Equity___nominal.WWN">#REF!</definedName>
    <definedName name="Company___Wholesale_WACC___notional___Gearing___nominal.ADDN1">#REF!</definedName>
    <definedName name="Company___Wholesale_WACC___notional___Gearing___nominal.ADDN2">#REF!</definedName>
    <definedName name="Company___Wholesale_WACC___notional___Gearing___nominal.BR">#REF!</definedName>
    <definedName name="Company___Wholesale_WACC___notional___Gearing___nominal.WN">#REF!</definedName>
    <definedName name="Company___Wholesale_WACC___notional___Gearing___nominal.WR">#REF!</definedName>
    <definedName name="Company___Wholesale_WACC___notional___Gearing___nominal.WWN">#REF!</definedName>
    <definedName name="Company___Year_on_year___change___CPI_H___Financial_year_average_indices_year_on_year__">#REF!</definedName>
    <definedName name="COMPANY_ACRONYM" localSheetId="11">#REF!</definedName>
    <definedName name="COMPANY_ACRONYM" localSheetId="8">#REF!</definedName>
    <definedName name="COMPANY_ACRONYM">#REF!</definedName>
    <definedName name="Company_exited_the_retail_market_switch">#REF!</definedName>
    <definedName name="Company_is_WoC">#REF!</definedName>
    <definedName name="CompanyCode" localSheetId="11">#REF!</definedName>
    <definedName name="CompanyCode" localSheetId="8">#REF!</definedName>
    <definedName name="CompanyCode">#REF!</definedName>
    <definedName name="CompanyDesc" localSheetId="11">#REF!</definedName>
    <definedName name="CompanyDesc" localSheetId="8">#REF!</definedName>
    <definedName name="CompanyDesc">#REF!</definedName>
    <definedName name="CompanyName" localSheetId="11">#REF!</definedName>
    <definedName name="CompanyName" localSheetId="8">#REF!</definedName>
    <definedName name="CompanyName">#REF!</definedName>
    <definedName name="CompanyNumber" localSheetId="11">#REF!</definedName>
    <definedName name="CompanyNumber" localSheetId="8">#REF!</definedName>
    <definedName name="CompanyNumber">#REF!</definedName>
    <definedName name="Constants">#REF!</definedName>
    <definedName name="Contract_year">#REF!</definedName>
    <definedName name="Contributions_from_connection_charges_and_revenue_from_infrastructure_charges___forecast____control___real.ADDN1">#REF!</definedName>
    <definedName name="Contributions_from_connection_charges_and_revenue_from_infrastructure_charges___forecast____control___real.ADDN2">#REF!</definedName>
    <definedName name="Contributions_from_connection_charges_and_revenue_from_infrastructure_charges___forecast____control___real.BR">#REF!</definedName>
    <definedName name="Contributions_from_connection_charges_and_revenue_from_infrastructure_charges___forecast____control___real.WN">#REF!</definedName>
    <definedName name="Contributions_from_connection_charges_and_revenue_from_infrastructure_charges___forecast____control___real.WR">#REF!</definedName>
    <definedName name="Contributions_from_connection_charges_and_revenue_from_infrastructure_charges___forecast____control___real.WWN">#REF!</definedName>
    <definedName name="Control___K___periodic.ADDN1">#REF!</definedName>
    <definedName name="Control___K___periodic.ADDN2">#REF!</definedName>
    <definedName name="Control___K___periodic.BR">#REF!</definedName>
    <definedName name="Control___K___periodic.WN">#REF!</definedName>
    <definedName name="Control___K___periodic.WR">#REF!</definedName>
    <definedName name="Control___K___periodic.WWN">#REF!</definedName>
    <definedName name="Control__growth_calculated_over_5_years_period____K___simple_average.ADDN1">#REF!</definedName>
    <definedName name="Control__growth_calculated_over_5_years_period____K___simple_average.ADDN2">#REF!</definedName>
    <definedName name="Control__growth_calculated_over_5_years_period____K___simple_average.BR">#REF!</definedName>
    <definedName name="Control__growth_calculated_over_5_years_period____K___simple_average.WN">#REF!</definedName>
    <definedName name="Control__growth_calculated_over_5_years_period____K___simple_average.WR">#REF!</definedName>
    <definedName name="Control__growth_calculated_over_5_years_period____K___simple_average.WWN">#REF!</definedName>
    <definedName name="Control_in_use_flag.ADDN1">#REF!</definedName>
    <definedName name="Control_in_use_flag.ADDN2">#REF!</definedName>
    <definedName name="Control_in_use_flag.BR">#REF!</definedName>
    <definedName name="Control_in_use_flag.WN">#REF!</definedName>
    <definedName name="Control_in_use_flag.WR">#REF!</definedName>
    <definedName name="Control_in_use_flag.WWN">#REF!</definedName>
    <definedName name="Control_is_sewerage.ADDN1">#REF!</definedName>
    <definedName name="Control_is_sewerage.ADDN2">#REF!</definedName>
    <definedName name="Control_is_sewerage.BR">#REF!</definedName>
    <definedName name="Control_is_sewerage.WN">#REF!</definedName>
    <definedName name="Control_is_sewerage.WR">#REF!</definedName>
    <definedName name="Control_is_sewerage.WWN">#REF!</definedName>
    <definedName name="Control_is_water.ADDN1">#REF!</definedName>
    <definedName name="Control_is_water.ADDN2">#REF!</definedName>
    <definedName name="Control_is_water.BR">#REF!</definedName>
    <definedName name="Control_is_water.WN">#REF!</definedName>
    <definedName name="Control_is_water.WR">#REF!</definedName>
    <definedName name="Control_is_water.WWN">#REF!</definedName>
    <definedName name="Control_level_revenue_requirement_incl._tax_charge___nominal.ADDN1">#REF!</definedName>
    <definedName name="Control_level_revenue_requirement_incl._tax_charge___nominal.ADDN2">#REF!</definedName>
    <definedName name="Control_level_revenue_requirement_incl._tax_charge___nominal.BR">#REF!</definedName>
    <definedName name="Control_level_revenue_requirement_incl._tax_charge___nominal.WN">#REF!</definedName>
    <definedName name="Control_level_revenue_requirement_incl._tax_charge___nominal.WR">#REF!</definedName>
    <definedName name="Control_level_revenue_requirement_incl._tax_charge___nominal.WWN">#REF!</definedName>
    <definedName name="Control_level_tax_due___post_financeability___check">#REF!</definedName>
    <definedName name="Control_level_tax_due___post_financeability___check_overall">#REF!</definedName>
    <definedName name="Control_level_tax_due_check">#REF!</definedName>
    <definedName name="Control_level_tax_due_check_overall">#REF!</definedName>
    <definedName name="COPI" localSheetId="11">#REF!</definedName>
    <definedName name="COPI" localSheetId="8">#REF!</definedName>
    <definedName name="COPI">#REF!</definedName>
    <definedName name="COPI_0203" localSheetId="11">#REF!</definedName>
    <definedName name="COPI_0203" localSheetId="8">#REF!</definedName>
    <definedName name="COPI_0203">#REF!</definedName>
    <definedName name="COPI_0708" localSheetId="11">#REF!</definedName>
    <definedName name="COPI_0708" localSheetId="8">#REF!</definedName>
    <definedName name="COPI_0708">#REF!</definedName>
    <definedName name="COPI2" localSheetId="11">#REF!</definedName>
    <definedName name="COPI2" localSheetId="8">#REF!</definedName>
    <definedName name="COPI2">#REF!</definedName>
    <definedName name="CORNWALL" localSheetId="11">#REF!</definedName>
    <definedName name="CORNWALL" localSheetId="8">#REF!</definedName>
    <definedName name="CORNWALL">#REF!</definedName>
    <definedName name="Corporation_tax_paid___Business___nominal">#REF!</definedName>
    <definedName name="Corporation_tax_paid___Business___nominal.NEG">#REF!</definedName>
    <definedName name="Corporation_tax_paid___Residential___nominal">#REF!</definedName>
    <definedName name="Corporation_tax_paid___Residential___nominal.NEG">#REF!</definedName>
    <definedName name="Cost_of_equity__used_in_WACC____control___real_CPIH.ADDN1">#REF!</definedName>
    <definedName name="Cost_of_equity__used_in_WACC____control___real_CPIH.ADDN2">#REF!</definedName>
    <definedName name="Cost_of_equity__used_in_WACC____control___real_CPIH.BR">#REF!</definedName>
    <definedName name="Cost_of_equity__used_in_WACC____control___real_CPIH.WN">#REF!</definedName>
    <definedName name="Cost_of_equity__used_in_WACC____control___real_CPIH.WR">#REF!</definedName>
    <definedName name="Cost_of_equity__used_in_WACC____control___real_CPIH.WWN">#REF!</definedName>
    <definedName name="Cost_to_serve_all_Residential_retail_customers___nominal">#REF!</definedName>
    <definedName name="Cost_to_serve_measured_dual_customers___nominal">#REF!</definedName>
    <definedName name="Cost_to_serve_measured_sewerage_customers___nominal">#REF!</definedName>
    <definedName name="Cost_to_serve_measured_water_customers___nominal">#REF!</definedName>
    <definedName name="Cost_to_serve_per_metered_dual_customers___Adjusted___real">#REF!</definedName>
    <definedName name="Cost_to_serve_per_metered_sewerage_customers___Adjusted___real">#REF!</definedName>
    <definedName name="Cost_to_serve_per_metered_water_customers___Adjusted___real">#REF!</definedName>
    <definedName name="Cost_to_serve_per_unmetered_dual_customers___Adjusted___real">#REF!</definedName>
    <definedName name="Cost_to_serve_per_unmetered_sewerage_customers___Adjusted___real">#REF!</definedName>
    <definedName name="Cost_to_serve_per_unmetered_water_customers___Adjusted___real">#REF!</definedName>
    <definedName name="Cost_to_serve_unmeasured_dual_customers___nominal">#REF!</definedName>
    <definedName name="Cost_to_serve_unmeasured_sewerage_customers___nominal">#REF!</definedName>
    <definedName name="Cost_to_serve_unmeasured_water_customers___nominal">#REF!</definedName>
    <definedName name="CostBase94" localSheetId="11">#REF!</definedName>
    <definedName name="CostBase94" localSheetId="8">#REF!</definedName>
    <definedName name="CostBase94">#REF!</definedName>
    <definedName name="CostBase98" localSheetId="11">#REF!</definedName>
    <definedName name="CostBase98" localSheetId="8">#REF!</definedName>
    <definedName name="CostBase98">#REF!</definedName>
    <definedName name="Costs_associated_with_post_financeability_adjustments___nominal.ADDN1">#REF!</definedName>
    <definedName name="Costs_associated_with_post_financeability_adjustments___nominal.ADDN2">#REF!</definedName>
    <definedName name="Costs_associated_with_post_financeability_adjustments___nominal.BR">#REF!</definedName>
    <definedName name="Costs_associated_with_post_financeability_adjustments___nominal.WN">#REF!</definedName>
    <definedName name="Costs_associated_with_post_financeability_adjustments___nominal.WR">#REF!</definedName>
    <definedName name="Costs_associated_with_post_financeability_adjustments___nominal.WWN">#REF!</definedName>
    <definedName name="Costs_associated_with_post_financeability_adjustments___wholesale___nominal">#REF!</definedName>
    <definedName name="CPI_H___April___index">#REF!</definedName>
    <definedName name="CPI_H___August___index">#REF!</definedName>
    <definedName name="CPI_H___Basket_year___cumulative___increase_from_base_year_basket_value__November_">#REF!</definedName>
    <definedName name="CPI_H___December___index">#REF!</definedName>
    <definedName name="CPI_H___February___index">#REF!</definedName>
    <definedName name="CPI_H___Fin_year_average___inflate_from_base_year_2022_2023_average___CALC">#REF!</definedName>
    <definedName name="CPI_H___Fin_year_average___inflate_from_base_year_2022_23_average">#REF!</definedName>
    <definedName name="CPI_H___Fin_year_average___percentage_increase">#REF!</definedName>
    <definedName name="CPI_H___Financial_year_average___index">#REF!</definedName>
    <definedName name="CPI_H___January___index">#REF!</definedName>
    <definedName name="CPI_H___July___index">#REF!</definedName>
    <definedName name="CPI_H___June___index">#REF!</definedName>
    <definedName name="CPI_H___March___index">#REF!</definedName>
    <definedName name="CPI_H___May___index">#REF!</definedName>
    <definedName name="CPI_H___November___index">#REF!</definedName>
    <definedName name="CPI_H___October___index">#REF!</definedName>
    <definedName name="CPI_H___September__index">#REF!</definedName>
    <definedName name="CPI_H__Base_year__November___indexation_factor___CALC">#REF!</definedName>
    <definedName name="CPI_H__Growth_from_24_25_FYE_to_25_26_FYA">#REF!</definedName>
    <definedName name="CPIH_ILD_adjustments_POS_only___nominal.ADDN1">#REF!</definedName>
    <definedName name="CPIH_ILD_adjustments_POS_only___nominal.ADDN2">#REF!</definedName>
    <definedName name="CPIH_ILD_adjustments_POS_only___nominal.BR">#REF!</definedName>
    <definedName name="CPIH_ILD_adjustments_POS_only___nominal.WN">#REF!</definedName>
    <definedName name="CPIH_ILD_adjustments_POS_only___nominal.WR">#REF!</definedName>
    <definedName name="CPIH_ILD_adjustments_POS_only___nominal.WWN">#REF!</definedName>
    <definedName name="CPIH_ILD_indexation_rate">#REF!</definedName>
    <definedName name="CPIH_Index_linked_debt___nominal.ADDN1">#REF!</definedName>
    <definedName name="CPIH_Index_linked_debt___nominal.ADDN1.BEG">#REF!</definedName>
    <definedName name="CPIH_Index_linked_debt___nominal.ADDN2">#REF!</definedName>
    <definedName name="CPIH_Index_linked_debt___nominal.ADDN2.BEG">#REF!</definedName>
    <definedName name="CPIH_Index_linked_debt___nominal.BR">#REF!</definedName>
    <definedName name="CPIH_Index_linked_debt___nominal.BR.BEG">#REF!</definedName>
    <definedName name="CPIH_Index_linked_debt___nominal.WN">#REF!</definedName>
    <definedName name="CPIH_Index_linked_debt___nominal.WN.BEG">#REF!</definedName>
    <definedName name="CPIH_Index_linked_debt___nominal.WR">#REF!</definedName>
    <definedName name="CPIH_Index_linked_debt___nominal.WR.BEG">#REF!</definedName>
    <definedName name="CPIH_Index_linked_debt___nominal.WWN">#REF!</definedName>
    <definedName name="CPIH_Index_linked_debt___nominal.WWN.BEG">#REF!</definedName>
    <definedName name="CPIH_Index_linked_debt_indexation___nominal.ADDN1">#REF!</definedName>
    <definedName name="CPIH_Index_linked_debt_indexation___nominal.ADDN2">#REF!</definedName>
    <definedName name="CPIH_Index_linked_debt_indexation___nominal.BR">#REF!</definedName>
    <definedName name="CPIH_Index_linked_debt_indexation___nominal.WN">#REF!</definedName>
    <definedName name="CPIH_Index_linked_debt_indexation___nominal.WR">#REF!</definedName>
    <definedName name="CPIH_Index_linked_debt_indexation___nominal.WWN">#REF!</definedName>
    <definedName name="CPIH_Interest_on_Index_linked_loans___control___nominal.ADDN1">#REF!</definedName>
    <definedName name="CPIH_Interest_on_Index_linked_loans___control___nominal.ADDN2">#REF!</definedName>
    <definedName name="CPIH_Interest_on_Index_linked_loans___control___nominal.BR">#REF!</definedName>
    <definedName name="CPIH_Interest_on_Index_linked_loans___control___nominal.WN">#REF!</definedName>
    <definedName name="CPIH_Interest_on_Index_linked_loans___control___nominal.WR">#REF!</definedName>
    <definedName name="CPIH_Interest_on_Index_linked_loans___control___nominal.WWN">#REF!</definedName>
    <definedName name="CPIH_opening_index_linked_debt___nominal.ADDN1">#REF!</definedName>
    <definedName name="CPIH_opening_index_linked_debt___nominal.ADDN2">#REF!</definedName>
    <definedName name="CPIH_opening_index_linked_debt___nominal.BR">#REF!</definedName>
    <definedName name="CPIH_opening_index_linked_debt___nominal.WN">#REF!</definedName>
    <definedName name="CPIH_opening_index_linked_debt___nominal.WR">#REF!</definedName>
    <definedName name="CPIH_opening_index_linked_debt___nominal.WWN">#REF!</definedName>
    <definedName name="Creditor_balance___Business___nominal">#REF!</definedName>
    <definedName name="Creditor_balance___Residential___nominal">#REF!</definedName>
    <definedName name="Creditor_balance___Retail___nominal">#REF!</definedName>
    <definedName name="CRW" localSheetId="11">#REF!</definedName>
    <definedName name="CRW" localSheetId="8">#REF!</definedName>
    <definedName name="CRW">#REF!</definedName>
    <definedName name="CUMBRIA" localSheetId="11">#REF!</definedName>
    <definedName name="CUMBRIA" localSheetId="8">#REF!</definedName>
    <definedName name="CUMBRIA">#REF!</definedName>
    <definedName name="Currency" localSheetId="11">#REF!</definedName>
    <definedName name="Currency" localSheetId="8">#REF!</definedName>
    <definedName name="Currency">#REF!</definedName>
    <definedName name="Current_assets___Appointee___nominal">#REF!</definedName>
    <definedName name="Current_Capex_by_Subline" localSheetId="11">#REF!</definedName>
    <definedName name="Current_Capex_by_Subline" localSheetId="8">#REF!</definedName>
    <definedName name="Current_Capex_by_Subline">#REF!</definedName>
    <definedName name="current_period" localSheetId="11">#REF!</definedName>
    <definedName name="current_period" localSheetId="8">#REF!</definedName>
    <definedName name="current_period">#REF!</definedName>
    <definedName name="Current_Tax___Retail___nominal">#REF!</definedName>
    <definedName name="Current_Tax___Retail___nominal.NEG">#REF!</definedName>
    <definedName name="Current_tax_charge___Appointee___nominal">#REF!</definedName>
    <definedName name="Current_tax_charge___Appointee___nominal.NEG">#REF!</definedName>
    <definedName name="Current_tax_charge___Business___nominal">#REF!</definedName>
    <definedName name="Current_tax_charge___Business___nominal.NEG">#REF!</definedName>
    <definedName name="Current_tax_charge___Residential___nominal">#REF!</definedName>
    <definedName name="Current_tax_charge___Residential___nominal.NEG">#REF!</definedName>
    <definedName name="Current_tax_liabilities___control___nominal.ADDN1">#REF!</definedName>
    <definedName name="Current_tax_liabilities___control___nominal.ADDN1.BEG">#REF!</definedName>
    <definedName name="Current_tax_liabilities___control___nominal.ADDN2">#REF!</definedName>
    <definedName name="Current_tax_liabilities___control___nominal.ADDN2.BEG">#REF!</definedName>
    <definedName name="Current_tax_liabilities___control___nominal.BR">#REF!</definedName>
    <definedName name="Current_tax_liabilities___control___nominal.BR.BEG">#REF!</definedName>
    <definedName name="Current_tax_liabilities___control___nominal.WN">#REF!</definedName>
    <definedName name="Current_tax_liabilities___control___nominal.WN.BEG">#REF!</definedName>
    <definedName name="Current_tax_liabilities___control___nominal.WR">#REF!</definedName>
    <definedName name="Current_tax_liabilities___control___nominal.WR.BEG">#REF!</definedName>
    <definedName name="Current_tax_liabilities___control___nominal.WWN">#REF!</definedName>
    <definedName name="Current_tax_liabilities___control___nominal.WWN.BEG">#REF!</definedName>
    <definedName name="Current_tax_liabilities___Wholesale___nominal">#REF!</definedName>
    <definedName name="Current_tax_liabilities_balance___Appointee___nominal">#REF!</definedName>
    <definedName name="Current_tax_liabilities_balance___Appointee___nominal.BEG">#REF!</definedName>
    <definedName name="CURRENT_YEAR" localSheetId="11">#REF!</definedName>
    <definedName name="CURRENT_YEAR" localSheetId="8">#REF!</definedName>
    <definedName name="CURRENT_YEAR">#REF!</definedName>
    <definedName name="CWDSpreadsheet23APRILSTUDIES" localSheetId="11">#REF!</definedName>
    <definedName name="CWDSpreadsheet23APRILSTUDIES" localSheetId="8">#REF!</definedName>
    <definedName name="CWDSpreadsheet23APRILSTUDIES">#REF!</definedName>
    <definedName name="da" localSheetId="11" hidden="1">#REF!</definedName>
    <definedName name="da" localSheetId="5" hidden="1">#REF!</definedName>
    <definedName name="da" localSheetId="18" hidden="1">#REF!</definedName>
    <definedName name="da" localSheetId="7" hidden="1">#REF!</definedName>
    <definedName name="da" localSheetId="20" hidden="1">#REF!</definedName>
    <definedName name="da" localSheetId="8" hidden="1">#REF!</definedName>
    <definedName name="da" localSheetId="6" hidden="1">#REF!</definedName>
    <definedName name="da" hidden="1">#REF!</definedName>
    <definedName name="DATA" localSheetId="11">#REF!</definedName>
    <definedName name="DATA" localSheetId="8">#REF!</definedName>
    <definedName name="DATA">#REF!</definedName>
    <definedName name="_xlnm.Database" localSheetId="11">#REF!</definedName>
    <definedName name="_xlnm.Database" localSheetId="8">#REF!</definedName>
    <definedName name="_xlnm.Database">#REF!</definedName>
    <definedName name="DatasetCode" localSheetId="11">#REF!</definedName>
    <definedName name="DatasetCode" localSheetId="8">#REF!</definedName>
    <definedName name="DatasetCode">#REF!</definedName>
    <definedName name="DatasetName" localSheetId="11">#REF!</definedName>
    <definedName name="DatasetName" localSheetId="8">#REF!</definedName>
    <definedName name="DatasetName">#REF!</definedName>
    <definedName name="Days_in_a_year">#REF!</definedName>
    <definedName name="Days_in_year">#REF!</definedName>
    <definedName name="days_years_conversion" localSheetId="11">#REF!</definedName>
    <definedName name="days_years_conversion" localSheetId="8">#REF!</definedName>
    <definedName name="days_years_conversion">#REF!</definedName>
    <definedName name="DB_pension_cash_contributions___control___nominal.ADDN1">#REF!</definedName>
    <definedName name="DB_pension_cash_contributions___control___nominal.ADDN2">#REF!</definedName>
    <definedName name="DB_pension_cash_contributions___control___nominal.BR">#REF!</definedName>
    <definedName name="DB_pension_cash_contributions___control___nominal.WN">#REF!</definedName>
    <definedName name="DB_pension_cash_contributions___control___nominal.WR">#REF!</definedName>
    <definedName name="DB_pension_cash_contributions___control___nominal.WWN">#REF!</definedName>
    <definedName name="DB_pension_cash_contributions___control___post_financeability___nominal.ADDN1">#REF!</definedName>
    <definedName name="DB_pension_cash_contributions___control___post_financeability___nominal.ADDN2">#REF!</definedName>
    <definedName name="DB_pension_cash_contributions___control___post_financeability___nominal.BR">#REF!</definedName>
    <definedName name="DB_pension_cash_contributions___control___post_financeability___nominal.WN">#REF!</definedName>
    <definedName name="DB_pension_cash_contributions___control___post_financeability___nominal.WR">#REF!</definedName>
    <definedName name="DB_pension_cash_contributions___control___post_financeability___nominal.WWN">#REF!</definedName>
    <definedName name="DB_pension_contributions_in_excess_of_accounting_chagre___post_financeability___control___nominal.ADDN1">#REF!</definedName>
    <definedName name="DB_pension_contributions_in_excess_of_accounting_chagre___post_financeability___control___nominal.ADDN2">#REF!</definedName>
    <definedName name="DB_pension_contributions_in_excess_of_accounting_chagre___post_financeability___control___nominal.BR">#REF!</definedName>
    <definedName name="DB_pension_contributions_in_excess_of_accounting_chagre___post_financeability___control___nominal.WN">#REF!</definedName>
    <definedName name="DB_pension_contributions_in_excess_of_accounting_chagre___post_financeability___control___nominal.WR">#REF!</definedName>
    <definedName name="DB_pension_contributions_in_excess_of_accounting_chagre___post_financeability___control___nominal.WWN">#REF!</definedName>
    <definedName name="DB_pension_contributions_in_excess_of_accounting_charge___control___nominal.ADDN1">#REF!</definedName>
    <definedName name="DB_pension_contributions_in_excess_of_accounting_charge___control___nominal.ADDN2">#REF!</definedName>
    <definedName name="DB_pension_contributions_in_excess_of_accounting_charge___control___nominal.BR">#REF!</definedName>
    <definedName name="DB_pension_contributions_in_excess_of_accounting_charge___control___nominal.WN">#REF!</definedName>
    <definedName name="DB_pension_contributions_in_excess_of_accounting_charge___control___nominal.WR">#REF!</definedName>
    <definedName name="DB_pension_contributions_in_excess_of_accounting_charge___control___nominal.WWN">#REF!</definedName>
    <definedName name="Debt_balance___Appointee___nominal">#REF!</definedName>
    <definedName name="Debtor_balance___Business___nominal">#REF!</definedName>
    <definedName name="Debtor_balance___Business___nominal.BEG">#REF!</definedName>
    <definedName name="Debtor_balance___Residential___nominal">#REF!</definedName>
    <definedName name="Debtor_balance___Residential___nominal.BEG">#REF!</definedName>
    <definedName name="Debtor_balance___Retail___nominal">#REF!</definedName>
    <definedName name="Debtors_other___business___nominal">#REF!</definedName>
    <definedName name="Debtors_other___Residential___nominal">#REF!</definedName>
    <definedName name="Deferred_tax___Wholesale___nominal">#REF!</definedName>
    <definedName name="Deferred_tax___Wholesale___nominal.NEG">#REF!</definedName>
    <definedName name="Deferred_tax_balance___Appointee___nominal">#REF!</definedName>
    <definedName name="Deferred_tax_balance___Appointee___nominal.NEG">#REF!</definedName>
    <definedName name="Deferred_tax_balance___control___nominal.ADDN1">#REF!</definedName>
    <definedName name="Deferred_tax_balance___control___nominal.ADDN1.BEG">#REF!</definedName>
    <definedName name="Deferred_tax_balance___control___nominal.ADDN1.NEG">#REF!</definedName>
    <definedName name="Deferred_tax_balance___control___nominal.ADDN2">#REF!</definedName>
    <definedName name="Deferred_tax_balance___control___nominal.ADDN2.BEG">#REF!</definedName>
    <definedName name="Deferred_tax_balance___control___nominal.ADDN2.NEG">#REF!</definedName>
    <definedName name="Deferred_tax_balance___control___nominal.BR">#REF!</definedName>
    <definedName name="Deferred_tax_balance___control___nominal.BR.BEG">#REF!</definedName>
    <definedName name="Deferred_tax_balance___control___nominal.BR.NEG">#REF!</definedName>
    <definedName name="Deferred_tax_balance___control___nominal.WN">#REF!</definedName>
    <definedName name="Deferred_tax_balance___control___nominal.WN.BEG">#REF!</definedName>
    <definedName name="Deferred_tax_balance___control___nominal.WN.NEG">#REF!</definedName>
    <definedName name="Deferred_tax_balance___control___nominal.WR">#REF!</definedName>
    <definedName name="Deferred_tax_balance___control___nominal.WR.BEG">#REF!</definedName>
    <definedName name="Deferred_tax_balance___control___nominal.WR.NEG">#REF!</definedName>
    <definedName name="Deferred_tax_balance___control___nominal.WWN">#REF!</definedName>
    <definedName name="Deferred_tax_balance___control___nominal.WWN.BEG">#REF!</definedName>
    <definedName name="Deferred_tax_balance___control___nominal.WWN.NEG">#REF!</definedName>
    <definedName name="Deferred_tax_balance___post_financeability___control___nominal.ADDN1">#REF!</definedName>
    <definedName name="Deferred_tax_balance___post_financeability___control___nominal.ADDN1.BEG">#REF!</definedName>
    <definedName name="Deferred_tax_balance___post_financeability___control___nominal.ADDN2">#REF!</definedName>
    <definedName name="Deferred_tax_balance___post_financeability___control___nominal.ADDN2.BEG">#REF!</definedName>
    <definedName name="Deferred_tax_balance___post_financeability___control___nominal.BR">#REF!</definedName>
    <definedName name="Deferred_tax_balance___post_financeability___control___nominal.BR.BEG">#REF!</definedName>
    <definedName name="Deferred_tax_balance___post_financeability___control___nominal.WN">#REF!</definedName>
    <definedName name="Deferred_tax_balance___post_financeability___control___nominal.WN.BEG">#REF!</definedName>
    <definedName name="Deferred_tax_balance___post_financeability___control___nominal.WR">#REF!</definedName>
    <definedName name="Deferred_tax_balance___post_financeability___control___nominal.WR.BEG">#REF!</definedName>
    <definedName name="Deferred_tax_balance___post_financeability___control___nominal.WWN">#REF!</definedName>
    <definedName name="Deferred_tax_balance___post_financeability___control___nominal.WWN.BEG">#REF!</definedName>
    <definedName name="Deferred_tax_from_change_in_tax_rate.ADDN1">#REF!</definedName>
    <definedName name="Deferred_tax_from_change_in_tax_rate.ADDN2">#REF!</definedName>
    <definedName name="Deferred_tax_from_change_in_tax_rate.BR">#REF!</definedName>
    <definedName name="Deferred_tax_from_change_in_tax_rate.WN">#REF!</definedName>
    <definedName name="Deferred_tax_from_change_in_tax_rate.WR">#REF!</definedName>
    <definedName name="Deferred_tax_from_change_in_tax_rate.WWN">#REF!</definedName>
    <definedName name="Deferred_tax_from_change_in_tax_rate___post_financeability___nominal.ADDN1">#REF!</definedName>
    <definedName name="Deferred_tax_from_change_in_tax_rate___post_financeability___nominal.ADDN2">#REF!</definedName>
    <definedName name="Deferred_tax_from_change_in_tax_rate___post_financeability___nominal.BR">#REF!</definedName>
    <definedName name="Deferred_tax_from_change_in_tax_rate___post_financeability___nominal.WN">#REF!</definedName>
    <definedName name="Deferred_tax_from_change_in_tax_rate___post_financeability___nominal.WR">#REF!</definedName>
    <definedName name="Deferred_tax_from_change_in_tax_rate___post_financeability___nominal.WWN">#REF!</definedName>
    <definedName name="Deferred_tax_from_temporary_difference.ADDN1">#REF!</definedName>
    <definedName name="Deferred_tax_from_temporary_difference.ADDN2">#REF!</definedName>
    <definedName name="Deferred_tax_from_temporary_difference.BR">#REF!</definedName>
    <definedName name="Deferred_tax_from_temporary_difference.WN">#REF!</definedName>
    <definedName name="Deferred_tax_from_temporary_difference.WR">#REF!</definedName>
    <definedName name="Deferred_tax_from_temporary_difference.WWN">#REF!</definedName>
    <definedName name="Deferred_tax_from_temporary_difference___post_financeability___nominal.ADDN1">#REF!</definedName>
    <definedName name="Deferred_tax_from_temporary_difference___post_financeability___nominal.ADDN2">#REF!</definedName>
    <definedName name="Deferred_tax_from_temporary_difference___post_financeability___nominal.BR">#REF!</definedName>
    <definedName name="Deferred_tax_from_temporary_difference___post_financeability___nominal.WN">#REF!</definedName>
    <definedName name="Deferred_tax_from_temporary_difference___post_financeability___nominal.WR">#REF!</definedName>
    <definedName name="Deferred_tax_from_temporary_difference___post_financeability___nominal.WWN">#REF!</definedName>
    <definedName name="Denitrification_N_Fraction_Lost" localSheetId="11">#REF!</definedName>
    <definedName name="Denitrification_N_Fraction_Lost" localSheetId="8">#REF!</definedName>
    <definedName name="Denitrification_N_Fraction_Lost">#REF!</definedName>
    <definedName name="Depreciation___Appointee___nominal">#REF!</definedName>
    <definedName name="Depreciation___Appointee___nominal.NEG">#REF!</definedName>
    <definedName name="DERBYSHIRE" localSheetId="11">#REF!</definedName>
    <definedName name="DERBYSHIRE" localSheetId="8">#REF!</definedName>
    <definedName name="DERBYSHIRE">#REF!</definedName>
    <definedName name="desc2prog" localSheetId="11">#REF!</definedName>
    <definedName name="desc2prog" localSheetId="8">#REF!</definedName>
    <definedName name="desc2prog">#REF!</definedName>
    <definedName name="DescriptionColumnRef" localSheetId="11">#REF!</definedName>
    <definedName name="DescriptionColumnRef" localSheetId="8">#REF!</definedName>
    <definedName name="DescriptionColumnRef">#REF!</definedName>
    <definedName name="DETR" localSheetId="11">#REF!</definedName>
    <definedName name="DETR" localSheetId="8">#REF!</definedName>
    <definedName name="DETR">#REF!</definedName>
    <definedName name="DEVON" localSheetId="11">#REF!</definedName>
    <definedName name="DEVON" localSheetId="8">#REF!</definedName>
    <definedName name="DEVON">#REF!</definedName>
    <definedName name="DID" localSheetId="11">#REF!</definedName>
    <definedName name="DID" localSheetId="8">#REF!</definedName>
    <definedName name="DID">#REF!</definedName>
    <definedName name="Diesel_Admin" localSheetId="11">#REF!</definedName>
    <definedName name="Diesel_Admin" localSheetId="8">#REF!</definedName>
    <definedName name="Diesel_Admin">#REF!</definedName>
    <definedName name="Diesel_Admin_Exp" localSheetId="11">#REF!</definedName>
    <definedName name="Diesel_Admin_Exp" localSheetId="8">#REF!</definedName>
    <definedName name="Diesel_Admin_Exp">#REF!</definedName>
    <definedName name="Diesel_Drink" localSheetId="11">#REF!</definedName>
    <definedName name="Diesel_Drink" localSheetId="8">#REF!</definedName>
    <definedName name="Diesel_Drink">#REF!</definedName>
    <definedName name="Diesel_Drink_Exp" localSheetId="11">#REF!</definedName>
    <definedName name="Diesel_Drink_Exp" localSheetId="8">#REF!</definedName>
    <definedName name="Diesel_Drink_Exp">#REF!</definedName>
    <definedName name="Diesel_EF_CO2" localSheetId="11">#REF!</definedName>
    <definedName name="Diesel_EF_CO2" localSheetId="8">#REF!</definedName>
    <definedName name="Diesel_EF_CO2">#REF!</definedName>
    <definedName name="Diesel_Sewage" localSheetId="11">#REF!</definedName>
    <definedName name="Diesel_Sewage" localSheetId="8">#REF!</definedName>
    <definedName name="Diesel_Sewage">#REF!</definedName>
    <definedName name="Diesel_Sewage_Exp" localSheetId="11">#REF!</definedName>
    <definedName name="Diesel_Sewage_Exp" localSheetId="8">#REF!</definedName>
    <definedName name="Diesel_Sewage_Exp">#REF!</definedName>
    <definedName name="Diesel_Sludge" localSheetId="11">#REF!</definedName>
    <definedName name="Diesel_Sludge" localSheetId="8">#REF!</definedName>
    <definedName name="Diesel_Sludge">#REF!</definedName>
    <definedName name="Diesel_Sludge_Exp" localSheetId="11">#REF!</definedName>
    <definedName name="Diesel_Sludge_Exp" localSheetId="8">#REF!</definedName>
    <definedName name="Diesel_Sludge_Exp">#REF!</definedName>
    <definedName name="Diesel_Transport_Freight" localSheetId="11">#REF!</definedName>
    <definedName name="Diesel_Transport_Freight" localSheetId="8">#REF!</definedName>
    <definedName name="Diesel_Transport_Freight">#REF!</definedName>
    <definedName name="Diesel_Transport_Passenger" localSheetId="11">#REF!</definedName>
    <definedName name="Diesel_Transport_Passenger" localSheetId="8">#REF!</definedName>
    <definedName name="Diesel_Transport_Passenger">#REF!</definedName>
    <definedName name="Diesel_Van_CO2" localSheetId="11">#REF!</definedName>
    <definedName name="Diesel_Van_CO2" localSheetId="8">#REF!</definedName>
    <definedName name="Diesel_Van_CO2">#REF!</definedName>
    <definedName name="Diesel_Van_Miles" localSheetId="11">#REF!</definedName>
    <definedName name="Diesel_Van_Miles" localSheetId="8">#REF!</definedName>
    <definedName name="Diesel_Van_Miles">#REF!</definedName>
    <definedName name="Dig_Sec_Enclosed" localSheetId="11">#REF!</definedName>
    <definedName name="Dig_Sec_Enclosed" localSheetId="8">#REF!</definedName>
    <definedName name="Dig_Sec_Enclosed">#REF!</definedName>
    <definedName name="Disallowable_expenditure___Change_in_general_provisions___wholesale___nominal">#REF!</definedName>
    <definedName name="Discounted_2020_25_RCV_closing_balance___nominal.ADDN1">#REF!</definedName>
    <definedName name="Discounted_2020_25_RCV_closing_balance___nominal.ADDN2">#REF!</definedName>
    <definedName name="Discounted_2020_25_RCV_closing_balance___nominal.BR">#REF!</definedName>
    <definedName name="Discounted_2020_25_RCV_closing_balance___nominal.WN">#REF!</definedName>
    <definedName name="Discounted_2020_25_RCV_closing_balance___nominal.WR">#REF!</definedName>
    <definedName name="Discounted_2020_25_RCV_closing_balance___nominal.WWN">#REF!</definedName>
    <definedName name="Discounted_average_of_2020_25_RCV___nominal.ADDN1">#REF!</definedName>
    <definedName name="Discounted_average_of_2020_25_RCV___nominal.ADDN2">#REF!</definedName>
    <definedName name="Discounted_average_of_2020_25_RCV___nominal.BR">#REF!</definedName>
    <definedName name="Discounted_average_of_2020_25_RCV___nominal.WN">#REF!</definedName>
    <definedName name="Discounted_average_of_2020_25_RCV___nominal.WR">#REF!</definedName>
    <definedName name="Discounted_average_of_2020_25_RCV___nominal.WWN">#REF!</definedName>
    <definedName name="Discounted_average_of_Post_2025_RCV___nominal.ADDN1">#REF!</definedName>
    <definedName name="Discounted_average_of_Post_2025_RCV___nominal.ADDN2">#REF!</definedName>
    <definedName name="Discounted_average_of_Post_2025_RCV___nominal.BR">#REF!</definedName>
    <definedName name="Discounted_average_of_Post_2025_RCV___nominal.WN">#REF!</definedName>
    <definedName name="Discounted_average_of_Post_2025_RCV___nominal.WR">#REF!</definedName>
    <definedName name="Discounted_average_of_Post_2025_RCV___nominal.WWN">#REF!</definedName>
    <definedName name="Discounted_average_of_Pre_2020_RCV___nominal.ADDN1">#REF!</definedName>
    <definedName name="Discounted_average_of_Pre_2020_RCV___nominal.ADDN2">#REF!</definedName>
    <definedName name="Discounted_average_of_Pre_2020_RCV___nominal.BR">#REF!</definedName>
    <definedName name="Discounted_average_of_Pre_2020_RCV___nominal.WN">#REF!</definedName>
    <definedName name="Discounted_average_of_Pre_2020_RCV___nominal.WR">#REF!</definedName>
    <definedName name="Discounted_average_of_Pre_2020_RCV___nominal.WWN">#REF!</definedName>
    <definedName name="Discounted_Post_2025_RCV_closing_balance___nominal.ADDN1">#REF!</definedName>
    <definedName name="Discounted_Post_2025_RCV_closing_balance___nominal.ADDN2">#REF!</definedName>
    <definedName name="Discounted_Post_2025_RCV_closing_balance___nominal.BR">#REF!</definedName>
    <definedName name="Discounted_Post_2025_RCV_closing_balance___nominal.WN">#REF!</definedName>
    <definedName name="Discounted_Post_2025_RCV_closing_balance___nominal.WR">#REF!</definedName>
    <definedName name="Discounted_Post_2025_RCV_closing_balance___nominal.WWN">#REF!</definedName>
    <definedName name="Discounted_Pre_2020_RCV_closing_balance___nominal.ADDN1">#REF!</definedName>
    <definedName name="Discounted_Pre_2020_RCV_closing_balance___nominal.ADDN2">#REF!</definedName>
    <definedName name="Discounted_Pre_2020_RCV_closing_balance___nominal.BR">#REF!</definedName>
    <definedName name="Discounted_Pre_2020_RCV_closing_balance___nominal.WN">#REF!</definedName>
    <definedName name="Discounted_Pre_2020_RCV_closing_balance___nominal.WR">#REF!</definedName>
    <definedName name="Discounted_Pre_2020_RCV_closing_balance___nominal.WWN">#REF!</definedName>
    <definedName name="Discounted_revenue___real">#REF!</definedName>
    <definedName name="Discounted_TDS">#REF!</definedName>
    <definedName name="DistInput" localSheetId="11">#REF!</definedName>
    <definedName name="DistInput" localSheetId="8">#REF!</definedName>
    <definedName name="DistInput">#REF!</definedName>
    <definedName name="Dividend___Appointee___nominal">#REF!</definedName>
    <definedName name="Dividend___Appointee___nominal.NEG">#REF!</definedName>
    <definedName name="Dividend___Appointee___real">#REF!</definedName>
    <definedName name="Dividend___Wholesale___nominal">#REF!</definedName>
    <definedName name="Dividend___Wholesale___nominal.NEG">#REF!</definedName>
    <definedName name="Dividend___Wholesale___real">#REF!</definedName>
    <definedName name="Dividend_cashflow_balance___control___nominal.ADDN1">#REF!</definedName>
    <definedName name="Dividend_cashflow_balance___control___nominal.ADDN1.BEG">#REF!</definedName>
    <definedName name="Dividend_cashflow_balance___control___nominal.ADDN2">#REF!</definedName>
    <definedName name="Dividend_cashflow_balance___control___nominal.ADDN2.BEG">#REF!</definedName>
    <definedName name="Dividend_cashflow_balance___control___nominal.BR">#REF!</definedName>
    <definedName name="Dividend_cashflow_balance___control___nominal.BR.BEG">#REF!</definedName>
    <definedName name="Dividend_cashflow_balance___control___nominal.WN">#REF!</definedName>
    <definedName name="Dividend_cashflow_balance___control___nominal.WN.BEG">#REF!</definedName>
    <definedName name="Dividend_cashflow_balance___control___nominal.WR">#REF!</definedName>
    <definedName name="Dividend_cashflow_balance___control___nominal.WR.BEG">#REF!</definedName>
    <definedName name="Dividend_cashflow_balance___control___nominal.WWN">#REF!</definedName>
    <definedName name="Dividend_cashflow_balance___control___nominal.WWN.BEG">#REF!</definedName>
    <definedName name="Dividend_cover___Appointee">#REF!</definedName>
    <definedName name="Dividend_cover___Appointee___Post_Fin_adj___Appointee">#REF!</definedName>
    <definedName name="Dividend_creditor_balance___Appointee___nominal">#REF!</definedName>
    <definedName name="Dividend_creditor_balance___Appointee___nominal.BEG">#REF!</definedName>
    <definedName name="Dividend_creditor_balance___Business___nominal">#REF!</definedName>
    <definedName name="Dividend_creditor_balance___Business___nominal.BEG">#REF!</definedName>
    <definedName name="Dividend_creditor_balance___Residential___nominal">#REF!</definedName>
    <definedName name="Dividend_creditor_balance___Residential___nominal.BEG">#REF!</definedName>
    <definedName name="Dividend_creditor_balance___Retail___nominal">#REF!</definedName>
    <definedName name="Dividend_creditors_balance___control___nominal.ADDN1">#REF!</definedName>
    <definedName name="Dividend_creditors_balance___control___nominal.ADDN1.BEG">#REF!</definedName>
    <definedName name="Dividend_creditors_balance___control___nominal.ADDN2">#REF!</definedName>
    <definedName name="Dividend_creditors_balance___control___nominal.ADDN2.BEG">#REF!</definedName>
    <definedName name="Dividend_creditors_balance___control___nominal.BR">#REF!</definedName>
    <definedName name="Dividend_creditors_balance___control___nominal.BR.BEG">#REF!</definedName>
    <definedName name="Dividend_creditors_balance___control___nominal.WN">#REF!</definedName>
    <definedName name="Dividend_creditors_balance___control___nominal.WN.BEG">#REF!</definedName>
    <definedName name="Dividend_creditors_balance___control___nominal.WR">#REF!</definedName>
    <definedName name="Dividend_creditors_balance___control___nominal.WR.BEG">#REF!</definedName>
    <definedName name="Dividend_creditors_balance___control___nominal.WWN">#REF!</definedName>
    <definedName name="Dividend_creditors_balance___control___nominal.WWN.BEG">#REF!</definedName>
    <definedName name="Dividend_creditors_balance___Wholesale___nominal">#REF!</definedName>
    <definedName name="Dividend_interest___control___nominal.ADDN1">#REF!</definedName>
    <definedName name="Dividend_interest___control___nominal.ADDN2">#REF!</definedName>
    <definedName name="Dividend_interest___control___nominal.BR">#REF!</definedName>
    <definedName name="Dividend_interest___control___nominal.WN">#REF!</definedName>
    <definedName name="Dividend_interest___control___nominal.WR">#REF!</definedName>
    <definedName name="Dividend_interest___control___nominal.WWN">#REF!</definedName>
    <definedName name="Dividend_paid___Appointee___nominal">#REF!</definedName>
    <definedName name="Dividend_paid___Appointee___nominal.NEG">#REF!</definedName>
    <definedName name="Dividend_paid___Business___nominal">#REF!</definedName>
    <definedName name="Dividend_paid___Business___nominal.NEG">#REF!</definedName>
    <definedName name="Dividend_paid___Residential___nominal">#REF!</definedName>
    <definedName name="Dividend_paid___Residential___nominal.NEG">#REF!</definedName>
    <definedName name="Dividend_yield___Appointee">#REF!</definedName>
    <definedName name="Dividends___Retail___nominal">#REF!</definedName>
    <definedName name="Dividends___Retail___nominal.NEG">#REF!</definedName>
    <definedName name="Dividends_due___Business___nominal">#REF!</definedName>
    <definedName name="Dividends_due___Business___nominal.NEG">#REF!</definedName>
    <definedName name="Dividends_due___Residential___nominal">#REF!</definedName>
    <definedName name="Dividends_due___Residential___nominal.NEG">#REF!</definedName>
    <definedName name="Dividends_equal_100____check">#REF!</definedName>
    <definedName name="Dividends_equal_100____check_overall">#REF!</definedName>
    <definedName name="dnonames" localSheetId="11">#REF!</definedName>
    <definedName name="dnonames" localSheetId="8">#REF!</definedName>
    <definedName name="dnonames">#REF!</definedName>
    <definedName name="dog" localSheetId="11" hidden="1">{"NET",#N/A,FALSE,"401C11"}</definedName>
    <definedName name="dog" localSheetId="5" hidden="1">{"NET",#N/A,FALSE,"401C11"}</definedName>
    <definedName name="dog" localSheetId="19" hidden="1">{"NET",#N/A,FALSE,"401C11"}</definedName>
    <definedName name="dog" localSheetId="18" hidden="1">{"NET",#N/A,FALSE,"401C11"}</definedName>
    <definedName name="dog" localSheetId="7" hidden="1">{"NET",#N/A,FALSE,"401C11"}</definedName>
    <definedName name="dog" localSheetId="20" hidden="1">{"NET",#N/A,FALSE,"401C11"}</definedName>
    <definedName name="dog" localSheetId="8" hidden="1">{"NET",#N/A,FALSE,"401C11"}</definedName>
    <definedName name="dog" localSheetId="6" hidden="1">{"NET",#N/A,FALSE,"401C11"}</definedName>
    <definedName name="dog" localSheetId="9" hidden="1">{"NET",#N/A,FALSE,"401C11"}</definedName>
    <definedName name="dog" hidden="1">{"NET",#N/A,FALSE,"401C11"}</definedName>
    <definedName name="Dom_Freight_Tonne_km">#REF!</definedName>
    <definedName name="Dom_Freight_Tonne_km_CO2" localSheetId="11">#REF!</definedName>
    <definedName name="Dom_Freight_Tonne_km_CO2" localSheetId="8">#REF!</definedName>
    <definedName name="Dom_Freight_Tonne_km_CO2">#REF!</definedName>
    <definedName name="Dom_Passenger_km" localSheetId="11">#REF!</definedName>
    <definedName name="Dom_Passenger_km" localSheetId="8">#REF!</definedName>
    <definedName name="Dom_Passenger_km">#REF!</definedName>
    <definedName name="DORSET" localSheetId="11">#REF!</definedName>
    <definedName name="DORSET" localSheetId="8">#REF!</definedName>
    <definedName name="DORSET">#REF!</definedName>
    <definedName name="DR" localSheetId="11">#REF!</definedName>
    <definedName name="DR" localSheetId="8">#REF!</definedName>
    <definedName name="DR">#REF!</definedName>
    <definedName name="DURHAM" localSheetId="11">#REF!</definedName>
    <definedName name="DURHAM" localSheetId="8">#REF!</definedName>
    <definedName name="DURHAM">#REF!</definedName>
    <definedName name="DVWBPinputs" localSheetId="11">#REF!</definedName>
    <definedName name="DVWBPinputs" localSheetId="8">#REF!</definedName>
    <definedName name="DVWBPinputs">#REF!</definedName>
    <definedName name="DVWBPtrans" localSheetId="11">#REF!</definedName>
    <definedName name="DVWBPtrans" localSheetId="8">#REF!</definedName>
    <definedName name="DVWBPtrans">#REF!</definedName>
    <definedName name="DVWtransition" localSheetId="11">#REF!</definedName>
    <definedName name="DVWtransition" localSheetId="8">#REF!</definedName>
    <definedName name="DVWtransition">#REF!</definedName>
    <definedName name="DYFED" localSheetId="11">#REF!</definedName>
    <definedName name="DYFED" localSheetId="8">#REF!</definedName>
    <definedName name="DYFED">#REF!</definedName>
    <definedName name="dynG2AltProg" localSheetId="11">OFFSET(#REF!,0,#REF!,1,#REF!)</definedName>
    <definedName name="dynG2AltProg" localSheetId="8">OFFSET(#REF!,0,#REF!,1,#REF!)</definedName>
    <definedName name="dynG2AltProg">OFFSET(#REF!,0,#REF!,1,#REF!)</definedName>
    <definedName name="dynG2BC" localSheetId="11">OFFSET(#REF!,0,#REF!,1,#REF!)</definedName>
    <definedName name="dynG2BC" localSheetId="8">OFFSET(#REF!,0,#REF!,1,#REF!)</definedName>
    <definedName name="dynG2BC">OFFSET(#REF!,0,#REF!,1,#REF!)</definedName>
    <definedName name="dynG2Briefed" localSheetId="11">OFFSET(#REF!,0,#REF!,1,#REF!)</definedName>
    <definedName name="dynG2Briefed" localSheetId="8">OFFSET(#REF!,0,#REF!,1,#REF!)</definedName>
    <definedName name="dynG2Briefed">OFFSET(#REF!,0,#REF!,1,#REF!)</definedName>
    <definedName name="dynG2FivePlusSeven" localSheetId="11">OFFSET(#REF!,0,#REF!,1,#REF!)</definedName>
    <definedName name="dynG2FivePlusSeven" localSheetId="8">OFFSET(#REF!,0,#REF!,1,#REF!)</definedName>
    <definedName name="dynG2FivePlusSeven">OFFSET(#REF!,0,#REF!,1,#REF!)</definedName>
    <definedName name="dynG2InDel" localSheetId="11">OFFSET(#REF!,0,#REF!,1,#REF!)</definedName>
    <definedName name="dynG2InDel" localSheetId="8">OFFSET(#REF!,0,#REF!,1,#REF!)</definedName>
    <definedName name="dynG2InDel">OFFSET(#REF!,0,#REF!,1,#REF!)</definedName>
    <definedName name="dynG2InStudy" localSheetId="11">OFFSET(#REF!,0,#REF!,1,#REF!)</definedName>
    <definedName name="dynG2InStudy" localSheetId="8">OFFSET(#REF!,0,#REF!,1,#REF!)</definedName>
    <definedName name="dynG2InStudy">OFFSET(#REF!,0,#REF!,1,#REF!)</definedName>
    <definedName name="dynG2Labels" localSheetId="11">OFFSET(#REF!,0,#REF!,1,#REF!)</definedName>
    <definedName name="dynG2Labels" localSheetId="8">OFFSET(#REF!,0,#REF!,1,#REF!)</definedName>
    <definedName name="dynG2Labels">OFFSET(#REF!,0,#REF!,1,#REF!)</definedName>
    <definedName name="dynG2Unbriefed" localSheetId="11">OFFSET(#REF!,0,#REF!,1,#REF!)</definedName>
    <definedName name="dynG2Unbriefed" localSheetId="8">OFFSET(#REF!,0,#REF!,1,#REF!)</definedName>
    <definedName name="dynG2Unbriefed">OFFSET(#REF!,0,#REF!,1,#REF!)</definedName>
    <definedName name="dynGBriefed" localSheetId="11">OFFSET(#REF!,0,0,1,#REF!)</definedName>
    <definedName name="dynGBriefed" localSheetId="8">OFFSET(#REF!,0,0,1,#REF!)</definedName>
    <definedName name="dynGBriefed">OFFSET(#REF!,0,0,1,#REF!)</definedName>
    <definedName name="dynGControl" localSheetId="11">OFFSET(#REF!,0,#REF!,1,#REF!)</definedName>
    <definedName name="dynGControl" localSheetId="8">OFFSET(#REF!,0,#REF!,1,#REF!)</definedName>
    <definedName name="dynGControl">OFFSET(#REF!,0,#REF!,1,#REF!)</definedName>
    <definedName name="dynGFivePlusSeven" localSheetId="11">OFFSET(#REF!,0,0,1,#REF!)</definedName>
    <definedName name="dynGFivePlusSeven" localSheetId="8">OFFSET(#REF!,0,0,1,#REF!)</definedName>
    <definedName name="dynGFivePlusSeven">OFFSET(#REF!,0,0,1,#REF!)</definedName>
    <definedName name="dynGInDel" localSheetId="11">OFFSET(#REF!,0,0,1,#REF!)</definedName>
    <definedName name="dynGInDel" localSheetId="8">OFFSET(#REF!,0,0,1,#REF!)</definedName>
    <definedName name="dynGInDel">OFFSET(#REF!,0,0,1,#REF!)</definedName>
    <definedName name="dynGInDelivery" localSheetId="11">OFFSET(#REF!,0,#REF!,1,#REF!)</definedName>
    <definedName name="dynGInDelivery" localSheetId="8">OFFSET(#REF!,0,#REF!,1,#REF!)</definedName>
    <definedName name="dynGInDelivery">OFFSET(#REF!,0,#REF!,1,#REF!)</definedName>
    <definedName name="dynGInStudy" localSheetId="11">OFFSET(#REF!,0,#REF!,1,#REF!)</definedName>
    <definedName name="dynGInStudy" localSheetId="8">OFFSET(#REF!,0,#REF!,1,#REF!)</definedName>
    <definedName name="dynGInStudy">OFFSET(#REF!,0,#REF!,1,#REF!)</definedName>
    <definedName name="dynGLabels" localSheetId="11">OFFSET(#REF!,0,0,2,#REF!)</definedName>
    <definedName name="dynGLabels" localSheetId="8">OFFSET(#REF!,0,0,2,#REF!)</definedName>
    <definedName name="dynGLabels">OFFSET(#REF!,0,0,2,#REF!)</definedName>
    <definedName name="dynGNames" localSheetId="11">OFFSET(#REF!,0,#REF!,2,#REF!)</definedName>
    <definedName name="dynGNames" localSheetId="8">OFFSET(#REF!,0,#REF!,2,#REF!)</definedName>
    <definedName name="dynGNames">OFFSET(#REF!,0,#REF!,2,#REF!)</definedName>
    <definedName name="dynGPostBDA" localSheetId="11">OFFSET(#REF!,0,#REF!,1,#REF!)</definedName>
    <definedName name="dynGPostBDA" localSheetId="8">OFFSET(#REF!,0,#REF!,1,#REF!)</definedName>
    <definedName name="dynGPostBDA">OFFSET(#REF!,0,#REF!,1,#REF!)</definedName>
    <definedName name="dynGUnbriefed" localSheetId="11">OFFSET(#REF!,0,#REF!,1,#REF!)</definedName>
    <definedName name="dynGUnbriefed" localSheetId="8">OFFSET(#REF!,0,#REF!,1,#REF!)</definedName>
    <definedName name="dynGUnbriefed">OFFSET(#REF!,0,#REF!,1,#REF!)</definedName>
    <definedName name="E" localSheetId="11">#REF!</definedName>
    <definedName name="E" localSheetId="8">#REF!</definedName>
    <definedName name="E">#REF!</definedName>
    <definedName name="E_No" localSheetId="11">#REF!</definedName>
    <definedName name="E_No" localSheetId="8">#REF!</definedName>
    <definedName name="E_No">#REF!</definedName>
    <definedName name="E_SUSSEX" localSheetId="11">#REF!</definedName>
    <definedName name="E_SUSSEX" localSheetId="8">#REF!</definedName>
    <definedName name="E_SUSSEX">#REF!</definedName>
    <definedName name="EAcat" localSheetId="11">#REF!</definedName>
    <definedName name="EAcat" localSheetId="8">#REF!</definedName>
    <definedName name="EAcat">#REF!</definedName>
    <definedName name="EAcat2004" localSheetId="11">#REF!</definedName>
    <definedName name="EAcat2004" localSheetId="8">#REF!</definedName>
    <definedName name="EAcat2004">#REF!</definedName>
    <definedName name="Earnings_after_tax__EAT____Business___nominal">#REF!</definedName>
    <definedName name="Earnings_after_tax__EAT____control___nominal.ADDN1">#REF!</definedName>
    <definedName name="Earnings_after_tax__EAT____control___nominal.ADDN2">#REF!</definedName>
    <definedName name="Earnings_after_tax__EAT____control___nominal.BR">#REF!</definedName>
    <definedName name="Earnings_after_tax__EAT____control___nominal.WN">#REF!</definedName>
    <definedName name="Earnings_after_tax__EAT____control___nominal.WR">#REF!</definedName>
    <definedName name="Earnings_after_tax__EAT____control___nominal.WWN">#REF!</definedName>
    <definedName name="Earnings_after_tax__EAT____Residential___nominal">#REF!</definedName>
    <definedName name="Earnings_after_tax__EAT____Retail___nominal">#REF!</definedName>
    <definedName name="Earnings_after_tax__EAT____wholesale___nominal">#REF!</definedName>
    <definedName name="Earnings_available_for_dividends___business___nominal">#REF!</definedName>
    <definedName name="Earnings_available_for_dividends___Residential___nominal">#REF!</definedName>
    <definedName name="Earnings_before_interest_and_tax__EBIT____Business___nominal">#REF!</definedName>
    <definedName name="Earnings_before_interest_and_tax__EBIT____control___nominal.ADDN1">#REF!</definedName>
    <definedName name="Earnings_before_interest_and_tax__EBIT____control___nominal.ADDN2">#REF!</definedName>
    <definedName name="Earnings_before_interest_and_tax__EBIT____control___nominal.BR">#REF!</definedName>
    <definedName name="Earnings_before_interest_and_tax__EBIT____control___nominal.WN">#REF!</definedName>
    <definedName name="Earnings_before_interest_and_tax__EBIT____control___nominal.WR">#REF!</definedName>
    <definedName name="Earnings_before_interest_and_tax__EBIT____control___nominal.WWN">#REF!</definedName>
    <definedName name="Earnings_before_interest_and_tax__EBIT____Residential___nominal">#REF!</definedName>
    <definedName name="Earnings_before_interest_and_tax__EBIT____Retail___nominal">#REF!</definedName>
    <definedName name="Earnings_before_interest_and_tax__EBIT____wholesale">#REF!</definedName>
    <definedName name="Earnings_before_tax___Business___nominal">#REF!</definedName>
    <definedName name="Earnings_before_tax__EBT____Business___nominal">#REF!</definedName>
    <definedName name="Earnings_before_tax__EBT____control___nominal.ADDN1">#REF!</definedName>
    <definedName name="Earnings_before_tax__EBT____control___nominal.ADDN2">#REF!</definedName>
    <definedName name="Earnings_before_tax__EBT____control___nominal.BR">#REF!</definedName>
    <definedName name="Earnings_before_tax__EBT____control___nominal.WN">#REF!</definedName>
    <definedName name="Earnings_before_tax__EBT____control___nominal.WR">#REF!</definedName>
    <definedName name="Earnings_before_tax__EBT____control___nominal.WWN">#REF!</definedName>
    <definedName name="earnings_before_tax__EBT____Residential___nominal">#REF!</definedName>
    <definedName name="Earnings_before_tax__EBT____Retail___nominal">#REF!</definedName>
    <definedName name="Earnings_before_tax__EBT____Wholesale___nominal">#REF!</definedName>
    <definedName name="EAsummary" localSheetId="11">#REF!</definedName>
    <definedName name="EAsummary" localSheetId="8">#REF!</definedName>
    <definedName name="EAsummary">#REF!</definedName>
    <definedName name="EAsummary2004" localSheetId="11">#REF!</definedName>
    <definedName name="EAsummary2004" localSheetId="8">#REF!</definedName>
    <definedName name="EAsummary2004">#REF!</definedName>
    <definedName name="EAto" localSheetId="11">#REF!</definedName>
    <definedName name="EAto" localSheetId="8">#REF!</definedName>
    <definedName name="EAto">#REF!</definedName>
    <definedName name="EBIT_less_current_tax_charge___Appointee___nominal">#REF!</definedName>
    <definedName name="EBIT_less_current_tax_charge___control___nominal.ADDN1">#REF!</definedName>
    <definedName name="EBIT_less_current_tax_charge___control___nominal.ADDN2">#REF!</definedName>
    <definedName name="EBIT_less_current_tax_charge___control___nominal.BR">#REF!</definedName>
    <definedName name="EBIT_less_current_tax_charge___control___nominal.WN">#REF!</definedName>
    <definedName name="EBIT_less_current_tax_charge___control___nominal.WR">#REF!</definedName>
    <definedName name="EBIT_less_current_tax_charge___control___nominal.WWN">#REF!</definedName>
    <definedName name="EBIT_less_current_tax_charge__building_blocks_method____Appointee___nominal">#REF!</definedName>
    <definedName name="EBIT_less_current_tax_charge__building_blocks_method____Wholesale___nominal">#REF!</definedName>
    <definedName name="EBITDA___Appointee___nominal">#REF!</definedName>
    <definedName name="EBITDA___Business___nominal">#REF!</definedName>
    <definedName name="EBITDA___control___nominal.ADDN1">#REF!</definedName>
    <definedName name="EBITDA___control___nominal.ADDN2">#REF!</definedName>
    <definedName name="EBITDA___control___nominal.BR">#REF!</definedName>
    <definedName name="EBITDA___control___nominal.WN">#REF!</definedName>
    <definedName name="EBITDA___control___nominal.WR">#REF!</definedName>
    <definedName name="EBITDA___control___nominal.WWN">#REF!</definedName>
    <definedName name="EBITDA___Finstat_Wholesale___nominal">#REF!</definedName>
    <definedName name="EBITDA___Residential___nominal">#REF!</definedName>
    <definedName name="EBITDA___Retail___nominal">#REF!</definedName>
    <definedName name="Eff" localSheetId="11">#REF!</definedName>
    <definedName name="Eff" localSheetId="8">#REF!</definedName>
    <definedName name="Eff">#REF!</definedName>
    <definedName name="Effective_Tax_Rate.ADDN1">#REF!</definedName>
    <definedName name="Effective_Tax_Rate.ADDN2">#REF!</definedName>
    <definedName name="Effective_Tax_Rate.BR">#REF!</definedName>
    <definedName name="Effective_Tax_Rate.WN">#REF!</definedName>
    <definedName name="Effective_Tax_Rate.WR">#REF!</definedName>
    <definedName name="Effective_Tax_Rate.WWN">#REF!</definedName>
    <definedName name="EHY" localSheetId="11">#REF!</definedName>
    <definedName name="EHY" localSheetId="8">#REF!</definedName>
    <definedName name="EHY">#REF!</definedName>
    <definedName name="ELECTRICITY" localSheetId="11">#REF!</definedName>
    <definedName name="ELECTRICITY" localSheetId="8">#REF!</definedName>
    <definedName name="ELECTRICITY">#REF!</definedName>
    <definedName name="End_of_AMP_period_flag">#REF!</definedName>
    <definedName name="End_of_AMP_period_flag_date">#REF!</definedName>
    <definedName name="EndYearRef" localSheetId="11">#REF!</definedName>
    <definedName name="EndYearRef" localSheetId="8">#REF!</definedName>
    <definedName name="EndYearRef">#REF!</definedName>
    <definedName name="Equity_dividends_paid___control___nominal.ADDN1">#REF!</definedName>
    <definedName name="Equity_dividends_paid___control___nominal.ADDN1.NEG">#REF!</definedName>
    <definedName name="Equity_dividends_paid___control___nominal.ADDN2">#REF!</definedName>
    <definedName name="Equity_dividends_paid___control___nominal.ADDN2.NEG">#REF!</definedName>
    <definedName name="Equity_dividends_paid___control___nominal.BR">#REF!</definedName>
    <definedName name="Equity_dividends_paid___control___nominal.BR.NEG">#REF!</definedName>
    <definedName name="Equity_dividends_paid___control___nominal.WN">#REF!</definedName>
    <definedName name="Equity_dividends_paid___control___nominal.WN.NEG">#REF!</definedName>
    <definedName name="Equity_dividends_paid___control___nominal.WR">#REF!</definedName>
    <definedName name="Equity_dividends_paid___control___nominal.WR.NEG">#REF!</definedName>
    <definedName name="Equity_dividends_paid___control___nominal.WWN">#REF!</definedName>
    <definedName name="Equity_dividends_paid___control___nominal.WWN.NEG">#REF!</definedName>
    <definedName name="Equity_dividends_paid___Retail___nominal">#REF!</definedName>
    <definedName name="Equity_dividends_paid___Retail___nominal.NEG">#REF!</definedName>
    <definedName name="ESSEX" localSheetId="11">#REF!</definedName>
    <definedName name="ESSEX" localSheetId="8">#REF!</definedName>
    <definedName name="ESSEX">#REF!</definedName>
    <definedName name="Estimate_Adjust_Factor" localSheetId="11">#REF!</definedName>
    <definedName name="Estimate_Adjust_Factor" localSheetId="8">#REF!</definedName>
    <definedName name="Estimate_Adjust_Factor">#REF!</definedName>
    <definedName name="EV__LASTREFTIME__" hidden="1">40339.4799074074</definedName>
    <definedName name="Excess_fast_money___Appointee___nominal">#REF!</definedName>
    <definedName name="Excess_fast_money___control___nominal.ADDN1">#REF!</definedName>
    <definedName name="Excess_fast_money___control___nominal.ADDN2">#REF!</definedName>
    <definedName name="Excess_fast_money___control___nominal.BR">#REF!</definedName>
    <definedName name="Excess_fast_money___control___nominal.WN">#REF!</definedName>
    <definedName name="Excess_fast_money___control___nominal.WR">#REF!</definedName>
    <definedName name="Excess_fast_money___control___nominal.WWN">#REF!</definedName>
    <definedName name="Exited_company_balance_sheet_check">#REF!</definedName>
    <definedName name="Exited_company_balance_sheet_check_overall">#REF!</definedName>
    <definedName name="Exited_company_by_period">#REF!</definedName>
    <definedName name="Exited_Company_Residential_apportionment_CALC">#REF!</definedName>
    <definedName name="Expensed_capital_allowance___new_capital_expenditure___control___nominal.ADDN1">#REF!</definedName>
    <definedName name="Expensed_capital_allowance___new_capital_expenditure___control___nominal.ADDN2">#REF!</definedName>
    <definedName name="Expensed_capital_allowance___new_capital_expenditure___control___nominal.BR">#REF!</definedName>
    <definedName name="Expensed_capital_allowance___new_capital_expenditure___control___nominal.WN">#REF!</definedName>
    <definedName name="Expensed_capital_allowance___new_capital_expenditure___control___nominal.WR">#REF!</definedName>
    <definedName name="Expensed_capital_allowance___new_capital_expenditure___control___nominal.WWN">#REF!</definedName>
    <definedName name="Expired" hidden="1">FALSE</definedName>
    <definedName name="Export_NGasCHP_Admin" localSheetId="11">#REF!</definedName>
    <definedName name="Export_NGasCHP_Admin" localSheetId="8">#REF!</definedName>
    <definedName name="Export_NGasCHP_Admin">#REF!</definedName>
    <definedName name="Export_NGasCHP_Drink" localSheetId="11">#REF!</definedName>
    <definedName name="Export_NGasCHP_Drink" localSheetId="8">#REF!</definedName>
    <definedName name="Export_NGasCHP_Drink">#REF!</definedName>
    <definedName name="Export_NGasCHP_Sewage" localSheetId="11">#REF!</definedName>
    <definedName name="Export_NGasCHP_Sewage" localSheetId="8">#REF!</definedName>
    <definedName name="Export_NGasCHP_Sewage">#REF!</definedName>
    <definedName name="F" localSheetId="11">{"bal",#N/A,FALSE,"working papers";"income",#N/A,FALSE,"working papers"}</definedName>
    <definedName name="F" localSheetId="8">{"bal",#N/A,FALSE,"working papers";"income",#N/A,FALSE,"working papers"}</definedName>
    <definedName name="F">{"bal",#N/A,FALSE,"working papers";"income",#N/A,FALSE,"working papers"}</definedName>
    <definedName name="fdraf" localSheetId="11">{"bal",#N/A,FALSE,"working papers";"income",#N/A,FALSE,"working papers"}</definedName>
    <definedName name="fdraf" localSheetId="8">{"bal",#N/A,FALSE,"working papers";"income",#N/A,FALSE,"working papers"}</definedName>
    <definedName name="fdraf">{"bal",#N/A,FALSE,"working papers";"income",#N/A,FALSE,"working papers"}</definedName>
    <definedName name="Fdraft" localSheetId="11">{"bal",#N/A,FALSE,"working papers";"income",#N/A,FALSE,"working papers"}</definedName>
    <definedName name="Fdraft" localSheetId="8">{"bal",#N/A,FALSE,"working papers";"income",#N/A,FALSE,"working papers"}</definedName>
    <definedName name="Fdraft">{"bal",#N/A,FALSE,"working papers";"income",#N/A,FALSE,"working papers"}</definedName>
    <definedName name="fe" localSheetId="11">#REF!</definedName>
    <definedName name="fe" localSheetId="8">#REF!</definedName>
    <definedName name="fe">#REF!</definedName>
    <definedName name="Ferry_RoPax_Pass_CO2" localSheetId="11">#REF!</definedName>
    <definedName name="Ferry_RoPax_Pass_CO2" localSheetId="8">#REF!</definedName>
    <definedName name="Ferry_RoPax_Pass_CO2">#REF!</definedName>
    <definedName name="Ferry_RoPax_Pass_km" localSheetId="11">#REF!</definedName>
    <definedName name="Ferry_RoPax_Pass_km" localSheetId="8">#REF!</definedName>
    <definedName name="Ferry_RoPax_Pass_km">#REF!</definedName>
    <definedName name="fewrew" localSheetId="11">#REF!</definedName>
    <definedName name="fewrew" localSheetId="8">#REF!</definedName>
    <definedName name="fewrew">#REF!</definedName>
    <definedName name="FFO_less_dividends_declared___Appointee___nominal">#REF!</definedName>
    <definedName name="file_LTDS" localSheetId="11">#REF!</definedName>
    <definedName name="file_LTDS" localSheetId="8">#REF!</definedName>
    <definedName name="file_LTDS">#REF!</definedName>
    <definedName name="file_LTDS_2nd" localSheetId="11">#REF!</definedName>
    <definedName name="file_LTDS_2nd" localSheetId="8">#REF!</definedName>
    <definedName name="file_LTDS_2nd">#REF!</definedName>
    <definedName name="file_totex" localSheetId="11">#REF!</definedName>
    <definedName name="file_totex" localSheetId="8">#REF!</definedName>
    <definedName name="file_totex">#REF!</definedName>
    <definedName name="Final_2003_04_Income_Apportioned_Use_May_onwards" localSheetId="11">#REF!</definedName>
    <definedName name="Final_2003_04_Income_Apportioned_Use_May_onwards" localSheetId="8">#REF!</definedName>
    <definedName name="Final_2003_04_Income_Apportioned_Use_May_onwards">#REF!</definedName>
    <definedName name="Final_allowed_revenue__deflated_using_Nov_Nov_CPI_H______control___real.ADDN1">#REF!</definedName>
    <definedName name="Final_allowed_revenue__deflated_using_Nov_Nov_CPI_H______control___real.ADDN2">#REF!</definedName>
    <definedName name="Final_allowed_revenue__deflated_using_Nov_Nov_CPI_H______control___real.BR">#REF!</definedName>
    <definedName name="Final_allowed_revenue__deflated_using_Nov_Nov_CPI_H______control___real.WN">#REF!</definedName>
    <definedName name="Final_allowed_revenue__deflated_using_Nov_Nov_CPI_H______control___real.WR">#REF!</definedName>
    <definedName name="Final_allowed_revenue__deflated_using_Nov_Nov_CPI_H______control___real.WWN">#REF!</definedName>
    <definedName name="Final_allowed_revenue_percentage__deflated_using_Nov_Nov_CPI_H______control.ADDN1">#REF!</definedName>
    <definedName name="Final_allowed_revenue_percentage__deflated_using_Nov_Nov_CPI_H______control.ADDN2">#REF!</definedName>
    <definedName name="Final_allowed_revenue_percentage__deflated_using_Nov_Nov_CPI_H______control.BR">#REF!</definedName>
    <definedName name="Final_allowed_revenue_percentage__deflated_using_Nov_Nov_CPI_H______control.WN">#REF!</definedName>
    <definedName name="Final_allowed_revenue_percentage__deflated_using_Nov_Nov_CPI_H______control.WR">#REF!</definedName>
    <definedName name="Final_allowed_revenue_percentage__deflated_using_Nov_Nov_CPI_H______control.WWN">#REF!</definedName>
    <definedName name="Finance_lease_depreciation___Wholesale___nominal">#REF!</definedName>
    <definedName name="Financial_year_end_month">#REF!</definedName>
    <definedName name="FinancialIndicators" localSheetId="11">#REF!</definedName>
    <definedName name="FinancialIndicators" localSheetId="8">#REF!</definedName>
    <definedName name="FinancialIndicators">#REF!</definedName>
    <definedName name="FinancialIndicators_Enable" localSheetId="11">#REF!</definedName>
    <definedName name="FinancialIndicators_Enable" localSheetId="8">#REF!</definedName>
    <definedName name="FinancialIndicators_Enable">#REF!</definedName>
    <definedName name="FinancialIndicators_Headings" localSheetId="11">#REF!</definedName>
    <definedName name="FinancialIndicators_Headings" localSheetId="8">#REF!</definedName>
    <definedName name="FinancialIndicators_Headings">#REF!</definedName>
    <definedName name="FinancialIndicators_Max" localSheetId="11">#REF!</definedName>
    <definedName name="FinancialIndicators_Max" localSheetId="8">#REF!</definedName>
    <definedName name="FinancialIndicators_Max">#REF!</definedName>
    <definedName name="FinancialIndicators_Min" localSheetId="11">#REF!</definedName>
    <definedName name="FinancialIndicators_Min" localSheetId="8">#REF!</definedName>
    <definedName name="FinancialIndicators_Min">#REF!</definedName>
    <definedName name="FinancialIndicators_Tolerance" localSheetId="11">#REF!</definedName>
    <definedName name="FinancialIndicators_Tolerance" localSheetId="8">#REF!</definedName>
    <definedName name="FinancialIndicators_Tolerance">#REF!</definedName>
    <definedName name="FinPayts" localSheetId="11">#REF!</definedName>
    <definedName name="FinPayts" localSheetId="8">#REF!</definedName>
    <definedName name="FinPayts">#REF!</definedName>
    <definedName name="FinRate" localSheetId="11">#REF!</definedName>
    <definedName name="FinRate" localSheetId="8">#REF!</definedName>
    <definedName name="FinRate">#REF!</definedName>
    <definedName name="FinStat___BS___Appointee___check">#REF!</definedName>
    <definedName name="FinStat___BS___Appointee___check_overall">#REF!</definedName>
    <definedName name="FinStat___BS___Control___check.ADDN1">#REF!</definedName>
    <definedName name="FinStat___BS___Control___check.ADDN2">#REF!</definedName>
    <definedName name="FinStat___BS___Control___check.BR">#REF!</definedName>
    <definedName name="FinStat___BS___Control___check.WN">#REF!</definedName>
    <definedName name="FinStat___BS___Control___check.WR">#REF!</definedName>
    <definedName name="FinStat___BS___Control___check.WWN">#REF!</definedName>
    <definedName name="FinStat___BS___Control___check_overall.ADDN1">#REF!</definedName>
    <definedName name="FinStat___BS___Control___check_overall.ADDN2">#REF!</definedName>
    <definedName name="FinStat___BS___Control___check_overall.BR">#REF!</definedName>
    <definedName name="FinStat___BS___Control___check_overall.WN">#REF!</definedName>
    <definedName name="FinStat___BS___Control___check_overall.WR">#REF!</definedName>
    <definedName name="FinStat___BS___Control___check_overall.WWN">#REF!</definedName>
    <definedName name="FinStat___BS___Retail___check">#REF!</definedName>
    <definedName name="FinStat___BS___Retail___check_overall">#REF!</definedName>
    <definedName name="FinStat___BS___Retail_Business___check">#REF!</definedName>
    <definedName name="FinStat___BS___Retail_Business___check_overall">#REF!</definedName>
    <definedName name="FinStat___BS___Retail_Residential___check">#REF!</definedName>
    <definedName name="FinStat___BS___Retail_Residential___check_overall">#REF!</definedName>
    <definedName name="FinStat___BS___Wholesale___check">#REF!</definedName>
    <definedName name="FinStat___BS___Wholesale___check_overall">#REF!</definedName>
    <definedName name="FinStat___BS_NCA_not_negative___Appointee___check">#REF!</definedName>
    <definedName name="FinStat___BS_NCA_not_negative___Appointee___check_overall">#REF!</definedName>
    <definedName name="FinStat___BS_NCA_not_negative___Control___check.ADDN1">#REF!</definedName>
    <definedName name="FinStat___BS_NCA_not_negative___Control___check.ADDN2">#REF!</definedName>
    <definedName name="FinStat___BS_NCA_not_negative___Control___check.BR">#REF!</definedName>
    <definedName name="FinStat___BS_NCA_not_negative___Control___check.WN">#REF!</definedName>
    <definedName name="FinStat___BS_NCA_not_negative___Control___check.WR">#REF!</definedName>
    <definedName name="FinStat___BS_NCA_not_negative___Control___check.WWN">#REF!</definedName>
    <definedName name="FinStat___BS_NCA_not_negative___Control___check_overall.ADDN1">#REF!</definedName>
    <definedName name="FinStat___BS_NCA_not_negative___Control___check_overall.ADDN2">#REF!</definedName>
    <definedName name="FinStat___BS_NCA_not_negative___Control___check_overall.BR">#REF!</definedName>
    <definedName name="FinStat___BS_NCA_not_negative___Control___check_overall.WN">#REF!</definedName>
    <definedName name="FinStat___BS_NCA_not_negative___Control___check_overall.WR">#REF!</definedName>
    <definedName name="FinStat___BS_NCA_not_negative___Control___check_overall.WWN">#REF!</definedName>
    <definedName name="FinStat___BS_Total_assets_not_negative___Retail_Business___check">#REF!</definedName>
    <definedName name="FinStat___BS_Total_assets_not_negative___Retail_Business___check_overall">#REF!</definedName>
    <definedName name="FinStat___BS_Total_assets_not_negative___Retail_Residential___check">#REF!</definedName>
    <definedName name="FinStat___BS_Total_assets_not_negative___Retail_Residential___check_overall">#REF!</definedName>
    <definedName name="FinStat___CF___Appointee___check">#REF!</definedName>
    <definedName name="FinStat___CF___Appointee___check_overall">#REF!</definedName>
    <definedName name="FinStat___CF___Control___check.ADDN1">#REF!</definedName>
    <definedName name="FinStat___CF___Control___check.ADDN2">#REF!</definedName>
    <definedName name="FinStat___CF___Control___check.BR">#REF!</definedName>
    <definedName name="FinStat___CF___Control___check.WN">#REF!</definedName>
    <definedName name="FinStat___CF___Control___check.WR">#REF!</definedName>
    <definedName name="FinStat___CF___Control___check.WWN">#REF!</definedName>
    <definedName name="FinStat___CF___Control___check_overall.ADDN1">#REF!</definedName>
    <definedName name="FinStat___CF___Control___check_overall.ADDN2">#REF!</definedName>
    <definedName name="FinStat___CF___Control___check_overall.BR">#REF!</definedName>
    <definedName name="FinStat___CF___Control___check_overall.WN">#REF!</definedName>
    <definedName name="FinStat___CF___Control___check_overall.WR">#REF!</definedName>
    <definedName name="FinStat___CF___Control___check_overall.WWN">#REF!</definedName>
    <definedName name="FinStat___CF___Retail___check">#REF!</definedName>
    <definedName name="FinStat___CF___Retail___check_overall">#REF!</definedName>
    <definedName name="FinStat___CF___Retail_Business___check">#REF!</definedName>
    <definedName name="FinStat___CF___Retail_Business___check_overall">#REF!</definedName>
    <definedName name="FinStat___CF___Retail_Residential___check">#REF!</definedName>
    <definedName name="FinStat___CF___Retail_Residential___check_overall">#REF!</definedName>
    <definedName name="FinStat___CF___Wholesale___check">#REF!</definedName>
    <definedName name="FinStat___CF___Wholesale___check_overall">#REF!</definedName>
    <definedName name="FinStat___PL___Appointee___check">#REF!</definedName>
    <definedName name="FinStat___PL___Appointee___check_overall">#REF!</definedName>
    <definedName name="FinStat___PL___Control___check.ADDN1">#REF!</definedName>
    <definedName name="FinStat___PL___Control___check.ADDN2">#REF!</definedName>
    <definedName name="FinStat___PL___Control___check.BR">#REF!</definedName>
    <definedName name="FinStat___PL___Control___check.WN">#REF!</definedName>
    <definedName name="FinStat___PL___Control___check.WR">#REF!</definedName>
    <definedName name="FinStat___PL___Control___check.WWN">#REF!</definedName>
    <definedName name="FinStat___PL___Control___check_overall.ADDN1">#REF!</definedName>
    <definedName name="FinStat___PL___Control___check_overall.ADDN2">#REF!</definedName>
    <definedName name="FinStat___PL___Control___check_overall.BR">#REF!</definedName>
    <definedName name="FinStat___PL___Control___check_overall.WN">#REF!</definedName>
    <definedName name="FinStat___PL___Control___check_overall.WR">#REF!</definedName>
    <definedName name="FinStat___PL___Control___check_overall.WWN">#REF!</definedName>
    <definedName name="FinStat___PL___Retail___check">#REF!</definedName>
    <definedName name="FinStat___PL___Retail___check_overall">#REF!</definedName>
    <definedName name="FinStat___PL___Retail_Business___check">#REF!</definedName>
    <definedName name="FinStat___PL___Retail_Business___check_overall">#REF!</definedName>
    <definedName name="FinStat___PL___Retail_Residential___check">#REF!</definedName>
    <definedName name="FinStat___PL___Retail_Residential___check_overall">#REF!</definedName>
    <definedName name="FinStat___PL___Wholesale___check">#REF!</definedName>
    <definedName name="FinStat___PL___Wholesale___check_overall">#REF!</definedName>
    <definedName name="FinTerm" localSheetId="11">#REF!</definedName>
    <definedName name="FinTerm" localSheetId="8">#REF!</definedName>
    <definedName name="FinTerm">#REF!</definedName>
    <definedName name="First_post_forecast_period_flag">#REF!</definedName>
    <definedName name="FirstQuinquennium" localSheetId="11">#REF!</definedName>
    <definedName name="FirstQuinquennium" localSheetId="8">#REF!</definedName>
    <definedName name="FirstQuinquennium">#REF!</definedName>
    <definedName name="FirstRow">#REF!</definedName>
    <definedName name="FirstTime">#REF!</definedName>
    <definedName name="Fixed_asset_balance___Business___nominal">#REF!</definedName>
    <definedName name="Fixed_asset_balance___Business___nominal.BEG">#REF!</definedName>
    <definedName name="Fixed_asset_balance___Residential___nominal">#REF!</definedName>
    <definedName name="Fixed_asset_balance___Residential___nominal.BEG">#REF!</definedName>
    <definedName name="Fixed_asset_balance___Wholesale___nominal">#REF!</definedName>
    <definedName name="Fixed_asset_depreciation___Wholesale___nominal">#REF!</definedName>
    <definedName name="Fixed_asset_ongoing_capex___Wholesale___nominal">#REF!</definedName>
    <definedName name="Fixed_asset_ongoing_capex___Wholesale___nominal.NEG">#REF!</definedName>
    <definedName name="Fixed_Assets_balance___Appointee___nominal">#REF!</definedName>
    <definedName name="Fixed_rate_debt___nominal.ADDN1">#REF!</definedName>
    <definedName name="Fixed_rate_debt___nominal.ADDN1.BEG">#REF!</definedName>
    <definedName name="Fixed_rate_debt___nominal.ADDN2">#REF!</definedName>
    <definedName name="Fixed_rate_debt___nominal.ADDN2.BEG">#REF!</definedName>
    <definedName name="Fixed_rate_debt___nominal.BR">#REF!</definedName>
    <definedName name="Fixed_rate_debt___nominal.BR.BEG">#REF!</definedName>
    <definedName name="Fixed_rate_debt___nominal.WN">#REF!</definedName>
    <definedName name="Fixed_rate_debt___nominal.WN.BEG">#REF!</definedName>
    <definedName name="Fixed_rate_debt___nominal.WR">#REF!</definedName>
    <definedName name="Fixed_rate_debt___nominal.WR.BEG">#REF!</definedName>
    <definedName name="Fixed_rate_debt___nominal.WWN">#REF!</definedName>
    <definedName name="Fixed_rate_debt___nominal.WWN.BEG">#REF!</definedName>
    <definedName name="Fixed_rate_debt_adjustments___nominal.ADDN1">#REF!</definedName>
    <definedName name="Fixed_rate_debt_adjustments___nominal.ADDN2">#REF!</definedName>
    <definedName name="Fixed_rate_debt_adjustments___nominal.BR">#REF!</definedName>
    <definedName name="Fixed_rate_debt_adjustments___nominal.WN">#REF!</definedName>
    <definedName name="Fixed_rate_debt_adjustments___nominal.WR">#REF!</definedName>
    <definedName name="Fixed_rate_debt_adjustments___nominal.WWN">#REF!</definedName>
    <definedName name="FLE" localSheetId="11">#REF!</definedName>
    <definedName name="FLE" localSheetId="8">#REF!</definedName>
    <definedName name="FLE">#REF!</definedName>
    <definedName name="FOLLOWING_YEAR" localSheetId="11">#REF!</definedName>
    <definedName name="FOLLOWING_YEAR" localSheetId="8">#REF!</definedName>
    <definedName name="FOLLOWING_YEAR">#REF!</definedName>
    <definedName name="Forecast_duration">#REF!</definedName>
    <definedName name="Forecast_end_period_flag">#REF!</definedName>
    <definedName name="Forecast_end_period_flag_date">#REF!</definedName>
    <definedName name="Forecast_period_flag">#REF!</definedName>
    <definedName name="Forecast_period_flag_total">#REF!</definedName>
    <definedName name="Forecast_start_date__first_day_of_financial_year_">#REF!</definedName>
    <definedName name="Forecast_start_period_flag">#REF!</definedName>
    <definedName name="Foutput" localSheetId="11" hidden="1">#REF!</definedName>
    <definedName name="Foutput" localSheetId="5" hidden="1">#REF!</definedName>
    <definedName name="Foutput" localSheetId="18" hidden="1">#REF!</definedName>
    <definedName name="Foutput" localSheetId="7" hidden="1">#REF!</definedName>
    <definedName name="Foutput" localSheetId="20" hidden="1">#REF!</definedName>
    <definedName name="Foutput" localSheetId="8" hidden="1">#REF!</definedName>
    <definedName name="Foutput" localSheetId="6" hidden="1">#REF!</definedName>
    <definedName name="Foutput" hidden="1">#REF!</definedName>
    <definedName name="Fraction_ozone_pure_O2" localSheetId="11">#REF!</definedName>
    <definedName name="Fraction_ozone_pure_O2" localSheetId="8">#REF!</definedName>
    <definedName name="Fraction_ozone_pure_O2">#REF!</definedName>
    <definedName name="Freight_Average_Van_CO2" localSheetId="11">#REF!</definedName>
    <definedName name="Freight_Average_Van_CO2" localSheetId="8">#REF!</definedName>
    <definedName name="Freight_Average_Van_CO2">#REF!</definedName>
    <definedName name="Freight_Average_Van_km" localSheetId="11">#REF!</definedName>
    <definedName name="Freight_Average_Van_km" localSheetId="8">#REF!</definedName>
    <definedName name="Freight_Average_Van_km">#REF!</definedName>
    <definedName name="Freight_Average_Van_Tonne_CO2" localSheetId="11">#REF!</definedName>
    <definedName name="Freight_Average_Van_Tonne_CO2" localSheetId="8">#REF!</definedName>
    <definedName name="Freight_Average_Van_Tonne_CO2">#REF!</definedName>
    <definedName name="Freight_Average_Van_Tonne_km" localSheetId="11">#REF!</definedName>
    <definedName name="Freight_Average_Van_Tonne_km" localSheetId="8">#REF!</definedName>
    <definedName name="Freight_Average_Van_Tonne_km">#REF!</definedName>
    <definedName name="Freight_Diesel_Van_CO2" localSheetId="11">#REF!</definedName>
    <definedName name="Freight_Diesel_Van_CO2" localSheetId="8">#REF!</definedName>
    <definedName name="Freight_Diesel_Van_CO2">#REF!</definedName>
    <definedName name="Freight_Diesel_Van_km" localSheetId="11">#REF!</definedName>
    <definedName name="Freight_Diesel_Van_km" localSheetId="8">#REF!</definedName>
    <definedName name="Freight_Diesel_Van_km">#REF!</definedName>
    <definedName name="Freight_Diesel_Van_Tonne_CO2" localSheetId="11">#REF!</definedName>
    <definedName name="Freight_Diesel_Van_Tonne_CO2" localSheetId="8">#REF!</definedName>
    <definedName name="Freight_Diesel_Van_Tonne_CO2">#REF!</definedName>
    <definedName name="Freight_Diesel_Van_Tonne_km" localSheetId="11">#REF!</definedName>
    <definedName name="Freight_Diesel_Van_Tonne_km" localSheetId="8">#REF!</definedName>
    <definedName name="Freight_Diesel_Van_Tonne_km">#REF!</definedName>
    <definedName name="Freight_LH_CO2" localSheetId="11">#REF!</definedName>
    <definedName name="Freight_LH_CO2" localSheetId="8">#REF!</definedName>
    <definedName name="Freight_LH_CO2">#REF!</definedName>
    <definedName name="Freight_LPG_CNG_Van_CO2" localSheetId="11">#REF!</definedName>
    <definedName name="Freight_LPG_CNG_Van_CO2" localSheetId="8">#REF!</definedName>
    <definedName name="Freight_LPG_CNG_Van_CO2">#REF!</definedName>
    <definedName name="Freight_LPG_CNG_Van_km" localSheetId="11">#REF!</definedName>
    <definedName name="Freight_LPG_CNG_Van_km" localSheetId="8">#REF!</definedName>
    <definedName name="Freight_LPG_CNG_Van_km">#REF!</definedName>
    <definedName name="Freight_LPG_CNG_Van_Tonne_CO2" localSheetId="11">#REF!</definedName>
    <definedName name="Freight_LPG_CNG_Van_Tonne_CO2" localSheetId="8">#REF!</definedName>
    <definedName name="Freight_LPG_CNG_Van_Tonne_CO2">#REF!</definedName>
    <definedName name="Freight_LPG_CNG_Van_Tonne_km" localSheetId="11">#REF!</definedName>
    <definedName name="Freight_LPG_CNG_Van_Tonne_km" localSheetId="8">#REF!</definedName>
    <definedName name="Freight_LPG_CNG_Van_Tonne_km">#REF!</definedName>
    <definedName name="Freight_Petrol_Van_CO2" localSheetId="11">#REF!</definedName>
    <definedName name="Freight_Petrol_Van_CO2" localSheetId="8">#REF!</definedName>
    <definedName name="Freight_Petrol_Van_CO2">#REF!</definedName>
    <definedName name="Freight_Petrol_Van_km" localSheetId="11">#REF!</definedName>
    <definedName name="Freight_Petrol_Van_km" localSheetId="8">#REF!</definedName>
    <definedName name="Freight_Petrol_Van_km">#REF!</definedName>
    <definedName name="Freight_Petrol_Van_Tonne_CO2" localSheetId="11">#REF!</definedName>
    <definedName name="Freight_Petrol_Van_Tonne_CO2" localSheetId="8">#REF!</definedName>
    <definedName name="Freight_Petrol_Van_Tonne_CO2">#REF!</definedName>
    <definedName name="Freight_Petrol_Van_Tonne_km" localSheetId="11">#REF!</definedName>
    <definedName name="Freight_Petrol_Van_Tonne_km" localSheetId="8">#REF!</definedName>
    <definedName name="Freight_Petrol_Van_Tonne_km">#REF!</definedName>
    <definedName name="Freight_Rail_CO2" localSheetId="11">#REF!</definedName>
    <definedName name="Freight_Rail_CO2" localSheetId="8">#REF!</definedName>
    <definedName name="Freight_Rail_CO2">#REF!</definedName>
    <definedName name="Freight_SH_CO2" localSheetId="11">#REF!</definedName>
    <definedName name="Freight_SH_CO2" localSheetId="8">#REF!</definedName>
    <definedName name="Freight_SH_CO2">#REF!</definedName>
    <definedName name="freq_m_1" localSheetId="11">#REF!</definedName>
    <definedName name="freq_m_1" localSheetId="8">#REF!</definedName>
    <definedName name="freq_m_1">#REF!</definedName>
    <definedName name="freq_m_2" localSheetId="11">#REF!</definedName>
    <definedName name="freq_m_2" localSheetId="8">#REF!</definedName>
    <definedName name="freq_m_2">#REF!</definedName>
    <definedName name="freq_m_3" localSheetId="11">#REF!</definedName>
    <definedName name="freq_m_3" localSheetId="8">#REF!</definedName>
    <definedName name="freq_m_3">#REF!</definedName>
    <definedName name="freq_y_1" localSheetId="11">#REF!</definedName>
    <definedName name="freq_y_1" localSheetId="8">#REF!</definedName>
    <definedName name="freq_y_1">#REF!</definedName>
    <definedName name="freq_y_2" localSheetId="11">#REF!</definedName>
    <definedName name="freq_y_2" localSheetId="8">#REF!</definedName>
    <definedName name="freq_y_2">#REF!</definedName>
    <definedName name="freq_y_3" localSheetId="11">#REF!</definedName>
    <definedName name="freq_y_3" localSheetId="8">#REF!</definedName>
    <definedName name="freq_y_3">#REF!</definedName>
    <definedName name="frequency_table" localSheetId="11">#REF!</definedName>
    <definedName name="frequency_table" localSheetId="8">#REF!</definedName>
    <definedName name="frequency_table">#REF!</definedName>
    <definedName name="fsdfffd" localSheetId="11" hidden="1">#REF!</definedName>
    <definedName name="fsdfffd" localSheetId="5" hidden="1">#REF!</definedName>
    <definedName name="fsdfffd" localSheetId="18" hidden="1">#REF!</definedName>
    <definedName name="fsdfffd" localSheetId="7" hidden="1">#REF!</definedName>
    <definedName name="fsdfffd" localSheetId="20" hidden="1">#REF!</definedName>
    <definedName name="fsdfffd" localSheetId="8" hidden="1">#REF!</definedName>
    <definedName name="fsdfffd" localSheetId="6" hidden="1">#REF!</definedName>
    <definedName name="fsdfffd" hidden="1">#REF!</definedName>
    <definedName name="fsdfsd" localSheetId="11" hidden="1">#REF!</definedName>
    <definedName name="fsdfsd" localSheetId="5" hidden="1">#REF!</definedName>
    <definedName name="fsdfsd" localSheetId="18" hidden="1">#REF!</definedName>
    <definedName name="fsdfsd" localSheetId="7" hidden="1">#REF!</definedName>
    <definedName name="fsdfsd" localSheetId="20" hidden="1">#REF!</definedName>
    <definedName name="fsdfsd" localSheetId="8" hidden="1">#REF!</definedName>
    <definedName name="fsdfsd" localSheetId="6" hidden="1">#REF!</definedName>
    <definedName name="fsdfsd" hidden="1">#REF!</definedName>
    <definedName name="fsfds" localSheetId="11" hidden="1">#REF!</definedName>
    <definedName name="fsfds" localSheetId="5" hidden="1">#REF!</definedName>
    <definedName name="fsfds" localSheetId="18" hidden="1">#REF!</definedName>
    <definedName name="fsfds" localSheetId="7" hidden="1">#REF!</definedName>
    <definedName name="fsfds" localSheetId="20" hidden="1">#REF!</definedName>
    <definedName name="fsfds" localSheetId="8" hidden="1">#REF!</definedName>
    <definedName name="fsfds" localSheetId="6" hidden="1">#REF!</definedName>
    <definedName name="fsfds" hidden="1">#REF!</definedName>
    <definedName name="fsfsd" localSheetId="11" hidden="1">#REF!</definedName>
    <definedName name="fsfsd" localSheetId="5" hidden="1">#REF!</definedName>
    <definedName name="fsfsd" localSheetId="18" hidden="1">#REF!</definedName>
    <definedName name="fsfsd" localSheetId="7" hidden="1">#REF!</definedName>
    <definedName name="fsfsd" localSheetId="20" hidden="1">#REF!</definedName>
    <definedName name="fsfsd" localSheetId="8" hidden="1">#REF!</definedName>
    <definedName name="fsfsd" localSheetId="6" hidden="1">#REF!</definedName>
    <definedName name="fsfsd" hidden="1">#REF!</definedName>
    <definedName name="Funds_from_operations___Appointee___nominal">#REF!</definedName>
    <definedName name="Funds_from_operations___control___nominal.ADDN1">#REF!</definedName>
    <definedName name="Funds_from_operations___control___nominal.ADDN2">#REF!</definedName>
    <definedName name="Funds_from_operations___control___nominal.BR">#REF!</definedName>
    <definedName name="Funds_from_operations___control___nominal.WN">#REF!</definedName>
    <definedName name="Funds_from_operations___control___nominal.WR">#REF!</definedName>
    <definedName name="Funds_from_operations___control___nominal.WWN">#REF!</definedName>
    <definedName name="Funds_from_operations___net_debt___Post_Fin_adj___Appointee">#REF!</definedName>
    <definedName name="Funds_from_operations___net_debt__Alternative____Appointee">#REF!</definedName>
    <definedName name="Funds_from_operations___net_debt__Alternative____Control.ADDN1">#REF!</definedName>
    <definedName name="Funds_from_operations___net_debt__Alternative____Control.ADDN2">#REF!</definedName>
    <definedName name="Funds_from_operations___net_debt__Alternative____Control.BR">#REF!</definedName>
    <definedName name="Funds_from_operations___net_debt__Alternative____Control.WN">#REF!</definedName>
    <definedName name="Funds_from_operations___net_debt__Alternative____Control.WR">#REF!</definedName>
    <definedName name="Funds_from_operations___net_debt__Alternative____Control.WWN">#REF!</definedName>
    <definedName name="Funds_from_operations___net_debt__Alternative____weighted_average___Appointee">#REF!</definedName>
    <definedName name="Funds_from_operations___net_debt__Ofwat____Appointee">#REF!</definedName>
    <definedName name="Funds_from_operations___net_debt__Ofwat____Control.ADDN1">#REF!</definedName>
    <definedName name="Funds_from_operations___net_debt__Ofwat____Control.ADDN2">#REF!</definedName>
    <definedName name="Funds_from_operations___net_debt__Ofwat____Control.BR">#REF!</definedName>
    <definedName name="Funds_from_operations___net_debt__Ofwat____Control.WN">#REF!</definedName>
    <definedName name="Funds_from_operations___net_debt__Ofwat____Control.WR">#REF!</definedName>
    <definedName name="Funds_from_operations___net_debt__Ofwat____Control.WWN">#REF!</definedName>
    <definedName name="Funds_from_operations___net_debt__Ofwat____Post_Fin_adj___Appointee">#REF!</definedName>
    <definedName name="Funds_from_operations___net_debt__Ofwat____weighted_average___Appointee">#REF!</definedName>
    <definedName name="Funds_from_operations___pre_interest___Appointee___nominal">#REF!</definedName>
    <definedName name="Funds_from_operations___pre_interest___less_RCV_run_off_and_excess_fast_money_and_IRE___Appointee___nominal">#REF!</definedName>
    <definedName name="Funds_from_operations___pre_interest___less_RCV_run_off_and_IRE_totex_adj___Appointee___nominal">#REF!</definedName>
    <definedName name="Funds_from_operations_pre_interest___control___nominal.ADDN1">#REF!</definedName>
    <definedName name="Funds_from_operations_pre_interest___control___nominal.ADDN2">#REF!</definedName>
    <definedName name="Funds_from_operations_pre_interest___control___nominal.BR">#REF!</definedName>
    <definedName name="Funds_from_operations_pre_interest___control___nominal.WN">#REF!</definedName>
    <definedName name="Funds_from_operations_pre_interest___control___nominal.WR">#REF!</definedName>
    <definedName name="Funds_from_operations_pre_interest___control___nominal.WWN">#REF!</definedName>
    <definedName name="FY_1" localSheetId="11">#REF!</definedName>
    <definedName name="FY_1" localSheetId="8">#REF!</definedName>
    <definedName name="FY_1">#REF!</definedName>
    <definedName name="FY_10" localSheetId="11">#REF!</definedName>
    <definedName name="FY_10" localSheetId="8">#REF!</definedName>
    <definedName name="FY_10">#REF!</definedName>
    <definedName name="FY_11" localSheetId="11">#REF!</definedName>
    <definedName name="FY_11" localSheetId="8">#REF!</definedName>
    <definedName name="FY_11">#REF!</definedName>
    <definedName name="FY_12" localSheetId="11">#REF!</definedName>
    <definedName name="FY_12" localSheetId="8">#REF!</definedName>
    <definedName name="FY_12">#REF!</definedName>
    <definedName name="FY_13" localSheetId="11">#REF!</definedName>
    <definedName name="FY_13" localSheetId="8">#REF!</definedName>
    <definedName name="FY_13">#REF!</definedName>
    <definedName name="FY_14" localSheetId="11">#REF!</definedName>
    <definedName name="FY_14" localSheetId="8">#REF!</definedName>
    <definedName name="FY_14">#REF!</definedName>
    <definedName name="FY_15" localSheetId="11">#REF!</definedName>
    <definedName name="FY_15" localSheetId="8">#REF!</definedName>
    <definedName name="FY_15">#REF!</definedName>
    <definedName name="FY_2" localSheetId="11">#REF!</definedName>
    <definedName name="FY_2" localSheetId="8">#REF!</definedName>
    <definedName name="FY_2">#REF!</definedName>
    <definedName name="FY_3" localSheetId="11">#REF!</definedName>
    <definedName name="FY_3" localSheetId="8">#REF!</definedName>
    <definedName name="FY_3">#REF!</definedName>
    <definedName name="FY_4" localSheetId="11">#REF!</definedName>
    <definedName name="FY_4" localSheetId="8">#REF!</definedName>
    <definedName name="FY_4">#REF!</definedName>
    <definedName name="FY_5" localSheetId="11">#REF!</definedName>
    <definedName name="FY_5" localSheetId="8">#REF!</definedName>
    <definedName name="FY_5">#REF!</definedName>
    <definedName name="FY_6" localSheetId="11">#REF!</definedName>
    <definedName name="FY_6" localSheetId="8">#REF!</definedName>
    <definedName name="FY_6">#REF!</definedName>
    <definedName name="FY_7" localSheetId="11">#REF!</definedName>
    <definedName name="FY_7" localSheetId="8">#REF!</definedName>
    <definedName name="FY_7">#REF!</definedName>
    <definedName name="FY_8" localSheetId="11">#REF!</definedName>
    <definedName name="FY_8" localSheetId="8">#REF!</definedName>
    <definedName name="FY_8">#REF!</definedName>
    <definedName name="FY_9" localSheetId="11">#REF!</definedName>
    <definedName name="FY_9" localSheetId="8">#REF!</definedName>
    <definedName name="FY_9">#REF!</definedName>
    <definedName name="g_kg_conversion" localSheetId="11">#REF!</definedName>
    <definedName name="g_kg_conversion" localSheetId="8">#REF!</definedName>
    <definedName name="g_kg_conversion">#REF!</definedName>
    <definedName name="gAPProgList" localSheetId="11">OFFSET(#REF!,0,#REF!,#REF!,1)</definedName>
    <definedName name="gAPProgList" localSheetId="8">OFFSET(#REF!,0,#REF!,#REF!,1)</definedName>
    <definedName name="gAPProgList">OFFSET(#REF!,0,#REF!,#REF!,1)</definedName>
    <definedName name="Gas_Oil_Admin" localSheetId="11">#REF!</definedName>
    <definedName name="Gas_Oil_Admin" localSheetId="8">#REF!</definedName>
    <definedName name="Gas_Oil_Admin">#REF!</definedName>
    <definedName name="Gas_Oil_Drink" localSheetId="11">#REF!</definedName>
    <definedName name="Gas_Oil_Drink" localSheetId="8">#REF!</definedName>
    <definedName name="Gas_Oil_Drink">#REF!</definedName>
    <definedName name="Gas_Oil_EF_CO2" localSheetId="11">#REF!</definedName>
    <definedName name="Gas_Oil_EF_CO2" localSheetId="8">#REF!</definedName>
    <definedName name="Gas_Oil_EF_CO2">#REF!</definedName>
    <definedName name="Gas_Oil_Sewage" localSheetId="11">#REF!</definedName>
    <definedName name="Gas_Oil_Sewage" localSheetId="8">#REF!</definedName>
    <definedName name="Gas_Oil_Sewage">#REF!</definedName>
    <definedName name="Gas_Oil_Sludge" localSheetId="11">#REF!</definedName>
    <definedName name="Gas_Oil_Sludge" localSheetId="8">#REF!</definedName>
    <definedName name="Gas_Oil_Sludge">#REF!</definedName>
    <definedName name="Gearing___Appointee">#REF!</definedName>
    <definedName name="Gearing___Control.ADDN1">#REF!</definedName>
    <definedName name="Gearing___Control.ADDN2">#REF!</definedName>
    <definedName name="Gearing___Control.BR">#REF!</definedName>
    <definedName name="Gearing___Control.WN">#REF!</definedName>
    <definedName name="Gearing___Control.WR">#REF!</definedName>
    <definedName name="Gearing___Control.WWN">#REF!</definedName>
    <definedName name="Gearing___Post_Fin_adj___Appointee">#REF!</definedName>
    <definedName name="Gearing___weighted_average___Appointee">#REF!</definedName>
    <definedName name="Gearing___Wholesale">#REF!</definedName>
    <definedName name="Gearing_over_100____check">#REF!</definedName>
    <definedName name="Gearing_over_100____check_overall">#REF!</definedName>
    <definedName name="General" localSheetId="11">#REF!</definedName>
    <definedName name="General" localSheetId="8">#REF!</definedName>
    <definedName name="General">#REF!</definedName>
    <definedName name="General1" localSheetId="11">#REF!</definedName>
    <definedName name="General1" localSheetId="8">#REF!</definedName>
    <definedName name="General1">#REF!</definedName>
    <definedName name="General2" localSheetId="11">#REF!</definedName>
    <definedName name="General2" localSheetId="8">#REF!</definedName>
    <definedName name="General2">#REF!</definedName>
    <definedName name="GEOG9703" localSheetId="11">#REF!</definedName>
    <definedName name="GEOG9703" localSheetId="8">#REF!</definedName>
    <definedName name="GEOG9703">#REF!</definedName>
    <definedName name="gfff" localSheetId="11" hidden="1">{"CHARGE",#N/A,FALSE,"401C11"}</definedName>
    <definedName name="gfff" localSheetId="5" hidden="1">{"CHARGE",#N/A,FALSE,"401C11"}</definedName>
    <definedName name="gfff" localSheetId="19" hidden="1">{"CHARGE",#N/A,FALSE,"401C11"}</definedName>
    <definedName name="gfff" localSheetId="18" hidden="1">{"CHARGE",#N/A,FALSE,"401C11"}</definedName>
    <definedName name="gfff" localSheetId="7" hidden="1">{"CHARGE",#N/A,FALSE,"401C11"}</definedName>
    <definedName name="gfff" localSheetId="20" hidden="1">{"CHARGE",#N/A,FALSE,"401C11"}</definedName>
    <definedName name="gfff" localSheetId="8" hidden="1">{"CHARGE",#N/A,FALSE,"401C11"}</definedName>
    <definedName name="gfff" localSheetId="6" hidden="1">{"CHARGE",#N/A,FALSE,"401C11"}</definedName>
    <definedName name="gfff" localSheetId="9" hidden="1">{"CHARGE",#N/A,FALSE,"401C11"}</definedName>
    <definedName name="gfff" hidden="1">{"CHARGE",#N/A,FALSE,"401C11"}</definedName>
    <definedName name="GLOS" localSheetId="11">#REF!</definedName>
    <definedName name="GLOS" localSheetId="8">#REF!</definedName>
    <definedName name="GLOS">#REF!</definedName>
    <definedName name="GOHOME" localSheetId="11">#REF!</definedName>
    <definedName name="GOHOME" localSheetId="8">#REF!</definedName>
    <definedName name="GOHOME">#REF!</definedName>
    <definedName name="Grants_and_contributions_price_control___real___ADDN1">#REF!</definedName>
    <definedName name="Grants_and_contributions_price_control___real___ADDN2">#REF!</definedName>
    <definedName name="Grants_and_contributions_price_control___real___BR">#REF!</definedName>
    <definedName name="Grants_and_contributions_price_control___real___WN">#REF!</definedName>
    <definedName name="Grants_and_contributions_price_control___real___WR">#REF!</definedName>
    <definedName name="Grants_and_contributions_price_control___real___WWN">#REF!</definedName>
    <definedName name="Grants_and_contributions_taxable_on_receipt__and_its_amortisation___nominal.ADDN1">#REF!</definedName>
    <definedName name="Grants_and_contributions_taxable_on_receipt__and_its_amortisation___nominal.ADDN2">#REF!</definedName>
    <definedName name="Grants_and_contributions_taxable_on_receipt__and_its_amortisation___nominal.BR">#REF!</definedName>
    <definedName name="Grants_and_contributions_taxable_on_receipt__and_its_amortisation___nominal.WN">#REF!</definedName>
    <definedName name="Grants_and_contributions_taxable_on_receipt__and_its_amortisation___nominal.WR">#REF!</definedName>
    <definedName name="Grants_and_contributions_taxable_on_receipt__and_its_amortisation___nominal.WWN">#REF!</definedName>
    <definedName name="Grants_and_contributions_taxable_on_receipt__and_its_amortisation___Post_financeability___control___nominal.ADDN1">#REF!</definedName>
    <definedName name="Grants_and_contributions_taxable_on_receipt__and_its_amortisation___Post_financeability___control___nominal.ADDN2">#REF!</definedName>
    <definedName name="Grants_and_contributions_taxable_on_receipt__and_its_amortisation___Post_financeability___control___nominal.BR">#REF!</definedName>
    <definedName name="Grants_and_contributions_taxable_on_receipt__and_its_amortisation___Post_financeability___control___nominal.WN">#REF!</definedName>
    <definedName name="Grants_and_contributions_taxable_on_receipt__and_its_amortisation___Post_financeability___control___nominal.WR">#REF!</definedName>
    <definedName name="Grants_and_contributions_taxable_on_receipt__and_its_amortisation___Post_financeability___control___nominal.WWN">#REF!</definedName>
    <definedName name="Grants_and_contributions_taxable_on_receipt__and_its_amortisation___Wholesale___nominal">#REF!</definedName>
    <definedName name="Graph_IARC04" localSheetId="11">#REF!</definedName>
    <definedName name="Graph_IARC04" localSheetId="8">#REF!</definedName>
    <definedName name="Graph_IARC04">#REF!</definedName>
    <definedName name="Graph_IARC05" localSheetId="11">#REF!</definedName>
    <definedName name="Graph_IARC05" localSheetId="8">#REF!</definedName>
    <definedName name="Graph_IARC05">#REF!</definedName>
    <definedName name="Graph_Incidents04" localSheetId="11">#REF!</definedName>
    <definedName name="Graph_Incidents04" localSheetId="8">#REF!</definedName>
    <definedName name="Graph_Incidents04">#REF!</definedName>
    <definedName name="Graph_Incidents05" localSheetId="11">#REF!</definedName>
    <definedName name="Graph_Incidents05" localSheetId="8">#REF!</definedName>
    <definedName name="Graph_Incidents05">#REF!</definedName>
    <definedName name="Graph_meterAR1_4" localSheetId="11">#REF!</definedName>
    <definedName name="Graph_meterAR1_4" localSheetId="8">#REF!</definedName>
    <definedName name="Graph_meterAR1_4">#REF!</definedName>
    <definedName name="Graph_Tideway04" localSheetId="11">#REF!</definedName>
    <definedName name="Graph_Tideway04" localSheetId="8">#REF!</definedName>
    <definedName name="Graph_Tideway04">#REF!</definedName>
    <definedName name="Graph_Tideway05" localSheetId="11">#REF!</definedName>
    <definedName name="Graph_Tideway05" localSheetId="8">#REF!</definedName>
    <definedName name="Graph_Tideway05">#REF!</definedName>
    <definedName name="Green_EF_CO2" localSheetId="11">#REF!</definedName>
    <definedName name="Green_EF_CO2" localSheetId="8">#REF!</definedName>
    <definedName name="Green_EF_CO2">#REF!</definedName>
    <definedName name="Green_Tariff" localSheetId="11">#REF!</definedName>
    <definedName name="Green_Tariff" localSheetId="8">#REF!</definedName>
    <definedName name="Green_Tariff">#REF!</definedName>
    <definedName name="Grid_Admin" localSheetId="11">#REF!</definedName>
    <definedName name="Grid_Admin" localSheetId="8">#REF!</definedName>
    <definedName name="Grid_Admin">#REF!</definedName>
    <definedName name="Grid_AMR" localSheetId="11">#REF!</definedName>
    <definedName name="Grid_AMR" localSheetId="8">#REF!</definedName>
    <definedName name="Grid_AMR">#REF!</definedName>
    <definedName name="Grid_Drink_Pump" localSheetId="11">#REF!</definedName>
    <definedName name="Grid_Drink_Pump" localSheetId="8">#REF!</definedName>
    <definedName name="Grid_Drink_Pump">#REF!</definedName>
    <definedName name="Grid_Drink_Treat" localSheetId="11">#REF!</definedName>
    <definedName name="Grid_Drink_Treat" localSheetId="8">#REF!</definedName>
    <definedName name="Grid_Drink_Treat">#REF!</definedName>
    <definedName name="Grid_EF_CO2" localSheetId="11">#REF!</definedName>
    <definedName name="Grid_EF_CO2" localSheetId="8">#REF!</definedName>
    <definedName name="Grid_EF_CO2">#REF!</definedName>
    <definedName name="Grid_EST" localSheetId="11">#REF!</definedName>
    <definedName name="Grid_EST" localSheetId="8">#REF!</definedName>
    <definedName name="Grid_EST">#REF!</definedName>
    <definedName name="Grid_HH" localSheetId="11">#REF!</definedName>
    <definedName name="Grid_HH" localSheetId="8">#REF!</definedName>
    <definedName name="Grid_HH">#REF!</definedName>
    <definedName name="Grid_MHH" localSheetId="11">#REF!</definedName>
    <definedName name="Grid_MHH" localSheetId="8">#REF!</definedName>
    <definedName name="Grid_MHH">#REF!</definedName>
    <definedName name="Grid_NAP" localSheetId="11">#REF!</definedName>
    <definedName name="Grid_NAP" localSheetId="8">#REF!</definedName>
    <definedName name="Grid_NAP">#REF!</definedName>
    <definedName name="Grid_NHH" localSheetId="11">#REF!</definedName>
    <definedName name="Grid_NHH" localSheetId="8">#REF!</definedName>
    <definedName name="Grid_NHH">#REF!</definedName>
    <definedName name="Grid_NHH_EST" localSheetId="11">#REF!</definedName>
    <definedName name="Grid_NHH_EST" localSheetId="8">#REF!</definedName>
    <definedName name="Grid_NHH_EST">#REF!</definedName>
    <definedName name="Grid_Sewage_Pump" localSheetId="11">#REF!</definedName>
    <definedName name="Grid_Sewage_Pump" localSheetId="8">#REF!</definedName>
    <definedName name="Grid_Sewage_Pump">#REF!</definedName>
    <definedName name="Grid_Sewage_Treat" localSheetId="11">#REF!</definedName>
    <definedName name="Grid_Sewage_Treat" localSheetId="8">#REF!</definedName>
    <definedName name="Grid_Sewage_Treat">#REF!</definedName>
    <definedName name="Grid_Sludge" localSheetId="11">#REF!</definedName>
    <definedName name="Grid_Sludge" localSheetId="8">#REF!</definedName>
    <definedName name="Grid_Sludge">#REF!</definedName>
    <definedName name="Grid_UMS" localSheetId="11">#REF!</definedName>
    <definedName name="Grid_UMS" localSheetId="8">#REF!</definedName>
    <definedName name="Grid_UMS">#REF!</definedName>
    <definedName name="Grid_UMS_Pseudo" localSheetId="11">#REF!</definedName>
    <definedName name="Grid_UMS_Pseudo" localSheetId="8">#REF!</definedName>
    <definedName name="Grid_UMS_Pseudo">#REF!</definedName>
    <definedName name="gross" localSheetId="11" hidden="1">{"GROSS",#N/A,FALSE,"401C11"}</definedName>
    <definedName name="gross" localSheetId="5" hidden="1">{"GROSS",#N/A,FALSE,"401C11"}</definedName>
    <definedName name="gross" localSheetId="19" hidden="1">{"GROSS",#N/A,FALSE,"401C11"}</definedName>
    <definedName name="gross" localSheetId="18" hidden="1">{"GROSS",#N/A,FALSE,"401C11"}</definedName>
    <definedName name="gross" localSheetId="7" hidden="1">{"GROSS",#N/A,FALSE,"401C11"}</definedName>
    <definedName name="gross" localSheetId="20" hidden="1">{"GROSS",#N/A,FALSE,"401C11"}</definedName>
    <definedName name="gross" localSheetId="8" hidden="1">{"GROSS",#N/A,FALSE,"401C11"}</definedName>
    <definedName name="gross" localSheetId="6" hidden="1">{"GROSS",#N/A,FALSE,"401C11"}</definedName>
    <definedName name="gross" localSheetId="9" hidden="1">{"GROSS",#N/A,FALSE,"401C11"}</definedName>
    <definedName name="gross" hidden="1">{"GROSS",#N/A,FALSE,"401C11"}</definedName>
    <definedName name="Gross_capital_expenditure___nominal.ADDN1">#REF!</definedName>
    <definedName name="Gross_capital_expenditure___nominal.ADDN2">#REF!</definedName>
    <definedName name="Gross_capital_expenditure___nominal.BR">#REF!</definedName>
    <definedName name="Gross_capital_expenditure___nominal.WN">#REF!</definedName>
    <definedName name="Gross_capital_expenditure___nominal.WR">#REF!</definedName>
    <definedName name="Gross_capital_expenditure___nominal.WWN">#REF!</definedName>
    <definedName name="Gross_Operating_expenditure___nominal.ADDN1">#REF!</definedName>
    <definedName name="Gross_Operating_expenditure___nominal.ADDN2">#REF!</definedName>
    <definedName name="Gross_Operating_expenditure___nominal.BR">#REF!</definedName>
    <definedName name="Gross_Operating_expenditure___nominal.WN">#REF!</definedName>
    <definedName name="Gross_Operating_expenditure___nominal.WR">#REF!</definedName>
    <definedName name="Gross_Operating_expenditure___nominal.WWN">#REF!</definedName>
    <definedName name="gross1" localSheetId="11" hidden="1">{"GROSS",#N/A,FALSE,"401C11"}</definedName>
    <definedName name="gross1" localSheetId="5" hidden="1">{"GROSS",#N/A,FALSE,"401C11"}</definedName>
    <definedName name="gross1" localSheetId="19" hidden="1">{"GROSS",#N/A,FALSE,"401C11"}</definedName>
    <definedName name="gross1" localSheetId="18" hidden="1">{"GROSS",#N/A,FALSE,"401C11"}</definedName>
    <definedName name="gross1" localSheetId="7" hidden="1">{"GROSS",#N/A,FALSE,"401C11"}</definedName>
    <definedName name="gross1" localSheetId="20" hidden="1">{"GROSS",#N/A,FALSE,"401C11"}</definedName>
    <definedName name="gross1" localSheetId="8" hidden="1">{"GROSS",#N/A,FALSE,"401C11"}</definedName>
    <definedName name="gross1" localSheetId="6" hidden="1">{"GROSS",#N/A,FALSE,"401C11"}</definedName>
    <definedName name="gross1" localSheetId="9" hidden="1">{"GROSS",#N/A,FALSE,"401C11"}</definedName>
    <definedName name="gross1" hidden="1">{"GROSS",#N/A,FALSE,"401C11"}</definedName>
    <definedName name="GTR_MAN" localSheetId="11">#REF!</definedName>
    <definedName name="GTR_MAN" localSheetId="8">#REF!</definedName>
    <definedName name="GTR_MAN">#REF!</definedName>
    <definedName name="GWENT" localSheetId="11">#REF!</definedName>
    <definedName name="GWENT" localSheetId="8">#REF!</definedName>
    <definedName name="GWENT">#REF!</definedName>
    <definedName name="GWYNEDD" localSheetId="11">#REF!</definedName>
    <definedName name="GWYNEDD" localSheetId="8">#REF!</definedName>
    <definedName name="GWYNEDD">#REF!</definedName>
    <definedName name="HANTS" localSheetId="11">#REF!</definedName>
    <definedName name="HANTS" localSheetId="8">#REF!</definedName>
    <definedName name="HANTS">#REF!</definedName>
    <definedName name="hasdfjklhklj" localSheetId="11" hidden="1">{"NET",#N/A,FALSE,"401C11"}</definedName>
    <definedName name="hasdfjklhklj" localSheetId="5" hidden="1">{"NET",#N/A,FALSE,"401C11"}</definedName>
    <definedName name="hasdfjklhklj" localSheetId="19" hidden="1">{"NET",#N/A,FALSE,"401C11"}</definedName>
    <definedName name="hasdfjklhklj" localSheetId="18" hidden="1">{"NET",#N/A,FALSE,"401C11"}</definedName>
    <definedName name="hasdfjklhklj" localSheetId="7" hidden="1">{"NET",#N/A,FALSE,"401C11"}</definedName>
    <definedName name="hasdfjklhklj" localSheetId="20" hidden="1">{"NET",#N/A,FALSE,"401C11"}</definedName>
    <definedName name="hasdfjklhklj" localSheetId="8" hidden="1">{"NET",#N/A,FALSE,"401C11"}</definedName>
    <definedName name="hasdfjklhklj" localSheetId="6" hidden="1">{"NET",#N/A,FALSE,"401C11"}</definedName>
    <definedName name="hasdfjklhklj" localSheetId="9" hidden="1">{"NET",#N/A,FALSE,"401C11"}</definedName>
    <definedName name="hasdfjklhklj" hidden="1">{"NET",#N/A,FALSE,"401C11"}</definedName>
    <definedName name="HDDapr" localSheetId="11">#REF!</definedName>
    <definedName name="HDDapr" localSheetId="8">#REF!</definedName>
    <definedName name="HDDapr">#REF!</definedName>
    <definedName name="HdRm_Cats" localSheetId="11">OFFSET(#REF!,#REF!,0,#REF!,1)</definedName>
    <definedName name="HdRm_Cats" localSheetId="8">OFFSET(#REF!,#REF!,0,#REF!,1)</definedName>
    <definedName name="HdRm_Cats">OFFSET(#REF!,#REF!,0,#REF!,1)</definedName>
    <definedName name="HdRm_Elements" localSheetId="11">#REF!</definedName>
    <definedName name="HdRm_Elements" localSheetId="8">#REF!</definedName>
    <definedName name="HdRm_Elements">#REF!</definedName>
    <definedName name="heading_table" localSheetId="11">#REF!</definedName>
    <definedName name="heading_table" localSheetId="8">#REF!</definedName>
    <definedName name="heading_table">#REF!</definedName>
    <definedName name="Headings" localSheetId="11">#REF!</definedName>
    <definedName name="Headings" localSheetId="8">#REF!</definedName>
    <definedName name="Headings">#REF!</definedName>
    <definedName name="Headroom___Business___nominal">#REF!</definedName>
    <definedName name="Headroom___Residential___nominal">#REF!</definedName>
    <definedName name="Heat_CHP" localSheetId="11">#REF!</definedName>
    <definedName name="Heat_CHP" localSheetId="8">#REF!</definedName>
    <definedName name="Heat_CHP">#REF!</definedName>
    <definedName name="Heat_EF_CO2" localSheetId="11">#REF!</definedName>
    <definedName name="Heat_EF_CO2" localSheetId="8">#REF!</definedName>
    <definedName name="Heat_EF_CO2">#REF!</definedName>
    <definedName name="Heat_NGasCHP_Admin" localSheetId="11">#REF!</definedName>
    <definedName name="Heat_NGasCHP_Admin" localSheetId="8">#REF!</definedName>
    <definedName name="Heat_NGasCHP_Admin">#REF!</definedName>
    <definedName name="Heat_NGasCHP_Drink" localSheetId="11">#REF!</definedName>
    <definedName name="Heat_NGasCHP_Drink" localSheetId="8">#REF!</definedName>
    <definedName name="Heat_NGasCHP_Drink">#REF!</definedName>
    <definedName name="Heat_NGasCHP_Import" localSheetId="11">#REF!</definedName>
    <definedName name="Heat_NGasCHP_Import" localSheetId="8">#REF!</definedName>
    <definedName name="Heat_NGasCHP_Import">#REF!</definedName>
    <definedName name="Heat_NGasCHP_Sewage" localSheetId="11">#REF!</definedName>
    <definedName name="Heat_NGasCHP_Sewage" localSheetId="8">#REF!</definedName>
    <definedName name="Heat_NGasCHP_Sewage">#REF!</definedName>
    <definedName name="help" localSheetId="11" hidden="1">{"CHARGE",#N/A,FALSE,"401C11"}</definedName>
    <definedName name="help" localSheetId="5" hidden="1">{"CHARGE",#N/A,FALSE,"401C11"}</definedName>
    <definedName name="help" localSheetId="19" hidden="1">{"CHARGE",#N/A,FALSE,"401C11"}</definedName>
    <definedName name="help" localSheetId="18" hidden="1">{"CHARGE",#N/A,FALSE,"401C11"}</definedName>
    <definedName name="help" localSheetId="7" hidden="1">{"CHARGE",#N/A,FALSE,"401C11"}</definedName>
    <definedName name="help" localSheetId="20" hidden="1">{"CHARGE",#N/A,FALSE,"401C11"}</definedName>
    <definedName name="help" localSheetId="8" hidden="1">{"CHARGE",#N/A,FALSE,"401C11"}</definedName>
    <definedName name="help" localSheetId="6" hidden="1">{"CHARGE",#N/A,FALSE,"401C11"}</definedName>
    <definedName name="help" localSheetId="9" hidden="1">{"CHARGE",#N/A,FALSE,"401C11"}</definedName>
    <definedName name="help" hidden="1">{"CHARGE",#N/A,FALSE,"401C11"}</definedName>
    <definedName name="HEREFORD_W" localSheetId="11">#REF!</definedName>
    <definedName name="HEREFORD_W" localSheetId="8">#REF!</definedName>
    <definedName name="HEREFORD_W">#REF!</definedName>
    <definedName name="HERTS" localSheetId="11">#REF!</definedName>
    <definedName name="HERTS" localSheetId="8">#REF!</definedName>
    <definedName name="HERTS">#REF!</definedName>
    <definedName name="HFC___125_CO2eq_GWP" localSheetId="11">#REF!</definedName>
    <definedName name="HFC___125_CO2eq_GWP" localSheetId="8">#REF!</definedName>
    <definedName name="HFC___125_CO2eq_GWP">#REF!</definedName>
    <definedName name="HFC___125_Weight" localSheetId="11">#REF!</definedName>
    <definedName name="HFC___125_Weight" localSheetId="8">#REF!</definedName>
    <definedName name="HFC___125_Weight">#REF!</definedName>
    <definedName name="HFC___134_CO2eq_GWP" localSheetId="11">#REF!</definedName>
    <definedName name="HFC___134_CO2eq_GWP" localSheetId="8">#REF!</definedName>
    <definedName name="HFC___134_CO2eq_GWP">#REF!</definedName>
    <definedName name="HFC___134_Weight" localSheetId="11">#REF!</definedName>
    <definedName name="HFC___134_Weight" localSheetId="8">#REF!</definedName>
    <definedName name="HFC___134_Weight">#REF!</definedName>
    <definedName name="HFC___134a_CO2eq_GWP" localSheetId="11">#REF!</definedName>
    <definedName name="HFC___134a_CO2eq_GWP" localSheetId="8">#REF!</definedName>
    <definedName name="HFC___134a_CO2eq_GWP">#REF!</definedName>
    <definedName name="HFC___134a_Weight" localSheetId="11">#REF!</definedName>
    <definedName name="HFC___134a_Weight" localSheetId="8">#REF!</definedName>
    <definedName name="HFC___134a_Weight">#REF!</definedName>
    <definedName name="HFC___143_CO2eq_GWP" localSheetId="11">#REF!</definedName>
    <definedName name="HFC___143_CO2eq_GWP" localSheetId="8">#REF!</definedName>
    <definedName name="HFC___143_CO2eq_GWP">#REF!</definedName>
    <definedName name="HFC___143_Weight" localSheetId="11">#REF!</definedName>
    <definedName name="HFC___143_Weight" localSheetId="8">#REF!</definedName>
    <definedName name="HFC___143_Weight">#REF!</definedName>
    <definedName name="HFC___143a_CO2eq_GWP" localSheetId="11">#REF!</definedName>
    <definedName name="HFC___143a_CO2eq_GWP" localSheetId="8">#REF!</definedName>
    <definedName name="HFC___143a_CO2eq_GWP">#REF!</definedName>
    <definedName name="HFC___143a_Weight" localSheetId="11">#REF!</definedName>
    <definedName name="HFC___143a_Weight" localSheetId="8">#REF!</definedName>
    <definedName name="HFC___143a_Weight">#REF!</definedName>
    <definedName name="HFC___152a_CO2eq_GWP" localSheetId="11">#REF!</definedName>
    <definedName name="HFC___152a_CO2eq_GWP" localSheetId="8">#REF!</definedName>
    <definedName name="HFC___152a_CO2eq_GWP">#REF!</definedName>
    <definedName name="HFC___152a_Weight" localSheetId="11">#REF!</definedName>
    <definedName name="HFC___152a_Weight" localSheetId="8">#REF!</definedName>
    <definedName name="HFC___152a_Weight">#REF!</definedName>
    <definedName name="HFC___227ea_CO2eq_GWP" localSheetId="11">#REF!</definedName>
    <definedName name="HFC___227ea_CO2eq_GWP" localSheetId="8">#REF!</definedName>
    <definedName name="HFC___227ea_CO2eq_GWP">#REF!</definedName>
    <definedName name="HFC___227ea_Weight" localSheetId="11">#REF!</definedName>
    <definedName name="HFC___227ea_Weight" localSheetId="8">#REF!</definedName>
    <definedName name="HFC___227ea_Weight">#REF!</definedName>
    <definedName name="HFC___23_CO2eq_GWP" localSheetId="11">#REF!</definedName>
    <definedName name="HFC___23_CO2eq_GWP" localSheetId="8">#REF!</definedName>
    <definedName name="HFC___23_CO2eq_GWP">#REF!</definedName>
    <definedName name="HFC___23_Weight" localSheetId="11">#REF!</definedName>
    <definedName name="HFC___23_Weight" localSheetId="8">#REF!</definedName>
    <definedName name="HFC___23_Weight">#REF!</definedName>
    <definedName name="HFC___236fa_CO2eq_GWP" localSheetId="11">#REF!</definedName>
    <definedName name="HFC___236fa_CO2eq_GWP" localSheetId="8">#REF!</definedName>
    <definedName name="HFC___236fa_CO2eq_GWP">#REF!</definedName>
    <definedName name="HFC___236fa_Weight" localSheetId="11">#REF!</definedName>
    <definedName name="HFC___236fa_Weight" localSheetId="8">#REF!</definedName>
    <definedName name="HFC___236fa_Weight">#REF!</definedName>
    <definedName name="HFC___245ca_CO2eq_GWP" localSheetId="11">#REF!</definedName>
    <definedName name="HFC___245ca_CO2eq_GWP" localSheetId="8">#REF!</definedName>
    <definedName name="HFC___245ca_CO2eq_GWP">#REF!</definedName>
    <definedName name="HFC___245ca_Weight" localSheetId="11">#REF!</definedName>
    <definedName name="HFC___245ca_Weight" localSheetId="8">#REF!</definedName>
    <definedName name="HFC___245ca_Weight">#REF!</definedName>
    <definedName name="HFC___32_CO2eq_GWP" localSheetId="11">#REF!</definedName>
    <definedName name="HFC___32_CO2eq_GWP" localSheetId="8">#REF!</definedName>
    <definedName name="HFC___32_CO2eq_GWP">#REF!</definedName>
    <definedName name="HFC___32_Weight" localSheetId="11">#REF!</definedName>
    <definedName name="HFC___32_Weight" localSheetId="8">#REF!</definedName>
    <definedName name="HFC___32_Weight">#REF!</definedName>
    <definedName name="HFC___41_CO2eq_GWP" localSheetId="11">#REF!</definedName>
    <definedName name="HFC___41_CO2eq_GWP" localSheetId="8">#REF!</definedName>
    <definedName name="HFC___41_CO2eq_GWP">#REF!</definedName>
    <definedName name="HFC___41_Weight" localSheetId="11">#REF!</definedName>
    <definedName name="HFC___41_Weight" localSheetId="8">#REF!</definedName>
    <definedName name="HFC___41_Weight">#REF!</definedName>
    <definedName name="HFC___43_CO2eq_GWP" localSheetId="11">#REF!</definedName>
    <definedName name="HFC___43_CO2eq_GWP" localSheetId="8">#REF!</definedName>
    <definedName name="HFC___43_CO2eq_GWP">#REF!</definedName>
    <definedName name="HFC___43_Weight" localSheetId="11">#REF!</definedName>
    <definedName name="HFC___43_Weight" localSheetId="8">#REF!</definedName>
    <definedName name="HFC___43_Weight">#REF!</definedName>
    <definedName name="hghghhj" localSheetId="11" hidden="1">{"CHARGE",#N/A,FALSE,"401C11"}</definedName>
    <definedName name="hghghhj" localSheetId="5" hidden="1">{"CHARGE",#N/A,FALSE,"401C11"}</definedName>
    <definedName name="hghghhj" localSheetId="19" hidden="1">{"CHARGE",#N/A,FALSE,"401C11"}</definedName>
    <definedName name="hghghhj" localSheetId="18" hidden="1">{"CHARGE",#N/A,FALSE,"401C11"}</definedName>
    <definedName name="hghghhj" localSheetId="7" hidden="1">{"CHARGE",#N/A,FALSE,"401C11"}</definedName>
    <definedName name="hghghhj" localSheetId="20" hidden="1">{"CHARGE",#N/A,FALSE,"401C11"}</definedName>
    <definedName name="hghghhj" localSheetId="8" hidden="1">{"CHARGE",#N/A,FALSE,"401C11"}</definedName>
    <definedName name="hghghhj" localSheetId="6" hidden="1">{"CHARGE",#N/A,FALSE,"401C11"}</definedName>
    <definedName name="hghghhj" localSheetId="9" hidden="1">{"CHARGE",#N/A,FALSE,"401C11"}</definedName>
    <definedName name="hghghhj" hidden="1">{"CHARGE",#N/A,FALSE,"401C11"}</definedName>
    <definedName name="HOMER">#REF!</definedName>
    <definedName name="Households_connected___bill_module">#REF!</definedName>
    <definedName name="Households_connected_for_single_service___Bill_module">#REF!</definedName>
    <definedName name="Households_connected_for_water_and_sewerage____bill_module">#REF!</definedName>
    <definedName name="HTML_CodePage" hidden="1">1252</definedName>
    <definedName name="HTML_Control" localSheetId="11" hidden="1">{"'Trust by name'!$A$6:$E$350","'Trust by name'!$A$1:$D$348"}</definedName>
    <definedName name="HTML_Control" localSheetId="5" hidden="1">{"'Trust by name'!$A$6:$E$350","'Trust by name'!$A$1:$D$348"}</definedName>
    <definedName name="HTML_Control" localSheetId="19" hidden="1">{"'Trust by name'!$A$6:$E$350","'Trust by name'!$A$1:$D$348"}</definedName>
    <definedName name="HTML_Control" localSheetId="18" hidden="1">{"'Trust by name'!$A$6:$E$350","'Trust by name'!$A$1:$D$348"}</definedName>
    <definedName name="HTML_Control" localSheetId="7" hidden="1">{"'Trust by name'!$A$6:$E$350","'Trust by name'!$A$1:$D$348"}</definedName>
    <definedName name="HTML_Control" localSheetId="20" hidden="1">{"'Trust by name'!$A$6:$E$350","'Trust by name'!$A$1:$D$348"}</definedName>
    <definedName name="HTML_Control" localSheetId="8" hidden="1">{"'Trust by name'!$A$6:$E$350","'Trust by name'!$A$1:$D$348"}</definedName>
    <definedName name="HTML_Control" localSheetId="6" hidden="1">{"'Trust by name'!$A$6:$E$350","'Trust by name'!$A$1:$D$348"}</definedName>
    <definedName name="HTML_Control" localSheetId="9" hidden="1">{"'Trust by name'!$A$6:$E$350","'Trust by name'!$A$1:$D$348"}</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HUMBERSIDE" localSheetId="11">#REF!</definedName>
    <definedName name="HUMBERSIDE" localSheetId="8">#REF!</definedName>
    <definedName name="HUMBERSIDE">#REF!</definedName>
    <definedName name="I_OF_WIGHT" localSheetId="11">#REF!</definedName>
    <definedName name="I_OF_WIGHT" localSheetId="8">#REF!</definedName>
    <definedName name="I_OF_WIGHT">#REF!</definedName>
    <definedName name="ILD_check__.ADDN1">#REF!</definedName>
    <definedName name="ILD_check__.ADDN2">#REF!</definedName>
    <definedName name="ILD_check__.BR">#REF!</definedName>
    <definedName name="ILD_check__.WN">#REF!</definedName>
    <definedName name="ILD_check__.WR">#REF!</definedName>
    <definedName name="ILD_check__.WWN">#REF!</definedName>
    <definedName name="Impact_of_re_profiling_of_allowed_revenue___nominal.ADDN1">#REF!</definedName>
    <definedName name="Impact_of_re_profiling_of_allowed_revenue___nominal.ADDN2">#REF!</definedName>
    <definedName name="Impact_of_re_profiling_of_allowed_revenue___nominal.BR">#REF!</definedName>
    <definedName name="Impact_of_re_profiling_of_allowed_revenue___nominal.WN">#REF!</definedName>
    <definedName name="Impact_of_re_profiling_of_allowed_revenue___nominal.WR">#REF!</definedName>
    <definedName name="Impact_of_re_profiling_of_allowed_revenue___nominal.WWN">#REF!</definedName>
    <definedName name="Impact_of_re_profiling_of_allowed_revenue___real.ADDN1">#REF!</definedName>
    <definedName name="Impact_of_re_profiling_of_allowed_revenue___real.ADDN2">#REF!</definedName>
    <definedName name="Impact_of_re_profiling_of_allowed_revenue___real.BR">#REF!</definedName>
    <definedName name="Impact_of_re_profiling_of_allowed_revenue___real.WN">#REF!</definedName>
    <definedName name="Impact_of_re_profiling_of_allowed_revenue___real.WR">#REF!</definedName>
    <definedName name="Impact_of_re_profiling_of_allowed_revenue___real.WWN">#REF!</definedName>
    <definedName name="Include_accumulated_depreciation_in_financial_model">#REF!</definedName>
    <definedName name="Income" localSheetId="11">#REF!</definedName>
    <definedName name="Income" localSheetId="8">#REF!</definedName>
    <definedName name="Income">#REF!</definedName>
    <definedName name="IncomeAll" localSheetId="11">#REF!</definedName>
    <definedName name="IncomeAll" localSheetId="8">#REF!</definedName>
    <definedName name="IncomeAll">#REF!</definedName>
    <definedName name="Incometemp" localSheetId="11">#REF!</definedName>
    <definedName name="Incometemp" localSheetId="8">#REF!</definedName>
    <definedName name="Incometemp">#REF!</definedName>
    <definedName name="Increase____decrease__in_cash___Appointee___nominal">#REF!</definedName>
    <definedName name="Index" localSheetId="11">#REF!</definedName>
    <definedName name="Index" localSheetId="8">#REF!</definedName>
    <definedName name="Index">#REF!</definedName>
    <definedName name="Index_linked_debt_indexation___Appointee___nominal">#REF!</definedName>
    <definedName name="Index_linked_debt_indexation___Appointee___nominal.NEG">#REF!</definedName>
    <definedName name="Index_linked_debt_indexation___wholesale___nominal">#REF!</definedName>
    <definedName name="Index_linked_debt_indexation___wholesale___nominal_POS">#REF!</definedName>
    <definedName name="Indexation_on_2020_25_RCV___nominal.ADDN1">#REF!</definedName>
    <definedName name="Indexation_on_2020_25_RCV___nominal.ADDN2">#REF!</definedName>
    <definedName name="Indexation_on_2020_25_RCV___nominal.BR">#REF!</definedName>
    <definedName name="Indexation_on_2020_25_RCV___nominal.WN">#REF!</definedName>
    <definedName name="Indexation_on_2020_25_RCV___nominal.WR">#REF!</definedName>
    <definedName name="Indexation_on_2020_25_RCV___nominal.WWN">#REF!</definedName>
    <definedName name="Indexation_on_Post_2025_RCV___nominal.ADDN1">#REF!</definedName>
    <definedName name="Indexation_on_Post_2025_RCV___nominal.ADDN2">#REF!</definedName>
    <definedName name="Indexation_on_Post_2025_RCV___nominal.BR">#REF!</definedName>
    <definedName name="Indexation_on_Post_2025_RCV___nominal.WN">#REF!</definedName>
    <definedName name="Indexation_on_Post_2025_RCV___nominal.WR">#REF!</definedName>
    <definedName name="Indexation_on_Post_2025_RCV___nominal.WWN">#REF!</definedName>
    <definedName name="Indexation_on_Pre_2020_RCV___nominal.ADDN1">#REF!</definedName>
    <definedName name="Indexation_on_Pre_2020_RCV___nominal.ADDN2">#REF!</definedName>
    <definedName name="Indexation_on_Pre_2020_RCV___nominal.BR">#REF!</definedName>
    <definedName name="Indexation_on_Pre_2020_RCV___nominal.WN">#REF!</definedName>
    <definedName name="Indexation_on_Pre_2020_RCV___nominal.WR">#REF!</definedName>
    <definedName name="Indexation_on_Pre_2020_RCV___nominal.WWN">#REF!</definedName>
    <definedName name="Indexation_on_RCV___nominal.ADDN1">#REF!</definedName>
    <definedName name="Indexation_on_RCV___nominal.ADDN2">#REF!</definedName>
    <definedName name="Indexation_on_RCV___nominal.BR">#REF!</definedName>
    <definedName name="Indexation_on_RCV___nominal.WN">#REF!</definedName>
    <definedName name="Indexation_on_RCV___nominal.WR">#REF!</definedName>
    <definedName name="Indexation_on_RCV___nominal.WWN">#REF!</definedName>
    <definedName name="Indexation_on_RCV___Wholesale___nominal">#REF!</definedName>
    <definedName name="INDICES" localSheetId="11">#REF!</definedName>
    <definedName name="INDICES" localSheetId="8">#REF!</definedName>
    <definedName name="INDICES">#REF!</definedName>
    <definedName name="IndustryAssumptionName" localSheetId="11">#REF!</definedName>
    <definedName name="IndustryAssumptionName" localSheetId="8">#REF!</definedName>
    <definedName name="IndustryAssumptionName">#REF!</definedName>
    <definedName name="Industrytransition" localSheetId="11">#REF!</definedName>
    <definedName name="Industrytransition" localSheetId="8">#REF!</definedName>
    <definedName name="Industrytransition">#REF!</definedName>
    <definedName name="INFRA" localSheetId="11">#REF!</definedName>
    <definedName name="INFRA" localSheetId="8">#REF!</definedName>
    <definedName name="INFRA">#REF!</definedName>
    <definedName name="Innovation___Water_efficiency_funding___real.ADDN1">#REF!</definedName>
    <definedName name="Innovation___Water_efficiency_funding___real.ADDN2">#REF!</definedName>
    <definedName name="Innovation___Water_efficiency_funding___real.BR">#REF!</definedName>
    <definedName name="Innovation___Water_efficiency_funding___real.WN">#REF!</definedName>
    <definedName name="Innovation___Water_efficiency_funding___real.WR">#REF!</definedName>
    <definedName name="Innovation___Water_efficiency_funding___real.WWN">#REF!</definedName>
    <definedName name="Input0" localSheetId="11">#REF!,#REF!,#REF!,#REF!,#REF!,#REF!,#REF!,#REF!,#REF!,#REF!,#REF!,#REF!,#REF!,#REF!,#REF!,#REF!</definedName>
    <definedName name="Input0" localSheetId="8">#REF!,#REF!,#REF!,#REF!,#REF!,#REF!,#REF!,#REF!,#REF!,#REF!,#REF!,#REF!,#REF!,#REF!,#REF!,#REF!</definedName>
    <definedName name="Input0">#REF!,#REF!,#REF!,#REF!,#REF!,#REF!,#REF!,#REF!,#REF!,#REF!,#REF!,#REF!,#REF!,#REF!,#REF!,#REF!</definedName>
    <definedName name="InputArea" localSheetId="11">#REF!</definedName>
    <definedName name="InputArea" localSheetId="8">#REF!</definedName>
    <definedName name="InputArea">#REF!</definedName>
    <definedName name="InputYears" localSheetId="11">#REF!</definedName>
    <definedName name="InputYears" localSheetId="8">#REF!</definedName>
    <definedName name="InputYears">#REF!</definedName>
    <definedName name="Intangible_asset_and_investments_balance___control___nominal.ADDN1">#REF!</definedName>
    <definedName name="Intangible_asset_and_investments_balance___control___nominal.ADDN1.BEG">#REF!</definedName>
    <definedName name="Intangible_asset_and_investments_balance___control___nominal.ADDN2">#REF!</definedName>
    <definedName name="Intangible_asset_and_investments_balance___control___nominal.ADDN2.BEG">#REF!</definedName>
    <definedName name="Intangible_asset_and_investments_balance___control___nominal.BR">#REF!</definedName>
    <definedName name="Intangible_asset_and_investments_balance___control___nominal.BR.BEG">#REF!</definedName>
    <definedName name="Intangible_asset_and_investments_balance___control___nominal.WN">#REF!</definedName>
    <definedName name="Intangible_asset_and_investments_balance___control___nominal.WN.BEG">#REF!</definedName>
    <definedName name="Intangible_asset_and_investments_balance___control___nominal.WR">#REF!</definedName>
    <definedName name="Intangible_asset_and_investments_balance___control___nominal.WR.BEG">#REF!</definedName>
    <definedName name="Intangible_asset_and_investments_balance___control___nominal.WWN">#REF!</definedName>
    <definedName name="Intangible_asset_and_investments_balance___control___nominal.WWN.BEG">#REF!</definedName>
    <definedName name="Intangible_asset_and_investments_balance___Wholesale___nominal">#REF!</definedName>
    <definedName name="Intangible_assets___investments_balance___Appointee___nominal">#REF!</definedName>
    <definedName name="Interest_associated_with_post_financeability_revenue___nominal.ADDN1">#REF!</definedName>
    <definedName name="Interest_associated_with_post_financeability_revenue___nominal.ADDN2">#REF!</definedName>
    <definedName name="Interest_associated_with_post_financeability_revenue___nominal.BR">#REF!</definedName>
    <definedName name="Interest_associated_with_post_financeability_revenue___nominal.WN">#REF!</definedName>
    <definedName name="Interest_associated_with_post_financeability_revenue___nominal.WR">#REF!</definedName>
    <definedName name="Interest_associated_with_post_financeability_revenue___nominal.WWN">#REF!</definedName>
    <definedName name="Interest_associated_with_post_financeability_tax_revenue___nominal.ADDN1">#REF!</definedName>
    <definedName name="Interest_associated_with_post_financeability_tax_revenue___nominal.ADDN2">#REF!</definedName>
    <definedName name="Interest_associated_with_post_financeability_tax_revenue___nominal.BR">#REF!</definedName>
    <definedName name="Interest_associated_with_post_financeability_tax_revenue___nominal.WN">#REF!</definedName>
    <definedName name="Interest_associated_with_post_financeability_tax_revenue___nominal.WR">#REF!</definedName>
    <definedName name="Interest_associated_with_post_financeability_tax_revenue___nominal.WWN">#REF!</definedName>
    <definedName name="Interest_associated_with_tax_opening_balance___nominal.ADDN1">#REF!</definedName>
    <definedName name="Interest_associated_with_tax_opening_balance___nominal.ADDN2">#REF!</definedName>
    <definedName name="Interest_associated_with_tax_opening_balance___nominal.BR">#REF!</definedName>
    <definedName name="Interest_associated_with_tax_opening_balance___nominal.WN">#REF!</definedName>
    <definedName name="Interest_associated_with_tax_opening_balance___nominal.WR">#REF!</definedName>
    <definedName name="Interest_associated_with_tax_opening_balance___nominal.WWN">#REF!</definedName>
    <definedName name="Interest_calculation_adjustment_for_mid_year_cashflows">#REF!</definedName>
    <definedName name="Interest_for_change_in_gearing___control___nominal.ADDN1">#REF!</definedName>
    <definedName name="Interest_for_change_in_gearing___control___nominal.ADDN2">#REF!</definedName>
    <definedName name="Interest_for_change_in_gearing___control___nominal.BR">#REF!</definedName>
    <definedName name="Interest_for_change_in_gearing___control___nominal.WN">#REF!</definedName>
    <definedName name="Interest_for_change_in_gearing___control___nominal.WR">#REF!</definedName>
    <definedName name="Interest_for_change_in_gearing___control___nominal.WWN">#REF!</definedName>
    <definedName name="Interest_income___expense__excl._indexation_of_index_linked_loans___Appointee___nominal">#REF!</definedName>
    <definedName name="Interest_income___expense__excl._indexation_of_index_linked_loans___Appointee___POS___nominal">#REF!</definedName>
    <definedName name="Interest_income___expense__excl._indexation_of_index_linked_loans___control___nominal.ADDN1">#REF!</definedName>
    <definedName name="Interest_income___expense__excl._indexation_of_index_linked_loans___control___nominal.ADDN2">#REF!</definedName>
    <definedName name="Interest_income___expense__excl._indexation_of_index_linked_loans___control___nominal.BR">#REF!</definedName>
    <definedName name="Interest_income___expense__excl._indexation_of_index_linked_loans___control___nominal.WN">#REF!</definedName>
    <definedName name="Interest_income___expense__excl._indexation_of_index_linked_loans___control___nominal.WR">#REF!</definedName>
    <definedName name="Interest_income___expense__excl._indexation_of_index_linked_loans___control___nominal.WWN">#REF!</definedName>
    <definedName name="Interest_income___expense__excl._indexation_of_index_linked_loans___control___POS___nominal.ADDN1">#REF!</definedName>
    <definedName name="Interest_income___expense__excl._indexation_of_index_linked_loans___control___POS___nominal.ADDN2">#REF!</definedName>
    <definedName name="Interest_income___expense__excl._indexation_of_index_linked_loans___control___POS___nominal.BR">#REF!</definedName>
    <definedName name="Interest_income___expense__excl._indexation_of_index_linked_loans___control___POS___nominal.WN">#REF!</definedName>
    <definedName name="Interest_income___expense__excl._indexation_of_index_linked_loans___control___POS___nominal.WR">#REF!</definedName>
    <definedName name="Interest_income___expense__excl._indexation_of_index_linked_loans___control___POS___nominal.WWN">#REF!</definedName>
    <definedName name="Interest_income___expense__excl._indexation_of_index_linked_loans___Retail___nominal">#REF!</definedName>
    <definedName name="Interest_income___expense__excl._indexation_of_index_linked_loans___wholesale">#REF!</definedName>
    <definedName name="Interest_income___expense__excl._indexation_of_index_linked_loans___Wholesale___nominal">#REF!</definedName>
    <definedName name="Interest_on_allowed_revenue_from_tax_charge___control___nominal.ADDN1">#REF!</definedName>
    <definedName name="Interest_on_allowed_revenue_from_tax_charge___control___nominal.ADDN2">#REF!</definedName>
    <definedName name="Interest_on_allowed_revenue_from_tax_charge___control___nominal.BR">#REF!</definedName>
    <definedName name="Interest_on_allowed_revenue_from_tax_charge___control___nominal.WN">#REF!</definedName>
    <definedName name="Interest_on_allowed_revenue_from_tax_charge___control___nominal.WR">#REF!</definedName>
    <definedName name="Interest_on_allowed_revenue_from_tax_charge___control___nominal.WWN">#REF!</definedName>
    <definedName name="Interest_on_cash_bf_and_cash_movement___control___nominal.ADDN1">#REF!</definedName>
    <definedName name="Interest_on_cash_bf_and_cash_movement___control___nominal.ADDN2">#REF!</definedName>
    <definedName name="Interest_on_cash_bf_and_cash_movement___control___nominal.BR">#REF!</definedName>
    <definedName name="Interest_on_cash_bf_and_cash_movement___control___nominal.WN">#REF!</definedName>
    <definedName name="Interest_on_cash_bf_and_cash_movement___control___nominal.WR">#REF!</definedName>
    <definedName name="Interest_on_cash_bf_and_cash_movement___control___nominal.WWN">#REF!</definedName>
    <definedName name="Interest_on_cash_bf_and_cash_movement___wholesale___nominal">#REF!</definedName>
    <definedName name="Interest_on_cash_bf_and_cash_movement_from_change_in_net_debt___control___nominal.ADDN1">#REF!</definedName>
    <definedName name="Interest_on_cash_bf_and_cash_movement_from_change_in_net_debt___control___nominal.ADDN2">#REF!</definedName>
    <definedName name="Interest_on_cash_bf_and_cash_movement_from_change_in_net_debt___control___nominal.BR">#REF!</definedName>
    <definedName name="Interest_on_cash_bf_and_cash_movement_from_change_in_net_debt___control___nominal.WN">#REF!</definedName>
    <definedName name="Interest_on_cash_bf_and_cash_movement_from_change_in_net_debt___control___nominal.WR">#REF!</definedName>
    <definedName name="Interest_on_cash_bf_and_cash_movement_from_change_in_net_debt___control___nominal.WWN">#REF!</definedName>
    <definedName name="Interest_on_cash_bf_and_cash_movement_from_dividend_effect___control___nominal.ADDN1">#REF!</definedName>
    <definedName name="Interest_on_cash_bf_and_cash_movement_from_dividend_effect___control___nominal.ADDN2">#REF!</definedName>
    <definedName name="Interest_on_cash_bf_and_cash_movement_from_dividend_effect___control___nominal.BR">#REF!</definedName>
    <definedName name="Interest_on_cash_bf_and_cash_movement_from_dividend_effect___control___nominal.WN">#REF!</definedName>
    <definedName name="Interest_on_cash_bf_and_cash_movement_from_dividend_effect___control___nominal.WR">#REF!</definedName>
    <definedName name="Interest_on_cash_bf_and_cash_movement_from_dividend_effect___control___nominal.WWN">#REF!</definedName>
    <definedName name="Interest_on_cash_bf_and_cash_movement_from_tax_effect___wholesale___nominal.ADDN1">#REF!</definedName>
    <definedName name="Interest_on_cash_bf_and_cash_movement_from_tax_effect___wholesale___nominal.ADDN2">#REF!</definedName>
    <definedName name="Interest_on_cash_bf_and_cash_movement_from_tax_effect___wholesale___nominal.BR">#REF!</definedName>
    <definedName name="Interest_on_cash_bf_and_cash_movement_from_tax_effect___wholesale___nominal.WN">#REF!</definedName>
    <definedName name="Interest_on_cash_bf_and_cash_movement_from_tax_effect___wholesale___nominal.WR">#REF!</definedName>
    <definedName name="Interest_on_cash_bf_and_cash_movement_from_tax_effect___wholesale___nominal.WWN">#REF!</definedName>
    <definedName name="Interest_on_cash_bf_and_cash_movement_from_tax_effect___wholesale___nominal___POS.ADDN1">#REF!</definedName>
    <definedName name="Interest_on_cash_bf_and_cash_movement_from_tax_effect___wholesale___nominal___POS.ADDN2">#REF!</definedName>
    <definedName name="Interest_on_cash_bf_and_cash_movement_from_tax_effect___wholesale___nominal___POS.BR">#REF!</definedName>
    <definedName name="Interest_on_cash_bf_and_cash_movement_from_tax_effect___wholesale___nominal___POS.WN">#REF!</definedName>
    <definedName name="Interest_on_cash_bf_and_cash_movement_from_tax_effect___wholesale___nominal___POS.WR">#REF!</definedName>
    <definedName name="Interest_on_cash_bf_and_cash_movement_from_tax_effect___wholesale___nominal___POS.WWN">#REF!</definedName>
    <definedName name="Interest_on_change_in_net_debt___control___nominal.ADDN1">#REF!</definedName>
    <definedName name="Interest_on_change_in_net_debt___control___nominal.ADDN2">#REF!</definedName>
    <definedName name="Interest_on_change_in_net_debt___control___nominal.BR">#REF!</definedName>
    <definedName name="Interest_on_change_in_net_debt___control___nominal.WN">#REF!</definedName>
    <definedName name="Interest_on_change_in_net_debt___control___nominal.WR">#REF!</definedName>
    <definedName name="Interest_on_change_in_net_debt___control___nominal.WWN">#REF!</definedName>
    <definedName name="Interest_on_change_in_net_debt_cash_balance___control___nominal.ADDN1">#REF!</definedName>
    <definedName name="Interest_on_change_in_net_debt_cash_balance___control___nominal.ADDN1.BEG">#REF!</definedName>
    <definedName name="Interest_on_change_in_net_debt_cash_balance___control___nominal.ADDN2">#REF!</definedName>
    <definedName name="Interest_on_change_in_net_debt_cash_balance___control___nominal.ADDN2.BEG">#REF!</definedName>
    <definedName name="Interest_on_change_in_net_debt_cash_balance___control___nominal.BR">#REF!</definedName>
    <definedName name="Interest_on_change_in_net_debt_cash_balance___control___nominal.BR.BEG">#REF!</definedName>
    <definedName name="Interest_on_change_in_net_debt_cash_balance___control___nominal.WN">#REF!</definedName>
    <definedName name="Interest_on_change_in_net_debt_cash_balance___control___nominal.WN.BEG">#REF!</definedName>
    <definedName name="Interest_on_change_in_net_debt_cash_balance___control___nominal.WR">#REF!</definedName>
    <definedName name="Interest_on_change_in_net_debt_cash_balance___control___nominal.WR.BEG">#REF!</definedName>
    <definedName name="Interest_on_change_in_net_debt_cash_balance___control___nominal.WWN">#REF!</definedName>
    <definedName name="Interest_on_change_in_net_debt_cash_balance___control___nominal.WWN.BEG">#REF!</definedName>
    <definedName name="Interest_on_fixed_rate_loans___control___nominal.ADDN1">#REF!</definedName>
    <definedName name="Interest_on_fixed_rate_loans___control___nominal.ADDN2">#REF!</definedName>
    <definedName name="Interest_on_fixed_rate_loans___control___nominal.BR">#REF!</definedName>
    <definedName name="Interest_on_fixed_rate_loans___control___nominal.WN">#REF!</definedName>
    <definedName name="Interest_on_fixed_rate_loans___control___nominal.WR">#REF!</definedName>
    <definedName name="Interest_on_fixed_rate_loans___control___nominal.WWN">#REF!</definedName>
    <definedName name="Interest_on_interim_dividend_from_growth_method__control___nominal.ADDN1">#REF!</definedName>
    <definedName name="Interest_on_interim_dividend_from_growth_method__control___nominal.ADDN2">#REF!</definedName>
    <definedName name="Interest_on_interim_dividend_from_growth_method__control___nominal.BR">#REF!</definedName>
    <definedName name="Interest_on_interim_dividend_from_growth_method__control___nominal.WN">#REF!</definedName>
    <definedName name="Interest_on_interim_dividend_from_growth_method__control___nominal.WR">#REF!</definedName>
    <definedName name="Interest_on_interim_dividend_from_growth_method__control___nominal.WWN">#REF!</definedName>
    <definedName name="Interest_rate___tax_charge_flag.ADDN1">#REF!</definedName>
    <definedName name="Interest_rate___tax_charge_flag.ADDN2">#REF!</definedName>
    <definedName name="Interest_rate___tax_charge_flag.BR">#REF!</definedName>
    <definedName name="Interest_rate___tax_charge_flag.WN">#REF!</definedName>
    <definedName name="Interest_rate___tax_charge_flag.WR">#REF!</definedName>
    <definedName name="Interest_rate___tax_charge_flag.WWN">#REF!</definedName>
    <definedName name="Interest_received__cost___for_Receivables_and_Retail_Service_Opex____Business___nominal">#REF!</definedName>
    <definedName name="Interest_received__cost___for_Receivables_and_Retail_Service_Opex____Residential___nominal">#REF!</definedName>
    <definedName name="Interim_dividend_paid___control___nominal.ADDN1">#REF!</definedName>
    <definedName name="Interim_dividend_paid___control___nominal.ADDN2">#REF!</definedName>
    <definedName name="Interim_dividend_paid___control___nominal.BR">#REF!</definedName>
    <definedName name="Interim_dividend_paid___control___nominal.WN">#REF!</definedName>
    <definedName name="Interim_dividend_paid___control___nominal.WR">#REF!</definedName>
    <definedName name="Interim_dividend_paid___control___nominal.WWN">#REF!</definedName>
    <definedName name="Internat_Rail_Pass_CO2" localSheetId="11">#REF!</definedName>
    <definedName name="Internat_Rail_Pass_CO2" localSheetId="8">#REF!</definedName>
    <definedName name="Internat_Rail_Pass_CO2">#REF!</definedName>
    <definedName name="Internat_Rail_Pass_km" localSheetId="11">#REF!</definedName>
    <definedName name="Internat_Rail_Pass_km" localSheetId="8">#REF!</definedName>
    <definedName name="Internat_Rail_Pass_km">#REF!</definedName>
    <definedName name="interpretation" localSheetId="11">#REF!</definedName>
    <definedName name="interpretation" localSheetId="8">#REF!</definedName>
    <definedName name="interpretation">#REF!</definedName>
    <definedName name="Intersited_JanFeb_2006" localSheetId="11">#REF!</definedName>
    <definedName name="Intersited_JanFeb_2006" localSheetId="8">#REF!</definedName>
    <definedName name="Intersited_JanFeb_2006">#REF!</definedName>
    <definedName name="Intersited_JanMar_2006" localSheetId="11">#REF!</definedName>
    <definedName name="Intersited_JanMar_2006" localSheetId="8">#REF!</definedName>
    <definedName name="Intersited_JanMar_2006">#REF!</definedName>
    <definedName name="Inventories_balance___Appointee___nominal">#REF!</definedName>
    <definedName name="Inventories_balance___Appointee___nominal.BEG">#REF!</definedName>
    <definedName name="Inventories_balance___Wholesale___nominal">#REF!</definedName>
    <definedName name="Investment_in_other_non_current_assets___Appointee___nominal">#REF!</definedName>
    <definedName name="IQ_CH">110000</definedName>
    <definedName name="IQ_CQ">5000</definedName>
    <definedName name="IQ_CY">10000</definedName>
    <definedName name="IQ_DAILY">500000</definedName>
    <definedName name="IQ_DNTM">700000</definedName>
    <definedName name="IQ_EXPENSE_CODE_">80019595006</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MTD">800000</definedName>
    <definedName name="IQ_NAMES_REVISION_DATE_">41366.3748958333</definedName>
    <definedName name="IQ_NTM">6000</definedName>
    <definedName name="IQ_QTD">750000</definedName>
    <definedName name="IQ_TODAY">0</definedName>
    <definedName name="IQ_WEEK">50000</definedName>
    <definedName name="IQ_YTD">3000</definedName>
    <definedName name="IQ_YTDMONTH">130000</definedName>
    <definedName name="IRCSC" localSheetId="11">#REF!</definedName>
    <definedName name="IRCSC" localSheetId="8">#REF!</definedName>
    <definedName name="IRCSC">#REF!</definedName>
    <definedName name="IRCSDD" localSheetId="11">#REF!</definedName>
    <definedName name="IRCSDD" localSheetId="8">#REF!</definedName>
    <definedName name="IRCSDD">#REF!</definedName>
    <definedName name="IRCSDT" localSheetId="11">#REF!</definedName>
    <definedName name="IRCSDT" localSheetId="8">#REF!</definedName>
    <definedName name="IRCSDT">#REF!</definedName>
    <definedName name="IRCST" localSheetId="11">#REF!</definedName>
    <definedName name="IRCST" localSheetId="8">#REF!</definedName>
    <definedName name="IRCST">#REF!</definedName>
    <definedName name="IRCTWD" localSheetId="11">#REF!</definedName>
    <definedName name="IRCTWD" localSheetId="8">#REF!</definedName>
    <definedName name="IRCTWD">#REF!</definedName>
    <definedName name="IRCWD" localSheetId="11">#REF!</definedName>
    <definedName name="IRCWD" localSheetId="8">#REF!</definedName>
    <definedName name="IRCWD">#REF!</definedName>
    <definedName name="IRCWR" localSheetId="11">#REF!</definedName>
    <definedName name="IRCWR" localSheetId="8">#REF!</definedName>
    <definedName name="IRCWR">#REF!</definedName>
    <definedName name="IRCWT" localSheetId="11">#REF!</definedName>
    <definedName name="IRCWT" localSheetId="8">#REF!</definedName>
    <definedName name="IRCWT">#REF!</definedName>
    <definedName name="IRE_Actuals" localSheetId="11">#REF!</definedName>
    <definedName name="IRE_Actuals" localSheetId="8">#REF!</definedName>
    <definedName name="IRE_Actuals">#REF!</definedName>
    <definedName name="IRE_totex_adjustment_for_ACICR__Ofwat____Appointee___real">#REF!</definedName>
    <definedName name="IRE_totex_adjustment_for_ACICR__Ofwat____nominal">#REF!</definedName>
    <definedName name="IREACT" localSheetId="11">#REF!</definedName>
    <definedName name="IREACT" localSheetId="8">#REF!</definedName>
    <definedName name="IREACT">#REF!</definedName>
    <definedName name="IREACT3" localSheetId="11">#REF!</definedName>
    <definedName name="IREACT3" localSheetId="8">#REF!</definedName>
    <definedName name="IREACT3">#REF!</definedName>
    <definedName name="IRECALC" localSheetId="11">#REF!</definedName>
    <definedName name="IRECALC" localSheetId="8">#REF!</definedName>
    <definedName name="IRECALC">#REF!</definedName>
    <definedName name="IRECALC2" localSheetId="11">#REF!</definedName>
    <definedName name="IRECALC2" localSheetId="8">#REF!</definedName>
    <definedName name="IRECALC2">#REF!</definedName>
    <definedName name="IRECALC3" localSheetId="11">#REF!</definedName>
    <definedName name="IRECALC3" localSheetId="8">#REF!</definedName>
    <definedName name="IRECALC3">#REF!</definedName>
    <definedName name="IREWD" localSheetId="11">#REF!</definedName>
    <definedName name="IREWD" localSheetId="8">#REF!</definedName>
    <definedName name="IREWD">#REF!</definedName>
    <definedName name="IREWD3" localSheetId="11">#REF!</definedName>
    <definedName name="IREWD3" localSheetId="8">#REF!</definedName>
    <definedName name="IREWD3">#REF!</definedName>
    <definedName name="ItemDataSectionEnd" localSheetId="11">#REF!</definedName>
    <definedName name="ItemDataSectionEnd" localSheetId="8">#REF!</definedName>
    <definedName name="ItemDataSectionEnd">#REF!</definedName>
    <definedName name="ItemDataSectionStart" localSheetId="11">#REF!</definedName>
    <definedName name="ItemDataSectionStart" localSheetId="8">#REF!</definedName>
    <definedName name="ItemDataSectionStart">#REF!</definedName>
    <definedName name="JFELL" localSheetId="11" hidden="1">#REF!</definedName>
    <definedName name="JFELL" localSheetId="5" hidden="1">#REF!</definedName>
    <definedName name="JFELL" localSheetId="18" hidden="1">#REF!</definedName>
    <definedName name="JFELL" localSheetId="7" hidden="1">#REF!</definedName>
    <definedName name="JFELL" localSheetId="20" hidden="1">#REF!</definedName>
    <definedName name="JFELL" localSheetId="8" hidden="1">#REF!</definedName>
    <definedName name="JFELL" localSheetId="6" hidden="1">#REF!</definedName>
    <definedName name="JFELL" hidden="1">#REF!</definedName>
    <definedName name="Joint_Retail_income___real">#REF!</definedName>
    <definedName name="JR_LAST_YEAR" localSheetId="11">#REF!</definedName>
    <definedName name="JR_LAST_YEAR" localSheetId="8">#REF!</definedName>
    <definedName name="JR_LAST_YEAR">#REF!</definedName>
    <definedName name="JR_REPORT_YEAR" localSheetId="11">#REF!</definedName>
    <definedName name="JR_REPORT_YEAR" localSheetId="8">#REF!</definedName>
    <definedName name="JR_REPORT_YEAR">#REF!</definedName>
    <definedName name="JR_YEAR_B4_LAST" localSheetId="11">#REF!</definedName>
    <definedName name="JR_YEAR_B4_LAST" localSheetId="8">#REF!</definedName>
    <definedName name="JR_YEAR_B4_LAST">#REF!</definedName>
    <definedName name="JR_YEAR_B5_LAST" localSheetId="11">#REF!</definedName>
    <definedName name="JR_YEAR_B5_LAST" localSheetId="8">#REF!</definedName>
    <definedName name="JR_YEAR_B5_LAST">#REF!</definedName>
    <definedName name="K_Decimal" localSheetId="11">#REF!</definedName>
    <definedName name="K_Decimal" localSheetId="8">#REF!</definedName>
    <definedName name="K_Decimal">#REF!</definedName>
    <definedName name="k_Month_In" localSheetId="11">#REF!</definedName>
    <definedName name="k_Month_In" localSheetId="8">#REF!</definedName>
    <definedName name="k_Month_In">#REF!</definedName>
    <definedName name="KENT" localSheetId="11">#REF!</definedName>
    <definedName name="KENT" localSheetId="8">#REF!</definedName>
    <definedName name="KENT">#REF!</definedName>
    <definedName name="Kerosene_Admin" localSheetId="11">#REF!</definedName>
    <definedName name="Kerosene_Admin" localSheetId="8">#REF!</definedName>
    <definedName name="Kerosene_Admin">#REF!</definedName>
    <definedName name="Kerosene_Drink" localSheetId="11">#REF!</definedName>
    <definedName name="Kerosene_Drink" localSheetId="8">#REF!</definedName>
    <definedName name="Kerosene_Drink">#REF!</definedName>
    <definedName name="Kerosene_EF_CO2" localSheetId="11">#REF!</definedName>
    <definedName name="Kerosene_EF_CO2" localSheetId="8">#REF!</definedName>
    <definedName name="Kerosene_EF_CO2">#REF!</definedName>
    <definedName name="Kerosene_Sewage" localSheetId="11">#REF!</definedName>
    <definedName name="Kerosene_Sewage" localSheetId="8">#REF!</definedName>
    <definedName name="Kerosene_Sewage">#REF!</definedName>
    <definedName name="Kerosene_Sludge" localSheetId="11">#REF!</definedName>
    <definedName name="Kerosene_Sludge" localSheetId="8">#REF!</definedName>
    <definedName name="Kerosene_Sludge">#REF!</definedName>
    <definedName name="KSIterationHeading" localSheetId="11">#REF!</definedName>
    <definedName name="KSIterationHeading" localSheetId="8">#REF!</definedName>
    <definedName name="KSIterationHeading">#REF!</definedName>
    <definedName name="KSolveIteration" localSheetId="11">#REF!</definedName>
    <definedName name="KSolveIteration" localSheetId="8">#REF!</definedName>
    <definedName name="KSolveIteration">#REF!</definedName>
    <definedName name="Label">#REF!</definedName>
    <definedName name="LANCS" localSheetId="11">#REF!</definedName>
    <definedName name="LANCS" localSheetId="8">#REF!</definedName>
    <definedName name="LANCS">#REF!</definedName>
    <definedName name="Landfill_Gas_Escape" localSheetId="11">#REF!</definedName>
    <definedName name="Landfill_Gas_Escape" localSheetId="8">#REF!</definedName>
    <definedName name="Landfill_Gas_Escape">#REF!</definedName>
    <definedName name="Large_Bulk_CO2" localSheetId="11">#REF!</definedName>
    <definedName name="Large_Bulk_CO2" localSheetId="8">#REF!</definedName>
    <definedName name="Large_Bulk_CO2">#REF!</definedName>
    <definedName name="Large_Bulk_Tonne_km" localSheetId="11">#REF!</definedName>
    <definedName name="Large_Bulk_Tonne_km" localSheetId="8">#REF!</definedName>
    <definedName name="Large_Bulk_Tonne_km">#REF!</definedName>
    <definedName name="Large_Bulk_Tonne_km_CO2" localSheetId="11">#REF!</definedName>
    <definedName name="Large_Bulk_Tonne_km_CO2" localSheetId="8">#REF!</definedName>
    <definedName name="Large_Bulk_Tonne_km_CO2">#REF!</definedName>
    <definedName name="Large_Bulk_TonneMiles" localSheetId="11">#REF!</definedName>
    <definedName name="Large_Bulk_TonneMiles" localSheetId="8">#REF!</definedName>
    <definedName name="Large_Bulk_TonneMiles">#REF!</definedName>
    <definedName name="Large_Cont_Vessel_Tonne_km" localSheetId="11">#REF!</definedName>
    <definedName name="Large_Cont_Vessel_Tonne_km" localSheetId="8">#REF!</definedName>
    <definedName name="Large_Cont_Vessel_Tonne_km">#REF!</definedName>
    <definedName name="Large_Cont_Vessel_Tonne_km_CO2" localSheetId="11">#REF!</definedName>
    <definedName name="Large_Cont_Vessel_Tonne_km_CO2" localSheetId="8">#REF!</definedName>
    <definedName name="Large_Cont_Vessel_Tonne_km_CO2">#REF!</definedName>
    <definedName name="Large_Diesel_CO2" localSheetId="11">#REF!</definedName>
    <definedName name="Large_Diesel_CO2" localSheetId="8">#REF!</definedName>
    <definedName name="Large_Diesel_CO2">#REF!</definedName>
    <definedName name="Large_Diesel_Miles" localSheetId="11">#REF!</definedName>
    <definedName name="Large_Diesel_Miles" localSheetId="8">#REF!</definedName>
    <definedName name="Large_Diesel_Miles">#REF!</definedName>
    <definedName name="Large_Hybrid_Miles" localSheetId="11">#REF!</definedName>
    <definedName name="Large_Hybrid_Miles" localSheetId="8">#REF!</definedName>
    <definedName name="Large_Hybrid_Miles">#REF!</definedName>
    <definedName name="Large_LPG_CNG_CO2" localSheetId="11">#REF!</definedName>
    <definedName name="Large_LPG_CNG_CO2" localSheetId="8">#REF!</definedName>
    <definedName name="Large_LPG_CNG_CO2">#REF!</definedName>
    <definedName name="Large_LPG_CNG_Miles" localSheetId="11">#REF!</definedName>
    <definedName name="Large_LPG_CNG_Miles" localSheetId="8">#REF!</definedName>
    <definedName name="Large_LPG_CNG_Miles">#REF!</definedName>
    <definedName name="Large_Mbike_CO2" localSheetId="11">#REF!</definedName>
    <definedName name="Large_Mbike_CO2" localSheetId="8">#REF!</definedName>
    <definedName name="Large_Mbike_CO2">#REF!</definedName>
    <definedName name="Large_Mbike_Miles" localSheetId="11">#REF!</definedName>
    <definedName name="Large_Mbike_Miles" localSheetId="8">#REF!</definedName>
    <definedName name="Large_Mbike_Miles">#REF!</definedName>
    <definedName name="Large_Petrol_CO2" localSheetId="11">#REF!</definedName>
    <definedName name="Large_Petrol_CO2" localSheetId="8">#REF!</definedName>
    <definedName name="Large_Petrol_CO2">#REF!</definedName>
    <definedName name="Large_Petrol_Hybrid_CO2" localSheetId="11">#REF!</definedName>
    <definedName name="Large_Petrol_Hybrid_CO2" localSheetId="8">#REF!</definedName>
    <definedName name="Large_Petrol_Hybrid_CO2">#REF!</definedName>
    <definedName name="Large_Petrol_Miles" localSheetId="11">#REF!</definedName>
    <definedName name="Large_Petrol_Miles" localSheetId="8">#REF!</definedName>
    <definedName name="Large_Petrol_Miles">#REF!</definedName>
    <definedName name="Large_RoPax_Ferry_Tonne_km" localSheetId="11">#REF!</definedName>
    <definedName name="Large_RoPax_Ferry_Tonne_km" localSheetId="8">#REF!</definedName>
    <definedName name="Large_RoPax_Ferry_Tonne_km">#REF!</definedName>
    <definedName name="Large_RoPax_Ferry_Tonne_km_CO2" localSheetId="11">#REF!</definedName>
    <definedName name="Large_RoPax_Ferry_Tonne_km_CO2" localSheetId="8">#REF!</definedName>
    <definedName name="Large_RoPax_Ferry_Tonne_km_CO2">#REF!</definedName>
    <definedName name="Large_Roro_CO2" localSheetId="11">#REF!</definedName>
    <definedName name="Large_Roro_CO2" localSheetId="8">#REF!</definedName>
    <definedName name="Large_Roro_CO2">#REF!</definedName>
    <definedName name="Large_Roro_TonneMiles" localSheetId="11">#REF!</definedName>
    <definedName name="Large_Roro_TonneMiles" localSheetId="8">#REF!</definedName>
    <definedName name="Large_Roro_TonneMiles">#REF!</definedName>
    <definedName name="Large_Tanker_CO2" localSheetId="11">#REF!</definedName>
    <definedName name="Large_Tanker_CO2" localSheetId="8">#REF!</definedName>
    <definedName name="Large_Tanker_CO2">#REF!</definedName>
    <definedName name="Large_Tanker_Tonne_km" localSheetId="11">#REF!</definedName>
    <definedName name="Large_Tanker_Tonne_km" localSheetId="8">#REF!</definedName>
    <definedName name="Large_Tanker_Tonne_km">#REF!</definedName>
    <definedName name="Large_Tanker_Tonne_km_CO2" localSheetId="11">#REF!</definedName>
    <definedName name="Large_Tanker_Tonne_km_CO2" localSheetId="8">#REF!</definedName>
    <definedName name="Large_Tanker_Tonne_km_CO2">#REF!</definedName>
    <definedName name="Large_Tanker_TonneMiles" localSheetId="11">#REF!</definedName>
    <definedName name="Large_Tanker_TonneMiles" localSheetId="8">#REF!</definedName>
    <definedName name="Large_Tanker_TonneMiles">#REF!</definedName>
    <definedName name="Last_pre_forecast_period_flag">#REF!</definedName>
    <definedName name="Last_pre_forecast_period_flag_date">#REF!</definedName>
    <definedName name="Last_year" localSheetId="11">#REF!</definedName>
    <definedName name="Last_year" localSheetId="8">#REF!</definedName>
    <definedName name="Last_year">#REF!</definedName>
    <definedName name="LastCodeRowRef" localSheetId="11">#REF!</definedName>
    <definedName name="LastCodeRowRef" localSheetId="8">#REF!</definedName>
    <definedName name="LastCodeRowRef">#REF!</definedName>
    <definedName name="LEAKAGE" localSheetId="11">#REF!</definedName>
    <definedName name="LEAKAGE" localSheetId="8">#REF!</definedName>
    <definedName name="LEAKAGE">#REF!</definedName>
    <definedName name="Leakage_WW" localSheetId="11">#REF!</definedName>
    <definedName name="Leakage_WW" localSheetId="8">#REF!</definedName>
    <definedName name="Leakage_WW">#REF!</definedName>
    <definedName name="LEICS" localSheetId="11">#REF!</definedName>
    <definedName name="LEICS" localSheetId="8">#REF!</definedName>
    <definedName name="LEICS">#REF!</definedName>
    <definedName name="Length_of_critical_sewer_by_LA" localSheetId="11">#REF!</definedName>
    <definedName name="Length_of_critical_sewer_by_LA" localSheetId="8">#REF!</definedName>
    <definedName name="Length_of_critical_sewer_by_LA">#REF!</definedName>
    <definedName name="LengthMains" localSheetId="11">#REF!</definedName>
    <definedName name="LengthMains" localSheetId="8">#REF!</definedName>
    <definedName name="LengthMains">#REF!</definedName>
    <definedName name="LH_Freight_Tonne_km" localSheetId="11">#REF!</definedName>
    <definedName name="LH_Freight_Tonne_km" localSheetId="8">#REF!</definedName>
    <definedName name="LH_Freight_Tonne_km">#REF!</definedName>
    <definedName name="LH_Freight_Tonne_km_CO2" localSheetId="11">#REF!</definedName>
    <definedName name="LH_Freight_Tonne_km_CO2" localSheetId="8">#REF!</definedName>
    <definedName name="LH_Freight_Tonne_km_CO2">#REF!</definedName>
    <definedName name="LH_Freight_TonneMiles" localSheetId="11">#REF!</definedName>
    <definedName name="LH_Freight_TonneMiles" localSheetId="8">#REF!</definedName>
    <definedName name="LH_Freight_TonneMiles">#REF!</definedName>
    <definedName name="LH_Passenger_km" localSheetId="11">#REF!</definedName>
    <definedName name="LH_Passenger_km" localSheetId="8">#REF!</definedName>
    <definedName name="LH_Passenger_km">#REF!</definedName>
    <definedName name="Liabilities___Appointee___nominal">#REF!</definedName>
    <definedName name="Light_Rail_Pass_CO2" localSheetId="11">#REF!</definedName>
    <definedName name="Light_Rail_Pass_CO2" localSheetId="8">#REF!</definedName>
    <definedName name="Light_Rail_Pass_CO2">#REF!</definedName>
    <definedName name="Light_Rail_Pass_km" localSheetId="11">#REF!</definedName>
    <definedName name="Light_Rail_Pass_km" localSheetId="8">#REF!</definedName>
    <definedName name="Light_Rail_Pass_km">#REF!</definedName>
    <definedName name="Light_Rail_Tram_Pass_CO2" localSheetId="11">#REF!</definedName>
    <definedName name="Light_Rail_Tram_Pass_CO2" localSheetId="8">#REF!</definedName>
    <definedName name="Light_Rail_Tram_Pass_CO2">#REF!</definedName>
    <definedName name="Light_Rail_Tram_Pass_km" localSheetId="11">#REF!</definedName>
    <definedName name="Light_Rail_Tram_Pass_km" localSheetId="8">#REF!</definedName>
    <definedName name="Light_Rail_Tram_Pass_km">#REF!</definedName>
    <definedName name="LINCS" localSheetId="11">#REF!</definedName>
    <definedName name="LINCS" localSheetId="8">#REF!</definedName>
    <definedName name="LINCS">#REF!</definedName>
    <definedName name="LMW" localSheetId="11">#REF!</definedName>
    <definedName name="LMW" localSheetId="8">#REF!</definedName>
    <definedName name="LMW">#REF!</definedName>
    <definedName name="Local_Bus_CO2" localSheetId="11">#REF!</definedName>
    <definedName name="Local_Bus_CO2" localSheetId="8">#REF!</definedName>
    <definedName name="Local_Bus_CO2">#REF!</definedName>
    <definedName name="Local_Bus_Pass_km" localSheetId="11">#REF!</definedName>
    <definedName name="Local_Bus_Pass_km" localSheetId="8">#REF!</definedName>
    <definedName name="Local_Bus_Pass_km">#REF!</definedName>
    <definedName name="LONDON" localSheetId="11">#REF!</definedName>
    <definedName name="LONDON" localSheetId="8">#REF!</definedName>
    <definedName name="LONDON">#REF!</definedName>
    <definedName name="London_Bus_CO2" localSheetId="11">#REF!</definedName>
    <definedName name="London_Bus_CO2" localSheetId="8">#REF!</definedName>
    <definedName name="London_Bus_CO2">#REF!</definedName>
    <definedName name="London_Bus_Pass_km" localSheetId="11">#REF!</definedName>
    <definedName name="London_Bus_Pass_km" localSheetId="8">#REF!</definedName>
    <definedName name="London_Bus_Pass_km">#REF!</definedName>
    <definedName name="LookActionPlanTargets" localSheetId="11">#REF!</definedName>
    <definedName name="LookActionPlanTargets" localSheetId="8">#REF!</definedName>
    <definedName name="LookActionPlanTargets">#REF!</definedName>
    <definedName name="LookSubline" localSheetId="11">#REF!</definedName>
    <definedName name="LookSubline" localSheetId="8">#REF!</definedName>
    <definedName name="LookSubline">#REF!</definedName>
    <definedName name="LPG_Admin" localSheetId="11">#REF!</definedName>
    <definedName name="LPG_Admin" localSheetId="8">#REF!</definedName>
    <definedName name="LPG_Admin">#REF!</definedName>
    <definedName name="LPG_CNG_Van_CO2" localSheetId="11">#REF!</definedName>
    <definedName name="LPG_CNG_Van_CO2" localSheetId="8">#REF!</definedName>
    <definedName name="LPG_CNG_Van_CO2">#REF!</definedName>
    <definedName name="LPG_CNG_Van_Miles" localSheetId="11">#REF!</definedName>
    <definedName name="LPG_CNG_Van_Miles" localSheetId="8">#REF!</definedName>
    <definedName name="LPG_CNG_Van_Miles">#REF!</definedName>
    <definedName name="LPG_Drink" localSheetId="11">#REF!</definedName>
    <definedName name="LPG_Drink" localSheetId="8">#REF!</definedName>
    <definedName name="LPG_Drink">#REF!</definedName>
    <definedName name="LPG_EF_CO2" localSheetId="11">#REF!</definedName>
    <definedName name="LPG_EF_CO2" localSheetId="8">#REF!</definedName>
    <definedName name="LPG_EF_CO2">#REF!</definedName>
    <definedName name="LPG_Sewage" localSheetId="11">#REF!</definedName>
    <definedName name="LPG_Sewage" localSheetId="8">#REF!</definedName>
    <definedName name="LPG_Sewage">#REF!</definedName>
    <definedName name="LPG_Sludge" localSheetId="11">#REF!</definedName>
    <definedName name="LPG_Sludge" localSheetId="8">#REF!</definedName>
    <definedName name="LPG_Sludge">#REF!</definedName>
    <definedName name="LPG_Transport_Freight" localSheetId="11">#REF!</definedName>
    <definedName name="LPG_Transport_Freight" localSheetId="8">#REF!</definedName>
    <definedName name="LPG_Transport_Freight">#REF!</definedName>
    <definedName name="LPG_Transport_Passenger" localSheetId="11">#REF!</definedName>
    <definedName name="LPG_Transport_Passenger" localSheetId="8">#REF!</definedName>
    <definedName name="LPG_Transport_Passenger">#REF!</definedName>
    <definedName name="lst_acronyms" localSheetId="11">#REF!</definedName>
    <definedName name="lst_acronyms" localSheetId="8">#REF!</definedName>
    <definedName name="lst_acronyms">#REF!</definedName>
    <definedName name="lst_all_companies" localSheetId="11">#REF!</definedName>
    <definedName name="lst_all_companies" localSheetId="8">#REF!</definedName>
    <definedName name="lst_all_companies">#REF!</definedName>
    <definedName name="lst_menus" localSheetId="11">#REF!</definedName>
    <definedName name="lst_menus" localSheetId="8">#REF!</definedName>
    <definedName name="lst_menus">#REF!</definedName>
    <definedName name="lst_reference" localSheetId="11">#REF!</definedName>
    <definedName name="lst_reference" localSheetId="8">#REF!</definedName>
    <definedName name="lst_reference">#REF!</definedName>
    <definedName name="lst_scenarios" localSheetId="11">#REF!</definedName>
    <definedName name="lst_scenarios" localSheetId="8">#REF!</definedName>
    <definedName name="lst_scenarios">#REF!</definedName>
    <definedName name="lu" localSheetId="11">#REF!</definedName>
    <definedName name="lu" localSheetId="8">#REF!</definedName>
    <definedName name="lu">#REF!</definedName>
    <definedName name="M_GLAM" localSheetId="11">#REF!</definedName>
    <definedName name="M_GLAM" localSheetId="8">#REF!</definedName>
    <definedName name="M_GLAM">#REF!</definedName>
    <definedName name="Managers" localSheetId="11">#REF!</definedName>
    <definedName name="Managers" localSheetId="8">#REF!</definedName>
    <definedName name="Managers">#REF!</definedName>
    <definedName name="MAP" localSheetId="11">#REF!</definedName>
    <definedName name="MAP" localSheetId="8">#REF!</definedName>
    <definedName name="MAP">#REF!</definedName>
    <definedName name="Margin_value__tariff_band___nominal.1">#REF!</definedName>
    <definedName name="Margin_value__tariff_band___nominal.2">#REF!</definedName>
    <definedName name="Margin_value__tariff_band___nominal.3">#REF!</definedName>
    <definedName name="maximo" localSheetId="11">#REF!</definedName>
    <definedName name="maximo" localSheetId="8">#REF!</definedName>
    <definedName name="maximo">#REF!</definedName>
    <definedName name="Measured_apportioned_revenue___business___nominal.ADDN1">#REF!</definedName>
    <definedName name="Measured_apportioned_revenue___business___nominal.ADDN2">#REF!</definedName>
    <definedName name="Measured_apportioned_revenue___business___nominal.BR">#REF!</definedName>
    <definedName name="Measured_apportioned_revenue___business___nominal.WN">#REF!</definedName>
    <definedName name="Measured_apportioned_revenue___business___nominal.WR">#REF!</definedName>
    <definedName name="Measured_apportioned_revenue___business___nominal.WWN">#REF!</definedName>
    <definedName name="Measured_apportioned_revenue___business___nominal_total">#REF!</definedName>
    <definedName name="Measured_apportioned_revenue___residential___nominal.ADDN1">#REF!</definedName>
    <definedName name="Measured_apportioned_revenue___residential___nominal.ADDN2">#REF!</definedName>
    <definedName name="Measured_apportioned_revenue___residential___nominal.BR">#REF!</definedName>
    <definedName name="Measured_apportioned_revenue___residential___nominal.WN">#REF!</definedName>
    <definedName name="Measured_apportioned_revenue___residential___nominal.WR">#REF!</definedName>
    <definedName name="Measured_apportioned_revenue___residential___nominal.WWN">#REF!</definedName>
    <definedName name="Measured_apportioned_revenue___residential___nominal_total">#REF!</definedName>
    <definedName name="Measured_dual_service_customer_service_revenue_inc_DPC_margin___post_financeability___real">#REF!</definedName>
    <definedName name="Measured_dual_service_customer_service_revenue_inc_DPC_margin___real">#REF!</definedName>
    <definedName name="Measured_income_accrual_balance___Business___nominal">#REF!</definedName>
    <definedName name="Measured_income_accrual_balance___Business___nominal.BEG">#REF!</definedName>
    <definedName name="Measured_income_accrual_balance___Residential___nominal">#REF!</definedName>
    <definedName name="Measured_income_accrual_balance___Residential___nominal.BEG">#REF!</definedName>
    <definedName name="Measured_income_accrual_balance___Retail___nominal">#REF!</definedName>
    <definedName name="Measured_income_accrual_target_balance___Business___nominal">#REF!</definedName>
    <definedName name="Measured_residential_retail_service_revenue___real">#REF!</definedName>
    <definedName name="Measured_residential_retail_service_revenue_for_debtor_days___nominal">#REF!</definedName>
    <definedName name="Measured_residential_retail_service_revenue_inc_DPC_margin___nominal">#REF!</definedName>
    <definedName name="Measured_residential_retail_service_revenue_inclusive_of_DPC_margin___real">#REF!</definedName>
    <definedName name="Measured_residential_retail_service_revenue_weighting">#REF!</definedName>
    <definedName name="Measured_sewerage_customer_service_revenue_inc_DPC_margin___post_financeability___real">#REF!</definedName>
    <definedName name="Measured_sewerage_customer_service_revenue_inc_DPC_margin___real">#REF!</definedName>
    <definedName name="Measured_water_customer_service_revenue_inc_DPC_margin___post_financeability___real">#REF!</definedName>
    <definedName name="Measured_water_customer_service_revenue_inc_DPC_margin___real">#REF!</definedName>
    <definedName name="Med_Diesel_CO2" localSheetId="11">#REF!</definedName>
    <definedName name="Med_Diesel_CO2" localSheetId="8">#REF!</definedName>
    <definedName name="Med_Diesel_CO2">#REF!</definedName>
    <definedName name="Med_Diesel_Miles" localSheetId="11">#REF!</definedName>
    <definedName name="Med_Diesel_Miles" localSheetId="8">#REF!</definedName>
    <definedName name="Med_Diesel_Miles">#REF!</definedName>
    <definedName name="Med_Hybrid_Miles" localSheetId="11">#REF!</definedName>
    <definedName name="Med_Hybrid_Miles" localSheetId="8">#REF!</definedName>
    <definedName name="Med_Hybrid_Miles">#REF!</definedName>
    <definedName name="Med_Mbike_CO2" localSheetId="11">#REF!</definedName>
    <definedName name="Med_Mbike_CO2" localSheetId="8">#REF!</definedName>
    <definedName name="Med_Mbike_CO2">#REF!</definedName>
    <definedName name="Med_Mbike_Miles" localSheetId="11">#REF!</definedName>
    <definedName name="Med_Mbike_Miles" localSheetId="8">#REF!</definedName>
    <definedName name="Med_Mbike_Miles">#REF!</definedName>
    <definedName name="Med_Petrol_CO2" localSheetId="11">#REF!</definedName>
    <definedName name="Med_Petrol_CO2" localSheetId="8">#REF!</definedName>
    <definedName name="Med_Petrol_CO2">#REF!</definedName>
    <definedName name="Med_Petrol_Hybrid_CO2" localSheetId="11">#REF!</definedName>
    <definedName name="Med_Petrol_Hybrid_CO2" localSheetId="8">#REF!</definedName>
    <definedName name="Med_Petrol_Hybrid_CO2">#REF!</definedName>
    <definedName name="Med_Petrol_Miles" localSheetId="11">#REF!</definedName>
    <definedName name="Med_Petrol_Miles" localSheetId="8">#REF!</definedName>
    <definedName name="Med_Petrol_Miles">#REF!</definedName>
    <definedName name="Medium_LPG_CNG_CO2" localSheetId="11">#REF!</definedName>
    <definedName name="Medium_LPG_CNG_CO2" localSheetId="8">#REF!</definedName>
    <definedName name="Medium_LPG_CNG_CO2">#REF!</definedName>
    <definedName name="Medium_LPG_CNG_Miles" localSheetId="11">#REF!</definedName>
    <definedName name="Medium_LPG_CNG_Miles" localSheetId="8">#REF!</definedName>
    <definedName name="Medium_LPG_CNG_Miles">#REF!</definedName>
    <definedName name="MERSEYSIDE" localSheetId="11">#REF!</definedName>
    <definedName name="MERSEYSIDE" localSheetId="8">#REF!</definedName>
    <definedName name="MERSEYSIDE">#REF!</definedName>
    <definedName name="miles_km_conversion" localSheetId="11">#REF!</definedName>
    <definedName name="miles_km_conversion" localSheetId="8">#REF!</definedName>
    <definedName name="miles_km_conversion">#REF!</definedName>
    <definedName name="misc" localSheetId="11">#REF!</definedName>
    <definedName name="misc" localSheetId="8">#REF!</definedName>
    <definedName name="misc">#REF!</definedName>
    <definedName name="MJW_EFF" localSheetId="11">#REF!</definedName>
    <definedName name="MJW_EFF" localSheetId="8">#REF!</definedName>
    <definedName name="MJW_EFF">#REF!</definedName>
    <definedName name="Model_column_total">#REF!</definedName>
    <definedName name="Model_period_end">#REF!</definedName>
    <definedName name="Model_period_start">#REF!</definedName>
    <definedName name="Modelling_period_check">#REF!</definedName>
    <definedName name="Modelling_period_check_overall">#REF!</definedName>
    <definedName name="Month" localSheetId="11">#REF!</definedName>
    <definedName name="Month" localSheetId="8">#REF!</definedName>
    <definedName name="Month">#REF!</definedName>
    <definedName name="Months_in_a_year">#REF!</definedName>
    <definedName name="Months_per_period">#REF!</definedName>
    <definedName name="Movement_in_advance_receipts___Business___nominal">#REF!</definedName>
    <definedName name="Movement_in_advance_receipts___Residential___nominal">#REF!</definedName>
    <definedName name="Movement_in_advance_receipts___Retail___nominal">#REF!</definedName>
    <definedName name="Movement_in_capex_creditor___Business___nominal">#REF!</definedName>
    <definedName name="Movement_in_capex_creditor___residential___nominal">#REF!</definedName>
    <definedName name="Movement_in_capex_creditor___Retail___nominal">#REF!</definedName>
    <definedName name="Movement_in_capex_creditors___control___nominal.ADDN1">#REF!</definedName>
    <definedName name="Movement_in_capex_creditors___control___nominal.ADDN2">#REF!</definedName>
    <definedName name="Movement_in_capex_creditors___control___nominal.BR">#REF!</definedName>
    <definedName name="Movement_in_capex_creditors___control___nominal.WN">#REF!</definedName>
    <definedName name="Movement_in_capex_creditors___control___nominal.WR">#REF!</definedName>
    <definedName name="Movement_in_capex_creditors___control___nominal.WWN">#REF!</definedName>
    <definedName name="Movement_in_creditors___Business___nominal">#REF!</definedName>
    <definedName name="Movement_in_creditors___Residential___nominal">#REF!</definedName>
    <definedName name="Movement_in_deferred_tax_provision___Appointee___nominal">#REF!</definedName>
    <definedName name="Movement_in_deferred_tax_provision___Calc___nominal">#REF!</definedName>
    <definedName name="Movement_in_deferred_tax_provision___check">#REF!</definedName>
    <definedName name="Movement_in_deferred_tax_provision___check_overall">#REF!</definedName>
    <definedName name="Movement_in_deferred_tax_provision___control.ADDN1">#REF!</definedName>
    <definedName name="Movement_in_deferred_tax_provision___control.ADDN2">#REF!</definedName>
    <definedName name="Movement_in_deferred_tax_provision___control.BR">#REF!</definedName>
    <definedName name="Movement_in_deferred_tax_provision___control.WN">#REF!</definedName>
    <definedName name="Movement_in_deferred_tax_provision___control.WR">#REF!</definedName>
    <definedName name="Movement_in_deferred_tax_provision___control.WWN">#REF!</definedName>
    <definedName name="Movement_in_deferred_tax_provision___post_financeability___control___nominal.ADDN1">#REF!</definedName>
    <definedName name="Movement_in_deferred_tax_provision___post_financeability___control___nominal.ADDN2">#REF!</definedName>
    <definedName name="Movement_in_deferred_tax_provision___post_financeability___control___nominal.BR">#REF!</definedName>
    <definedName name="Movement_in_deferred_tax_provision___post_financeability___control___nominal.WN">#REF!</definedName>
    <definedName name="Movement_in_deferred_tax_provision___post_financeability___control___nominal.WR">#REF!</definedName>
    <definedName name="Movement_in_deferred_tax_provision___post_financeability___control___nominal.WWN">#REF!</definedName>
    <definedName name="Movement_in_deferred_tax_provision___wholesale___nominal">#REF!</definedName>
    <definedName name="Movement_in_intangible_asset_and_investments___control___nominal.ADDN1">#REF!</definedName>
    <definedName name="Movement_in_intangible_asset_and_investments___control___nominal.ADDN1.NEG">#REF!</definedName>
    <definedName name="Movement_in_intangible_asset_and_investments___control___nominal.ADDN2">#REF!</definedName>
    <definedName name="Movement_in_intangible_asset_and_investments___control___nominal.ADDN2.NEG">#REF!</definedName>
    <definedName name="Movement_in_intangible_asset_and_investments___control___nominal.BR">#REF!</definedName>
    <definedName name="Movement_in_intangible_asset_and_investments___control___nominal.BR.NEG">#REF!</definedName>
    <definedName name="Movement_in_intangible_asset_and_investments___control___nominal.WN">#REF!</definedName>
    <definedName name="Movement_in_intangible_asset_and_investments___control___nominal.WN.NEG">#REF!</definedName>
    <definedName name="Movement_in_intangible_asset_and_investments___control___nominal.WR">#REF!</definedName>
    <definedName name="Movement_in_intangible_asset_and_investments___control___nominal.WR.NEG">#REF!</definedName>
    <definedName name="Movement_in_intangible_asset_and_investments___control___nominal.WWN">#REF!</definedName>
    <definedName name="Movement_in_intangible_asset_and_investments___control___nominal.WWN.NEG">#REF!</definedName>
    <definedName name="Movement_in_intangible_asset_and_investments___Wholesale___nominal">#REF!</definedName>
    <definedName name="Movement_in_intangible_asset_and_investments___Wholesale___nominal.NEG">#REF!</definedName>
    <definedName name="Movement_in_inventories___Appointee___nominal">#REF!</definedName>
    <definedName name="Movement_in_inventories___nominal___control.ADDN1">#REF!</definedName>
    <definedName name="Movement_in_inventories___nominal___control.ADDN2">#REF!</definedName>
    <definedName name="Movement_in_inventories___nominal___control.BR">#REF!</definedName>
    <definedName name="Movement_in_inventories___nominal___control.WN">#REF!</definedName>
    <definedName name="Movement_in_inventories___nominal___control.WR">#REF!</definedName>
    <definedName name="Movement_in_inventories___nominal___control.WWN">#REF!</definedName>
    <definedName name="Movement_in_inventories___Wholesale___nominal">#REF!</definedName>
    <definedName name="Movement_in_measured_income_accrual___Business___nominal">#REF!</definedName>
    <definedName name="Movement_in_measured_income_accrual___Residential___nominal">#REF!</definedName>
    <definedName name="Movement_in_measured_income_accrual___Retail___nominal">#REF!</definedName>
    <definedName name="Movement_in_other_creditors___control___nominal.ADDN1">#REF!</definedName>
    <definedName name="Movement_in_other_creditors___control___nominal.ADDN2">#REF!</definedName>
    <definedName name="Movement_in_other_creditors___control___nominal.BR">#REF!</definedName>
    <definedName name="Movement_in_other_creditors___control___nominal.WN">#REF!</definedName>
    <definedName name="Movement_in_other_creditors___control___nominal.WR">#REF!</definedName>
    <definedName name="Movement_in_other_creditors___control___nominal.WWN">#REF!</definedName>
    <definedName name="Movement_in_other_creditors___Wholesale___nominal">#REF!</definedName>
    <definedName name="Movement_in_other_debtors___control___nominal.ADDN1">#REF!</definedName>
    <definedName name="Movement_in_other_debtors___control___nominal.ADDN2">#REF!</definedName>
    <definedName name="Movement_in_other_debtors___control___nominal.BR">#REF!</definedName>
    <definedName name="Movement_in_other_debtors___control___nominal.WN">#REF!</definedName>
    <definedName name="Movement_in_other_debtors___control___nominal.WR">#REF!</definedName>
    <definedName name="Movement_in_other_debtors___control___nominal.WWN">#REF!</definedName>
    <definedName name="Movement_in_other_liabilities___Wholesale___nominal">#REF!</definedName>
    <definedName name="Movement_in_Pensions___control___nominal.ADDN1">#REF!</definedName>
    <definedName name="Movement_in_Pensions___control___nominal.ADDN1.NEG">#REF!</definedName>
    <definedName name="Movement_in_Pensions___control___nominal.ADDN2">#REF!</definedName>
    <definedName name="Movement_in_Pensions___control___nominal.ADDN2.NEG">#REF!</definedName>
    <definedName name="Movement_in_Pensions___control___nominal.BR">#REF!</definedName>
    <definedName name="Movement_in_Pensions___control___nominal.BR.NEG">#REF!</definedName>
    <definedName name="Movement_in_Pensions___control___nominal.WN">#REF!</definedName>
    <definedName name="Movement_in_Pensions___control___nominal.WN.NEG">#REF!</definedName>
    <definedName name="Movement_in_Pensions___control___nominal.WR">#REF!</definedName>
    <definedName name="Movement_in_Pensions___control___nominal.WR.NEG">#REF!</definedName>
    <definedName name="Movement_in_Pensions___control___nominal.WWN">#REF!</definedName>
    <definedName name="Movement_in_Pensions___control___nominal.WWN.NEG">#REF!</definedName>
    <definedName name="Movement_in_Pensions___Wholesale___nominal">#REF!</definedName>
    <definedName name="Movement_in_Pensions___Wholesale___nominal.NEG">#REF!</definedName>
    <definedName name="Movement_in_provisions___Wholesale___nominal">#REF!</definedName>
    <definedName name="Movement_in_retirement_benefit_asset____liability__balance___Business___nominal">#REF!</definedName>
    <definedName name="Movement_in_retirement_benefit_asset____liability__balance___Residential___nominal">#REF!</definedName>
    <definedName name="Movement_in_retirement_benefit_asset____liability__balance___Retail___nominal">#REF!</definedName>
    <definedName name="Movement_in_trade__capex_creditors_and_other_payables___Appointee___nominal">#REF!</definedName>
    <definedName name="Movement_in_trade_and_other_creditors___Business___nominal">#REF!</definedName>
    <definedName name="Movement_in_trade_and_other_creditors___Residential___nominal">#REF!</definedName>
    <definedName name="Movement_in_trade_and_other_receivables___Appointee___nominal">#REF!</definedName>
    <definedName name="Movement_in_trade_creditor___Retail___nominal">#REF!</definedName>
    <definedName name="Movement_in_trade_creditors___control___nominal.ADDN1">#REF!</definedName>
    <definedName name="Movement_in_trade_creditors___control___nominal.ADDN2">#REF!</definedName>
    <definedName name="Movement_in_trade_creditors___control___nominal.BR">#REF!</definedName>
    <definedName name="Movement_in_trade_creditors___control___nominal.WN">#REF!</definedName>
    <definedName name="Movement_in_trade_creditors___control___nominal.WR">#REF!</definedName>
    <definedName name="Movement_in_trade_creditors___control___nominal.WWN">#REF!</definedName>
    <definedName name="Movement_in_trade_debtor___Business___nominal">#REF!</definedName>
    <definedName name="Movement_in_trade_debtor___Residential___nominal">#REF!</definedName>
    <definedName name="Movement_in_trade_debtor___Retail___nominal">#REF!</definedName>
    <definedName name="Movement_in_trade_debtors___control___nominal.ADDN1">#REF!</definedName>
    <definedName name="Movement_in_trade_debtors___control___nominal.ADDN2">#REF!</definedName>
    <definedName name="Movement_in_trade_debtors___control___nominal.BR">#REF!</definedName>
    <definedName name="Movement_in_trade_debtors___control___nominal.WN">#REF!</definedName>
    <definedName name="Movement_in_trade_debtors___control___nominal.WR">#REF!</definedName>
    <definedName name="Movement_in_trade_debtors___control___nominal.WWN">#REF!</definedName>
    <definedName name="Movement_in_trade_debtors_and_other_receivables___control.ADDN1">#REF!</definedName>
    <definedName name="Movement_in_trade_debtors_and_other_receivables___control.ADDN2">#REF!</definedName>
    <definedName name="Movement_in_trade_debtors_and_other_receivables___control.BR">#REF!</definedName>
    <definedName name="Movement_in_trade_debtors_and_other_receivables___control.WN">#REF!</definedName>
    <definedName name="Movement_in_trade_debtors_and_other_receivables___control.WR">#REF!</definedName>
    <definedName name="Movement_in_trade_debtors_and_other_receivables___control.WWN">#REF!</definedName>
    <definedName name="Movement_in_trade_debtors_and_other_receivables___Wholesale___nominal">#REF!</definedName>
    <definedName name="Movement_in_wholesale_creditor___Business___nominal">#REF!</definedName>
    <definedName name="Movement_in_wholesale_creditor___Residential___nominal">#REF!</definedName>
    <definedName name="Movement_in_working_capital___control___nominal.ADDN1">#REF!</definedName>
    <definedName name="Movement_in_working_capital___control___nominal.ADDN2">#REF!</definedName>
    <definedName name="Movement_in_working_capital___control___nominal.BR">#REF!</definedName>
    <definedName name="Movement_in_working_capital___control___nominal.WN">#REF!</definedName>
    <definedName name="Movement_in_working_capital___control___nominal.WR">#REF!</definedName>
    <definedName name="Movement_in_working_capital___control___nominal.WWN">#REF!</definedName>
    <definedName name="Movement_in_working_capital___trade__capex_and_other_creditors___control___nominal.ADDN1">#REF!</definedName>
    <definedName name="Movement_in_working_capital___trade__capex_and_other_creditors___control___nominal.ADDN2">#REF!</definedName>
    <definedName name="Movement_in_working_capital___trade__capex_and_other_creditors___control___nominal.BR">#REF!</definedName>
    <definedName name="Movement_in_working_capital___trade__capex_and_other_creditors___control___nominal.WN">#REF!</definedName>
    <definedName name="Movement_in_working_capital___trade__capex_and_other_creditors___control___nominal.WR">#REF!</definedName>
    <definedName name="Movement_in_working_capital___trade__capex_and_other_creditors___control___nominal.WWN">#REF!</definedName>
    <definedName name="Movement_in_working_capital___trade__capex_and_other_creditors___Wholesale___nominal">#REF!</definedName>
    <definedName name="mQgBC" localSheetId="11">OFFSET(#REF!,0,#REF!,1,#REF!)</definedName>
    <definedName name="mQgBC" localSheetId="8">OFFSET(#REF!,0,#REF!,1,#REF!)</definedName>
    <definedName name="mQgBC">OFFSET(#REF!,0,#REF!,1,#REF!)</definedName>
    <definedName name="mQgLabels" localSheetId="11">OFFSET(#REF!,0,#REF!,2,#REF!)</definedName>
    <definedName name="mQgLabels" localSheetId="8">OFFSET(#REF!,0,#REF!,2,#REF!)</definedName>
    <definedName name="mQgLabels">OFFSET(#REF!,0,#REF!,2,#REF!)</definedName>
    <definedName name="N_A_H" localSheetId="11">#REF!</definedName>
    <definedName name="N_A_H" localSheetId="8">#REF!</definedName>
    <definedName name="N_A_H">#REF!</definedName>
    <definedName name="N_A_M" localSheetId="11">#REF!</definedName>
    <definedName name="N_A_M" localSheetId="8">#REF!</definedName>
    <definedName name="N_A_M">#REF!</definedName>
    <definedName name="N_AW_H" localSheetId="11">#REF!</definedName>
    <definedName name="N_AW_H" localSheetId="8">#REF!</definedName>
    <definedName name="N_AW_H">#REF!</definedName>
    <definedName name="N_AW_L" localSheetId="11">#REF!</definedName>
    <definedName name="N_AW_L" localSheetId="8">#REF!</definedName>
    <definedName name="N_AW_L">#REF!</definedName>
    <definedName name="N_AW_M" localSheetId="11">#REF!</definedName>
    <definedName name="N_AW_M" localSheetId="8">#REF!</definedName>
    <definedName name="N_AW_M">#REF!</definedName>
    <definedName name="N_DS_AD" localSheetId="11">#REF!</definedName>
    <definedName name="N_DS_AD" localSheetId="8">#REF!</definedName>
    <definedName name="N_DS_AD">#REF!</definedName>
    <definedName name="N_DS_APD" localSheetId="11">#REF!</definedName>
    <definedName name="N_DS_APD" localSheetId="8">#REF!</definedName>
    <definedName name="N_DS_APD">#REF!</definedName>
    <definedName name="N_DS_Comp" localSheetId="11">#REF!</definedName>
    <definedName name="N_DS_Comp" localSheetId="8">#REF!</definedName>
    <definedName name="N_DS_Comp">#REF!</definedName>
    <definedName name="N_DS_Limed" localSheetId="11">#REF!</definedName>
    <definedName name="N_DS_Limed" localSheetId="8">#REF!</definedName>
    <definedName name="N_DS_Limed">#REF!</definedName>
    <definedName name="N_DS_Raw" localSheetId="11">#REF!</definedName>
    <definedName name="N_DS_Raw" localSheetId="8">#REF!</definedName>
    <definedName name="N_DS_Raw">#REF!</definedName>
    <definedName name="N_DS_Sludge" localSheetId="11">#REF!</definedName>
    <definedName name="N_DS_Sludge" localSheetId="8">#REF!</definedName>
    <definedName name="N_DS_Sludge">#REF!</definedName>
    <definedName name="N_DS_THP" localSheetId="11">#REF!</definedName>
    <definedName name="N_DS_THP" localSheetId="8">#REF!</definedName>
    <definedName name="N_DS_THP">#REF!</definedName>
    <definedName name="N_E" localSheetId="11">#REF!</definedName>
    <definedName name="N_E" localSheetId="8">#REF!</definedName>
    <definedName name="N_E">#REF!</definedName>
    <definedName name="N_G" localSheetId="11">#REF!</definedName>
    <definedName name="N_G" localSheetId="8">#REF!</definedName>
    <definedName name="N_G">#REF!</definedName>
    <definedName name="N_YORKS" localSheetId="11">#REF!</definedName>
    <definedName name="N_YORKS" localSheetId="8">#REF!</definedName>
    <definedName name="N_YORKS">#REF!</definedName>
    <definedName name="N2O_CO2eq_GWP" localSheetId="11">#REF!</definedName>
    <definedName name="N2O_CO2eq_GWP" localSheetId="8">#REF!</definedName>
    <definedName name="N2O_CO2eq_GWP">#REF!</definedName>
    <definedName name="N2O_N_N2O_conversion" localSheetId="11">#REF!</definedName>
    <definedName name="N2O_N_N2O_conversion" localSheetId="8">#REF!</definedName>
    <definedName name="N2O_N_N2O_conversion">#REF!</definedName>
    <definedName name="name" localSheetId="11">#REF!</definedName>
    <definedName name="name" localSheetId="8">#REF!</definedName>
    <definedName name="name">#REF!</definedName>
    <definedName name="name_table" localSheetId="11">#REF!</definedName>
    <definedName name="name_table" localSheetId="8">#REF!</definedName>
    <definedName name="name_table">#REF!</definedName>
    <definedName name="Nat_Rail_Pass_CO2" localSheetId="11">#REF!</definedName>
    <definedName name="Nat_Rail_Pass_CO2" localSheetId="8">#REF!</definedName>
    <definedName name="Nat_Rail_Pass_CO2">#REF!</definedName>
    <definedName name="Nat_Rail_Pass_km" localSheetId="11">#REF!</definedName>
    <definedName name="Nat_Rail_Pass_km" localSheetId="8">#REF!</definedName>
    <definedName name="Nat_Rail_Pass_km">#REF!</definedName>
    <definedName name="Negative_tax_calculated___nominal.ADDN1">#REF!</definedName>
    <definedName name="Negative_tax_calculated___nominal.ADDN2">#REF!</definedName>
    <definedName name="Negative_tax_calculated___nominal.BR">#REF!</definedName>
    <definedName name="Negative_tax_calculated___nominal.WN">#REF!</definedName>
    <definedName name="Negative_tax_calculated___nominal.WR">#REF!</definedName>
    <definedName name="Negative_tax_calculated___nominal.WWN">#REF!</definedName>
    <definedName name="Negative_tax_calculated___post_financeability___nominal.ADDN1">#REF!</definedName>
    <definedName name="Negative_tax_calculated___post_financeability___nominal.ADDN2">#REF!</definedName>
    <definedName name="Negative_tax_calculated___post_financeability___nominal.BR">#REF!</definedName>
    <definedName name="Negative_tax_calculated___post_financeability___nominal.WN">#REF!</definedName>
    <definedName name="Negative_tax_calculated___post_financeability___nominal.WR">#REF!</definedName>
    <definedName name="Negative_tax_calculated___post_financeability___nominal.WWN">#REF!</definedName>
    <definedName name="NESapr" localSheetId="11">#REF!</definedName>
    <definedName name="NESapr" localSheetId="8">#REF!</definedName>
    <definedName name="NESapr">#REF!</definedName>
    <definedName name="NESBPinputs" localSheetId="11">#REF!</definedName>
    <definedName name="NESBPinputs" localSheetId="8">#REF!</definedName>
    <definedName name="NESBPinputs">#REF!</definedName>
    <definedName name="NESBPtrans" localSheetId="11">#REF!</definedName>
    <definedName name="NESBPtrans" localSheetId="8">#REF!</definedName>
    <definedName name="NESBPtrans">#REF!</definedName>
    <definedName name="NEStransition" localSheetId="11">#REF!</definedName>
    <definedName name="NEStransition" localSheetId="8">#REF!</definedName>
    <definedName name="NEStransition">#REF!</definedName>
    <definedName name="Net_assets___Appointee___nominal">#REF!</definedName>
    <definedName name="Net_assets___control___nominal.ADDN1">#REF!</definedName>
    <definedName name="Net_assets___control___nominal.ADDN2">#REF!</definedName>
    <definedName name="Net_assets___control___nominal.BR">#REF!</definedName>
    <definedName name="Net_assets___control___nominal.WN">#REF!</definedName>
    <definedName name="Net_assets___control___nominal.WR">#REF!</definedName>
    <definedName name="Net_assets___control___nominal.WWN">#REF!</definedName>
    <definedName name="Net_assets___Retail___nominal">#REF!</definedName>
    <definedName name="Net_assets___Wholesale___nominal">#REF!</definedName>
    <definedName name="Net_assets_before_deferred_tax___Appointee___nominal">#REF!</definedName>
    <definedName name="Net_assets_before_deferred_tax___Wholesale___nominal">#REF!</definedName>
    <definedName name="Net_assets_before_deferred_tax__control___nominal.ADDN1">#REF!</definedName>
    <definedName name="Net_assets_before_deferred_tax__control___nominal.ADDN2">#REF!</definedName>
    <definedName name="Net_assets_before_deferred_tax__control___nominal.BR">#REF!</definedName>
    <definedName name="Net_assets_before_deferred_tax__control___nominal.WN">#REF!</definedName>
    <definedName name="Net_assets_before_deferred_tax__control___nominal.WR">#REF!</definedName>
    <definedName name="Net_assets_before_deferred_tax__control___nominal.WWN">#REF!</definedName>
    <definedName name="Net_cash_flow___Business___nominal">#REF!</definedName>
    <definedName name="Net_cash_flow___Residential___nominal">#REF!</definedName>
    <definedName name="Net_cash_flow__excl._interest_received____cost_____Business___nominal">#REF!</definedName>
    <definedName name="Net_cash_flow__excl._interest_received____cost_____Residential___nominal">#REF!</definedName>
    <definedName name="Net_cash_generated____used__in_financing_activities___Appointee___nominal">#REF!</definedName>
    <definedName name="Net_cash_generated____used__in_financing_activities___control___nominal.ADDN1">#REF!</definedName>
    <definedName name="Net_cash_generated____used__in_financing_activities___control___nominal.ADDN2">#REF!</definedName>
    <definedName name="Net_cash_generated____used__in_financing_activities___control___nominal.BR">#REF!</definedName>
    <definedName name="Net_cash_generated____used__in_financing_activities___control___nominal.WN">#REF!</definedName>
    <definedName name="Net_cash_generated____used__in_financing_activities___control___nominal.WR">#REF!</definedName>
    <definedName name="Net_cash_generated____used__in_financing_activities___control___nominal.WWN">#REF!</definedName>
    <definedName name="Net_cash_generated____used__in_financing_activities___Retail___nominal">#REF!</definedName>
    <definedName name="Net_cash_generated____used__in_financing_activities___Wholesale___nominal">#REF!</definedName>
    <definedName name="Net_cash_generated____used__in_investing_activities___Appointee___nominal">#REF!</definedName>
    <definedName name="Net_cash_generated____used__in_investing_activities___control___nominal.ADDN1">#REF!</definedName>
    <definedName name="Net_cash_generated____used__in_investing_activities___control___nominal.ADDN2">#REF!</definedName>
    <definedName name="Net_cash_generated____used__in_investing_activities___control___nominal.BR">#REF!</definedName>
    <definedName name="Net_cash_generated____used__in_investing_activities___control___nominal.WN">#REF!</definedName>
    <definedName name="Net_cash_generated____used__in_investing_activities___control___nominal.WR">#REF!</definedName>
    <definedName name="Net_cash_generated____used__in_investing_activities___control___nominal.WWN">#REF!</definedName>
    <definedName name="Net_cash_generated____used__in_investing_activities___Retail___nominal">#REF!</definedName>
    <definedName name="Net_cash_generated____used__in_investing_activities___Wholesale___nominal">#REF!</definedName>
    <definedName name="Net_cash_generated____used__in_operating_activities___Appointee___nominal">#REF!</definedName>
    <definedName name="Net_cash_generated____used__in_operating_activities___control___nominal.ADDN1">#REF!</definedName>
    <definedName name="Net_cash_generated____used__in_operating_activities___control___nominal.ADDN2">#REF!</definedName>
    <definedName name="Net_cash_generated____used__in_operating_activities___control___nominal.BR">#REF!</definedName>
    <definedName name="Net_cash_generated____used__in_operating_activities___control___nominal.WN">#REF!</definedName>
    <definedName name="Net_cash_generated____used__in_operating_activities___control___nominal.WR">#REF!</definedName>
    <definedName name="Net_cash_generated____used__in_operating_activities___control___nominal.WWN">#REF!</definedName>
    <definedName name="Net_cash_generated____used__in_operating_activities___Retail___nominal">#REF!</definedName>
    <definedName name="Net_cash_generated____used__in_operating_activities___Wholesale___nominal">#REF!</definedName>
    <definedName name="Net_cash_generated____used__in_operations___Appointee___nominal">#REF!</definedName>
    <definedName name="Net_cash_generated____used__in_operations___control___nominal.ADDN1">#REF!</definedName>
    <definedName name="Net_cash_generated____used__in_operations___control___nominal.ADDN2">#REF!</definedName>
    <definedName name="Net_cash_generated____used__in_operations___control___nominal.BR">#REF!</definedName>
    <definedName name="Net_cash_generated____used__in_operations___control___nominal.WN">#REF!</definedName>
    <definedName name="Net_cash_generated____used__in_operations___control___nominal.WR">#REF!</definedName>
    <definedName name="Net_cash_generated____used__in_operations___control___nominal.WWN">#REF!</definedName>
    <definedName name="Net_cash_generated____used__in_operations___Retail___nominal">#REF!</definedName>
    <definedName name="Net_cash_generated____used__in_operations___Wholesale___nominal">#REF!</definedName>
    <definedName name="Net_cash_generated_before_financing_activities___Appointee___nominal">#REF!</definedName>
    <definedName name="Net_debt___Appointee___nominal">#REF!</definedName>
    <definedName name="Net_debt___control___nominal.ADDN1">#REF!</definedName>
    <definedName name="Net_debt___control___nominal.ADDN2">#REF!</definedName>
    <definedName name="Net_debt___control___nominal.BR">#REF!</definedName>
    <definedName name="Net_debt___control___nominal.WN">#REF!</definedName>
    <definedName name="Net_debt___control___nominal.WR">#REF!</definedName>
    <definedName name="Net_debt___control___nominal.WWN">#REF!</definedName>
    <definedName name="Net_debt___forecast___Appointee___nominal">#REF!</definedName>
    <definedName name="Net_debt___Wholesale___nominal">#REF!</definedName>
    <definedName name="Net_debt_opening_balance___Wholesale___nominal">#REF!</definedName>
    <definedName name="Net_debt_post_financeability_adjustment___Appointee___nominal">#REF!</definedName>
    <definedName name="Net_increase____decrease__in_cash___Retail___nominal">#REF!</definedName>
    <definedName name="Net_increase____decrease__in_cash___Wholesale___nominal">#REF!</definedName>
    <definedName name="Net_increase____decrease__in_cash__control___nominal.ADDN1">#REF!</definedName>
    <definedName name="Net_increase____decrease__in_cash__control___nominal.ADDN2">#REF!</definedName>
    <definedName name="Net_increase____decrease__in_cash__control___nominal.BR">#REF!</definedName>
    <definedName name="Net_increase____decrease__in_cash__control___nominal.WN">#REF!</definedName>
    <definedName name="Net_increase____decrease__in_cash__control___nominal.WR">#REF!</definedName>
    <definedName name="Net_increase____decrease__in_cash__control___nominal.WWN">#REF!</definedName>
    <definedName name="Net_increase____decrease__in_cash_Appointee_total_check">#REF!</definedName>
    <definedName name="Net_increase____decrease__in_cash_Appointee_total_check_overall">#REF!</definedName>
    <definedName name="Net_interest_income____paid____Retail___nominal">#REF!</definedName>
    <definedName name="Net_margin_by_tariff_band_check">#REF!</definedName>
    <definedName name="Net_margin_by_tariff_band_check_calc">#REF!</definedName>
    <definedName name="Net_margin_by_tariff_band_check_overall">#REF!</definedName>
    <definedName name="Net_margin_incl._interest_received___Business___nominal">#REF!</definedName>
    <definedName name="Net_margin_incl._interest_received___Residential___nominal">#REF!</definedName>
    <definedName name="Net_operating_expenditure___Wholesale___nominal">#REF!</definedName>
    <definedName name="Net_operating_expenditure___Wholesale___nominal.NEG">#REF!</definedName>
    <definedName name="Net_operating_expenditure_allowable_for_tax_deductions___nominal.ADDN1">#REF!</definedName>
    <definedName name="Net_operating_expenditure_allowable_for_tax_deductions___nominal.ADDN2">#REF!</definedName>
    <definedName name="Net_operating_expenditure_allowable_for_tax_deductions___nominal.BR">#REF!</definedName>
    <definedName name="Net_operating_expenditure_allowable_for_tax_deductions___nominal.WN">#REF!</definedName>
    <definedName name="Net_operating_expenditure_allowable_for_tax_deductions___nominal.WR">#REF!</definedName>
    <definedName name="Net_operating_expenditure_allowable_for_tax_deductions___nominal.WWN">#REF!</definedName>
    <definedName name="Net_operating_expenditure_allowable_for_tax_deductions___wholesale___nominal">#REF!</definedName>
    <definedName name="Net_profit___Appointee___nominal">#REF!</definedName>
    <definedName name="Net_Totex___nominal.ADDN1">#REF!</definedName>
    <definedName name="Net_Totex___nominal.ADDN2">#REF!</definedName>
    <definedName name="Net_Totex___nominal.BR">#REF!</definedName>
    <definedName name="Net_Totex___nominal.WN">#REF!</definedName>
    <definedName name="Net_Totex___nominal.WR">#REF!</definedName>
    <definedName name="Net_Totex___nominal.WWN">#REF!</definedName>
    <definedName name="Net_Totex___real.ADDN1">#REF!</definedName>
    <definedName name="Net_Totex___real.ADDN2">#REF!</definedName>
    <definedName name="Net_Totex___real.BR">#REF!</definedName>
    <definedName name="Net_Totex___real.WN">#REF!</definedName>
    <definedName name="Net_Totex___real.WR">#REF!</definedName>
    <definedName name="Net_Totex___real.WWN">#REF!</definedName>
    <definedName name="Net_Totex_for_PAYG___nominal.ADDN1">#REF!</definedName>
    <definedName name="Net_Totex_for_PAYG___nominal.ADDN2">#REF!</definedName>
    <definedName name="Net_Totex_for_PAYG___nominal.BR">#REF!</definedName>
    <definedName name="Net_Totex_for_PAYG___nominal.WN">#REF!</definedName>
    <definedName name="Net_Totex_for_PAYG___nominal.WR">#REF!</definedName>
    <definedName name="Net_Totex_for_PAYG___nominal.WWN">#REF!</definedName>
    <definedName name="Net_Totex_for_PAYG___real.ADDN1">#REF!</definedName>
    <definedName name="Net_Totex_for_PAYG___real.ADDN2">#REF!</definedName>
    <definedName name="Net_Totex_for_PAYG___real.BR">#REF!</definedName>
    <definedName name="Net_Totex_for_PAYG___real.WN">#REF!</definedName>
    <definedName name="Net_Totex_for_PAYG___real.WR">#REF!</definedName>
    <definedName name="Net_Totex_for_PAYG___real.WWN">#REF!</definedName>
    <definedName name="Net_Totex_for_PAYG___Wholesale___real">#REF!</definedName>
    <definedName name="new" localSheetId="11" hidden="1">{"bal",#N/A,FALSE,"working papers";"income",#N/A,FALSE,"working papers"}</definedName>
    <definedName name="new" localSheetId="5" hidden="1">{"bal",#N/A,FALSE,"working papers";"income",#N/A,FALSE,"working papers"}</definedName>
    <definedName name="new" localSheetId="19" hidden="1">{"bal",#N/A,FALSE,"working papers";"income",#N/A,FALSE,"working papers"}</definedName>
    <definedName name="new" localSheetId="18" hidden="1">{"bal",#N/A,FALSE,"working papers";"income",#N/A,FALSE,"working papers"}</definedName>
    <definedName name="new" localSheetId="7" hidden="1">{"bal",#N/A,FALSE,"working papers";"income",#N/A,FALSE,"working papers"}</definedName>
    <definedName name="new" localSheetId="20" hidden="1">{"bal",#N/A,FALSE,"working papers";"income",#N/A,FALSE,"working papers"}</definedName>
    <definedName name="new" localSheetId="8" hidden="1">{"bal",#N/A,FALSE,"working papers";"income",#N/A,FALSE,"working papers"}</definedName>
    <definedName name="new" localSheetId="6" hidden="1">{"bal",#N/A,FALSE,"working papers";"income",#N/A,FALSE,"working papers"}</definedName>
    <definedName name="new" localSheetId="9" hidden="1">{"bal",#N/A,FALSE,"working papers";"income",#N/A,FALSE,"working papers"}</definedName>
    <definedName name="new" hidden="1">{"bal",#N/A,FALSE,"working papers";"income",#N/A,FALSE,"working papers"}</definedName>
    <definedName name="NEWAREA">#REF!</definedName>
    <definedName name="NGas_Admin" localSheetId="11">#REF!</definedName>
    <definedName name="NGas_Admin" localSheetId="8">#REF!</definedName>
    <definedName name="NGas_Admin">#REF!</definedName>
    <definedName name="Ngas_Admin_Exp" localSheetId="11">#REF!</definedName>
    <definedName name="Ngas_Admin_Exp" localSheetId="8">#REF!</definedName>
    <definedName name="Ngas_Admin_Exp">#REF!</definedName>
    <definedName name="NGas_CHP_Admin" localSheetId="11">#REF!</definedName>
    <definedName name="NGas_CHP_Admin" localSheetId="8">#REF!</definedName>
    <definedName name="NGas_CHP_Admin">#REF!</definedName>
    <definedName name="NGas_CHP_Drink" localSheetId="11">#REF!</definedName>
    <definedName name="NGas_CHP_Drink" localSheetId="8">#REF!</definedName>
    <definedName name="NGas_CHP_Drink">#REF!</definedName>
    <definedName name="NGas_CHP_Sewage" localSheetId="11">#REF!</definedName>
    <definedName name="NGas_CHP_Sewage" localSheetId="8">#REF!</definedName>
    <definedName name="NGas_CHP_Sewage">#REF!</definedName>
    <definedName name="NGas_Drink" localSheetId="11">#REF!</definedName>
    <definedName name="NGas_Drink" localSheetId="8">#REF!</definedName>
    <definedName name="NGas_Drink">#REF!</definedName>
    <definedName name="Ngas_Drink_Exp" localSheetId="11">#REF!</definedName>
    <definedName name="Ngas_Drink_Exp" localSheetId="8">#REF!</definedName>
    <definedName name="Ngas_Drink_Exp">#REF!</definedName>
    <definedName name="NGas_EF_CO2" localSheetId="11">#REF!</definedName>
    <definedName name="NGas_EF_CO2" localSheetId="8">#REF!</definedName>
    <definedName name="NGas_EF_CO2">#REF!</definedName>
    <definedName name="NGas_NGQCHP1" localSheetId="11">#REF!</definedName>
    <definedName name="NGas_NGQCHP1" localSheetId="8">#REF!</definedName>
    <definedName name="NGas_NGQCHP1">#REF!</definedName>
    <definedName name="NGas_NGQCHP2" localSheetId="11">#REF!</definedName>
    <definedName name="NGas_NGQCHP2" localSheetId="8">#REF!</definedName>
    <definedName name="NGas_NGQCHP2">#REF!</definedName>
    <definedName name="NGas_Sewage" localSheetId="11">#REF!</definedName>
    <definedName name="NGas_Sewage" localSheetId="8">#REF!</definedName>
    <definedName name="NGas_Sewage">#REF!</definedName>
    <definedName name="Ngas_Sewage_Exp" localSheetId="11">#REF!</definedName>
    <definedName name="Ngas_Sewage_Exp" localSheetId="8">#REF!</definedName>
    <definedName name="Ngas_Sewage_Exp">#REF!</definedName>
    <definedName name="NGas_Sludge" localSheetId="11">#REF!</definedName>
    <definedName name="NGas_Sludge" localSheetId="8">#REF!</definedName>
    <definedName name="NGas_Sludge">#REF!</definedName>
    <definedName name="Ngas_Sludge_Exp" localSheetId="11">#REF!</definedName>
    <definedName name="Ngas_Sludge_Exp" localSheetId="8">#REF!</definedName>
    <definedName name="Ngas_Sludge_Exp">#REF!</definedName>
    <definedName name="Nload_Secondary" localSheetId="11">#REF!</definedName>
    <definedName name="Nload_Secondary" localSheetId="8">#REF!</definedName>
    <definedName name="Nload_Secondary">#REF!</definedName>
    <definedName name="No_Biogas_Data" localSheetId="11">#REF!</definedName>
    <definedName name="No_Biogas_Data" localSheetId="8">#REF!</definedName>
    <definedName name="No_Biogas_Data">#REF!</definedName>
    <definedName name="Nominal_dividend_growth___adjusted">#REF!</definedName>
    <definedName name="Non_current_assets___Appointee___nominal">#REF!</definedName>
    <definedName name="Non_distributable_reserves_balance___Appointee___nominal">#REF!</definedName>
    <definedName name="Non_distributable_reserves_balance___control___nominal.ADDN1">#REF!</definedName>
    <definedName name="Non_distributable_reserves_balance___control___nominal.ADDN1.BEG">#REF!</definedName>
    <definedName name="Non_distributable_reserves_balance___control___nominal.ADDN2">#REF!</definedName>
    <definedName name="Non_distributable_reserves_balance___control___nominal.ADDN2.BEG">#REF!</definedName>
    <definedName name="Non_distributable_reserves_balance___control___nominal.BR">#REF!</definedName>
    <definedName name="Non_distributable_reserves_balance___control___nominal.BR.BEG">#REF!</definedName>
    <definedName name="Non_distributable_reserves_balance___control___nominal.WN">#REF!</definedName>
    <definedName name="Non_distributable_reserves_balance___control___nominal.WN.BEG">#REF!</definedName>
    <definedName name="Non_distributable_reserves_balance___control___nominal.WR">#REF!</definedName>
    <definedName name="Non_distributable_reserves_balance___control___nominal.WR.BEG">#REF!</definedName>
    <definedName name="Non_distributable_reserves_balance___control___nominal.WWN">#REF!</definedName>
    <definedName name="Non_distributable_reserves_balance___control___nominal.WWN.BEG">#REF!</definedName>
    <definedName name="Non_distributable_reserves_balance___Wholesale___nominal">#REF!</definedName>
    <definedName name="Non_PAYG_Totex___nominal.ADDN1">#REF!</definedName>
    <definedName name="Non_PAYG_Totex___nominal.ADDN2">#REF!</definedName>
    <definedName name="Non_PAYG_Totex___nominal.BR">#REF!</definedName>
    <definedName name="Non_PAYG_Totex___nominal.WN">#REF!</definedName>
    <definedName name="Non_PAYG_Totex___nominal.WR">#REF!</definedName>
    <definedName name="Non_PAYG_Totex___nominal.WWN">#REF!</definedName>
    <definedName name="Non_price_control_income___third_party_services___Bulk_supplies___Combined___real.ADDN1">#REF!</definedName>
    <definedName name="Non_price_control_income___third_party_services___Bulk_supplies___Combined___real.ADDN2">#REF!</definedName>
    <definedName name="Non_price_control_income___third_party_services___Bulk_supplies___Combined___real.BR">#REF!</definedName>
    <definedName name="Non_price_control_income___third_party_services___Bulk_supplies___Combined___real.WN">#REF!</definedName>
    <definedName name="Non_price_control_income___third_party_services___Bulk_supplies___Combined___real.WR">#REF!</definedName>
    <definedName name="Non_price_control_income___third_party_services___Bulk_supplies___Combined___real.WWN">#REF!</definedName>
    <definedName name="NORFOLK" localSheetId="11">#REF!</definedName>
    <definedName name="NORFOLK" localSheetId="8">#REF!</definedName>
    <definedName name="NORFOLK">#REF!</definedName>
    <definedName name="NORTHANTS" localSheetId="11">#REF!</definedName>
    <definedName name="NORTHANTS" localSheetId="8">#REF!</definedName>
    <definedName name="NORTHANTS">#REF!</definedName>
    <definedName name="NORTHUMBERLAND" localSheetId="11">#REF!</definedName>
    <definedName name="NORTHUMBERLAND" localSheetId="8">#REF!</definedName>
    <definedName name="NORTHUMBERLAND">#REF!</definedName>
    <definedName name="Notional" localSheetId="11">#REF!</definedName>
    <definedName name="Notional" localSheetId="8">#REF!</definedName>
    <definedName name="Notional">#REF!</definedName>
    <definedName name="Notional_target_gearing___wholesale">#REF!</definedName>
    <definedName name="NOTTS" localSheetId="11">#REF!</definedName>
    <definedName name="NOTTS" localSheetId="8">#REF!</definedName>
    <definedName name="NOTTS">#REF!</definedName>
    <definedName name="NPV_check.ADDN1">#REF!</definedName>
    <definedName name="NPV_check.ADDN2">#REF!</definedName>
    <definedName name="NPV_check.BR">#REF!</definedName>
    <definedName name="NPV_check.WN">#REF!</definedName>
    <definedName name="NPV_check.WR">#REF!</definedName>
    <definedName name="NPV_check.WWN">#REF!</definedName>
    <definedName name="NPV_check_overall.ADDN1">#REF!</definedName>
    <definedName name="NPV_check_overall.ADDN2">#REF!</definedName>
    <definedName name="NPV_check_overall.BR">#REF!</definedName>
    <definedName name="NPV_check_overall.WN">#REF!</definedName>
    <definedName name="NPV_check_overall.WR">#REF!</definedName>
    <definedName name="NPV_check_overall.WWN">#REF!</definedName>
    <definedName name="NPV_difference___real.ADDN1">#REF!</definedName>
    <definedName name="NPV_difference___real.ADDN2">#REF!</definedName>
    <definedName name="NPV_difference___real.BR">#REF!</definedName>
    <definedName name="NPV_difference___real.WN">#REF!</definedName>
    <definedName name="NPV_difference___real.WR">#REF!</definedName>
    <definedName name="NPV_difference___real.WWN">#REF!</definedName>
    <definedName name="NPV_for_revenue_as_per_TDS___BR___real">#REF!</definedName>
    <definedName name="NPV_of_re_profiled_allowed_revenue___active___real.ADDN1">#REF!</definedName>
    <definedName name="NPV_of_re_profiled_allowed_revenue___active___real.ADDN2">#REF!</definedName>
    <definedName name="NPV_of_re_profiled_allowed_revenue___active___real.BR">#REF!</definedName>
    <definedName name="NPV_of_re_profiled_allowed_revenue___active___real.WN">#REF!</definedName>
    <definedName name="NPV_of_re_profiled_allowed_revenue___active___real.WR">#REF!</definedName>
    <definedName name="NPV_of_re_profiled_allowed_revenue___active___real.WWN">#REF!</definedName>
    <definedName name="NPV_of_revenue_requirement_excl_tax_charge___real.ADDN1">#REF!</definedName>
    <definedName name="NPV_of_revenue_requirement_excl_tax_charge___real.ADDN2">#REF!</definedName>
    <definedName name="NPV_of_revenue_requirement_excl_tax_charge___real.BR">#REF!</definedName>
    <definedName name="NPV_of_revenue_requirement_excl_tax_charge___real.WN">#REF!</definedName>
    <definedName name="NPV_of_revenue_requirement_excl_tax_charge___real.WR">#REF!</definedName>
    <definedName name="NPV_of_revenue_requirement_excl_tax_charge___real.WWN">#REF!</definedName>
    <definedName name="NvsASD">"V2006-03-22"</definedName>
    <definedName name="NvsAutoDrillOk">"VN"</definedName>
    <definedName name="NvsElapsedTime">0.0345248842568253</definedName>
    <definedName name="NvsEndTime">38812.6159520833</definedName>
    <definedName name="NvsInstSpec">"%,FTW_CC,TCOSTCENTRE_ROLLUP,NALL VALUES"</definedName>
    <definedName name="NvsLayoutType">"M3"</definedName>
    <definedName name="NvsPanelEffdt">"V2003-06-20"</definedName>
    <definedName name="NvsPanelSetid">"VTWA"</definedName>
    <definedName name="NvsParentRef">#REF!</definedName>
    <definedName name="NvsReqBU">"VGL002"</definedName>
    <definedName name="NvsReqBUOnly">"VY"</definedName>
    <definedName name="NvsTransLed">"VN"</definedName>
    <definedName name="NvsTreeASD">"V2006-03-22"</definedName>
    <definedName name="NvsValTbl.BUSINESS_UNIT">"BUS_UNIT_TBL_GL"</definedName>
    <definedName name="NW_A_H">#REF!</definedName>
    <definedName name="NW_A_L" localSheetId="11">#REF!</definedName>
    <definedName name="NW_A_L" localSheetId="8">#REF!</definedName>
    <definedName name="NW_A_L">#REF!</definedName>
    <definedName name="NW_A_M" localSheetId="11">#REF!</definedName>
    <definedName name="NW_A_M" localSheetId="8">#REF!</definedName>
    <definedName name="NW_A_M">#REF!</definedName>
    <definedName name="NW_A_N" localSheetId="11">#REF!</definedName>
    <definedName name="NW_A_N" localSheetId="8">#REF!</definedName>
    <definedName name="NW_A_N">#REF!</definedName>
    <definedName name="NW_AW_H" localSheetId="11">#REF!</definedName>
    <definedName name="NW_AW_H" localSheetId="8">#REF!</definedName>
    <definedName name="NW_AW_H">#REF!</definedName>
    <definedName name="NW_AW_L" localSheetId="11">#REF!</definedName>
    <definedName name="NW_AW_L" localSheetId="8">#REF!</definedName>
    <definedName name="NW_AW_L">#REF!</definedName>
    <definedName name="NW_AW_M" localSheetId="11">#REF!</definedName>
    <definedName name="NW_AW_M" localSheetId="8">#REF!</definedName>
    <definedName name="NW_AW_M">#REF!</definedName>
    <definedName name="NW_AW_N" localSheetId="11">#REF!</definedName>
    <definedName name="NW_AW_N" localSheetId="8">#REF!</definedName>
    <definedName name="NW_AW_N">#REF!</definedName>
    <definedName name="NW_E" localSheetId="11">#REF!</definedName>
    <definedName name="NW_E" localSheetId="8">#REF!</definedName>
    <definedName name="NW_E">#REF!</definedName>
    <definedName name="NW_G" localSheetId="11">#REF!</definedName>
    <definedName name="NW_G" localSheetId="8">#REF!</definedName>
    <definedName name="NW_G">#REF!</definedName>
    <definedName name="NW_halfpreston" localSheetId="11">#REF!</definedName>
    <definedName name="NW_halfpreston" localSheetId="8">#REF!</definedName>
    <definedName name="NW_halfpreston">#REF!</definedName>
    <definedName name="NW_W" localSheetId="11">#REF!</definedName>
    <definedName name="NW_W" localSheetId="8">#REF!</definedName>
    <definedName name="NW_W">#REF!</definedName>
    <definedName name="NWTBPinputs" localSheetId="11">#REF!</definedName>
    <definedName name="NWTBPinputs" localSheetId="8">#REF!</definedName>
    <definedName name="NWTBPinputs">#REF!</definedName>
    <definedName name="NWTBPtrans" localSheetId="11">#REF!</definedName>
    <definedName name="NWTBPtrans" localSheetId="8">#REF!</definedName>
    <definedName name="NWTBPtrans">#REF!</definedName>
    <definedName name="NWTtransition" localSheetId="11">#REF!</definedName>
    <definedName name="NWTtransition" localSheetId="8">#REF!</definedName>
    <definedName name="NWTtransition">#REF!</definedName>
    <definedName name="obxIssuesLog" localSheetId="11">#REF!</definedName>
    <definedName name="obxIssuesLog" localSheetId="8">#REF!</definedName>
    <definedName name="obxIssuesLog">#REF!</definedName>
    <definedName name="OCF_Sites_List" localSheetId="11">#REF!</definedName>
    <definedName name="OCF_Sites_List" localSheetId="8">#REF!</definedName>
    <definedName name="OCF_Sites_List">#REF!</definedName>
    <definedName name="ODLookUp" localSheetId="11">#REF!</definedName>
    <definedName name="ODLookUp" localSheetId="8">#REF!</definedName>
    <definedName name="ODLookUp">#REF!</definedName>
    <definedName name="Ofwat_____of_dividends_issued_as_scrip_shares">#REF!</definedName>
    <definedName name="Ofwat_____of_ILD">#REF!</definedName>
    <definedName name="Ofwat_____of_ordinary_dividends_paid_as_interim_dividend">#REF!</definedName>
    <definedName name="Ofwat___2020_25_RCV_opening_balance___real.ADDN1">#REF!</definedName>
    <definedName name="Ofwat___2020_25_RCV_opening_balance___real.ADDN2">#REF!</definedName>
    <definedName name="Ofwat___2020_25_RCV_opening_balance___real.BR">#REF!</definedName>
    <definedName name="Ofwat___2020_25_RCV_opening_balance___real.WN">#REF!</definedName>
    <definedName name="Ofwat___2020_25_RCV_opening_balance___real.WR">#REF!</definedName>
    <definedName name="Ofwat___2020_25_RCV_opening_balance___real.WWN">#REF!</definedName>
    <definedName name="Ofwat___accounting_charge_included_in_regulatory_accounts_for_Defined_Contribution_schemes___charge_for_DC_schemes___control___real.ADDN1">#REF!</definedName>
    <definedName name="Ofwat___accounting_charge_included_in_regulatory_accounts_for_Defined_Contribution_schemes___charge_for_DC_schemes___control___real.ADDN2">#REF!</definedName>
    <definedName name="Ofwat___accounting_charge_included_in_regulatory_accounts_for_Defined_Contribution_schemes___charge_for_DC_schemes___control___real.BR">#REF!</definedName>
    <definedName name="Ofwat___accounting_charge_included_in_regulatory_accounts_for_Defined_Contribution_schemes___charge_for_DC_schemes___control___real.WN">#REF!</definedName>
    <definedName name="Ofwat___accounting_charge_included_in_regulatory_accounts_for_Defined_Contribution_schemes___charge_for_DC_schemes___control___real.WR">#REF!</definedName>
    <definedName name="Ofwat___accounting_charge_included_in_regulatory_accounts_for_Defined_Contribution_schemes___charge_for_DC_schemes___control___real.WWN">#REF!</definedName>
    <definedName name="Ofwat___actual_opening_Fixed_rate_debt___nominal.ADDN1">#REF!</definedName>
    <definedName name="Ofwat___actual_opening_Fixed_rate_debt___nominal.ADDN2">#REF!</definedName>
    <definedName name="Ofwat___actual_opening_Fixed_rate_debt___nominal.BR">#REF!</definedName>
    <definedName name="Ofwat___actual_opening_Fixed_rate_debt___nominal.WN">#REF!</definedName>
    <definedName name="Ofwat___actual_opening_Fixed_rate_debt___nominal.WR">#REF!</definedName>
    <definedName name="Ofwat___actual_opening_Fixed_rate_debt___nominal.WWN">#REF!</definedName>
    <definedName name="Ofwat___actual_opening_Floating_rate_debt___nominal.ADDN1">#REF!</definedName>
    <definedName name="Ofwat___actual_opening_Floating_rate_debt___nominal.ADDN2">#REF!</definedName>
    <definedName name="Ofwat___actual_opening_Floating_rate_debt___nominal.BR">#REF!</definedName>
    <definedName name="Ofwat___actual_opening_Floating_rate_debt___nominal.WN">#REF!</definedName>
    <definedName name="Ofwat___actual_opening_Floating_rate_debt___nominal.WR">#REF!</definedName>
    <definedName name="Ofwat___actual_opening_Floating_rate_debt___nominal.WWN">#REF!</definedName>
    <definedName name="Ofwat___actual_opening_index_linked_debt___nominal.ADDN1">#REF!</definedName>
    <definedName name="Ofwat___actual_opening_index_linked_debt___nominal.ADDN2">#REF!</definedName>
    <definedName name="Ofwat___actual_opening_index_linked_debt___nominal.BR">#REF!</definedName>
    <definedName name="Ofwat___actual_opening_index_linked_debt___nominal.WN">#REF!</definedName>
    <definedName name="Ofwat___actual_opening_index_linked_debt___nominal.WR">#REF!</definedName>
    <definedName name="Ofwat___actual_opening_index_linked_debt___nominal.WWN">#REF!</definedName>
    <definedName name="Ofwat___adjustment_to_tax_payment.ADDN1">#REF!</definedName>
    <definedName name="Ofwat___adjustment_to_tax_payment.ADDN2">#REF!</definedName>
    <definedName name="Ofwat___adjustment_to_tax_payment.BR">#REF!</definedName>
    <definedName name="Ofwat___adjustment_to_tax_payment.WN">#REF!</definedName>
    <definedName name="Ofwat___adjustment_to_tax_payment.WR">#REF!</definedName>
    <definedName name="Ofwat___adjustment_to_tax_payment.WWN">#REF!</definedName>
    <definedName name="Ofwat___Adjustment_to_Wholesale_revenue_requirement___real.ADDN1">#REF!</definedName>
    <definedName name="Ofwat___Adjustment_to_Wholesale_revenue_requirement___real.ADDN2">#REF!</definedName>
    <definedName name="Ofwat___Adjustment_to_Wholesale_revenue_requirement___real.BR">#REF!</definedName>
    <definedName name="Ofwat___Adjustment_to_Wholesale_revenue_requirement___real.WN">#REF!</definedName>
    <definedName name="Ofwat___Adjustment_to_Wholesale_revenue_requirement___real.WR">#REF!</definedName>
    <definedName name="Ofwat___Adjustment_to_Wholesale_revenue_requirement___real.WWN">#REF!</definedName>
    <definedName name="Ofwat___allowable_depreciation_on_capitalised_revenue___control.ADDN1">#REF!</definedName>
    <definedName name="Ofwat___allowable_depreciation_on_capitalised_revenue___control.ADDN2">#REF!</definedName>
    <definedName name="Ofwat___allowable_depreciation_on_capitalised_revenue___control.BR">#REF!</definedName>
    <definedName name="Ofwat___allowable_depreciation_on_capitalised_revenue___control.WN">#REF!</definedName>
    <definedName name="Ofwat___allowable_depreciation_on_capitalised_revenue___control.WR">#REF!</definedName>
    <definedName name="Ofwat___allowable_depreciation_on_capitalised_revenue___control.WWN">#REF!</definedName>
    <definedName name="Ofwat___Alternative_revenue_value___real.ADDN1">#REF!</definedName>
    <definedName name="Ofwat___Alternative_revenue_value___real.ADDN2">#REF!</definedName>
    <definedName name="Ofwat___Alternative_revenue_value___real.BR">#REF!</definedName>
    <definedName name="Ofwat___Alternative_revenue_value___real.WN">#REF!</definedName>
    <definedName name="Ofwat___Alternative_revenue_value___real.WR">#REF!</definedName>
    <definedName name="Ofwat___Alternative_revenue_value___real.WWN">#REF!</definedName>
    <definedName name="Ofwat___Base_revenue_for_2024_25___real.ADDN1">#REF!</definedName>
    <definedName name="Ofwat___Base_revenue_for_2024_25___real.ADDN2">#REF!</definedName>
    <definedName name="Ofwat___Base_revenue_for_2024_25___real.BR">#REF!</definedName>
    <definedName name="Ofwat___Base_revenue_for_2024_25___real.WN">#REF!</definedName>
    <definedName name="Ofwat___Base_revenue_for_2024_25___real.WR">#REF!</definedName>
    <definedName name="Ofwat___Base_revenue_for_2024_25___real.WWN">#REF!</definedName>
    <definedName name="Ofwat___blended_interest_rate_on_change_in_borrowings">#REF!</definedName>
    <definedName name="Ofwat___Business__retail_total_allowed_depreciation___real">#REF!</definedName>
    <definedName name="Ofwat___Business_Advance_Receipts_Weighting___Unmeasured">#REF!</definedName>
    <definedName name="Ofwat___Business_Measured_income_accrual_Opening_balance___nominal">#REF!</definedName>
    <definedName name="Ofwat___Business_measured_income_proportion_of_total_Business_income">#REF!</definedName>
    <definedName name="Ofwat___Business_retail_advance_receipts_creditor_days_measured">#REF!</definedName>
    <definedName name="Ofwat___Business_retail_advance_receipts_creditor_days_unmeasured">#REF!</definedName>
    <definedName name="Ofwat___Business_retail_average_cost_per_customer_in_Tariff_Band__Welsh_companies____real.1">#REF!</definedName>
    <definedName name="Ofwat___Business_retail_average_cost_per_customer_in_Tariff_Band__Welsh_companies____real.2">#REF!</definedName>
    <definedName name="Ofwat___Business_retail_average_cost_per_customer_in_Tariff_Band__Welsh_companies____real.3">#REF!</definedName>
    <definedName name="Ofwat___Business_retail_margin___Override">#REF!</definedName>
    <definedName name="Ofwat___Business_retail_Measured_income_accrual_rate">#REF!</definedName>
    <definedName name="Ofwat___Business_retail_revenue_adjustment___real">#REF!</definedName>
    <definedName name="Ofwat___Business_retail_revenue_override___nominal">#REF!</definedName>
    <definedName name="Ofwat___business_weighted_average_debtor_days">#REF!</definedName>
    <definedName name="Ofwat___Capex_creditor_days">#REF!</definedName>
    <definedName name="Ofwat___Capital_expenditure___proportion_of_new_capital_expenditure_qualifying_for_the_main_rate_pool___control.ADDN1">#REF!</definedName>
    <definedName name="Ofwat___Capital_expenditure___proportion_of_new_capital_expenditure_qualifying_for_the_main_rate_pool___control.ADDN2">#REF!</definedName>
    <definedName name="Ofwat___Capital_expenditure___proportion_of_new_capital_expenditure_qualifying_for_the_main_rate_pool___control.BR">#REF!</definedName>
    <definedName name="Ofwat___Capital_expenditure___proportion_of_new_capital_expenditure_qualifying_for_the_main_rate_pool___control.WN">#REF!</definedName>
    <definedName name="Ofwat___Capital_expenditure___proportion_of_new_capital_expenditure_qualifying_for_the_main_rate_pool___control.WR">#REF!</definedName>
    <definedName name="Ofwat___Capital_expenditure___proportion_of_new_capital_expenditure_qualifying_for_the_main_rate_pool___control.WWN">#REF!</definedName>
    <definedName name="Ofwat___Capital_expenditure___proportion_of_new_capital_expenditure_qualifying_for_the_special_rate_pool___control.ADDN1">#REF!</definedName>
    <definedName name="Ofwat___Capital_expenditure___proportion_of_new_capital_expenditure_qualifying_for_the_special_rate_pool___control.ADDN2">#REF!</definedName>
    <definedName name="Ofwat___Capital_expenditure___proportion_of_new_capital_expenditure_qualifying_for_the_special_rate_pool___control.BR">#REF!</definedName>
    <definedName name="Ofwat___Capital_expenditure___proportion_of_new_capital_expenditure_qualifying_for_the_special_rate_pool___control.WN">#REF!</definedName>
    <definedName name="Ofwat___Capital_expenditure___proportion_of_new_capital_expenditure_qualifying_for_the_special_rate_pool___control.WR">#REF!</definedName>
    <definedName name="Ofwat___Capital_expenditure___proportion_of_new_capital_expenditure_qualifying_for_the_special_rate_pool___control.WWN">#REF!</definedName>
    <definedName name="Ofwat___Capital_expenditure___proportion_of_new_capital_expenditure_qualifying_for_the_structures_and_buildings_pool___control.ADDN1">#REF!</definedName>
    <definedName name="Ofwat___Capital_expenditure___proportion_of_new_capital_expenditure_qualifying_for_the_structures_and_buildings_pool___control.ADDN2">#REF!</definedName>
    <definedName name="Ofwat___Capital_expenditure___proportion_of_new_capital_expenditure_qualifying_for_the_structures_and_buildings_pool___control.BR">#REF!</definedName>
    <definedName name="Ofwat___Capital_expenditure___proportion_of_new_capital_expenditure_qualifying_for_the_structures_and_buildings_pool___control.WN">#REF!</definedName>
    <definedName name="Ofwat___Capital_expenditure___proportion_of_new_capital_expenditure_qualifying_for_the_structures_and_buildings_pool___control.WR">#REF!</definedName>
    <definedName name="Ofwat___Capital_expenditure___proportion_of_new_capital_expenditure_qualifying_for_the_structures_and_buildings_pool___control.WWN">#REF!</definedName>
    <definedName name="Ofwat___Capital_expenditure_on_assets_principally_used_by_business_retail___real">#REF!</definedName>
    <definedName name="Ofwat___Capital_expenditure_on_assets_principally_used_by_residential_retail___real">#REF!</definedName>
    <definedName name="Ofwat___Capital_expenditure_writing_down_allowance_main_rate_pool">#REF!</definedName>
    <definedName name="Ofwat___Capital_expenditure_writing_down_allowance_main_rate_pool___first_year_rate">#REF!</definedName>
    <definedName name="Ofwat___Capital_expenditure_writing_down_allowance_special_rate_pool">#REF!</definedName>
    <definedName name="Ofwat___Capital_expenditure_writing_down_allowance_special_rate_pool___first_year_rate">#REF!</definedName>
    <definedName name="Ofwat___Capital_expenditure_writing_down_allowance_structures_and_buildings_pool">#REF!</definedName>
    <definedName name="Ofwat___Capital_expenditure_writing_down_allowance_structures_and_buildings_pool___first_year_rate">#REF!</definedName>
    <definedName name="Ofwat___Cash_and_cash_equivalents_actual_initial_balance___control___nominal.ADDN1">#REF!</definedName>
    <definedName name="Ofwat___Cash_and_cash_equivalents_actual_initial_balance___control___nominal.ADDN2">#REF!</definedName>
    <definedName name="Ofwat___Cash_and_cash_equivalents_actual_initial_balance___control___nominal.BR">#REF!</definedName>
    <definedName name="Ofwat___Cash_and_cash_equivalents_actual_initial_balance___control___nominal.WN">#REF!</definedName>
    <definedName name="Ofwat___Cash_and_cash_equivalents_actual_initial_balance___control___nominal.WR">#REF!</definedName>
    <definedName name="Ofwat___Cash_and_cash_equivalents_actual_initial_balance___control___nominal.WWN">#REF!</definedName>
    <definedName name="Ofwat___cash_contributions__DB_schemes__ongoing____actual_and_forecast___control___real.ADDN1">#REF!</definedName>
    <definedName name="Ofwat___cash_contributions__DB_schemes__ongoing____actual_and_forecast___control___real.ADDN2">#REF!</definedName>
    <definedName name="Ofwat___cash_contributions__DB_schemes__ongoing____actual_and_forecast___control___real.BR">#REF!</definedName>
    <definedName name="Ofwat___cash_contributions__DB_schemes__ongoing____actual_and_forecast___control___real.WN">#REF!</definedName>
    <definedName name="Ofwat___cash_contributions__DB_schemes__ongoing____actual_and_forecast___control___real.WR">#REF!</definedName>
    <definedName name="Ofwat___cash_contributions__DB_schemes__ongoing____actual_and_forecast___control___real.WWN">#REF!</definedName>
    <definedName name="Ofwat___cash_interest_rate.ADDN1">#REF!</definedName>
    <definedName name="Ofwat___cash_interest_rate.ADDN2">#REF!</definedName>
    <definedName name="Ofwat___cash_interest_rate.BR">#REF!</definedName>
    <definedName name="Ofwat___cash_interest_rate.WN">#REF!</definedName>
    <definedName name="Ofwat___cash_interest_rate.WR">#REF!</definedName>
    <definedName name="Ofwat___cash_interest_rate.WWN">#REF!</definedName>
    <definedName name="Ofwat___Charge_for_DB_schemes___residential_retail___charge_for_DB_schemes___control___real.ADDN1">#REF!</definedName>
    <definedName name="Ofwat___Charge_for_DB_schemes___residential_retail___charge_for_DB_schemes___control___real.ADDN2">#REF!</definedName>
    <definedName name="Ofwat___Charge_for_DB_schemes___residential_retail___charge_for_DB_schemes___control___real.BR">#REF!</definedName>
    <definedName name="Ofwat___Charge_for_DB_schemes___residential_retail___charge_for_DB_schemes___control___real.WN">#REF!</definedName>
    <definedName name="Ofwat___Charge_for_DB_schemes___residential_retail___charge_for_DB_schemes___control___real.WR">#REF!</definedName>
    <definedName name="Ofwat___Charge_for_DB_schemes___residential_retail___charge_for_DB_schemes___control___real.WWN">#REF!</definedName>
    <definedName name="Ofwat___Consumer_price_index__including_housing_costs____Consumer_Price_Index__with_housing__for_April">#REF!</definedName>
    <definedName name="Ofwat___Consumer_price_index__including_housing_costs____Consumer_Price_Index__with_housing__for_August">#REF!</definedName>
    <definedName name="Ofwat___Consumer_price_index__including_housing_costs____Consumer_Price_Index__with_housing__for_December">#REF!</definedName>
    <definedName name="Ofwat___Consumer_price_index__including_housing_costs____Consumer_Price_Index__with_housing__for_February">#REF!</definedName>
    <definedName name="Ofwat___Consumer_price_index__including_housing_costs____Consumer_Price_Index__with_housing__for_January">#REF!</definedName>
    <definedName name="Ofwat___Consumer_price_index__including_housing_costs____Consumer_Price_Index__with_housing__for_July">#REF!</definedName>
    <definedName name="Ofwat___Consumer_price_index__including_housing_costs____Consumer_Price_Index__with_housing__for_June">#REF!</definedName>
    <definedName name="Ofwat___Consumer_price_index__including_housing_costs____Consumer_Price_Index__with_housing__for_March">#REF!</definedName>
    <definedName name="Ofwat___Consumer_price_index__including_housing_costs____Consumer_Price_Index__with_housing__for_May">#REF!</definedName>
    <definedName name="Ofwat___Consumer_price_index__including_housing_costs____Consumer_Price_Index__with_housing__for_November">#REF!</definedName>
    <definedName name="Ofwat___Consumer_price_index__including_housing_costs____Consumer_Price_Index__with_housing__for_November___Constant">#REF!</definedName>
    <definedName name="Ofwat___Consumer_price_index__including_housing_costs____Consumer_Price_Index__with_housing__for_October">#REF!</definedName>
    <definedName name="Ofwat___Consumer_price_index__including_housing_costs____Consumer_Price_Index__with_housing__for_September">#REF!</definedName>
    <definedName name="Ofwat___Cost_to_serve_metered_dual_customers___real">#REF!</definedName>
    <definedName name="Ofwat___Cost_to_serve_metered_sewerage_customers___real">#REF!</definedName>
    <definedName name="Ofwat___Cost_to_serve_metered_water_customers___real">#REF!</definedName>
    <definedName name="Ofwat___Cost_to_serve_per_unmetered_water_customers___real">#REF!</definedName>
    <definedName name="Ofwat___Cost_to_serve_unmetered_dual_customers___real">#REF!</definedName>
    <definedName name="Ofwat___Cost_to_serve_unmetered_sewerage_customers___real">#REF!</definedName>
    <definedName name="Ofwat___CPI_H____2022_23___April">#REF!</definedName>
    <definedName name="Ofwat___CPI_H____2022_23___August">#REF!</definedName>
    <definedName name="Ofwat___CPI_H____2022_23___December">#REF!</definedName>
    <definedName name="Ofwat___CPI_H____2022_23___February">#REF!</definedName>
    <definedName name="Ofwat___CPI_H____2022_23___January">#REF!</definedName>
    <definedName name="Ofwat___CPI_H____2022_23___July">#REF!</definedName>
    <definedName name="Ofwat___CPI_H____2022_23___June">#REF!</definedName>
    <definedName name="Ofwat___CPI_H____2022_23___March">#REF!</definedName>
    <definedName name="Ofwat___CPI_H____2022_23___May">#REF!</definedName>
    <definedName name="Ofwat___CPI_H____2022_23___November">#REF!</definedName>
    <definedName name="Ofwat___CPI_H____2022_23___October">#REF!</definedName>
    <definedName name="Ofwat___CPI_H____2022_23___September">#REF!</definedName>
    <definedName name="Ofwat___Current_tax_liabilities___Appointee_b_f___nominal">#REF!</definedName>
    <definedName name="Ofwat___Debtors_other___nominal">#REF!</definedName>
    <definedName name="Ofwat___Defined_benefit_pension_deficit_recovery_per_IN13_17___real.ADDN1">#REF!</definedName>
    <definedName name="Ofwat___Defined_benefit_pension_deficit_recovery_per_IN13_17___real.ADDN2">#REF!</definedName>
    <definedName name="Ofwat___Defined_benefit_pension_deficit_recovery_per_IN13_17___real.BR">#REF!</definedName>
    <definedName name="Ofwat___Defined_benefit_pension_deficit_recovery_per_IN13_17___real.WN">#REF!</definedName>
    <definedName name="Ofwat___Defined_benefit_pension_deficit_recovery_per_IN13_17___real.WR">#REF!</definedName>
    <definedName name="Ofwat___Defined_benefit_pension_deficit_recovery_per_IN13_17___real.WWN">#REF!</definedName>
    <definedName name="Ofwat___Depreciation_b_f___control___active___nominal.ADDN1">#REF!</definedName>
    <definedName name="Ofwat___Depreciation_b_f___control___active___nominal.ADDN2">#REF!</definedName>
    <definedName name="Ofwat___Depreciation_b_f___control___active___nominal.BR">#REF!</definedName>
    <definedName name="Ofwat___Depreciation_b_f___control___active___nominal.WN">#REF!</definedName>
    <definedName name="Ofwat___Depreciation_b_f___control___active___nominal.WR">#REF!</definedName>
    <definedName name="Ofwat___Depreciation_b_f___control___active___nominal.WWN">#REF!</definedName>
    <definedName name="Ofwat___Disallowable_expenditure___Change_in_general_provisions___control___nominal.ADDN1">#REF!</definedName>
    <definedName name="Ofwat___Disallowable_expenditure___Change_in_general_provisions___control___nominal.ADDN2">#REF!</definedName>
    <definedName name="Ofwat___Disallowable_expenditure___Change_in_general_provisions___control___nominal.BR">#REF!</definedName>
    <definedName name="Ofwat___Disallowable_expenditure___Change_in_general_provisions___control___nominal.WN">#REF!</definedName>
    <definedName name="Ofwat___Disallowable_expenditure___Change_in_general_provisions___control___nominal.WR">#REF!</definedName>
    <definedName name="Ofwat___Disallowable_expenditure___Change_in_general_provisions___control___nominal.WWN">#REF!</definedName>
    <definedName name="Ofwat___Discount_rate_for_reprofiling_allowed_revenue.ADDN1">#REF!</definedName>
    <definedName name="Ofwat___Discount_rate_for_reprofiling_allowed_revenue.ADDN2">#REF!</definedName>
    <definedName name="Ofwat___Discount_rate_for_reprofiling_allowed_revenue.BR">#REF!</definedName>
    <definedName name="Ofwat___Discount_rate_for_reprofiling_allowed_revenue.WN">#REF!</definedName>
    <definedName name="Ofwat___Discount_rate_for_reprofiling_allowed_revenue.WR">#REF!</definedName>
    <definedName name="Ofwat___Discount_rate_for_reprofiling_allowed_revenue.WWN">#REF!</definedName>
    <definedName name="Ofwat___Dividend_creditors_wholesale_retail_split___business_retail___nominal">#REF!</definedName>
    <definedName name="Ofwat___Dividend_creditors_wholesale_retail_split___Dividend_creditors___residential_retail___nominal">#REF!</definedName>
    <definedName name="Ofwat___dividend_yield">#REF!</definedName>
    <definedName name="Ofwat___Expenditure___Total_residential_retail_costs___Residential_measured___Water_and_Wastewater___nominal">#REF!</definedName>
    <definedName name="Ofwat___Expenditure___Total_residential_retail_costs___Residential_unmeasured___Water_and_Wastewater___nominal">#REF!</definedName>
    <definedName name="Ofwat___Finance_lease_depreciation___control___nominal.ADDN1">#REF!</definedName>
    <definedName name="Ofwat___Finance_lease_depreciation___control___nominal.ADDN2">#REF!</definedName>
    <definedName name="Ofwat___Finance_lease_depreciation___control___nominal.BR">#REF!</definedName>
    <definedName name="Ofwat___Finance_lease_depreciation___control___nominal.WN">#REF!</definedName>
    <definedName name="Ofwat___Finance_lease_depreciation___control___nominal.WR">#REF!</definedName>
    <definedName name="Ofwat___Finance_lease_depreciation___control___nominal.WWN">#REF!</definedName>
    <definedName name="Ofwat___Fixed_asset_net_book_value_at_31_March___business_retail___nominal">#REF!</definedName>
    <definedName name="Ofwat___fixed_asset_net_book_value_at_31_March___residential_retail___nominal">#REF!</definedName>
    <definedName name="Ofwat___Fixed_assets_b_f___control___active___nominal.ADDN1">#REF!</definedName>
    <definedName name="Ofwat___Fixed_assets_b_f___control___active___nominal.ADDN2">#REF!</definedName>
    <definedName name="Ofwat___Fixed_assets_b_f___control___active___nominal.BR">#REF!</definedName>
    <definedName name="Ofwat___Fixed_assets_b_f___control___active___nominal.WN">#REF!</definedName>
    <definedName name="Ofwat___Fixed_assets_b_f___control___active___nominal.WR">#REF!</definedName>
    <definedName name="Ofwat___Fixed_assets_b_f___control___active___nominal.WWN">#REF!</definedName>
    <definedName name="Ofwat___Grants_and_contributions___capital_expenditure___non_price_control___real.ADDN1">#REF!</definedName>
    <definedName name="Ofwat___Grants_and_contributions___capital_expenditure___non_price_control___real.ADDN2">#REF!</definedName>
    <definedName name="Ofwat___Grants_and_contributions___capital_expenditure___non_price_control___real.BR">#REF!</definedName>
    <definedName name="Ofwat___Grants_and_contributions___capital_expenditure___non_price_control___real.WN">#REF!</definedName>
    <definedName name="Ofwat___Grants_and_contributions___capital_expenditure___non_price_control___real.WR">#REF!</definedName>
    <definedName name="Ofwat___Grants_and_contributions___capital_expenditure___non_price_control___real.WWN">#REF!</definedName>
    <definedName name="Ofwat___Grants_and_contributions___operational_expenditure___non_price_control___real.ADDN1">#REF!</definedName>
    <definedName name="Ofwat___Grants_and_contributions___operational_expenditure___non_price_control___real.ADDN2">#REF!</definedName>
    <definedName name="Ofwat___Grants_and_contributions___operational_expenditure___non_price_control___real.BR">#REF!</definedName>
    <definedName name="Ofwat___Grants_and_contributions___operational_expenditure___non_price_control___real.WN">#REF!</definedName>
    <definedName name="Ofwat___Grants_and_contributions___operational_expenditure___non_price_control___real.WR">#REF!</definedName>
    <definedName name="Ofwat___Grants_and_contributions___operational_expenditure___non_price_control___real.WWN">#REF!</definedName>
    <definedName name="Ofwat___Grants_and_contributions_net_of_income_offset___capital_expenditure___price_control___real.ADDN1">#REF!</definedName>
    <definedName name="Ofwat___Grants_and_contributions_net_of_income_offset___capital_expenditure___price_control___real.ADDN2">#REF!</definedName>
    <definedName name="Ofwat___Grants_and_contributions_net_of_income_offset___capital_expenditure___price_control___real.BR">#REF!</definedName>
    <definedName name="Ofwat___Grants_and_contributions_net_of_income_offset___capital_expenditure___price_control___real.WN">#REF!</definedName>
    <definedName name="Ofwat___Grants_and_contributions_net_of_income_offset___capital_expenditure___price_control___real.WR">#REF!</definedName>
    <definedName name="Ofwat___Grants_and_contributions_net_of_income_offset___capital_expenditure___price_control___real.WWN">#REF!</definedName>
    <definedName name="Ofwat___Grants_and_contributions_net_of_income_offset___operational_expenditure___price_control___real.ADDN1">#REF!</definedName>
    <definedName name="Ofwat___Grants_and_contributions_net_of_income_offset___operational_expenditure___price_control___real.ADDN2">#REF!</definedName>
    <definedName name="Ofwat___Grants_and_contributions_net_of_income_offset___operational_expenditure___price_control___real.BR">#REF!</definedName>
    <definedName name="Ofwat___Grants_and_contributions_net_of_income_offset___operational_expenditure___price_control___real.WN">#REF!</definedName>
    <definedName name="Ofwat___Grants_and_contributions_net_of_income_offset___operational_expenditure___price_control___real.WR">#REF!</definedName>
    <definedName name="Ofwat___Grants_and_contributions_net_of_income_offset___operational_expenditure___price_control___real.WWN">#REF!</definedName>
    <definedName name="Ofwat___Gross_capital_expenditure___including_g_c_and_cost_sharing___real.ADDN1">#REF!</definedName>
    <definedName name="Ofwat___Gross_capital_expenditure___including_g_c_and_cost_sharing___real.ADDN2">#REF!</definedName>
    <definedName name="Ofwat___Gross_capital_expenditure___including_g_c_and_cost_sharing___real.BR">#REF!</definedName>
    <definedName name="Ofwat___Gross_capital_expenditure___including_g_c_and_cost_sharing___real.WN">#REF!</definedName>
    <definedName name="Ofwat___Gross_capital_expenditure___including_g_c_and_cost_sharing___real.WR">#REF!</definedName>
    <definedName name="Ofwat___Gross_capital_expenditure___including_g_c_and_cost_sharing___real.WWN">#REF!</definedName>
    <definedName name="Ofwat___HH_Advance_receipts_creditor_days_measured">#REF!</definedName>
    <definedName name="Ofwat___HH_Advance_receipts_creditor_days_unmeasured">#REF!</definedName>
    <definedName name="Ofwat___HH_Measured_income_accrual___nominal">#REF!</definedName>
    <definedName name="Ofwat___HH_Measured_income_accrual_rate">#REF!</definedName>
    <definedName name="Ofwat___HH_measured_trade_debtors">#REF!</definedName>
    <definedName name="Ofwat___HH_measured_trade_receivables___net___nominal">#REF!</definedName>
    <definedName name="Ofwat___HH_unmeasured_trade_debtors">#REF!</definedName>
    <definedName name="Ofwat___HH_unmeasured_trade_receivables___nominal">#REF!</definedName>
    <definedName name="Ofwat___Households_connected_for_sewerage_only___metered">#REF!</definedName>
    <definedName name="Ofwat___Households_connected_for_sewerage_only___unmetered">#REF!</definedName>
    <definedName name="Ofwat___Households_connected_for_water_and_sewerage___metered">#REF!</definedName>
    <definedName name="Ofwat___Households_connected_for_water_and_sewerage___unmetered">#REF!</definedName>
    <definedName name="Ofwat___Households_connected_for_water_only___metered">#REF!</definedName>
    <definedName name="Ofwat___Households_connected_for_water_only___unmetered">#REF!</definedName>
    <definedName name="Ofwat___Innovation_funding___real.ADDN1">#REF!</definedName>
    <definedName name="Ofwat___Innovation_funding___real.ADDN2">#REF!</definedName>
    <definedName name="Ofwat___Innovation_funding___real.BR">#REF!</definedName>
    <definedName name="Ofwat___Innovation_funding___real.WN">#REF!</definedName>
    <definedName name="Ofwat___Innovation_funding___real.WR">#REF!</definedName>
    <definedName name="Ofwat___Innovation_funding___real.WWN">#REF!</definedName>
    <definedName name="Ofwat___Interest_rate___Business___Active">#REF!</definedName>
    <definedName name="Ofwat___interest_rate___residential">#REF!</definedName>
    <definedName name="Ofwat___interest_rate_on_CPIH_index_linked_debt.ADDN1">#REF!</definedName>
    <definedName name="Ofwat___interest_rate_on_CPIH_index_linked_debt.ADDN2">#REF!</definedName>
    <definedName name="Ofwat___interest_rate_on_CPIH_index_linked_debt.BR">#REF!</definedName>
    <definedName name="Ofwat___interest_rate_on_CPIH_index_linked_debt.WN">#REF!</definedName>
    <definedName name="Ofwat___interest_rate_on_CPIH_index_linked_debt.WR">#REF!</definedName>
    <definedName name="Ofwat___interest_rate_on_CPIH_index_linked_debt.WWN">#REF!</definedName>
    <definedName name="Ofwat___interest_rate_on_fixed_rate_debt.ADDN1">#REF!</definedName>
    <definedName name="Ofwat___interest_rate_on_fixed_rate_debt.ADDN2">#REF!</definedName>
    <definedName name="Ofwat___interest_rate_on_fixed_rate_debt.BR">#REF!</definedName>
    <definedName name="Ofwat___interest_rate_on_fixed_rate_debt.WN">#REF!</definedName>
    <definedName name="Ofwat___interest_rate_on_fixed_rate_debt.WR">#REF!</definedName>
    <definedName name="Ofwat___interest_rate_on_fixed_rate_debt.WWN">#REF!</definedName>
    <definedName name="Ofwat___interest_rate_on_RPI_index_linked_debt.ADDN1">#REF!</definedName>
    <definedName name="Ofwat___interest_rate_on_RPI_index_linked_debt.ADDN2">#REF!</definedName>
    <definedName name="Ofwat___interest_rate_on_RPI_index_linked_debt.BR">#REF!</definedName>
    <definedName name="Ofwat___interest_rate_on_RPI_index_linked_debt.WN">#REF!</definedName>
    <definedName name="Ofwat___interest_rate_on_RPI_index_linked_debt.WR">#REF!</definedName>
    <definedName name="Ofwat___interest_rate_on_RPI_index_linked_debt.WWN">#REF!</definedName>
    <definedName name="Ofwat___Inventories_balance___control___nominal.ADDN1">#REF!</definedName>
    <definedName name="Ofwat___Inventories_balance___control___nominal.ADDN2">#REF!</definedName>
    <definedName name="Ofwat___Inventories_balance___control___nominal.BR">#REF!</definedName>
    <definedName name="Ofwat___Inventories_balance___control___nominal.WN">#REF!</definedName>
    <definedName name="Ofwat___Inventories_balance___control___nominal.WR">#REF!</definedName>
    <definedName name="Ofwat___Inventories_balance___control___nominal.WWN">#REF!</definedName>
    <definedName name="Ofwat___IRE_totex_adjustment_for_ACICR__Ofwat____real.ADDN1">#REF!</definedName>
    <definedName name="Ofwat___IRE_totex_adjustment_for_ACICR__Ofwat____real.ADDN2">#REF!</definedName>
    <definedName name="Ofwat___IRE_totex_adjustment_for_ACICR__Ofwat____real.BR">#REF!</definedName>
    <definedName name="Ofwat___IRE_totex_adjustment_for_ACICR__Ofwat____real.WN">#REF!</definedName>
    <definedName name="Ofwat___IRE_totex_adjustment_for_ACICR__Ofwat____real.WR">#REF!</definedName>
    <definedName name="Ofwat___IRE_totex_adjustment_for_ACICR__Ofwat____real.WWN">#REF!</definedName>
    <definedName name="Ofwat___Long_term_CPI_H__assumed_percentage_increase">#REF!</definedName>
    <definedName name="Ofwat___Measured_charge___business.ADDN1">#REF!</definedName>
    <definedName name="Ofwat___Measured_charge___business.ADDN2">#REF!</definedName>
    <definedName name="Ofwat___Measured_charge___business.BR">#REF!</definedName>
    <definedName name="Ofwat___Measured_charge___business.WN">#REF!</definedName>
    <definedName name="Ofwat___Measured_charge___business.WR">#REF!</definedName>
    <definedName name="Ofwat___Measured_charge___business.WWN">#REF!</definedName>
    <definedName name="Ofwat___Measured_charge___residential.ADDN1">#REF!</definedName>
    <definedName name="Ofwat___Measured_charge___residential.ADDN2">#REF!</definedName>
    <definedName name="Ofwat___Measured_charge___residential.BR">#REF!</definedName>
    <definedName name="Ofwat___Measured_charge___residential.WN">#REF!</definedName>
    <definedName name="Ofwat___Measured_charge___residential.WR">#REF!</definedName>
    <definedName name="Ofwat___Measured_charge___residential.WWN">#REF!</definedName>
    <definedName name="Ofwat___Movement_in_intangible_asset_and_investments_balance___control___nominal.ADDN1">#REF!</definedName>
    <definedName name="Ofwat___Movement_in_intangible_asset_and_investments_balance___control___nominal.ADDN2">#REF!</definedName>
    <definedName name="Ofwat___Movement_in_intangible_asset_and_investments_balance___control___nominal.BR">#REF!</definedName>
    <definedName name="Ofwat___Movement_in_intangible_asset_and_investments_balance___control___nominal.WN">#REF!</definedName>
    <definedName name="Ofwat___Movement_in_intangible_asset_and_investments_balance___control___nominal.WR">#REF!</definedName>
    <definedName name="Ofwat___Movement_in_intangible_asset_and_investments_balance___control___nominal.WWN">#REF!</definedName>
    <definedName name="Ofwat___Movement_in_other_liabilities___control___nominal.ADDN1">#REF!</definedName>
    <definedName name="Ofwat___Movement_in_other_liabilities___control___nominal.ADDN2">#REF!</definedName>
    <definedName name="Ofwat___Movement_in_other_liabilities___control___nominal.BR">#REF!</definedName>
    <definedName name="Ofwat___Movement_in_other_liabilities___control___nominal.WN">#REF!</definedName>
    <definedName name="Ofwat___Movement_in_other_liabilities___control___nominal.WR">#REF!</definedName>
    <definedName name="Ofwat___Movement_in_other_liabilities___control___nominal.WWN">#REF!</definedName>
    <definedName name="Ofwat___Movement_in_provisions___control___nominal.ADDN1">#REF!</definedName>
    <definedName name="Ofwat___Movement_in_provisions___control___nominal.ADDN2">#REF!</definedName>
    <definedName name="Ofwat___Movement_in_provisions___control___nominal.BR">#REF!</definedName>
    <definedName name="Ofwat___Movement_in_provisions___control___nominal.WN">#REF!</definedName>
    <definedName name="Ofwat___Movement_in_provisions___control___nominal.WR">#REF!</definedName>
    <definedName name="Ofwat___Movement_in_provisions___control___nominal.WWN">#REF!</definedName>
    <definedName name="Ofwat___movement_in_trade_debtor___business___nominal">#REF!</definedName>
    <definedName name="Ofwat___Non_price_control_income___principal_services___real.ADDN1">#REF!</definedName>
    <definedName name="Ofwat___Non_price_control_income___principal_services___real.ADDN2">#REF!</definedName>
    <definedName name="Ofwat___Non_price_control_income___principal_services___real.BR">#REF!</definedName>
    <definedName name="Ofwat___Non_price_control_income___principal_services___real.WN">#REF!</definedName>
    <definedName name="Ofwat___Non_price_control_income___principal_services___real.WR">#REF!</definedName>
    <definedName name="Ofwat___Non_price_control_income___principal_services___real.WWN">#REF!</definedName>
    <definedName name="Ofwat___Non_price_control_income___third_party_services___Bulk_supplies___contract_not_qualifying_for_water_trading_incentives___signed_before_1_April_2020___real.ADDN1">#REF!</definedName>
    <definedName name="Ofwat___Non_price_control_income___third_party_services___Bulk_supplies___contract_not_qualifying_for_water_trading_incentives___signed_before_1_April_2020___real.ADDN2">#REF!</definedName>
    <definedName name="Ofwat___Non_price_control_income___third_party_services___Bulk_supplies___contract_not_qualifying_for_water_trading_incentives___signed_before_1_April_2020___real.BR">#REF!</definedName>
    <definedName name="Ofwat___Non_price_control_income___third_party_services___Bulk_supplies___contract_not_qualifying_for_water_trading_incentives___signed_before_1_April_2020___real.WN">#REF!</definedName>
    <definedName name="Ofwat___Non_price_control_income___third_party_services___Bulk_supplies___contract_not_qualifying_for_water_trading_incentives___signed_before_1_April_2020___real.WR">#REF!</definedName>
    <definedName name="Ofwat___Non_price_control_income___third_party_services___Bulk_supplies___contract_not_qualifying_for_water_trading_incentives___signed_before_1_April_2020___real.WWN">#REF!</definedName>
    <definedName name="Ofwat___Non_price_control_income___third_party_services___Bulk_supplies___contract_qualifying_for_water_trading_incentives___on_or_after_1_April_2020___real.ADDN1">#REF!</definedName>
    <definedName name="Ofwat___Non_price_control_income___third_party_services___Bulk_supplies___contract_qualifying_for_water_trading_incentives___on_or_after_1_April_2020___real.ADDN2">#REF!</definedName>
    <definedName name="Ofwat___Non_price_control_income___third_party_services___Bulk_supplies___contract_qualifying_for_water_trading_incentives___on_or_after_1_April_2020___real.BR">#REF!</definedName>
    <definedName name="Ofwat___Non_price_control_income___third_party_services___Bulk_supplies___contract_qualifying_for_water_trading_incentives___on_or_after_1_April_2020___real.WN">#REF!</definedName>
    <definedName name="Ofwat___Non_price_control_income___third_party_services___Bulk_supplies___contract_qualifying_for_water_trading_incentives___on_or_after_1_April_2020___real.WR">#REF!</definedName>
    <definedName name="Ofwat___Non_price_control_income___third_party_services___Bulk_supplies___contract_qualifying_for_water_trading_incentives___on_or_after_1_April_2020___real.WWN">#REF!</definedName>
    <definedName name="Ofwat___Non_price_control_income___third_party_services___Bulk_supplies___General___real.ADDN1">#REF!</definedName>
    <definedName name="Ofwat___Non_price_control_income___third_party_services___Bulk_supplies___General___real.ADDN2">#REF!</definedName>
    <definedName name="Ofwat___Non_price_control_income___third_party_services___Bulk_supplies___General___real.BR">#REF!</definedName>
    <definedName name="Ofwat___Non_price_control_income___third_party_services___Bulk_supplies___General___real.WN">#REF!</definedName>
    <definedName name="Ofwat___Non_price_control_income___third_party_services___Bulk_supplies___General___real.WR">#REF!</definedName>
    <definedName name="Ofwat___Non_price_control_income___third_party_services___Bulk_supplies___General___real.WWN">#REF!</definedName>
    <definedName name="Ofwat___Non_price_control_income___third_party_services___other___real.ADDN1">#REF!</definedName>
    <definedName name="Ofwat___Non_price_control_income___third_party_services___other___real.ADDN2">#REF!</definedName>
    <definedName name="Ofwat___Non_price_control_income___third_party_services___other___real.BR">#REF!</definedName>
    <definedName name="Ofwat___Non_price_control_income___third_party_services___other___real.WN">#REF!</definedName>
    <definedName name="Ofwat___Non_price_control_income___third_party_services___other___real.WR">#REF!</definedName>
    <definedName name="Ofwat___Non_price_control_income___third_party_services___other___real.WWN">#REF!</definedName>
    <definedName name="Ofwat___Notional_target_gearing___control.ADDN1">#REF!</definedName>
    <definedName name="Ofwat___Notional_target_gearing___control.ADDN2">#REF!</definedName>
    <definedName name="Ofwat___Notional_target_gearing___control.BR">#REF!</definedName>
    <definedName name="Ofwat___Notional_target_gearing___control.WN">#REF!</definedName>
    <definedName name="Ofwat___Notional_target_gearing___control.WR">#REF!</definedName>
    <definedName name="Ofwat___Notional_target_gearing___control.WWN">#REF!</definedName>
    <definedName name="Ofwat___opening_business_debtors_measured___nominal">#REF!</definedName>
    <definedName name="Ofwat___opening_business_debtors_unmeasured_nominal">#REF!</definedName>
    <definedName name="Ofwat___Opening_business_retail_measured_advance_receipts___nominal">#REF!</definedName>
    <definedName name="Ofwat___Opening_business_retail_unmeasured_advance_receipts___nominal">#REF!</definedName>
    <definedName name="Ofwat___Opening_Called_up_share_capital_balance___control___nominal.ADDN1">#REF!</definedName>
    <definedName name="Ofwat___Opening_Called_up_share_capital_balance___control___nominal.ADDN2">#REF!</definedName>
    <definedName name="Ofwat___Opening_Called_up_share_capital_balance___control___nominal.BR">#REF!</definedName>
    <definedName name="Ofwat___Opening_Called_up_share_capital_balance___control___nominal.WN">#REF!</definedName>
    <definedName name="Ofwat___Opening_Called_up_share_capital_balance___control___nominal.WR">#REF!</definedName>
    <definedName name="Ofwat___Opening_Called_up_share_capital_balance___control___nominal.WWN">#REF!</definedName>
    <definedName name="Ofwat___Opening_Capex_creditors_balance___control___nominal.ADDN1">#REF!</definedName>
    <definedName name="Ofwat___Opening_Capex_creditors_balance___control___nominal.ADDN2">#REF!</definedName>
    <definedName name="Ofwat___Opening_Capex_creditors_balance___control___nominal.BR">#REF!</definedName>
    <definedName name="Ofwat___Opening_Capex_creditors_balance___control___nominal.WN">#REF!</definedName>
    <definedName name="Ofwat___Opening_Capex_creditors_balance___control___nominal.WR">#REF!</definedName>
    <definedName name="Ofwat___Opening_Capex_creditors_balance___control___nominal.WWN">#REF!</definedName>
    <definedName name="Ofwat___Opening_Capital_allowance_balance___Main_rate_pool___Capital_expenditure___control___nominal.ADDN1">#REF!</definedName>
    <definedName name="Ofwat___Opening_Capital_allowance_balance___Main_rate_pool___Capital_expenditure___control___nominal.ADDN2">#REF!</definedName>
    <definedName name="Ofwat___Opening_Capital_allowance_balance___Main_rate_pool___Capital_expenditure___control___nominal.BR">#REF!</definedName>
    <definedName name="Ofwat___Opening_Capital_allowance_balance___Main_rate_pool___Capital_expenditure___control___nominal.WN">#REF!</definedName>
    <definedName name="Ofwat___Opening_Capital_allowance_balance___Main_rate_pool___Capital_expenditure___control___nominal.WR">#REF!</definedName>
    <definedName name="Ofwat___Opening_Capital_allowance_balance___Main_rate_pool___Capital_expenditure___control___nominal.WWN">#REF!</definedName>
    <definedName name="Ofwat___Opening_Capital_allowance_balance___special_rate_pool___Capital_expenditure___control___nominal.ADDN1">#REF!</definedName>
    <definedName name="Ofwat___Opening_Capital_allowance_balance___special_rate_pool___Capital_expenditure___control___nominal.ADDN2">#REF!</definedName>
    <definedName name="Ofwat___Opening_Capital_allowance_balance___special_rate_pool___Capital_expenditure___control___nominal.BR">#REF!</definedName>
    <definedName name="Ofwat___Opening_Capital_allowance_balance___special_rate_pool___Capital_expenditure___control___nominal.WN">#REF!</definedName>
    <definedName name="Ofwat___Opening_Capital_allowance_balance___special_rate_pool___Capital_expenditure___control___nominal.WR">#REF!</definedName>
    <definedName name="Ofwat___Opening_Capital_allowance_balance___special_rate_pool___Capital_expenditure___control___nominal.WWN">#REF!</definedName>
    <definedName name="Ofwat___Opening_Capital_allowance_balance___Structures_and_buildings_pool___Capital_expenditure___control___nominal.ADDN1">#REF!</definedName>
    <definedName name="Ofwat___Opening_Capital_allowance_balance___Structures_and_buildings_pool___Capital_expenditure___control___nominal.ADDN2">#REF!</definedName>
    <definedName name="Ofwat___Opening_Capital_allowance_balance___Structures_and_buildings_pool___Capital_expenditure___control___nominal.BR">#REF!</definedName>
    <definedName name="Ofwat___Opening_Capital_allowance_balance___Structures_and_buildings_pool___Capital_expenditure___control___nominal.WN">#REF!</definedName>
    <definedName name="Ofwat___Opening_Capital_allowance_balance___Structures_and_buildings_pool___Capital_expenditure___control___nominal.WR">#REF!</definedName>
    <definedName name="Ofwat___Opening_Capital_allowance_balance___Structures_and_buildings_pool___Capital_expenditure___control___nominal.WWN">#REF!</definedName>
    <definedName name="Ofwat___opening_current_tax_liabilities___control___nominal.ADDN1">#REF!</definedName>
    <definedName name="Ofwat___opening_current_tax_liabilities___control___nominal.ADDN2">#REF!</definedName>
    <definedName name="Ofwat___opening_current_tax_liabilities___control___nominal.BR">#REF!</definedName>
    <definedName name="Ofwat___opening_current_tax_liabilities___control___nominal.WN">#REF!</definedName>
    <definedName name="Ofwat___opening_current_tax_liabilities___control___nominal.WR">#REF!</definedName>
    <definedName name="Ofwat___opening_current_tax_liabilities___control___nominal.WWN">#REF!</definedName>
    <definedName name="Ofwat___opening_deferred_tax_balance___control___nominal.ADDN1">#REF!</definedName>
    <definedName name="Ofwat___opening_deferred_tax_balance___control___nominal.ADDN2">#REF!</definedName>
    <definedName name="Ofwat___opening_deferred_tax_balance___control___nominal.BR">#REF!</definedName>
    <definedName name="Ofwat___opening_deferred_tax_balance___control___nominal.WN">#REF!</definedName>
    <definedName name="Ofwat___opening_deferred_tax_balance___control___nominal.WR">#REF!</definedName>
    <definedName name="Ofwat___opening_deferred_tax_balance___control___nominal.WWN">#REF!</definedName>
    <definedName name="Ofwat___opening_dividend_cashflow_balance___control___nominal.ADDN1">#REF!</definedName>
    <definedName name="Ofwat___opening_dividend_cashflow_balance___control___nominal.ADDN2">#REF!</definedName>
    <definedName name="Ofwat___opening_dividend_cashflow_balance___control___nominal.BR">#REF!</definedName>
    <definedName name="Ofwat___opening_dividend_cashflow_balance___control___nominal.WN">#REF!</definedName>
    <definedName name="Ofwat___opening_dividend_cashflow_balance___control___nominal.WR">#REF!</definedName>
    <definedName name="Ofwat___opening_dividend_cashflow_balance___control___nominal.WWN">#REF!</definedName>
    <definedName name="Ofwat___Opening_Dividend_creditors_balance___control___nominal.ADDN1">#REF!</definedName>
    <definedName name="Ofwat___Opening_Dividend_creditors_balance___control___nominal.ADDN2">#REF!</definedName>
    <definedName name="Ofwat___Opening_Dividend_creditors_balance___control___nominal.BR">#REF!</definedName>
    <definedName name="Ofwat___Opening_Dividend_creditors_balance___control___nominal.WN">#REF!</definedName>
    <definedName name="Ofwat___Opening_Dividend_creditors_balance___control___nominal.WR">#REF!</definedName>
    <definedName name="Ofwat___Opening_Dividend_creditors_balance___control___nominal.WWN">#REF!</definedName>
    <definedName name="Ofwat___Opening_household_measured_advance_receipts___nominal">#REF!</definedName>
    <definedName name="Ofwat___Opening_household_unmeasured_advance_receipts___nominal">#REF!</definedName>
    <definedName name="Ofwat___Opening_Intangible_asset_and_investments_balance___control___nominal.ADDN1">#REF!</definedName>
    <definedName name="Ofwat___Opening_Intangible_asset_and_investments_balance___control___nominal.ADDN2">#REF!</definedName>
    <definedName name="Ofwat___Opening_Intangible_asset_and_investments_balance___control___nominal.BR">#REF!</definedName>
    <definedName name="Ofwat___Opening_Intangible_asset_and_investments_balance___control___nominal.WN">#REF!</definedName>
    <definedName name="Ofwat___Opening_Intangible_asset_and_investments_balance___control___nominal.WR">#REF!</definedName>
    <definedName name="Ofwat___Opening_Intangible_asset_and_investments_balance___control___nominal.WWN">#REF!</definedName>
    <definedName name="Ofwat___Opening_Non_distributable_reserves_balance___control___nominal.ADDN1">#REF!</definedName>
    <definedName name="Ofwat___Opening_Non_distributable_reserves_balance___control___nominal.ADDN2">#REF!</definedName>
    <definedName name="Ofwat___Opening_Non_distributable_reserves_balance___control___nominal.BR">#REF!</definedName>
    <definedName name="Ofwat___Opening_Non_distributable_reserves_balance___control___nominal.WN">#REF!</definedName>
    <definedName name="Ofwat___Opening_Non_distributable_reserves_balance___control___nominal.WR">#REF!</definedName>
    <definedName name="Ofwat___Opening_Non_distributable_reserves_balance___control___nominal.WWN">#REF!</definedName>
    <definedName name="Ofwat___Opening_Other_creditors_balance___control___nominal.ADDN1">#REF!</definedName>
    <definedName name="Ofwat___Opening_Other_creditors_balance___control___nominal.ADDN2">#REF!</definedName>
    <definedName name="Ofwat___Opening_Other_creditors_balance___control___nominal.BR">#REF!</definedName>
    <definedName name="Ofwat___Opening_Other_creditors_balance___control___nominal.WN">#REF!</definedName>
    <definedName name="Ofwat___Opening_Other_creditors_balance___control___nominal.WR">#REF!</definedName>
    <definedName name="Ofwat___Opening_Other_creditors_balance___control___nominal.WWN">#REF!</definedName>
    <definedName name="Ofwat___Opening_Other_debtors_balance___control___nominal.ADDN1">#REF!</definedName>
    <definedName name="Ofwat___Opening_Other_debtors_balance___control___nominal.ADDN2">#REF!</definedName>
    <definedName name="Ofwat___Opening_Other_debtors_balance___control___nominal.BR">#REF!</definedName>
    <definedName name="Ofwat___Opening_Other_debtors_balance___control___nominal.WN">#REF!</definedName>
    <definedName name="Ofwat___Opening_Other_debtors_balance___control___nominal.WR">#REF!</definedName>
    <definedName name="Ofwat___Opening_Other_debtors_balance___control___nominal.WWN">#REF!</definedName>
    <definedName name="Ofwat___Opening_Other_liabilities_balance___control___nominal.ADDN1">#REF!</definedName>
    <definedName name="Ofwat___Opening_Other_liabilities_balance___control___nominal.ADDN2">#REF!</definedName>
    <definedName name="Ofwat___Opening_Other_liabilities_balance___control___nominal.BR">#REF!</definedName>
    <definedName name="Ofwat___Opening_Other_liabilities_balance___control___nominal.WN">#REF!</definedName>
    <definedName name="Ofwat___Opening_Other_liabilities_balance___control___nominal.WR">#REF!</definedName>
    <definedName name="Ofwat___Opening_Other_liabilities_balance___control___nominal.WWN">#REF!</definedName>
    <definedName name="Ofwat___Opening_Provisions_balance___control___nominal.ADDN1">#REF!</definedName>
    <definedName name="Ofwat___Opening_Provisions_balance___control___nominal.ADDN2">#REF!</definedName>
    <definedName name="Ofwat___Opening_Provisions_balance___control___nominal.BR">#REF!</definedName>
    <definedName name="Ofwat___Opening_Provisions_balance___control___nominal.WN">#REF!</definedName>
    <definedName name="Ofwat___Opening_Provisions_balance___control___nominal.WR">#REF!</definedName>
    <definedName name="Ofwat___Opening_Provisions_balance___control___nominal.WWN">#REF!</definedName>
    <definedName name="Ofwat___Opening_retained_cash_balance___Business___nominal">#REF!</definedName>
    <definedName name="Ofwat___Opening_retained_cash_balance___Residential___nominal">#REF!</definedName>
    <definedName name="Ofwat___Opening_retained_earnings_balance___Business___nominal">#REF!</definedName>
    <definedName name="Ofwat___opening_retained_earnings_balance___control___nominal.ADDN1">#REF!</definedName>
    <definedName name="Ofwat___opening_retained_earnings_balance___control___nominal.ADDN2">#REF!</definedName>
    <definedName name="Ofwat___opening_retained_earnings_balance___control___nominal.BR">#REF!</definedName>
    <definedName name="Ofwat___opening_retained_earnings_balance___control___nominal.WN">#REF!</definedName>
    <definedName name="Ofwat___opening_retained_earnings_balance___control___nominal.WR">#REF!</definedName>
    <definedName name="Ofwat___opening_retained_earnings_balance___control___nominal.WWN">#REF!</definedName>
    <definedName name="Ofwat___Opening_Retirement_benefit_asset____liabilities__balance___control___nominal.ADDN1">#REF!</definedName>
    <definedName name="Ofwat___Opening_Retirement_benefit_asset____liabilities__balance___control___nominal.ADDN2">#REF!</definedName>
    <definedName name="Ofwat___Opening_Retirement_benefit_asset____liabilities__balance___control___nominal.BR">#REF!</definedName>
    <definedName name="Ofwat___Opening_Retirement_benefit_asset____liabilities__balance___control___nominal.WN">#REF!</definedName>
    <definedName name="Ofwat___Opening_Retirement_benefit_asset____liabilities__balance___control___nominal.WR">#REF!</definedName>
    <definedName name="Ofwat___Opening_Retirement_benefit_asset____liabilities__balance___control___nominal.WWN">#REF!</definedName>
    <definedName name="Ofwat___opening_tax_loss_balance___wholesale.ADDN1">#REF!</definedName>
    <definedName name="Ofwat___opening_tax_loss_balance___wholesale.ADDN2">#REF!</definedName>
    <definedName name="Ofwat___opening_tax_loss_balance___wholesale.BR">#REF!</definedName>
    <definedName name="Ofwat___opening_tax_loss_balance___wholesale.WN">#REF!</definedName>
    <definedName name="Ofwat___opening_tax_loss_balance___wholesale.WR">#REF!</definedName>
    <definedName name="Ofwat___opening_tax_loss_balance___wholesale.WWN">#REF!</definedName>
    <definedName name="Ofwat___Opening_trade_and_other_payables___Wholesale_creditors___business_retail___nominal">#REF!</definedName>
    <definedName name="Ofwat___Opening_Trade_creditors_balance___control___nominal.ADDN1">#REF!</definedName>
    <definedName name="Ofwat___Opening_Trade_creditors_balance___control___nominal.ADDN2">#REF!</definedName>
    <definedName name="Ofwat___Opening_Trade_creditors_balance___control___nominal.BR">#REF!</definedName>
    <definedName name="Ofwat___Opening_Trade_creditors_balance___control___nominal.WN">#REF!</definedName>
    <definedName name="Ofwat___Opening_Trade_creditors_balance___control___nominal.WR">#REF!</definedName>
    <definedName name="Ofwat___Opening_Trade_creditors_balance___control___nominal.WWN">#REF!</definedName>
    <definedName name="Ofwat___Opening_Trade_debtors_balance___control___nominal.ADDN1">#REF!</definedName>
    <definedName name="Ofwat___Opening_Trade_debtors_balance___control___nominal.ADDN2">#REF!</definedName>
    <definedName name="Ofwat___Opening_Trade_debtors_balance___control___nominal.BR">#REF!</definedName>
    <definedName name="Ofwat___Opening_Trade_debtors_balance___control___nominal.WN">#REF!</definedName>
    <definedName name="Ofwat___Opening_Trade_debtors_balance___control___nominal.WR">#REF!</definedName>
    <definedName name="Ofwat___Opening_Trade_debtors_balance___control___nominal.WWN">#REF!</definedName>
    <definedName name="Ofwat___operating_costs_associated_with_equity_issuance___real.ADDN1">#REF!</definedName>
    <definedName name="Ofwat___operating_costs_associated_with_equity_issuance___real.ADDN2">#REF!</definedName>
    <definedName name="Ofwat___operating_costs_associated_with_equity_issuance___real.BR">#REF!</definedName>
    <definedName name="Ofwat___operating_costs_associated_with_equity_issuance___real.WN">#REF!</definedName>
    <definedName name="Ofwat___operating_costs_associated_with_equity_issuance___real.WR">#REF!</definedName>
    <definedName name="Ofwat___operating_costs_associated_with_equity_issuance___real.WWN">#REF!</definedName>
    <definedName name="Ofwat___Ordinary_dividend_override___nominal">#REF!</definedName>
    <definedName name="Ofwat___Ordinary_shares_issued___control___nominal.ADDN1">#REF!</definedName>
    <definedName name="Ofwat___Ordinary_shares_issued___control___nominal.ADDN2">#REF!</definedName>
    <definedName name="Ofwat___Ordinary_shares_issued___control___nominal.BR">#REF!</definedName>
    <definedName name="Ofwat___Ordinary_shares_issued___control___nominal.WN">#REF!</definedName>
    <definedName name="Ofwat___Ordinary_shares_issued___control___nominal.WR">#REF!</definedName>
    <definedName name="Ofwat___Ordinary_shares_issued___control___nominal.WWN">#REF!</definedName>
    <definedName name="Ofwat___Other_adjustments_to_taxable_profits___control___nominal.ADDN1">#REF!</definedName>
    <definedName name="Ofwat___Other_adjustments_to_taxable_profits___control___nominal.ADDN2">#REF!</definedName>
    <definedName name="Ofwat___Other_adjustments_to_taxable_profits___control___nominal.BR">#REF!</definedName>
    <definedName name="Ofwat___Other_adjustments_to_taxable_profits___control___nominal.WN">#REF!</definedName>
    <definedName name="Ofwat___Other_adjustments_to_taxable_profits___control___nominal.WR">#REF!</definedName>
    <definedName name="Ofwat___Other_adjustments_to_taxable_profits___control___nominal.WWN">#REF!</definedName>
    <definedName name="Ofwat___Other_creditors_target_balance___control___nominal.ADDN1">#REF!</definedName>
    <definedName name="Ofwat___Other_creditors_target_balance___control___nominal.ADDN2">#REF!</definedName>
    <definedName name="Ofwat___Other_creditors_target_balance___control___nominal.BR">#REF!</definedName>
    <definedName name="Ofwat___Other_creditors_target_balance___control___nominal.WN">#REF!</definedName>
    <definedName name="Ofwat___Other_creditors_target_balance___control___nominal.WR">#REF!</definedName>
    <definedName name="Ofwat___Other_creditors_target_balance___control___nominal.WWN">#REF!</definedName>
    <definedName name="Ofwat___other_debtors_target_balance___control___nominal.ADDN1">#REF!</definedName>
    <definedName name="Ofwat___other_debtors_target_balance___control___nominal.ADDN2">#REF!</definedName>
    <definedName name="Ofwat___other_debtors_target_balance___control___nominal.BR">#REF!</definedName>
    <definedName name="Ofwat___other_debtors_target_balance___control___nominal.WN">#REF!</definedName>
    <definedName name="Ofwat___other_debtors_target_balance___control___nominal.WR">#REF!</definedName>
    <definedName name="Ofwat___other_debtors_target_balance___control___nominal.WWN">#REF!</definedName>
    <definedName name="Ofwat___Other_operating_income___real.ADDN1">#REF!</definedName>
    <definedName name="Ofwat___Other_operating_income___real.ADDN2">#REF!</definedName>
    <definedName name="Ofwat___Other_operating_income___real.BR">#REF!</definedName>
    <definedName name="Ofwat___Other_operating_income___real.WN">#REF!</definedName>
    <definedName name="Ofwat___Other_operating_income___real.WR">#REF!</definedName>
    <definedName name="Ofwat___Other_operating_income___real.WWN">#REF!</definedName>
    <definedName name="Ofwat___Other_price_control_income___Third_party_revenue___real.ADDN1">#REF!</definedName>
    <definedName name="Ofwat___Other_price_control_income___Third_party_revenue___real.ADDN2">#REF!</definedName>
    <definedName name="Ofwat___Other_price_control_income___Third_party_revenue___real.BR">#REF!</definedName>
    <definedName name="Ofwat___Other_price_control_income___Third_party_revenue___real.WN">#REF!</definedName>
    <definedName name="Ofwat___Other_price_control_income___Third_party_revenue___real.WR">#REF!</definedName>
    <definedName name="Ofwat___Other_price_control_income___Third_party_revenue___real.WWN">#REF!</definedName>
    <definedName name="Ofwat___Other_taxable_income___Amortisation_on_grants_and_contributions___control___nominal.ADDN1">#REF!</definedName>
    <definedName name="Ofwat___Other_taxable_income___Amortisation_on_grants_and_contributions___control___nominal.ADDN2">#REF!</definedName>
    <definedName name="Ofwat___Other_taxable_income___Amortisation_on_grants_and_contributions___control___nominal.BR">#REF!</definedName>
    <definedName name="Ofwat___Other_taxable_income___Amortisation_on_grants_and_contributions___control___nominal.WN">#REF!</definedName>
    <definedName name="Ofwat___Other_taxable_income___Amortisation_on_grants_and_contributions___control___nominal.WR">#REF!</definedName>
    <definedName name="Ofwat___Other_taxable_income___Amortisation_on_grants_and_contributions___control___nominal.WWN">#REF!</definedName>
    <definedName name="Ofwat___Other_taxable_income___Grants_and_contributions_taxable_on_receipt___control___nominal.ADDN1">#REF!</definedName>
    <definedName name="Ofwat___Other_taxable_income___Grants_and_contributions_taxable_on_receipt___control___nominal.ADDN2">#REF!</definedName>
    <definedName name="Ofwat___Other_taxable_income___Grants_and_contributions_taxable_on_receipt___control___nominal.BR">#REF!</definedName>
    <definedName name="Ofwat___Other_taxable_income___Grants_and_contributions_taxable_on_receipt___control___nominal.WN">#REF!</definedName>
    <definedName name="Ofwat___Other_taxable_income___Grants_and_contributions_taxable_on_receipt___control___nominal.WR">#REF!</definedName>
    <definedName name="Ofwat___Other_taxable_income___Grants_and_contributions_taxable_on_receipt___control___nominal.WWN">#REF!</definedName>
    <definedName name="Ofwat___P_L_expenditure_not_allowable_as_a_deduction_from_taxable_trading_profits___control___nominal.ADDN1">#REF!</definedName>
    <definedName name="Ofwat___P_L_expenditure_not_allowable_as_a_deduction_from_taxable_trading_profits___control___nominal.ADDN2">#REF!</definedName>
    <definedName name="Ofwat___P_L_expenditure_not_allowable_as_a_deduction_from_taxable_trading_profits___control___nominal.BR">#REF!</definedName>
    <definedName name="Ofwat___P_L_expenditure_not_allowable_as_a_deduction_from_taxable_trading_profits___control___nominal.WN">#REF!</definedName>
    <definedName name="Ofwat___P_L_expenditure_not_allowable_as_a_deduction_from_taxable_trading_profits___control___nominal.WR">#REF!</definedName>
    <definedName name="Ofwat___P_L_expenditure_not_allowable_as_a_deduction_from_taxable_trading_profits___control___nominal.WWN">#REF!</definedName>
    <definedName name="Ofwat___P_L_expenditure_relating_to_renewals_not_allowable_as_a_deduction_from_taxable_trading_profits___control___nominal.ADDN1">#REF!</definedName>
    <definedName name="Ofwat___P_L_expenditure_relating_to_renewals_not_allowable_as_a_deduction_from_taxable_trading_profits___control___nominal.ADDN2">#REF!</definedName>
    <definedName name="Ofwat___P_L_expenditure_relating_to_renewals_not_allowable_as_a_deduction_from_taxable_trading_profits___control___nominal.BR">#REF!</definedName>
    <definedName name="Ofwat___P_L_expenditure_relating_to_renewals_not_allowable_as_a_deduction_from_taxable_trading_profits___control___nominal.WN">#REF!</definedName>
    <definedName name="Ofwat___P_L_expenditure_relating_to_renewals_not_allowable_as_a_deduction_from_taxable_trading_profits___control___nominal.WR">#REF!</definedName>
    <definedName name="Ofwat___P_L_expenditure_relating_to_renewals_not_allowable_as_a_deduction_from_taxable_trading_profits___control___nominal.WWN">#REF!</definedName>
    <definedName name="Ofwat___PAYG_Rate___Total_PAYG_rate.ADDN1">#REF!</definedName>
    <definedName name="Ofwat___PAYG_Rate___Total_PAYG_rate.ADDN2">#REF!</definedName>
    <definedName name="Ofwat___PAYG_Rate___Total_PAYG_rate.BR">#REF!</definedName>
    <definedName name="Ofwat___PAYG_Rate___Total_PAYG_rate.WN">#REF!</definedName>
    <definedName name="Ofwat___PAYG_Rate___Total_PAYG_rate.WR">#REF!</definedName>
    <definedName name="Ofwat___PAYG_Rate___Total_PAYG_rate.WWN">#REF!</definedName>
    <definedName name="Ofwat___Percentage_retail_earnings_distributed_as_dividends">#REF!</definedName>
    <definedName name="Ofwat___Post_financeability_adjustments_eligible_for_tax_uplift___real.ADDN1">#REF!</definedName>
    <definedName name="Ofwat___Post_financeability_adjustments_eligible_for_tax_uplift___real.ADDN2">#REF!</definedName>
    <definedName name="Ofwat___Post_financeability_adjustments_eligible_for_tax_uplift___real.BR">#REF!</definedName>
    <definedName name="Ofwat___Post_financeability_adjustments_eligible_for_tax_uplift___real.WN">#REF!</definedName>
    <definedName name="Ofwat___Post_financeability_adjustments_eligible_for_tax_uplift___real.WR">#REF!</definedName>
    <definedName name="Ofwat___Post_financeability_adjustments_eligible_for_tax_uplift___real.WWN">#REF!</definedName>
    <definedName name="Ofwat___Post_financeability_adjustments_not_eligible_for_tax_uplift___real.ADDN1">#REF!</definedName>
    <definedName name="Ofwat___Post_financeability_adjustments_not_eligible_for_tax_uplift___real.ADDN2">#REF!</definedName>
    <definedName name="Ofwat___Post_financeability_adjustments_not_eligible_for_tax_uplift___real.BR">#REF!</definedName>
    <definedName name="Ofwat___Post_financeability_adjustments_not_eligible_for_tax_uplift___real.WN">#REF!</definedName>
    <definedName name="Ofwat___Post_financeability_adjustments_not_eligible_for_tax_uplift___real.WR">#REF!</definedName>
    <definedName name="Ofwat___Post_financeability_adjustments_not_eligible_for_tax_uplift___real.WWN">#REF!</definedName>
    <definedName name="Ofwat___Pre_2020_RCV_opening_balance___real.ADDN1">#REF!</definedName>
    <definedName name="Ofwat___Pre_2020_RCV_opening_balance___real.ADDN2">#REF!</definedName>
    <definedName name="Ofwat___Pre_2020_RCV_opening_balance___real.BR">#REF!</definedName>
    <definedName name="Ofwat___Pre_2020_RCV_opening_balance___real.WN">#REF!</definedName>
    <definedName name="Ofwat___Pre_2020_RCV_opening_balance___real.WR">#REF!</definedName>
    <definedName name="Ofwat___Pre_2020_RCV_opening_balance___real.WWN">#REF!</definedName>
    <definedName name="Ofwat___Pre_2025_RCV_Run_off_rate.ADDN1">#REF!</definedName>
    <definedName name="Ofwat___Pre_2025_RCV_Run_off_rate.ADDN2">#REF!</definedName>
    <definedName name="Ofwat___Pre_2025_RCV_Run_off_rate.BR">#REF!</definedName>
    <definedName name="Ofwat___Pre_2025_RCV_Run_off_rate.WN">#REF!</definedName>
    <definedName name="Ofwat___Pre_2025_RCV_Run_off_rate.WR">#REF!</definedName>
    <definedName name="Ofwat___Pre_2025_RCV_Run_off_rate.WWN">#REF!</definedName>
    <definedName name="Ofwat___Price_control_income___third_party_services___Rechargeable_works___real.ADDN1">#REF!</definedName>
    <definedName name="Ofwat___Price_control_income___third_party_services___Rechargeable_works___real.ADDN2">#REF!</definedName>
    <definedName name="Ofwat___Price_control_income___third_party_services___Rechargeable_works___real.BR">#REF!</definedName>
    <definedName name="Ofwat___Price_control_income___third_party_services___Rechargeable_works___real.WN">#REF!</definedName>
    <definedName name="Ofwat___Price_control_income___third_party_services___Rechargeable_works___real.WR">#REF!</definedName>
    <definedName name="Ofwat___Price_control_income___third_party_services___Rechargeable_works___real.WWN">#REF!</definedName>
    <definedName name="Ofwat___Prior_period_company_residential_apportionment">#REF!</definedName>
    <definedName name="Ofwat___Proportion_of_capitalised_revenue_expenditure__infra___non_infra_.ADDN1">#REF!</definedName>
    <definedName name="Ofwat___Proportion_of_capitalised_revenue_expenditure__infra___non_infra_.ADDN2">#REF!</definedName>
    <definedName name="Ofwat___Proportion_of_capitalised_revenue_expenditure__infra___non_infra_.BR">#REF!</definedName>
    <definedName name="Ofwat___Proportion_of_capitalised_revenue_expenditure__infra___non_infra_.WN">#REF!</definedName>
    <definedName name="Ofwat___Proportion_of_capitalised_revenue_expenditure__infra___non_infra_.WR">#REF!</definedName>
    <definedName name="Ofwat___Proportion_of_capitalised_revenue_expenditure__infra___non_infra_.WWN">#REF!</definedName>
    <definedName name="Ofwat___proportion_of_new_capital_expenditure_not_qualifying_for_capital_allowance_deductions.ADDN1">#REF!</definedName>
    <definedName name="Ofwat___proportion_of_new_capital_expenditure_not_qualifying_for_capital_allowance_deductions.ADDN2">#REF!</definedName>
    <definedName name="Ofwat___proportion_of_new_capital_expenditure_not_qualifying_for_capital_allowance_deductions.BR">#REF!</definedName>
    <definedName name="Ofwat___proportion_of_new_capital_expenditure_not_qualifying_for_capital_allowance_deductions.WN">#REF!</definedName>
    <definedName name="Ofwat___proportion_of_new_capital_expenditure_not_qualifying_for_capital_allowance_deductions.WR">#REF!</definedName>
    <definedName name="Ofwat___proportion_of_new_capital_expenditure_not_qualifying_for_capital_allowance_deductions.WWN">#REF!</definedName>
    <definedName name="Ofwat___proportion_of_new_capital_expenditure_qualifying_for_a_full_deduction.ADDN1">#REF!</definedName>
    <definedName name="Ofwat___proportion_of_new_capital_expenditure_qualifying_for_a_full_deduction.ADDN2">#REF!</definedName>
    <definedName name="Ofwat___proportion_of_new_capital_expenditure_qualifying_for_a_full_deduction.BR">#REF!</definedName>
    <definedName name="Ofwat___proportion_of_new_capital_expenditure_qualifying_for_a_full_deduction.WN">#REF!</definedName>
    <definedName name="Ofwat___proportion_of_new_capital_expenditure_qualifying_for_a_full_deduction.WR">#REF!</definedName>
    <definedName name="Ofwat___proportion_of_new_capital_expenditure_qualifying_for_a_full_deduction.WWN">#REF!</definedName>
    <definedName name="Ofwat___Proportion_of_new_capital_expenditure_qualifying_for_high_level_deduction_main_rate_pool.ADDN1">#REF!</definedName>
    <definedName name="Ofwat___Proportion_of_new_capital_expenditure_qualifying_for_high_level_deduction_main_rate_pool.ADDN2">#REF!</definedName>
    <definedName name="Ofwat___Proportion_of_new_capital_expenditure_qualifying_for_high_level_deduction_main_rate_pool.BR">#REF!</definedName>
    <definedName name="Ofwat___Proportion_of_new_capital_expenditure_qualifying_for_high_level_deduction_main_rate_pool.WN">#REF!</definedName>
    <definedName name="Ofwat___Proportion_of_new_capital_expenditure_qualifying_for_high_level_deduction_main_rate_pool.WR">#REF!</definedName>
    <definedName name="Ofwat___Proportion_of_new_capital_expenditure_qualifying_for_high_level_deduction_main_rate_pool.WWN">#REF!</definedName>
    <definedName name="Ofwat___Proportion_of_new_capital_expenditure_qualifying_for_high_level_deduction_special_rate_pool.ADDN1">#REF!</definedName>
    <definedName name="Ofwat___Proportion_of_new_capital_expenditure_qualifying_for_high_level_deduction_special_rate_pool.ADDN2">#REF!</definedName>
    <definedName name="Ofwat___Proportion_of_new_capital_expenditure_qualifying_for_high_level_deduction_special_rate_pool.BR">#REF!</definedName>
    <definedName name="Ofwat___Proportion_of_new_capital_expenditure_qualifying_for_high_level_deduction_special_rate_pool.WN">#REF!</definedName>
    <definedName name="Ofwat___Proportion_of_new_capital_expenditure_qualifying_for_high_level_deduction_special_rate_pool.WR">#REF!</definedName>
    <definedName name="Ofwat___Proportion_of_new_capital_expenditure_qualifying_for_high_level_deduction_special_rate_pool.WWN">#REF!</definedName>
    <definedName name="Ofwat___Proportion_of_new_capital_expenditure_qualifying_for_high_level_deduction_structures_and_buildings__pool.ADDN1">#REF!</definedName>
    <definedName name="Ofwat___Proportion_of_new_capital_expenditure_qualifying_for_high_level_deduction_structures_and_buildings__pool.ADDN2">#REF!</definedName>
    <definedName name="Ofwat___Proportion_of_new_capital_expenditure_qualifying_for_high_level_deduction_structures_and_buildings__pool.BR">#REF!</definedName>
    <definedName name="Ofwat___Proportion_of_new_capital_expenditure_qualifying_for_high_level_deduction_structures_and_buildings__pool.WN">#REF!</definedName>
    <definedName name="Ofwat___Proportion_of_new_capital_expenditure_qualifying_for_high_level_deduction_structures_and_buildings__pool.WR">#REF!</definedName>
    <definedName name="Ofwat___Proportion_of_new_capital_expenditure_qualifying_for_high_level_deduction_structures_and_buildings__pool.WWN">#REF!</definedName>
    <definedName name="Ofwat___Proportion_of_RPI_ILD">#REF!</definedName>
    <definedName name="Ofwat___proportion_of_taxable_profits_available_for_tax_loss_utilisation">#REF!</definedName>
    <definedName name="Ofwat___QAA_reward__penalty____real.ADDN1">#REF!</definedName>
    <definedName name="Ofwat___QAA_reward__penalty____real.ADDN2">#REF!</definedName>
    <definedName name="Ofwat___QAA_reward__penalty____real.BR">#REF!</definedName>
    <definedName name="Ofwat___QAA_reward__penalty____real.WN">#REF!</definedName>
    <definedName name="Ofwat___QAA_reward__penalty____real.WR">#REF!</definedName>
    <definedName name="Ofwat___QAA_reward__penalty____real.WWN">#REF!</definedName>
    <definedName name="Ofwat___real_dividend_growth">#REF!</definedName>
    <definedName name="Ofwat___Reprofiling_revenue___real.ADDN1">#REF!</definedName>
    <definedName name="Ofwat___Reprofiling_revenue___real.ADDN2">#REF!</definedName>
    <definedName name="Ofwat___Reprofiling_revenue___real.BR">#REF!</definedName>
    <definedName name="Ofwat___Reprofiling_revenue___real.WN">#REF!</definedName>
    <definedName name="Ofwat___Reprofiling_revenue___real.WR">#REF!</definedName>
    <definedName name="Ofwat___Reprofiling_revenue___real.WWN">#REF!</definedName>
    <definedName name="Ofwat___Residential_net_margin_for_company">#REF!</definedName>
    <definedName name="Ofwat___Residential_Retail_allowed_depreciation__post_efficiency_challenge_and_adjustments____real">#REF!</definedName>
    <definedName name="Ofwat___Residential_retail_costs__opex_plus_depn__exc_3rd_party_services____measured___Wastewater_only___nominal">#REF!</definedName>
    <definedName name="Ofwat___Residential_retail_costs__opex_plus_depn__exc_3rd_party_services____measured___Water_only___nominal">#REF!</definedName>
    <definedName name="Ofwat___Residential_retail_costs__opex_plus_depn__exc_3rd_party_services____unmeasured___Wastewater_only___nominal">#REF!</definedName>
    <definedName name="Ofwat___Residential_retail_costs__opex_plus_depn__exc_3rd_party_services____unmeasured___Water_only___nominal">#REF!</definedName>
    <definedName name="Ofwat___Residential_retail_revenue_adjustment_active___real">#REF!</definedName>
    <definedName name="Ofwat___Retail___Corporation_tax_creditor_b_f___nominal">#REF!</definedName>
    <definedName name="Ofwat___Retail___Retail_creditor_months__Payment_terms___Business_retail_pays_wholesaler_in_arrears__advance_">#REF!</definedName>
    <definedName name="Ofwat___Retail___Retail_creditor_months__Payment_terms___Residential_retail_pays_wholesaler_in_arrears__advance_">#REF!</definedName>
    <definedName name="Ofwat___Retirement_benefit_asset____liability__balance___Business___nominal">#REF!</definedName>
    <definedName name="Ofwat___Retirement_benefit_asset____liability__balance___Residential___nominal">#REF!</definedName>
    <definedName name="Ofwat___RPI_CPIH_wedge_for_RPI_ILD_indexation_rate">#REF!</definedName>
    <definedName name="Ofwat___Run_off_rate_for_Post_2025_RCV.ADDN1">#REF!</definedName>
    <definedName name="Ofwat___Run_off_rate_for_Post_2025_RCV.ADDN2">#REF!</definedName>
    <definedName name="Ofwat___Run_off_rate_for_Post_2025_RCV.BR">#REF!</definedName>
    <definedName name="Ofwat___Run_off_rate_for_Post_2025_RCV.WN">#REF!</definedName>
    <definedName name="Ofwat___Run_off_rate_for_Post_2025_RCV.WR">#REF!</definedName>
    <definedName name="Ofwat___Run_off_rate_for_Post_2025_RCV.WWN">#REF!</definedName>
    <definedName name="Ofwat___Statutory_Corporation_tax_rate">#REF!</definedName>
    <definedName name="Ofwat___Tariff_Band___Forecast_allocated_wholesale_charge___nominal.1">#REF!</definedName>
    <definedName name="Ofwat___Tariff_Band___Forecast_allocated_wholesale_charge___nominal.2">#REF!</definedName>
    <definedName name="Ofwat___Tariff_Band___Forecast_allocated_wholesale_charge___nominal.3">#REF!</definedName>
    <definedName name="Ofwat___tariff_band___net_margin_percentage.1">#REF!</definedName>
    <definedName name="Ofwat___tariff_band___net_margin_percentage.2">#REF!</definedName>
    <definedName name="Ofwat___tariff_band___net_margin_percentage.3">#REF!</definedName>
    <definedName name="Ofwat___Tariff_Band___Number_of_customers___Tariff_Band.1">#REF!</definedName>
    <definedName name="Ofwat___Tariff_Band___Number_of_customers___Tariff_Band.2">#REF!</definedName>
    <definedName name="Ofwat___Tariff_Band___Number_of_customers___Tariff_Band.3">#REF!</definedName>
    <definedName name="Ofwat___tax_cashflow_initial_balance.ADDN1">#REF!</definedName>
    <definedName name="Ofwat___tax_cashflow_initial_balance.ADDN2">#REF!</definedName>
    <definedName name="Ofwat___tax_cashflow_initial_balance.BR">#REF!</definedName>
    <definedName name="Ofwat___tax_cashflow_initial_balance.WN">#REF!</definedName>
    <definedName name="Ofwat___tax_cashflow_initial_balance.WR">#REF!</definedName>
    <definedName name="Ofwat___tax_cashflow_initial_balance.WWN">#REF!</definedName>
    <definedName name="Ofwat___Tax_loss_allowance___nominal">#REF!</definedName>
    <definedName name="Ofwat___Tonnes_of_dry_solid___BR">#REF!</definedName>
    <definedName name="Ofwat___Total_Additional_control_customers_WN">#REF!</definedName>
    <definedName name="Ofwat___Total_Additional_control_customers_WR">#REF!</definedName>
    <definedName name="Ofwat___Total_direct_procurement_from_customers___infrastructure_cost_1___real.ADDN1">#REF!</definedName>
    <definedName name="Ofwat___Total_direct_procurement_from_customers___infrastructure_cost_1___real.ADDN2">#REF!</definedName>
    <definedName name="Ofwat___Total_direct_procurement_from_customers___infrastructure_cost_1___real.BR">#REF!</definedName>
    <definedName name="Ofwat___Total_direct_procurement_from_customers___infrastructure_cost_1___real.WN">#REF!</definedName>
    <definedName name="Ofwat___Total_direct_procurement_from_customers___infrastructure_cost_1___real.WR">#REF!</definedName>
    <definedName name="Ofwat___Total_direct_procurement_from_customers___infrastructure_cost_1___real.WWN">#REF!</definedName>
    <definedName name="Ofwat___Total_direct_procurement_from_customers___infrastructure_cost_2___real.ADDN1">#REF!</definedName>
    <definedName name="Ofwat___Total_direct_procurement_from_customers___infrastructure_cost_2___real.ADDN2">#REF!</definedName>
    <definedName name="Ofwat___Total_direct_procurement_from_customers___infrastructure_cost_2___real.BR">#REF!</definedName>
    <definedName name="Ofwat___Total_direct_procurement_from_customers___infrastructure_cost_2___real.WN">#REF!</definedName>
    <definedName name="Ofwat___Total_direct_procurement_from_customers___infrastructure_cost_2___real.WR">#REF!</definedName>
    <definedName name="Ofwat___Total_direct_procurement_from_customers___infrastructure_cost_2___real.WWN">#REF!</definedName>
    <definedName name="Ofwat___Total_direct_procurement_from_customers___infrastructure_cost_3___real.ADDN1">#REF!</definedName>
    <definedName name="Ofwat___Total_direct_procurement_from_customers___infrastructure_cost_3___real.ADDN2">#REF!</definedName>
    <definedName name="Ofwat___Total_direct_procurement_from_customers___infrastructure_cost_3___real.BR">#REF!</definedName>
    <definedName name="Ofwat___Total_direct_procurement_from_customers___infrastructure_cost_3___real.WN">#REF!</definedName>
    <definedName name="Ofwat___Total_direct_procurement_from_customers___infrastructure_cost_3___real.WR">#REF!</definedName>
    <definedName name="Ofwat___Total_direct_procurement_from_customers___infrastructure_cost_3___real.WWN">#REF!</definedName>
    <definedName name="Ofwat___Total_direct_procurement_from_customers___infrastructure_cost_4___real.ADDN1">#REF!</definedName>
    <definedName name="Ofwat___Total_direct_procurement_from_customers___infrastructure_cost_4___real.ADDN2">#REF!</definedName>
    <definedName name="Ofwat___Total_direct_procurement_from_customers___infrastructure_cost_4___real.BR">#REF!</definedName>
    <definedName name="Ofwat___Total_direct_procurement_from_customers___infrastructure_cost_4___real.WN">#REF!</definedName>
    <definedName name="Ofwat___Total_direct_procurement_from_customers___infrastructure_cost_4___real.WR">#REF!</definedName>
    <definedName name="Ofwat___Total_direct_procurement_from_customers___infrastructure_cost_4___real.WWN">#REF!</definedName>
    <definedName name="Ofwat___Total_direct_procurement_from_customers___infrastructure_cost_5___real.ADDN1">#REF!</definedName>
    <definedName name="Ofwat___Total_direct_procurement_from_customers___infrastructure_cost_5___real.ADDN2">#REF!</definedName>
    <definedName name="Ofwat___Total_direct_procurement_from_customers___infrastructure_cost_5___real.BR">#REF!</definedName>
    <definedName name="Ofwat___Total_direct_procurement_from_customers___infrastructure_cost_5___real.WN">#REF!</definedName>
    <definedName name="Ofwat___Total_direct_procurement_from_customers___infrastructure_cost_5___real.WR">#REF!</definedName>
    <definedName name="Ofwat___Total_direct_procurement_from_customers___infrastructure_cost_5___real.WWN">#REF!</definedName>
    <definedName name="Ofwat___Total_direct_procurement_from_customers___infrastructure_cost_6___real.ADDN1">#REF!</definedName>
    <definedName name="Ofwat___Total_direct_procurement_from_customers___infrastructure_cost_6___real.ADDN2">#REF!</definedName>
    <definedName name="Ofwat___Total_direct_procurement_from_customers___infrastructure_cost_6___real.BR">#REF!</definedName>
    <definedName name="Ofwat___Total_direct_procurement_from_customers___infrastructure_cost_6___real.WN">#REF!</definedName>
    <definedName name="Ofwat___Total_direct_procurement_from_customers___infrastructure_cost_6___real.WR">#REF!</definedName>
    <definedName name="Ofwat___Total_direct_procurement_from_customers___infrastructure_cost_6___real.WWN">#REF!</definedName>
    <definedName name="Ofwat___Total_gross_operational_expenditure_including_cost_sharing___real.ADDN1">#REF!</definedName>
    <definedName name="Ofwat___Total_gross_operational_expenditure_including_cost_sharing___real.ADDN2">#REF!</definedName>
    <definedName name="Ofwat___Total_gross_operational_expenditure_including_cost_sharing___real.BR">#REF!</definedName>
    <definedName name="Ofwat___Total_gross_operational_expenditure_including_cost_sharing___real.WN">#REF!</definedName>
    <definedName name="Ofwat___Total_gross_operational_expenditure_including_cost_sharing___real.WR">#REF!</definedName>
    <definedName name="Ofwat___Total_gross_operational_expenditure_including_cost_sharing___real.WWN">#REF!</definedName>
    <definedName name="Ofwat___Trade_and_other_payables___Retail_other_payables___nominal">#REF!</definedName>
    <definedName name="Ofwat___Trade_and_other_payables___Retail_trade_payables___nominal">#REF!</definedName>
    <definedName name="Ofwat___Trade_and_other_payables___Wholesale_creditors___residential_retail___nominal">#REF!</definedName>
    <definedName name="Ofwat___Unmeasured_charge___business.ADDN1">#REF!</definedName>
    <definedName name="Ofwat___Unmeasured_charge___business.ADDN2">#REF!</definedName>
    <definedName name="Ofwat___Unmeasured_charge___business.BR">#REF!</definedName>
    <definedName name="Ofwat___Unmeasured_charge___business.WN">#REF!</definedName>
    <definedName name="Ofwat___Unmeasured_charge___business.WR">#REF!</definedName>
    <definedName name="Ofwat___Unmeasured_charge___business.WWN">#REF!</definedName>
    <definedName name="Ofwat___Unmeasured_charge___residential.ADDN1">#REF!</definedName>
    <definedName name="Ofwat___Unmeasured_charge___residential.ADDN2">#REF!</definedName>
    <definedName name="Ofwat___Unmeasured_charge___residential.BR">#REF!</definedName>
    <definedName name="Ofwat___Unmeasured_charge___residential.WN">#REF!</definedName>
    <definedName name="Ofwat___Unmeasured_charge___residential.WR">#REF!</definedName>
    <definedName name="Ofwat___Unmeasured_charge___residential.WWN">#REF!</definedName>
    <definedName name="Ofwat___Water_efficiency_funding___real.ADDN1">#REF!</definedName>
    <definedName name="Ofwat___Water_efficiency_funding___real.ADDN2">#REF!</definedName>
    <definedName name="Ofwat___Water_efficiency_funding___real.BR">#REF!</definedName>
    <definedName name="Ofwat___Water_efficiency_funding___real.WN">#REF!</definedName>
    <definedName name="Ofwat___Water_efficiency_funding___real.WR">#REF!</definedName>
    <definedName name="Ofwat___Water_efficiency_funding___real.WWN">#REF!</definedName>
    <definedName name="Ofwat___Wholesale___Trade_creditor_days___control.ADDN1">#REF!</definedName>
    <definedName name="Ofwat___Wholesale___Trade_creditor_days___control.ADDN2">#REF!</definedName>
    <definedName name="Ofwat___Wholesale___Trade_creditor_days___control.BR">#REF!</definedName>
    <definedName name="Ofwat___Wholesale___Trade_creditor_days___control.WN">#REF!</definedName>
    <definedName name="Ofwat___Wholesale___Trade_creditor_days___control.WR">#REF!</definedName>
    <definedName name="Ofwat___Wholesale___Trade_creditor_days___control.WWN">#REF!</definedName>
    <definedName name="Ofwat___Wholesale_and_retail_line_item_split___actual_company_structure___Retained_profits___residential_retail___nominal">#REF!</definedName>
    <definedName name="Ofwat___Wholesale_and_retail_line_item_split___Capex_creditor___business_retail___nominal">#REF!</definedName>
    <definedName name="Ofwat___Wholesale_and_retail_line_item_split___capex_creditors___residential_retail___nominal">#REF!</definedName>
    <definedName name="Ofwat___Wholesale_DB_pension_cash_excess_over_charge___control___real.ADDN1">#REF!</definedName>
    <definedName name="Ofwat___Wholesale_DB_pension_cash_excess_over_charge___control___real.ADDN2">#REF!</definedName>
    <definedName name="Ofwat___Wholesale_DB_pension_cash_excess_over_charge___control___real.BR">#REF!</definedName>
    <definedName name="Ofwat___Wholesale_DB_pension_cash_excess_over_charge___control___real.WN">#REF!</definedName>
    <definedName name="Ofwat___Wholesale_DB_pension_cash_excess_over_charge___control___real.WR">#REF!</definedName>
    <definedName name="Ofwat___Wholesale_DB_pension_cash_excess_over_charge___control___real.WWN">#REF!</definedName>
    <definedName name="Ofwat___Wholesale_fixed_asset_life__post_override____control.ADDN1">#REF!</definedName>
    <definedName name="Ofwat___Wholesale_fixed_asset_life__post_override____control.ADDN2">#REF!</definedName>
    <definedName name="Ofwat___Wholesale_fixed_asset_life__post_override____control.BR">#REF!</definedName>
    <definedName name="Ofwat___Wholesale_fixed_asset_life__post_override____control.WN">#REF!</definedName>
    <definedName name="Ofwat___Wholesale_fixed_asset_life__post_override____control.WR">#REF!</definedName>
    <definedName name="Ofwat___Wholesale_fixed_asset_life__post_override____control.WWN">#REF!</definedName>
    <definedName name="Ofwat___Wholesale_WACC___notional___Cost_of_debt___nominal.ADDN1">#REF!</definedName>
    <definedName name="Ofwat___Wholesale_WACC___notional___Cost_of_debt___nominal.ADDN2">#REF!</definedName>
    <definedName name="Ofwat___Wholesale_WACC___notional___Cost_of_debt___nominal.BR">#REF!</definedName>
    <definedName name="Ofwat___Wholesale_WACC___notional___Cost_of_debt___nominal.WN">#REF!</definedName>
    <definedName name="Ofwat___Wholesale_WACC___notional___Cost_of_debt___nominal.WR">#REF!</definedName>
    <definedName name="Ofwat___Wholesale_WACC___notional___Cost_of_debt___nominal.WWN">#REF!</definedName>
    <definedName name="Ofwat___Wholesale_WACC___notional___Equity___nominal.ADDN1">#REF!</definedName>
    <definedName name="Ofwat___Wholesale_WACC___notional___Equity___nominal.ADDN2">#REF!</definedName>
    <definedName name="Ofwat___Wholesale_WACC___notional___Equity___nominal.BR">#REF!</definedName>
    <definedName name="Ofwat___Wholesale_WACC___notional___Equity___nominal.WN">#REF!</definedName>
    <definedName name="Ofwat___Wholesale_WACC___notional___Equity___nominal.WR">#REF!</definedName>
    <definedName name="Ofwat___Wholesale_WACC___notional___Equity___nominal.WWN">#REF!</definedName>
    <definedName name="Ofwat___Wholesale_WACC___notional___Gearing___nominal.ADDN1">#REF!</definedName>
    <definedName name="Ofwat___Wholesale_WACC___notional___Gearing___nominal.ADDN2">#REF!</definedName>
    <definedName name="Ofwat___Wholesale_WACC___notional___Gearing___nominal.BR">#REF!</definedName>
    <definedName name="Ofwat___Wholesale_WACC___notional___Gearing___nominal.WN">#REF!</definedName>
    <definedName name="Ofwat___Wholesale_WACC___notional___Gearing___nominal.WR">#REF!</definedName>
    <definedName name="Ofwat___Wholesale_WACC___notional___Gearing___nominal.WWN">#REF!</definedName>
    <definedName name="Ofwat___Year_on_year___change___CPI_H___Financial_year_average_indices_year_on_year__">#REF!</definedName>
    <definedName name="Ofwat_grades" localSheetId="11">#REF!</definedName>
    <definedName name="Ofwat_grades" localSheetId="8">#REF!</definedName>
    <definedName name="Ofwat_grades">#REF!</definedName>
    <definedName name="OISIII" localSheetId="11" hidden="1">#REF!</definedName>
    <definedName name="OISIII" localSheetId="5" hidden="1">#REF!</definedName>
    <definedName name="OISIII" localSheetId="18" hidden="1">#REF!</definedName>
    <definedName name="OISIII" localSheetId="7" hidden="1">#REF!</definedName>
    <definedName name="OISIII" localSheetId="20" hidden="1">#REF!</definedName>
    <definedName name="OISIII" localSheetId="8" hidden="1">#REF!</definedName>
    <definedName name="OISIII" localSheetId="6" hidden="1">#REF!</definedName>
    <definedName name="OISIII" hidden="1">#REF!</definedName>
    <definedName name="old" localSheetId="11">#REF!</definedName>
    <definedName name="old" localSheetId="8">#REF!</definedName>
    <definedName name="old">#REF!</definedName>
    <definedName name="oldsub" localSheetId="11">#REF!</definedName>
    <definedName name="oldsub" localSheetId="8">#REF!</definedName>
    <definedName name="oldsub">#REF!</definedName>
    <definedName name="ooo" localSheetId="11">#REF!</definedName>
    <definedName name="ooo" localSheetId="8">#REF!</definedName>
    <definedName name="ooo">#REF!</definedName>
    <definedName name="Opening_called_up_share_capital___Appointee___nominal">#REF!</definedName>
    <definedName name="Opening_change_in_net_debt_balance___nominal.ADDN1">#REF!</definedName>
    <definedName name="Opening_change_in_net_debt_balance___nominal.ADDN2">#REF!</definedName>
    <definedName name="Opening_change_in_net_debt_balance___nominal.BR">#REF!</definedName>
    <definedName name="Opening_change_in_net_debt_balance___nominal.WN">#REF!</definedName>
    <definedName name="Opening_change_in_net_debt_balance___nominal.WR">#REF!</definedName>
    <definedName name="Opening_change_in_net_debt_balance___nominal.WWN">#REF!</definedName>
    <definedName name="Opening_Debtor_balance___Business___nominal">#REF!</definedName>
    <definedName name="Opening_net_debt___nominal.ADDN1">#REF!</definedName>
    <definedName name="Opening_net_debt___nominal.ADDN2">#REF!</definedName>
    <definedName name="Opening_net_debt___nominal.BR">#REF!</definedName>
    <definedName name="Opening_net_debt___nominal.WN">#REF!</definedName>
    <definedName name="Opening_net_debt___nominal.WR">#REF!</definedName>
    <definedName name="Opening_net_debt___nominal.WWN">#REF!</definedName>
    <definedName name="Opening_Reg_Equity___nominal">#REF!</definedName>
    <definedName name="Opening_Tax_loss_balance___wholesale___nominal">#REF!</definedName>
    <definedName name="Opening_Wholesale_creditor_balance___Residential___nominal">#REF!</definedName>
    <definedName name="Operating_cash_flow___Business___nominal">#REF!</definedName>
    <definedName name="Operating_cash_flow___Residential___nominal">#REF!</definedName>
    <definedName name="Operating_costs_associated_with_equity_issuance___nominal.ADDN1">#REF!</definedName>
    <definedName name="Operating_costs_associated_with_equity_issuance___nominal.ADDN2">#REF!</definedName>
    <definedName name="Operating_costs_associated_with_equity_issuance___nominal.BR">#REF!</definedName>
    <definedName name="Operating_costs_associated_with_equity_issuance___nominal.WN">#REF!</definedName>
    <definedName name="Operating_costs_associated_with_equity_issuance___nominal.WR">#REF!</definedName>
    <definedName name="Operating_costs_associated_with_equity_issuance___nominal.WWN">#REF!</definedName>
    <definedName name="Operating_costs_associated_with_PDR_allowance___nominal.ADDN1">#REF!</definedName>
    <definedName name="Operating_costs_associated_with_PDR_allowance___nominal.ADDN2">#REF!</definedName>
    <definedName name="Operating_costs_associated_with_PDR_allowance___nominal.BR">#REF!</definedName>
    <definedName name="Operating_costs_associated_with_PDR_allowance___nominal.WN">#REF!</definedName>
    <definedName name="Operating_costs_associated_with_PDR_allowance___nominal.WR">#REF!</definedName>
    <definedName name="Operating_costs_associated_with_PDR_allowance___nominal.WWN">#REF!</definedName>
    <definedName name="Operating_costs_associated_with_PDR_allowance___wholesale___nominal">#REF!</definedName>
    <definedName name="Operating_income___Appointee___nominal">#REF!</definedName>
    <definedName name="Operating_income___nominal.ADDN1">#REF!</definedName>
    <definedName name="Operating_income___nominal.ADDN2">#REF!</definedName>
    <definedName name="Operating_income___nominal.BR">#REF!</definedName>
    <definedName name="Operating_income___nominal.WN">#REF!</definedName>
    <definedName name="Operating_income___nominal.WR">#REF!</definedName>
    <definedName name="Operating_income___nominal.WWN">#REF!</definedName>
    <definedName name="Operating_Income___real.ADDN1">#REF!</definedName>
    <definedName name="Operating_Income___real.ADDN2">#REF!</definedName>
    <definedName name="Operating_Income___real.BR">#REF!</definedName>
    <definedName name="Operating_Income___real.WN">#REF!</definedName>
    <definedName name="Operating_Income___real.WR">#REF!</definedName>
    <definedName name="Operating_Income___real.WWN">#REF!</definedName>
    <definedName name="Operating_Income___real___ADDN1">#REF!</definedName>
    <definedName name="Operating_Income___real___ADDN2">#REF!</definedName>
    <definedName name="Operating_Income___real___BR">#REF!</definedName>
    <definedName name="Operating_Income___real___WN">#REF!</definedName>
    <definedName name="Operating_Income___real___WR">#REF!</definedName>
    <definedName name="Operating_Income___real___WWN">#REF!</definedName>
    <definedName name="Operating_income___Wholesale___nominal">#REF!</definedName>
    <definedName name="Operating_profit___Appointee___nominal">#REF!</definedName>
    <definedName name="Opex___Appointee___nominal">#REF!</definedName>
    <definedName name="Opex___Appointee___nominal.NEG">#REF!</definedName>
    <definedName name="Opex_grants_and_contributions___nominal.ADDN1">#REF!</definedName>
    <definedName name="Opex_grants_and_contributions___nominal.ADDN2">#REF!</definedName>
    <definedName name="Opex_grants_and_contributions___nominal.BR">#REF!</definedName>
    <definedName name="Opex_grants_and_contributions___nominal.WN">#REF!</definedName>
    <definedName name="Opex_grants_and_contributions___nominal.WR">#REF!</definedName>
    <definedName name="Opex_grants_and_contributions___nominal.WWN">#REF!</definedName>
    <definedName name="Opex_grants_and_contributions___real.ADDN1">#REF!</definedName>
    <definedName name="Opex_grants_and_contributions___real.ADDN2">#REF!</definedName>
    <definedName name="Opex_grants_and_contributions___real.BR">#REF!</definedName>
    <definedName name="Opex_grants_and_contributions___real.WN">#REF!</definedName>
    <definedName name="Opex_grants_and_contributions___real.WR">#REF!</definedName>
    <definedName name="Opex_grants_and_contributions___real.WWN">#REF!</definedName>
    <definedName name="OPEXACT" localSheetId="11">#REF!</definedName>
    <definedName name="OPEXACT" localSheetId="8">#REF!</definedName>
    <definedName name="OPEXACT">#REF!</definedName>
    <definedName name="OPEXCALC" localSheetId="11">#REF!</definedName>
    <definedName name="OPEXCALC" localSheetId="8">#REF!</definedName>
    <definedName name="OPEXCALC">#REF!</definedName>
    <definedName name="OPEXCALC2" localSheetId="11">#REF!</definedName>
    <definedName name="OPEXCALC2" localSheetId="8">#REF!</definedName>
    <definedName name="OPEXCALC2">#REF!</definedName>
    <definedName name="OpexInputs">"Input!$T$2:$AF$2"</definedName>
    <definedName name="OPEXWD">#REF!</definedName>
    <definedName name="opt_actuals" localSheetId="11">#REF!</definedName>
    <definedName name="opt_actuals" localSheetId="8">#REF!</definedName>
    <definedName name="opt_actuals">#REF!</definedName>
    <definedName name="opt_actuals_percentage" localSheetId="11">#REF!</definedName>
    <definedName name="opt_actuals_percentage" localSheetId="8">#REF!</definedName>
    <definedName name="opt_actuals_percentage">#REF!</definedName>
    <definedName name="opt_baseline_bid_threshold" localSheetId="11">#REF!</definedName>
    <definedName name="opt_baseline_bid_threshold" localSheetId="8">#REF!</definedName>
    <definedName name="opt_baseline_bid_threshold">#REF!</definedName>
    <definedName name="opt_baseline_cap" localSheetId="11">#REF!</definedName>
    <definedName name="opt_baseline_cap" localSheetId="8">#REF!</definedName>
    <definedName name="opt_baseline_cap">#REF!</definedName>
    <definedName name="opt_bids" localSheetId="11">#REF!</definedName>
    <definedName name="opt_bids" localSheetId="8">#REF!</definedName>
    <definedName name="opt_bids">#REF!</definedName>
    <definedName name="opt_bids_percentage" localSheetId="11">#REF!</definedName>
    <definedName name="opt_bids_percentage" localSheetId="8">#REF!</definedName>
    <definedName name="opt_bids_percentage">#REF!</definedName>
    <definedName name="opt_gearing" localSheetId="11">#REF!</definedName>
    <definedName name="opt_gearing" localSheetId="8">#REF!</definedName>
    <definedName name="opt_gearing">#REF!</definedName>
    <definedName name="opt_tax" localSheetId="11">#REF!</definedName>
    <definedName name="opt_tax" localSheetId="8">#REF!</definedName>
    <definedName name="opt_tax">#REF!</definedName>
    <definedName name="opt_wacc" localSheetId="11">#REF!</definedName>
    <definedName name="opt_wacc" localSheetId="8">#REF!</definedName>
    <definedName name="opt_wacc">#REF!</definedName>
    <definedName name="Ordinary_dividend_declared___control___nominal.ADDN1">#REF!</definedName>
    <definedName name="Ordinary_dividend_declared___control___nominal.ADDN1.NEG">#REF!</definedName>
    <definedName name="Ordinary_dividend_declared___control___nominal.ADDN2">#REF!</definedName>
    <definedName name="Ordinary_dividend_declared___control___nominal.ADDN2.NEG">#REF!</definedName>
    <definedName name="Ordinary_dividend_declared___control___nominal.BR">#REF!</definedName>
    <definedName name="Ordinary_dividend_declared___control___nominal.BR.NEG">#REF!</definedName>
    <definedName name="Ordinary_dividend_declared___control___nominal.WN">#REF!</definedName>
    <definedName name="Ordinary_dividend_declared___control___nominal.WN.NEG">#REF!</definedName>
    <definedName name="Ordinary_dividend_declared___control___nominal.WR">#REF!</definedName>
    <definedName name="Ordinary_dividend_declared___control___nominal.WR.NEG">#REF!</definedName>
    <definedName name="Ordinary_dividend_declared___control___nominal.WWN">#REF!</definedName>
    <definedName name="Ordinary_dividend_declared___control___nominal.WWN.NEG">#REF!</definedName>
    <definedName name="Ordinary_dividend_paid___control___nominal.ADDN1">#REF!</definedName>
    <definedName name="Ordinary_dividend_paid___control___nominal.ADDN2">#REF!</definedName>
    <definedName name="Ordinary_dividend_paid___control___nominal.BR">#REF!</definedName>
    <definedName name="Ordinary_dividend_paid___control___nominal.WN">#REF!</definedName>
    <definedName name="Ordinary_dividend_paid___control___nominal.WR">#REF!</definedName>
    <definedName name="Ordinary_dividend_paid___control___nominal.WWN">#REF!</definedName>
    <definedName name="Other_adjustments_to_taxable_profits___wholesale___nominal">#REF!</definedName>
    <definedName name="Other_creditors_balance___control___nominal.ADDN1">#REF!</definedName>
    <definedName name="Other_creditors_balance___control___nominal.ADDN1.BEG">#REF!</definedName>
    <definedName name="Other_creditors_balance___control___nominal.ADDN2">#REF!</definedName>
    <definedName name="Other_creditors_balance___control___nominal.ADDN2.BEG">#REF!</definedName>
    <definedName name="Other_creditors_balance___control___nominal.BR">#REF!</definedName>
    <definedName name="Other_creditors_balance___control___nominal.BR.BEG">#REF!</definedName>
    <definedName name="Other_creditors_balance___control___nominal.WN">#REF!</definedName>
    <definedName name="Other_creditors_balance___control___nominal.WN.BEG">#REF!</definedName>
    <definedName name="Other_creditors_balance___control___nominal.WR">#REF!</definedName>
    <definedName name="Other_creditors_balance___control___nominal.WR.BEG">#REF!</definedName>
    <definedName name="Other_creditors_balance___control___nominal.WWN">#REF!</definedName>
    <definedName name="Other_creditors_balance___control___nominal.WWN.BEG">#REF!</definedName>
    <definedName name="Other_debtors_balance___control___nominal.ADDN1">#REF!</definedName>
    <definedName name="Other_debtors_balance___control___nominal.ADDN1.BEG">#REF!</definedName>
    <definedName name="Other_debtors_balance___control___nominal.ADDN2">#REF!</definedName>
    <definedName name="Other_debtors_balance___control___nominal.ADDN2.BEG">#REF!</definedName>
    <definedName name="Other_debtors_balance___control___nominal.BR">#REF!</definedName>
    <definedName name="Other_debtors_balance___control___nominal.BR.BEG">#REF!</definedName>
    <definedName name="Other_debtors_balance___control___nominal.WN">#REF!</definedName>
    <definedName name="Other_debtors_balance___control___nominal.WN.BEG">#REF!</definedName>
    <definedName name="Other_debtors_balance___control___nominal.WR">#REF!</definedName>
    <definedName name="Other_debtors_balance___control___nominal.WR.BEG">#REF!</definedName>
    <definedName name="Other_debtors_balance___control___nominal.WWN">#REF!</definedName>
    <definedName name="Other_debtors_balance___control___nominal.WWN.BEG">#REF!</definedName>
    <definedName name="Other_Income__incl._3rd_party_income____Appointee___nominal">#REF!</definedName>
    <definedName name="Other_income__incl._3rd_party_income____Wholesale___nominal">#REF!</definedName>
    <definedName name="Other_liabilities_balance___control___nominal.ADDN1">#REF!</definedName>
    <definedName name="Other_liabilities_balance___control___nominal.ADDN1.BEG">#REF!</definedName>
    <definedName name="Other_liabilities_balance___control___nominal.ADDN2">#REF!</definedName>
    <definedName name="Other_liabilities_balance___control___nominal.ADDN2.BEG">#REF!</definedName>
    <definedName name="Other_liabilities_balance___control___nominal.BR">#REF!</definedName>
    <definedName name="Other_liabilities_balance___control___nominal.BR.BEG">#REF!</definedName>
    <definedName name="Other_liabilities_balance___control___nominal.WN">#REF!</definedName>
    <definedName name="Other_liabilities_balance___control___nominal.WN.BEG">#REF!</definedName>
    <definedName name="Other_liabilities_balance___control___nominal.WR">#REF!</definedName>
    <definedName name="Other_liabilities_balance___control___nominal.WR.BEG">#REF!</definedName>
    <definedName name="Other_liabilities_balance___control___nominal.WWN">#REF!</definedName>
    <definedName name="Other_liabilities_balance___control___nominal.WWN.BEG">#REF!</definedName>
    <definedName name="Other_liabilities_balance___Wholesale___nominal">#REF!</definedName>
    <definedName name="Other_liability_movement___Appointee___nominal">#REF!</definedName>
    <definedName name="Other_price_control_income___real___ADDN1">#REF!</definedName>
    <definedName name="Other_price_control_income___real___ADDN2">#REF!</definedName>
    <definedName name="Other_price_control_income___real___BR">#REF!</definedName>
    <definedName name="Other_price_control_income___real___WN">#REF!</definedName>
    <definedName name="Other_price_control_income___real___WR">#REF!</definedName>
    <definedName name="Other_price_control_income___real___WWN">#REF!</definedName>
    <definedName name="Other_taxable_income_items_for_taxable_profit____loss____control___nominal.ADDN1">#REF!</definedName>
    <definedName name="Other_taxable_income_items_for_taxable_profit____loss____control___nominal.ADDN2">#REF!</definedName>
    <definedName name="Other_taxable_income_items_for_taxable_profit____loss____control___nominal.BR">#REF!</definedName>
    <definedName name="Other_taxable_income_items_for_taxable_profit____loss____control___nominal.WN">#REF!</definedName>
    <definedName name="Other_taxable_income_items_for_taxable_profit____loss____control___nominal.WR">#REF!</definedName>
    <definedName name="Other_taxable_income_items_for_taxable_profit____loss____control___nominal.WWN">#REF!</definedName>
    <definedName name="Other_taxable_income_items_for_taxable_profit____loss____nominal">#REF!</definedName>
    <definedName name="Other_taxable_income_items_for_taxable_profit____loss____post_financeability___control___nominal.ADDN1">#REF!</definedName>
    <definedName name="Other_taxable_income_items_for_taxable_profit____loss____post_financeability___control___nominal.ADDN2">#REF!</definedName>
    <definedName name="Other_taxable_income_items_for_taxable_profit____loss____post_financeability___control___nominal.BR">#REF!</definedName>
    <definedName name="Other_taxable_income_items_for_taxable_profit____loss____post_financeability___control___nominal.WN">#REF!</definedName>
    <definedName name="Other_taxable_income_items_for_taxable_profit____loss____post_financeability___control___nominal.WR">#REF!</definedName>
    <definedName name="Other_taxable_income_items_for_taxable_profit____loss____post_financeability___control___nominal.WWN">#REF!</definedName>
    <definedName name="Other_taxable_income_items_for_taxable_profit____loss____post_financeability___nominal">#REF!</definedName>
    <definedName name="Others_liabilities_balance___Appointee___nominal">#REF!</definedName>
    <definedName name="Output_Advanced_Digestion_DG" localSheetId="11">#REF!</definedName>
    <definedName name="Output_Advanced_Digestion_DG" localSheetId="8">#REF!</definedName>
    <definedName name="Output_Advanced_Digestion_DG">#REF!</definedName>
    <definedName name="Output_Compost_DG" localSheetId="11">#REF!</definedName>
    <definedName name="Output_Compost_DG" localSheetId="8">#REF!</definedName>
    <definedName name="Output_Compost_DG">#REF!</definedName>
    <definedName name="Output_Digestion_DG" localSheetId="11">#REF!</definedName>
    <definedName name="Output_Digestion_DG" localSheetId="8">#REF!</definedName>
    <definedName name="Output_Digestion_DG">#REF!</definedName>
    <definedName name="Output_Digestlandfill_DG" localSheetId="11">#REF!</definedName>
    <definedName name="Output_Digestlandfill_DG" localSheetId="8">#REF!</definedName>
    <definedName name="Output_Digestlandfill_DG">#REF!</definedName>
    <definedName name="Output_Incin_DG" localSheetId="11">#REF!</definedName>
    <definedName name="Output_Incin_DG" localSheetId="8">#REF!</definedName>
    <definedName name="Output_Incin_DG">#REF!</definedName>
    <definedName name="Output_limedlandfill_DG" localSheetId="11">#REF!</definedName>
    <definedName name="Output_limedlandfill_DG" localSheetId="8">#REF!</definedName>
    <definedName name="Output_limedlandfill_DG">#REF!</definedName>
    <definedName name="Output_Rawlandfill_DG" localSheetId="11">#REF!</definedName>
    <definedName name="Output_Rawlandfill_DG" localSheetId="8">#REF!</definedName>
    <definedName name="Output_Rawlandfill_DG">#REF!</definedName>
    <definedName name="Output_Rivers_CO2eq" localSheetId="11">#REF!</definedName>
    <definedName name="Output_Rivers_CO2eq" localSheetId="8">#REF!</definedName>
    <definedName name="Output_Rivers_CO2eq">#REF!</definedName>
    <definedName name="Output_Total_Land_Downstream_DG" localSheetId="11">#REF!</definedName>
    <definedName name="Output_Total_Land_Downstream_DG" localSheetId="8">#REF!</definedName>
    <definedName name="Output_Total_Land_Downstream_DG">#REF!</definedName>
    <definedName name="Outputs" localSheetId="11">#REF!</definedName>
    <definedName name="Outputs" localSheetId="8">#REF!</definedName>
    <definedName name="Outputs">#REF!</definedName>
    <definedName name="Override_____of_dividends_issued_as_scrip_shares">#REF!</definedName>
    <definedName name="Override_____of_ILD">#REF!</definedName>
    <definedName name="Override_____of_ordinary_dividends_paid_as_interim_dividend">#REF!</definedName>
    <definedName name="Override___2020_25_RCV_opening_balance___real.ADDN1">#REF!</definedName>
    <definedName name="Override___2020_25_RCV_opening_balance___real.ADDN2">#REF!</definedName>
    <definedName name="Override___2020_25_RCV_opening_balance___real.BR">#REF!</definedName>
    <definedName name="Override___2020_25_RCV_opening_balance___real.WN">#REF!</definedName>
    <definedName name="Override___2020_25_RCV_opening_balance___real.WR">#REF!</definedName>
    <definedName name="Override___2020_25_RCV_opening_balance___real.WWN">#REF!</definedName>
    <definedName name="Override___accounting_charge_included_in_regulatory_accounts_for_Defined_Contribution_schemes___charge_for_DC_schemes___control___real.ADDN1">#REF!</definedName>
    <definedName name="Override___accounting_charge_included_in_regulatory_accounts_for_Defined_Contribution_schemes___charge_for_DC_schemes___control___real.ADDN2">#REF!</definedName>
    <definedName name="Override___accounting_charge_included_in_regulatory_accounts_for_Defined_Contribution_schemes___charge_for_DC_schemes___control___real.BR">#REF!</definedName>
    <definedName name="Override___accounting_charge_included_in_regulatory_accounts_for_Defined_Contribution_schemes___charge_for_DC_schemes___control___real.WN">#REF!</definedName>
    <definedName name="Override___accounting_charge_included_in_regulatory_accounts_for_Defined_Contribution_schemes___charge_for_DC_schemes___control___real.WR">#REF!</definedName>
    <definedName name="Override___accounting_charge_included_in_regulatory_accounts_for_Defined_Contribution_schemes___charge_for_DC_schemes___control___real.WWN">#REF!</definedName>
    <definedName name="Override___actual_opening_fixed_rate_debt___nominal.ADDN1">#REF!</definedName>
    <definedName name="Override___actual_opening_fixed_rate_debt___nominal.ADDN2">#REF!</definedName>
    <definedName name="Override___actual_opening_fixed_rate_debt___nominal.BR">#REF!</definedName>
    <definedName name="Override___actual_opening_fixed_rate_debt___nominal.WN">#REF!</definedName>
    <definedName name="Override___actual_opening_fixed_rate_debt___nominal.WR">#REF!</definedName>
    <definedName name="Override___actual_opening_fixed_rate_debt___nominal.WWN">#REF!</definedName>
    <definedName name="Override___actual_opening_Floating_rate_debt___nominal.ADDN1">#REF!</definedName>
    <definedName name="Override___actual_opening_Floating_rate_debt___nominal.ADDN2">#REF!</definedName>
    <definedName name="Override___actual_opening_Floating_rate_debt___nominal.BR">#REF!</definedName>
    <definedName name="Override___actual_opening_Floating_rate_debt___nominal.WN">#REF!</definedName>
    <definedName name="Override___actual_opening_Floating_rate_debt___nominal.WR">#REF!</definedName>
    <definedName name="Override___actual_opening_Floating_rate_debt___nominal.WWN">#REF!</definedName>
    <definedName name="Override___actual_opening_index_linked_debt___nominal.ADDN1">#REF!</definedName>
    <definedName name="Override___actual_opening_index_linked_debt___nominal.ADDN2">#REF!</definedName>
    <definedName name="Override___actual_opening_index_linked_debt___nominal.BR">#REF!</definedName>
    <definedName name="Override___actual_opening_index_linked_debt___nominal.WN">#REF!</definedName>
    <definedName name="Override___actual_opening_index_linked_debt___nominal.WR">#REF!</definedName>
    <definedName name="Override___actual_opening_index_linked_debt___nominal.WWN">#REF!</definedName>
    <definedName name="Override___adjustment_to_tax_payment.ADDN1">#REF!</definedName>
    <definedName name="Override___adjustment_to_tax_payment.ADDN2">#REF!</definedName>
    <definedName name="Override___adjustment_to_tax_payment.BR">#REF!</definedName>
    <definedName name="Override___adjustment_to_tax_payment.WN">#REF!</definedName>
    <definedName name="Override___adjustment_to_tax_payment.WR">#REF!</definedName>
    <definedName name="Override___adjustment_to_tax_payment.WWN">#REF!</definedName>
    <definedName name="Override___Adjustment_to_Wholesale_revenue_requirement___real.ADDN1">#REF!</definedName>
    <definedName name="Override___Adjustment_to_Wholesale_revenue_requirement___real.ADDN2">#REF!</definedName>
    <definedName name="Override___Adjustment_to_Wholesale_revenue_requirement___real.BR">#REF!</definedName>
    <definedName name="Override___Adjustment_to_Wholesale_revenue_requirement___real.WN">#REF!</definedName>
    <definedName name="Override___Adjustment_to_Wholesale_revenue_requirement___real.WR">#REF!</definedName>
    <definedName name="Override___Adjustment_to_Wholesale_revenue_requirement___real.WWN">#REF!</definedName>
    <definedName name="Override___allowable_depreciation_on_capitalised_revenue___control.ADDN1">#REF!</definedName>
    <definedName name="Override___allowable_depreciation_on_capitalised_revenue___control.ADDN2">#REF!</definedName>
    <definedName name="Override___allowable_depreciation_on_capitalised_revenue___control.BR">#REF!</definedName>
    <definedName name="Override___allowable_depreciation_on_capitalised_revenue___control.WN">#REF!</definedName>
    <definedName name="Override___allowable_depreciation_on_capitalised_revenue___control.WR">#REF!</definedName>
    <definedName name="Override___allowable_depreciation_on_capitalised_revenue___control.WWN">#REF!</definedName>
    <definedName name="Override___Alternative_revenue_value___real.ADDN1">#REF!</definedName>
    <definedName name="Override___Alternative_revenue_value___real.ADDN2">#REF!</definedName>
    <definedName name="Override___Alternative_revenue_value___real.BR">#REF!</definedName>
    <definedName name="Override___Alternative_revenue_value___real.WN">#REF!</definedName>
    <definedName name="Override___Alternative_revenue_value___real.WR">#REF!</definedName>
    <definedName name="Override___Alternative_revenue_value___real.WWN">#REF!</definedName>
    <definedName name="Override___Base_revenue_for_2024_25___real.ADDN1">#REF!</definedName>
    <definedName name="Override___Base_revenue_for_2024_25___real.ADDN2">#REF!</definedName>
    <definedName name="Override___Base_revenue_for_2024_25___real.BR">#REF!</definedName>
    <definedName name="Override___Base_revenue_for_2024_25___real.WN">#REF!</definedName>
    <definedName name="Override___Base_revenue_for_2024_25___real.WR">#REF!</definedName>
    <definedName name="Override___Base_revenue_for_2024_25___real.WWN">#REF!</definedName>
    <definedName name="Override___blended_interest_rate_on_change_in_borrowings">#REF!</definedName>
    <definedName name="Override___Business__retail_total_allowed_depreciation___real">#REF!</definedName>
    <definedName name="Override___Business_Advance_Receipts_Weighting___Unmeasured">#REF!</definedName>
    <definedName name="Override___Business_Measured_income_accrual_Opening_balance___nominal">#REF!</definedName>
    <definedName name="Override___Business_measured_income_proportion_of_total_Business_income">#REF!</definedName>
    <definedName name="Override___Business_retail__Measured_income_accrual_rate">#REF!</definedName>
    <definedName name="Override___Business_retail_advance_receipts_creditor_days_measured">#REF!</definedName>
    <definedName name="Override___Business_retail_advance_receipts_creditor_days_unmeasured">#REF!</definedName>
    <definedName name="Override___Business_retail_average_cost_per_customer_in_Tariff_Band__Welsh_companies____real.1">#REF!</definedName>
    <definedName name="Override___Business_retail_average_cost_per_customer_in_Tariff_Band__Welsh_companies____real.2">#REF!</definedName>
    <definedName name="Override___Business_retail_average_cost_per_customer_in_Tariff_Band__Welsh_companies____real.3">#REF!</definedName>
    <definedName name="Override___Business_retail_margin___Override">#REF!</definedName>
    <definedName name="Override___Business_retail_revenue_adjustment___real">#REF!</definedName>
    <definedName name="Override___Business_retail_revenue_override___nominal">#REF!</definedName>
    <definedName name="Override___business_weighted_average_debtor_days">#REF!</definedName>
    <definedName name="Override___Capex_creditor_days">#REF!</definedName>
    <definedName name="Override___Capital_expenditure_on_assets_principally_used_by_business_retail___real">#REF!</definedName>
    <definedName name="Override___Capital_expenditure_on_assets_principally_used_by_residential_retail___real">#REF!</definedName>
    <definedName name="Override___Capital_expenditure_writing_down_allowance_main_rate_pool">#REF!</definedName>
    <definedName name="Override___Capital_expenditure_writing_down_allowance_main_rate_pool___first_year_rate">#REF!</definedName>
    <definedName name="Override___Capital_expenditure_writing_down_allowance_special_rate_pool">#REF!</definedName>
    <definedName name="Override___Capital_expenditure_writing_down_allowance_special_rate_pool___first_year_rate">#REF!</definedName>
    <definedName name="Override___Capital_expenditure_writing_down_allowance_structures_and_buildings_pool">#REF!</definedName>
    <definedName name="Override___Capital_expenditure_writing_down_allowance_structures_and_buildings_pool___first_year_rate">#REF!</definedName>
    <definedName name="Override___Cash_and_cash_equivalents_actual_initial_balance___control___nominal.ADDN1">#REF!</definedName>
    <definedName name="Override___Cash_and_cash_equivalents_actual_initial_balance___control___nominal.ADDN2">#REF!</definedName>
    <definedName name="Override___Cash_and_cash_equivalents_actual_initial_balance___control___nominal.BR">#REF!</definedName>
    <definedName name="Override___Cash_and_cash_equivalents_actual_initial_balance___control___nominal.WN">#REF!</definedName>
    <definedName name="Override___Cash_and_cash_equivalents_actual_initial_balance___control___nominal.WR">#REF!</definedName>
    <definedName name="Override___Cash_and_cash_equivalents_actual_initial_balance___control___nominal.WWN">#REF!</definedName>
    <definedName name="Override___cash_contributions__DB_schemes__ongoing____actual_and_forecast___control___real.ADDN1">#REF!</definedName>
    <definedName name="Override___cash_contributions__DB_schemes__ongoing____actual_and_forecast___control___real.ADDN2">#REF!</definedName>
    <definedName name="Override___cash_contributions__DB_schemes__ongoing____actual_and_forecast___control___real.BR">#REF!</definedName>
    <definedName name="Override___cash_contributions__DB_schemes__ongoing____actual_and_forecast___control___real.WN">#REF!</definedName>
    <definedName name="Override___cash_contributions__DB_schemes__ongoing____actual_and_forecast___control___real.WR">#REF!</definedName>
    <definedName name="Override___cash_contributions__DB_schemes__ongoing____actual_and_forecast___control___real.WWN">#REF!</definedName>
    <definedName name="Override___cash_interest_rate.ADDN1">#REF!</definedName>
    <definedName name="Override___cash_interest_rate.ADDN2">#REF!</definedName>
    <definedName name="Override___cash_interest_rate.BR">#REF!</definedName>
    <definedName name="Override___cash_interest_rate.WN">#REF!</definedName>
    <definedName name="Override___cash_interest_rate.WR">#REF!</definedName>
    <definedName name="Override___cash_interest_rate.WWN">#REF!</definedName>
    <definedName name="Override___Charge_for_DB_schemes___residential_retail___charge_for_DB_schemes___control___real.ADDN1">#REF!</definedName>
    <definedName name="Override___Charge_for_DB_schemes___residential_retail___charge_for_DB_schemes___control___real.ADDN2">#REF!</definedName>
    <definedName name="Override___Charge_for_DB_schemes___residential_retail___charge_for_DB_schemes___control___real.BR">#REF!</definedName>
    <definedName name="Override___Charge_for_DB_schemes___residential_retail___charge_for_DB_schemes___control___real.WN">#REF!</definedName>
    <definedName name="Override___Charge_for_DB_schemes___residential_retail___charge_for_DB_schemes___control___real.WR">#REF!</definedName>
    <definedName name="Override___Charge_for_DB_schemes___residential_retail___charge_for_DB_schemes___control___real.WWN">#REF!</definedName>
    <definedName name="Override___Consumer_price_index__including_housing_costs____Consumer_Price_Index__with_housing__for_April">#REF!</definedName>
    <definedName name="Override___Consumer_price_index__including_housing_costs____Consumer_Price_Index__with_housing__for_August">#REF!</definedName>
    <definedName name="Override___Consumer_price_index__including_housing_costs____Consumer_Price_Index__with_housing__for_December">#REF!</definedName>
    <definedName name="Override___Consumer_price_index__including_housing_costs____Consumer_Price_Index__with_housing__for_February">#REF!</definedName>
    <definedName name="Override___Consumer_price_index__including_housing_costs____Consumer_Price_Index__with_housing__for_January">#REF!</definedName>
    <definedName name="Override___Consumer_price_index__including_housing_costs____Consumer_Price_Index__with_housing__for_July">#REF!</definedName>
    <definedName name="Override___Consumer_price_index__including_housing_costs____Consumer_Price_Index__with_housing__for_June">#REF!</definedName>
    <definedName name="Override___Consumer_price_index__including_housing_costs____Consumer_Price_Index__with_housing__for_March">#REF!</definedName>
    <definedName name="Override___Consumer_price_index__including_housing_costs____Consumer_Price_Index__with_housing__for_May">#REF!</definedName>
    <definedName name="Override___Consumer_price_index__including_housing_costs____Consumer_Price_Index__with_housing__for_November">#REF!</definedName>
    <definedName name="Override___Consumer_price_index__including_housing_costs____Consumer_Price_Index__with_housing__for_November___Constant">#REF!</definedName>
    <definedName name="Override___Consumer_price_index__including_housing_costs____Consumer_Price_Index__with_housing__for_October">#REF!</definedName>
    <definedName name="Override___Consumer_price_index__including_housing_costs____Consumer_Price_Index__with_housing__for_September">#REF!</definedName>
    <definedName name="Override___Cost_to_serve_metered_dual_customers___real">#REF!</definedName>
    <definedName name="Override___Cost_to_serve_metered_sewerage_customers___real">#REF!</definedName>
    <definedName name="Override___Cost_to_serve_metered_water_customers___real">#REF!</definedName>
    <definedName name="Override___Cost_to_serve_per_unmetered_water_customers___real">#REF!</definedName>
    <definedName name="Override___Cost_to_serve_unmetered_dual_customers___real">#REF!</definedName>
    <definedName name="Override___Cost_to_serve_unmetered_sewerage_customers___real">#REF!</definedName>
    <definedName name="Override___CPI_H____2022_23___April">#REF!</definedName>
    <definedName name="Override___CPI_H____2022_23___August">#REF!</definedName>
    <definedName name="Override___CPI_H____2022_23___December">#REF!</definedName>
    <definedName name="Override___CPI_H____2022_23___February">#REF!</definedName>
    <definedName name="Override___CPI_H____2022_23___January">#REF!</definedName>
    <definedName name="Override___CPI_H____2022_23___July">#REF!</definedName>
    <definedName name="Override___CPI_H____2022_23___June">#REF!</definedName>
    <definedName name="Override___CPI_H____2022_23___March">#REF!</definedName>
    <definedName name="Override___CPI_H____2022_23___May">#REF!</definedName>
    <definedName name="Override___CPI_H____2022_23___November">#REF!</definedName>
    <definedName name="Override___CPI_H____2022_23___October">#REF!</definedName>
    <definedName name="Override___CPI_H____2022_23___September">#REF!</definedName>
    <definedName name="Override___Current_tax_liabilities___Appointee_b_f___nominal">#REF!</definedName>
    <definedName name="Override___Debtors_other___nominal">#REF!</definedName>
    <definedName name="Override___Defined_benefit_pension_deficit_recovery_per_IN13_17___real.ADDN1">#REF!</definedName>
    <definedName name="Override___Defined_benefit_pension_deficit_recovery_per_IN13_17___real.ADDN2">#REF!</definedName>
    <definedName name="Override___Defined_benefit_pension_deficit_recovery_per_IN13_17___real.BR">#REF!</definedName>
    <definedName name="Override___Defined_benefit_pension_deficit_recovery_per_IN13_17___real.WN">#REF!</definedName>
    <definedName name="Override___Defined_benefit_pension_deficit_recovery_per_IN13_17___real.WR">#REF!</definedName>
    <definedName name="Override___Defined_benefit_pension_deficit_recovery_per_IN13_17___real.WWN">#REF!</definedName>
    <definedName name="Override___Depreciation_b_f___control___active___nominal.ADDN1">#REF!</definedName>
    <definedName name="Override___Depreciation_b_f___control___active___nominal.ADDN2">#REF!</definedName>
    <definedName name="Override___Depreciation_b_f___control___active___nominal.BR">#REF!</definedName>
    <definedName name="Override___Depreciation_b_f___control___active___nominal.WN">#REF!</definedName>
    <definedName name="Override___Depreciation_b_f___control___active___nominal.WR">#REF!</definedName>
    <definedName name="Override___Depreciation_b_f___control___active___nominal.WWN">#REF!</definedName>
    <definedName name="Override___Disallowable_expenditure___Change_in_general_provisions___control___nominal.ADDN1">#REF!</definedName>
    <definedName name="Override___Disallowable_expenditure___Change_in_general_provisions___control___nominal.ADDN2">#REF!</definedName>
    <definedName name="Override___Disallowable_expenditure___Change_in_general_provisions___control___nominal.BR">#REF!</definedName>
    <definedName name="Override___Disallowable_expenditure___Change_in_general_provisions___control___nominal.WN">#REF!</definedName>
    <definedName name="Override___Disallowable_expenditure___Change_in_general_provisions___control___nominal.WR">#REF!</definedName>
    <definedName name="Override___Disallowable_expenditure___Change_in_general_provisions___control___nominal.WWN">#REF!</definedName>
    <definedName name="Override___Discount_rate_for_reprofiling_allowed_revenue.ADDN1">#REF!</definedName>
    <definedName name="Override___Discount_rate_for_reprofiling_allowed_revenue.ADDN2">#REF!</definedName>
    <definedName name="Override___Discount_rate_for_reprofiling_allowed_revenue.BR">#REF!</definedName>
    <definedName name="Override___Discount_rate_for_reprofiling_allowed_revenue.WN">#REF!</definedName>
    <definedName name="Override___Discount_rate_for_reprofiling_allowed_revenue.WR">#REF!</definedName>
    <definedName name="Override___Discount_rate_for_reprofiling_allowed_revenue.WWN">#REF!</definedName>
    <definedName name="Override___Dividend_creditors_wholesale_retail_split___business_retail___nominal">#REF!</definedName>
    <definedName name="Override___Dividend_creditors_wholesale_retail_split___Dividend_creditors___residential_retail___nominal">#REF!</definedName>
    <definedName name="Override___Expenditure___Total_residential_retail_costs___Residential_measured___Water_and_Wastewater___nominal">#REF!</definedName>
    <definedName name="Override___Expenditure___Total_residential_retail_costs___Residential_unmeasured___Water_and_Wastewater___nominal">#REF!</definedName>
    <definedName name="Override___Finance_lease_depreciation___control___nominal.ADDN1">#REF!</definedName>
    <definedName name="Override___Finance_lease_depreciation___control___nominal.ADDN2">#REF!</definedName>
    <definedName name="Override___Finance_lease_depreciation___control___nominal.BR">#REF!</definedName>
    <definedName name="Override___Finance_lease_depreciation___control___nominal.WN">#REF!</definedName>
    <definedName name="Override___Finance_lease_depreciation___control___nominal.WR">#REF!</definedName>
    <definedName name="Override___Finance_lease_depreciation___control___nominal.WWN">#REF!</definedName>
    <definedName name="Override___Fixed_asset_net_book_value_at_31_March___business_retail___nominal">#REF!</definedName>
    <definedName name="Override___Fixed_asset_net_book_value_at_31_March___residential_retail___nominal">#REF!</definedName>
    <definedName name="Override___Fixed_assets_b_f___control___active___nominal.ADDN1">#REF!</definedName>
    <definedName name="Override___Fixed_assets_b_f___control___active___nominal.ADDN2">#REF!</definedName>
    <definedName name="Override___Fixed_assets_b_f___control___active___nominal.BR">#REF!</definedName>
    <definedName name="Override___Fixed_assets_b_f___control___active___nominal.WN">#REF!</definedName>
    <definedName name="Override___Fixed_assets_b_f___control___active___nominal.WR">#REF!</definedName>
    <definedName name="Override___Fixed_assets_b_f___control___active___nominal.WWN">#REF!</definedName>
    <definedName name="Override___Grants_and_contributions___capital_expenditure___non_price_control___real.ADDN1">#REF!</definedName>
    <definedName name="Override___Grants_and_contributions___capital_expenditure___non_price_control___real.ADDN2">#REF!</definedName>
    <definedName name="Override___Grants_and_contributions___capital_expenditure___non_price_control___real.BR">#REF!</definedName>
    <definedName name="Override___Grants_and_contributions___capital_expenditure___non_price_control___real.WN">#REF!</definedName>
    <definedName name="Override___Grants_and_contributions___capital_expenditure___non_price_control___real.WR">#REF!</definedName>
    <definedName name="Override___Grants_and_contributions___capital_expenditure___non_price_control___real.WWN">#REF!</definedName>
    <definedName name="Override___Grants_and_contributions___operational_expenditure___non_price_control___real.ADDN1">#REF!</definedName>
    <definedName name="Override___Grants_and_contributions___operational_expenditure___non_price_control___real.ADDN2">#REF!</definedName>
    <definedName name="Override___Grants_and_contributions___operational_expenditure___non_price_control___real.BR">#REF!</definedName>
    <definedName name="Override___Grants_and_contributions___operational_expenditure___non_price_control___real.WN">#REF!</definedName>
    <definedName name="Override___Grants_and_contributions___operational_expenditure___non_price_control___real.WR">#REF!</definedName>
    <definedName name="Override___Grants_and_contributions___operational_expenditure___non_price_control___real.WWN">#REF!</definedName>
    <definedName name="Override___Grants_and_contributions_net_of_income_offset___capital_expenditure___price_control___real.ADDN1">#REF!</definedName>
    <definedName name="Override___Grants_and_contributions_net_of_income_offset___capital_expenditure___price_control___real.ADDN2">#REF!</definedName>
    <definedName name="Override___Grants_and_contributions_net_of_income_offset___capital_expenditure___price_control___real.BR">#REF!</definedName>
    <definedName name="Override___Grants_and_contributions_net_of_income_offset___capital_expenditure___price_control___real.WN">#REF!</definedName>
    <definedName name="Override___Grants_and_contributions_net_of_income_offset___capital_expenditure___price_control___real.WR">#REF!</definedName>
    <definedName name="Override___Grants_and_contributions_net_of_income_offset___capital_expenditure___price_control___real.WWN">#REF!</definedName>
    <definedName name="Override___Grants_and_contributions_net_of_income_offset___operational_expenditure___price_control___real.ADDN1">#REF!</definedName>
    <definedName name="Override___Grants_and_contributions_net_of_income_offset___operational_expenditure___price_control___real.ADDN2">#REF!</definedName>
    <definedName name="Override___Grants_and_contributions_net_of_income_offset___operational_expenditure___price_control___real.BR">#REF!</definedName>
    <definedName name="Override___Grants_and_contributions_net_of_income_offset___operational_expenditure___price_control___real.WN">#REF!</definedName>
    <definedName name="Override___Grants_and_contributions_net_of_income_offset___operational_expenditure___price_control___real.WR">#REF!</definedName>
    <definedName name="Override___Grants_and_contributions_net_of_income_offset___operational_expenditure___price_control___real.WWN">#REF!</definedName>
    <definedName name="Override___Gross_capital_expenditure___real_including_g_c___including_cost_sharing.ADDN1">#REF!</definedName>
    <definedName name="Override___Gross_capital_expenditure___real_including_g_c___including_cost_sharing.ADDN2">#REF!</definedName>
    <definedName name="Override___Gross_capital_expenditure___real_including_g_c___including_cost_sharing.BR">#REF!</definedName>
    <definedName name="Override___Gross_capital_expenditure___real_including_g_c___including_cost_sharing.WN">#REF!</definedName>
    <definedName name="Override___Gross_capital_expenditure___real_including_g_c___including_cost_sharing.WR">#REF!</definedName>
    <definedName name="Override___Gross_capital_expenditure___real_including_g_c___including_cost_sharing.WWN">#REF!</definedName>
    <definedName name="Override___HH_Advance_receipts_creditor_days_measured">#REF!</definedName>
    <definedName name="Override___HH_Advance_receipts_creditor_days_unmeasured">#REF!</definedName>
    <definedName name="Override___HH_Measured_income_accrual___nominal">#REF!</definedName>
    <definedName name="Override___HH_Measured_income_accrual_rate">#REF!</definedName>
    <definedName name="Override___HH_measured_trade_debtors">#REF!</definedName>
    <definedName name="Override___HH_measured_trade_receivables___net___nominal">#REF!</definedName>
    <definedName name="Override___HH_unmeasured_trade_debtors">#REF!</definedName>
    <definedName name="Override___HH_unmeasured_trade_receivables___nominal">#REF!</definedName>
    <definedName name="Override___Households_connected_for_sewerage_only___metered">#REF!</definedName>
    <definedName name="Override___Households_connected_for_sewerage_only___unmetered">#REF!</definedName>
    <definedName name="Override___Households_connected_for_water_and_sewerage___metered">#REF!</definedName>
    <definedName name="Override___Households_connected_for_water_and_sewerage___unmetered">#REF!</definedName>
    <definedName name="Override___Households_connected_for_water_only___metered">#REF!</definedName>
    <definedName name="Override___Households_connected_for_water_only___unmetered">#REF!</definedName>
    <definedName name="Override___Innovation_funding___real.ADDN1">#REF!</definedName>
    <definedName name="Override___Innovation_funding___real.ADDN2">#REF!</definedName>
    <definedName name="Override___Innovation_funding___real.BR">#REF!</definedName>
    <definedName name="Override___Innovation_funding___real.WN">#REF!</definedName>
    <definedName name="Override___Innovation_funding___real.WR">#REF!</definedName>
    <definedName name="Override___Innovation_funding___real.WWN">#REF!</definedName>
    <definedName name="Override___Interest_rate___Business___Active">#REF!</definedName>
    <definedName name="Override___interest_rate___residential">#REF!</definedName>
    <definedName name="Override___interest_rate_on_CPIH_index_linked_debt.ADDN1">#REF!</definedName>
    <definedName name="Override___interest_rate_on_CPIH_index_linked_debt.ADDN2">#REF!</definedName>
    <definedName name="Override___interest_rate_on_CPIH_index_linked_debt.BR">#REF!</definedName>
    <definedName name="Override___interest_rate_on_CPIH_index_linked_debt.WN">#REF!</definedName>
    <definedName name="Override___interest_rate_on_CPIH_index_linked_debt.WR">#REF!</definedName>
    <definedName name="Override___interest_rate_on_CPIH_index_linked_debt.WWN">#REF!</definedName>
    <definedName name="Override___interest_rate_on_fixed_rate_debt.ADDN1">#REF!</definedName>
    <definedName name="Override___interest_rate_on_fixed_rate_debt.ADDN2">#REF!</definedName>
    <definedName name="Override___interest_rate_on_fixed_rate_debt.BR">#REF!</definedName>
    <definedName name="Override___interest_rate_on_fixed_rate_debt.WN">#REF!</definedName>
    <definedName name="Override___interest_rate_on_fixed_rate_debt.WR">#REF!</definedName>
    <definedName name="Override___interest_rate_on_fixed_rate_debt.WWN">#REF!</definedName>
    <definedName name="Override___interest_rate_on_RPI_index_linked_debt.ADDN1">#REF!</definedName>
    <definedName name="Override___interest_rate_on_RPI_index_linked_debt.ADDN2">#REF!</definedName>
    <definedName name="Override___interest_rate_on_RPI_index_linked_debt.BR">#REF!</definedName>
    <definedName name="Override___interest_rate_on_RPI_index_linked_debt.WN">#REF!</definedName>
    <definedName name="Override___interest_rate_on_RPI_index_linked_debt.WR">#REF!</definedName>
    <definedName name="Override___interest_rate_on_RPI_index_linked_debt.WWN">#REF!</definedName>
    <definedName name="Override___Inventories_balance___control___nominal.ADDN1">#REF!</definedName>
    <definedName name="Override___Inventories_balance___control___nominal.ADDN2">#REF!</definedName>
    <definedName name="Override___Inventories_balance___control___nominal.BR">#REF!</definedName>
    <definedName name="Override___Inventories_balance___control___nominal.WN">#REF!</definedName>
    <definedName name="Override___Inventories_balance___control___nominal.WR">#REF!</definedName>
    <definedName name="Override___Inventories_balance___control___nominal.WWN">#REF!</definedName>
    <definedName name="Override___IRE_totex_adjustment_for_ACICR__Ofwat____real.ADDN1">#REF!</definedName>
    <definedName name="Override___IRE_totex_adjustment_for_ACICR__Ofwat____real.ADDN2">#REF!</definedName>
    <definedName name="Override___IRE_totex_adjustment_for_ACICR__Ofwat____real.BR">#REF!</definedName>
    <definedName name="Override___IRE_totex_adjustment_for_ACICR__Ofwat____real.WN">#REF!</definedName>
    <definedName name="Override___IRE_totex_adjustment_for_ACICR__Ofwat____real.WR">#REF!</definedName>
    <definedName name="Override___IRE_totex_adjustment_for_ACICR__Ofwat____real.WWN">#REF!</definedName>
    <definedName name="Override___Long_term_CPI_H__assumed_percentage_increase">#REF!</definedName>
    <definedName name="Override___Measured_charge___business.ADDN1">#REF!</definedName>
    <definedName name="Override___Measured_charge___business.ADDN2">#REF!</definedName>
    <definedName name="Override___Measured_charge___business.BR">#REF!</definedName>
    <definedName name="Override___Measured_charge___business.WN">#REF!</definedName>
    <definedName name="Override___Measured_charge___business.WR">#REF!</definedName>
    <definedName name="Override___Measured_charge___business.WWN">#REF!</definedName>
    <definedName name="Override___Measured_charge___residential.ADDN1">#REF!</definedName>
    <definedName name="Override___Measured_charge___residential.ADDN2">#REF!</definedName>
    <definedName name="Override___Measured_charge___residential.BR">#REF!</definedName>
    <definedName name="Override___Measured_charge___residential.WN">#REF!</definedName>
    <definedName name="Override___Measured_charge___residential.WR">#REF!</definedName>
    <definedName name="Override___Measured_charge___residential.WWN">#REF!</definedName>
    <definedName name="Override___Movement_in_intangible_asset_and_investments_balance___control___nominal.ADDN1">#REF!</definedName>
    <definedName name="Override___Movement_in_intangible_asset_and_investments_balance___control___nominal.ADDN2">#REF!</definedName>
    <definedName name="Override___Movement_in_intangible_asset_and_investments_balance___control___nominal.BR">#REF!</definedName>
    <definedName name="Override___Movement_in_intangible_asset_and_investments_balance___control___nominal.WN">#REF!</definedName>
    <definedName name="Override___Movement_in_intangible_asset_and_investments_balance___control___nominal.WR">#REF!</definedName>
    <definedName name="Override___Movement_in_intangible_asset_and_investments_balance___control___nominal.WWN">#REF!</definedName>
    <definedName name="Override___Movement_in_other_liabilities___control___nominal.ADDN1">#REF!</definedName>
    <definedName name="Override___Movement_in_other_liabilities___control___nominal.ADDN2">#REF!</definedName>
    <definedName name="Override___Movement_in_other_liabilities___control___nominal.BR">#REF!</definedName>
    <definedName name="Override___Movement_in_other_liabilities___control___nominal.WN">#REF!</definedName>
    <definedName name="Override___Movement_in_other_liabilities___control___nominal.WR">#REF!</definedName>
    <definedName name="Override___Movement_in_other_liabilities___control___nominal.WWN">#REF!</definedName>
    <definedName name="Override___Movement_in_provisions___control___nominal.ADDN1">#REF!</definedName>
    <definedName name="Override___Movement_in_provisions___control___nominal.ADDN2">#REF!</definedName>
    <definedName name="Override___Movement_in_provisions___control___nominal.BR">#REF!</definedName>
    <definedName name="Override___Movement_in_provisions___control___nominal.WN">#REF!</definedName>
    <definedName name="Override___Movement_in_provisions___control___nominal.WR">#REF!</definedName>
    <definedName name="Override___Movement_in_provisions___control___nominal.WWN">#REF!</definedName>
    <definedName name="Override___movement_in_trade_debtor___business___nominal">#REF!</definedName>
    <definedName name="Override___New_capital_expenditure___proportion_of_new_capital_expenditure_qualifying_for_the_main_rate_pool___control.ADDN1">#REF!</definedName>
    <definedName name="Override___New_capital_expenditure___proportion_of_new_capital_expenditure_qualifying_for_the_main_rate_pool___control.ADDN2">#REF!</definedName>
    <definedName name="Override___New_capital_expenditure___proportion_of_new_capital_expenditure_qualifying_for_the_main_rate_pool___control.BR">#REF!</definedName>
    <definedName name="Override___New_capital_expenditure___proportion_of_new_capital_expenditure_qualifying_for_the_main_rate_pool___control.WN">#REF!</definedName>
    <definedName name="Override___New_capital_expenditure___proportion_of_new_capital_expenditure_qualifying_for_the_main_rate_pool___control.WR">#REF!</definedName>
    <definedName name="Override___New_capital_expenditure___proportion_of_new_capital_expenditure_qualifying_for_the_main_rate_pool___control.WWN">#REF!</definedName>
    <definedName name="Override___New_capital_expenditure___proportion_of_new_capital_expenditure_qualifying_for_the_special_rate_pool___control.ADDN1">#REF!</definedName>
    <definedName name="Override___New_capital_expenditure___proportion_of_new_capital_expenditure_qualifying_for_the_special_rate_pool___control.ADDN2">#REF!</definedName>
    <definedName name="Override___New_capital_expenditure___proportion_of_new_capital_expenditure_qualifying_for_the_special_rate_pool___control.BR">#REF!</definedName>
    <definedName name="Override___New_capital_expenditure___proportion_of_new_capital_expenditure_qualifying_for_the_special_rate_pool___control.WN">#REF!</definedName>
    <definedName name="Override___New_capital_expenditure___proportion_of_new_capital_expenditure_qualifying_for_the_special_rate_pool___control.WR">#REF!</definedName>
    <definedName name="Override___New_capital_expenditure___proportion_of_new_capital_expenditure_qualifying_for_the_special_rate_pool___control.WWN">#REF!</definedName>
    <definedName name="Override___New_capital_expenditure___proportion_of_new_capital_expenditure_qualifying_for_the_structures_and_buildings_pool___control.ADDN1">#REF!</definedName>
    <definedName name="Override___New_capital_expenditure___proportion_of_new_capital_expenditure_qualifying_for_the_structures_and_buildings_pool___control.ADDN2">#REF!</definedName>
    <definedName name="Override___New_capital_expenditure___proportion_of_new_capital_expenditure_qualifying_for_the_structures_and_buildings_pool___control.BR">#REF!</definedName>
    <definedName name="Override___New_capital_expenditure___proportion_of_new_capital_expenditure_qualifying_for_the_structures_and_buildings_pool___control.WN">#REF!</definedName>
    <definedName name="Override___New_capital_expenditure___proportion_of_new_capital_expenditure_qualifying_for_the_structures_and_buildings_pool___control.WR">#REF!</definedName>
    <definedName name="Override___New_capital_expenditure___proportion_of_new_capital_expenditure_qualifying_for_the_structures_and_buildings_pool___control.WWN">#REF!</definedName>
    <definedName name="Override___Non_price_control_income___principal_services___real.ADDN1">#REF!</definedName>
    <definedName name="Override___Non_price_control_income___principal_services___real.ADDN2">#REF!</definedName>
    <definedName name="Override___Non_price_control_income___principal_services___real.BR">#REF!</definedName>
    <definedName name="Override___Non_price_control_income___principal_services___real.WN">#REF!</definedName>
    <definedName name="Override___Non_price_control_income___principal_services___real.WR">#REF!</definedName>
    <definedName name="Override___Non_price_control_income___principal_services___real.WWN">#REF!</definedName>
    <definedName name="Override___Non_price_control_income___third_party_services___Bulk_supplies___contract_not_qualifying_for_water_trading_incentives___signed_before_1_April_2020___real.ADDN1">#REF!</definedName>
    <definedName name="Override___Non_price_control_income___third_party_services___Bulk_supplies___contract_not_qualifying_for_water_trading_incentives___signed_before_1_April_2020___real.ADDN2">#REF!</definedName>
    <definedName name="Override___Non_price_control_income___third_party_services___Bulk_supplies___contract_not_qualifying_for_water_trading_incentives___signed_before_1_April_2020___real.BR">#REF!</definedName>
    <definedName name="Override___Non_price_control_income___third_party_services___Bulk_supplies___contract_not_qualifying_for_water_trading_incentives___signed_before_1_April_2020___real.WN">#REF!</definedName>
    <definedName name="Override___Non_price_control_income___third_party_services___Bulk_supplies___contract_not_qualifying_for_water_trading_incentives___signed_before_1_April_2020___real.WR">#REF!</definedName>
    <definedName name="Override___Non_price_control_income___third_party_services___Bulk_supplies___contract_not_qualifying_for_water_trading_incentives___signed_before_1_April_2020___real.WWN">#REF!</definedName>
    <definedName name="Override___Non_price_control_income___third_party_services___Bulk_supplies___contract_qualifying_for_water_trading_incentives___on_or_after_1_April_2020___real.ADDN1">#REF!</definedName>
    <definedName name="Override___Non_price_control_income___third_party_services___Bulk_supplies___contract_qualifying_for_water_trading_incentives___on_or_after_1_April_2020___real.ADDN2">#REF!</definedName>
    <definedName name="Override___Non_price_control_income___third_party_services___Bulk_supplies___contract_qualifying_for_water_trading_incentives___on_or_after_1_April_2020___real.BR">#REF!</definedName>
    <definedName name="Override___Non_price_control_income___third_party_services___Bulk_supplies___contract_qualifying_for_water_trading_incentives___on_or_after_1_April_2020___real.WN">#REF!</definedName>
    <definedName name="Override___Non_price_control_income___third_party_services___Bulk_supplies___contract_qualifying_for_water_trading_incentives___on_or_after_1_April_2020___real.WR">#REF!</definedName>
    <definedName name="Override___Non_price_control_income___third_party_services___Bulk_supplies___contract_qualifying_for_water_trading_incentives___on_or_after_1_April_2020___real.WWN">#REF!</definedName>
    <definedName name="Override___Non_price_control_income___third_party_services___Bulk_supplies___General___real.ADDN1">#REF!</definedName>
    <definedName name="Override___Non_price_control_income___third_party_services___Bulk_supplies___General___real.ADDN2">#REF!</definedName>
    <definedName name="Override___Non_price_control_income___third_party_services___Bulk_supplies___General___real.BR">#REF!</definedName>
    <definedName name="Override___Non_price_control_income___third_party_services___Bulk_supplies___General___real.WN">#REF!</definedName>
    <definedName name="Override___Non_price_control_income___third_party_services___Bulk_supplies___General___real.WR">#REF!</definedName>
    <definedName name="Override___Non_price_control_income___third_party_services___Bulk_supplies___General___real.WWN">#REF!</definedName>
    <definedName name="Override___Non_price_control_income___third_party_services___other___real.ADDN1">#REF!</definedName>
    <definedName name="Override___Non_price_control_income___third_party_services___other___real.ADDN2">#REF!</definedName>
    <definedName name="Override___Non_price_control_income___third_party_services___other___real.BR">#REF!</definedName>
    <definedName name="Override___Non_price_control_income___third_party_services___other___real.WN">#REF!</definedName>
    <definedName name="Override___Non_price_control_income___third_party_services___other___real.WR">#REF!</definedName>
    <definedName name="Override___Non_price_control_income___third_party_services___other___real.WWN">#REF!</definedName>
    <definedName name="Override___Notional_target_gearing___control.ADDN1">#REF!</definedName>
    <definedName name="Override___Notional_target_gearing___control.ADDN2">#REF!</definedName>
    <definedName name="Override___Notional_target_gearing___control.BR">#REF!</definedName>
    <definedName name="Override___Notional_target_gearing___control.WN">#REF!</definedName>
    <definedName name="Override___Notional_target_gearing___control.WR">#REF!</definedName>
    <definedName name="Override___Notional_target_gearing___control.WWN">#REF!</definedName>
    <definedName name="Override___opening_business_debtors_measured___nominal">#REF!</definedName>
    <definedName name="Override___opening_business_debtors_unmeasured_nominal">#REF!</definedName>
    <definedName name="Override___Opening_business_retail__unmeasured_advance_receipts___nominal">#REF!</definedName>
    <definedName name="Override___Opening_business_retail_measured_advance_receipts___nominal">#REF!</definedName>
    <definedName name="Override___Opening_Called_up_share_capital_balance___control___nominal.ADDN1">#REF!</definedName>
    <definedName name="Override___Opening_Called_up_share_capital_balance___control___nominal.ADDN2">#REF!</definedName>
    <definedName name="Override___Opening_Called_up_share_capital_balance___control___nominal.BR">#REF!</definedName>
    <definedName name="Override___Opening_Called_up_share_capital_balance___control___nominal.WN">#REF!</definedName>
    <definedName name="Override___Opening_Called_up_share_capital_balance___control___nominal.WR">#REF!</definedName>
    <definedName name="Override___Opening_Called_up_share_capital_balance___control___nominal.WWN">#REF!</definedName>
    <definedName name="Override___Opening_Capex_creditors_balance___control___nominal.ADDN1">#REF!</definedName>
    <definedName name="Override___Opening_Capex_creditors_balance___control___nominal.ADDN2">#REF!</definedName>
    <definedName name="Override___Opening_Capex_creditors_balance___control___nominal.BR">#REF!</definedName>
    <definedName name="Override___Opening_Capex_creditors_balance___control___nominal.WN">#REF!</definedName>
    <definedName name="Override___Opening_Capex_creditors_balance___control___nominal.WR">#REF!</definedName>
    <definedName name="Override___Opening_Capex_creditors_balance___control___nominal.WWN">#REF!</definedName>
    <definedName name="Override___Opening_Capital_allowance_balance___main_rate_pool___Capital_expenditure___control___nominal.ADDN1">#REF!</definedName>
    <definedName name="Override___Opening_Capital_allowance_balance___main_rate_pool___Capital_expenditure___control___nominal.ADDN2">#REF!</definedName>
    <definedName name="Override___Opening_Capital_allowance_balance___main_rate_pool___Capital_expenditure___control___nominal.BR">#REF!</definedName>
    <definedName name="Override___Opening_Capital_allowance_balance___main_rate_pool___Capital_expenditure___control___nominal.WN">#REF!</definedName>
    <definedName name="Override___Opening_Capital_allowance_balance___main_rate_pool___Capital_expenditure___control___nominal.WR">#REF!</definedName>
    <definedName name="Override___Opening_Capital_allowance_balance___main_rate_pool___Capital_expenditure___control___nominal.WWN">#REF!</definedName>
    <definedName name="Override___Opening_Capital_allowance_balance___special_rate_pool___Capital_expenditure___control___nominal.ADDN1">#REF!</definedName>
    <definedName name="Override___Opening_Capital_allowance_balance___special_rate_pool___Capital_expenditure___control___nominal.ADDN2">#REF!</definedName>
    <definedName name="Override___Opening_Capital_allowance_balance___special_rate_pool___Capital_expenditure___control___nominal.BR">#REF!</definedName>
    <definedName name="Override___Opening_Capital_allowance_balance___special_rate_pool___Capital_expenditure___control___nominal.WN">#REF!</definedName>
    <definedName name="Override___Opening_Capital_allowance_balance___special_rate_pool___Capital_expenditure___control___nominal.WR">#REF!</definedName>
    <definedName name="Override___Opening_Capital_allowance_balance___special_rate_pool___Capital_expenditure___control___nominal.WWN">#REF!</definedName>
    <definedName name="Override___Opening_Capital_allowance_balance___structures_and_buildings_pool___Capital_expenditure___control___nominal.ADDN1">#REF!</definedName>
    <definedName name="Override___Opening_Capital_allowance_balance___structures_and_buildings_pool___Capital_expenditure___control___nominal.ADDN2">#REF!</definedName>
    <definedName name="Override___Opening_Capital_allowance_balance___structures_and_buildings_pool___Capital_expenditure___control___nominal.BR">#REF!</definedName>
    <definedName name="Override___Opening_Capital_allowance_balance___structures_and_buildings_pool___Capital_expenditure___control___nominal.WN">#REF!</definedName>
    <definedName name="Override___Opening_Capital_allowance_balance___structures_and_buildings_pool___Capital_expenditure___control___nominal.WR">#REF!</definedName>
    <definedName name="Override___Opening_Capital_allowance_balance___structures_and_buildings_pool___Capital_expenditure___control___nominal.WWN">#REF!</definedName>
    <definedName name="Override___opening_current_tax_liabilities___control___nominal.ADDN1">#REF!</definedName>
    <definedName name="Override___opening_current_tax_liabilities___control___nominal.ADDN2">#REF!</definedName>
    <definedName name="Override___opening_current_tax_liabilities___control___nominal.BR">#REF!</definedName>
    <definedName name="Override___opening_current_tax_liabilities___control___nominal.WN">#REF!</definedName>
    <definedName name="Override___opening_current_tax_liabilities___control___nominal.WR">#REF!</definedName>
    <definedName name="Override___opening_current_tax_liabilities___control___nominal.WWN">#REF!</definedName>
    <definedName name="Override___opening_deferred_tax_balance___control___nominal.ADDN1">#REF!</definedName>
    <definedName name="Override___opening_deferred_tax_balance___control___nominal.ADDN2">#REF!</definedName>
    <definedName name="Override___opening_deferred_tax_balance___control___nominal.BR">#REF!</definedName>
    <definedName name="Override___opening_deferred_tax_balance___control___nominal.WN">#REF!</definedName>
    <definedName name="Override___opening_deferred_tax_balance___control___nominal.WR">#REF!</definedName>
    <definedName name="Override___opening_deferred_tax_balance___control___nominal.WWN">#REF!</definedName>
    <definedName name="Override___opening_dividend_cashflow_balance___control___nominal.ADDN1">#REF!</definedName>
    <definedName name="Override___opening_dividend_cashflow_balance___control___nominal.ADDN2">#REF!</definedName>
    <definedName name="Override___opening_dividend_cashflow_balance___control___nominal.BR">#REF!</definedName>
    <definedName name="Override___opening_dividend_cashflow_balance___control___nominal.WN">#REF!</definedName>
    <definedName name="Override___opening_dividend_cashflow_balance___control___nominal.WR">#REF!</definedName>
    <definedName name="Override___opening_dividend_cashflow_balance___control___nominal.WWN">#REF!</definedName>
    <definedName name="Override___Opening_Dividend_creditors_balance___control___nominal.ADDN1">#REF!</definedName>
    <definedName name="Override___Opening_Dividend_creditors_balance___control___nominal.ADDN2">#REF!</definedName>
    <definedName name="Override___Opening_Dividend_creditors_balance___control___nominal.BR">#REF!</definedName>
    <definedName name="Override___Opening_Dividend_creditors_balance___control___nominal.WN">#REF!</definedName>
    <definedName name="Override___Opening_Dividend_creditors_balance___control___nominal.WR">#REF!</definedName>
    <definedName name="Override___Opening_Dividend_creditors_balance___control___nominal.WWN">#REF!</definedName>
    <definedName name="Override___Opening_household_measured_advance_receipts___nominal">#REF!</definedName>
    <definedName name="Override___Opening_household_unmeasured_advance_receipts___nominal">#REF!</definedName>
    <definedName name="Override___opening_intangible_asset_and_investments_balance___control___nominal.ADDN1">#REF!</definedName>
    <definedName name="Override___opening_intangible_asset_and_investments_balance___control___nominal.ADDN2">#REF!</definedName>
    <definedName name="Override___opening_intangible_asset_and_investments_balance___control___nominal.BR">#REF!</definedName>
    <definedName name="Override___opening_intangible_asset_and_investments_balance___control___nominal.WN">#REF!</definedName>
    <definedName name="Override___opening_intangible_asset_and_investments_balance___control___nominal.WR">#REF!</definedName>
    <definedName name="Override___opening_intangible_asset_and_investments_balance___control___nominal.WWN">#REF!</definedName>
    <definedName name="Override___Opening_Non_distributable_reserves_balance___control___nominal.ADDN1">#REF!</definedName>
    <definedName name="Override___Opening_Non_distributable_reserves_balance___control___nominal.ADDN2">#REF!</definedName>
    <definedName name="Override___Opening_Non_distributable_reserves_balance___control___nominal.BR">#REF!</definedName>
    <definedName name="Override___Opening_Non_distributable_reserves_balance___control___nominal.WN">#REF!</definedName>
    <definedName name="Override___Opening_Non_distributable_reserves_balance___control___nominal.WR">#REF!</definedName>
    <definedName name="Override___Opening_Non_distributable_reserves_balance___control___nominal.WWN">#REF!</definedName>
    <definedName name="Override___Opening_Other_creditors_balance___control___nominal.ADDN1">#REF!</definedName>
    <definedName name="Override___Opening_Other_creditors_balance___control___nominal.ADDN2">#REF!</definedName>
    <definedName name="Override___Opening_Other_creditors_balance___control___nominal.BR">#REF!</definedName>
    <definedName name="Override___Opening_Other_creditors_balance___control___nominal.WN">#REF!</definedName>
    <definedName name="Override___Opening_Other_creditors_balance___control___nominal.WR">#REF!</definedName>
    <definedName name="Override___Opening_Other_creditors_balance___control___nominal.WWN">#REF!</definedName>
    <definedName name="Override___Opening_Other_debtors_balance___control___nominal.ADDN1">#REF!</definedName>
    <definedName name="Override___Opening_Other_debtors_balance___control___nominal.ADDN2">#REF!</definedName>
    <definedName name="Override___Opening_Other_debtors_balance___control___nominal.BR">#REF!</definedName>
    <definedName name="Override___Opening_Other_debtors_balance___control___nominal.WN">#REF!</definedName>
    <definedName name="Override___Opening_Other_debtors_balance___control___nominal.WR">#REF!</definedName>
    <definedName name="Override___Opening_Other_debtors_balance___control___nominal.WWN">#REF!</definedName>
    <definedName name="Override___Opening_Other_liabilities_balance___control___nominal.ADDN1">#REF!</definedName>
    <definedName name="Override___Opening_Other_liabilities_balance___control___nominal.ADDN2">#REF!</definedName>
    <definedName name="Override___Opening_Other_liabilities_balance___control___nominal.BR">#REF!</definedName>
    <definedName name="Override___Opening_Other_liabilities_balance___control___nominal.WN">#REF!</definedName>
    <definedName name="Override___Opening_Other_liabilities_balance___control___nominal.WR">#REF!</definedName>
    <definedName name="Override___Opening_Other_liabilities_balance___control___nominal.WWN">#REF!</definedName>
    <definedName name="Override___Opening_Provisions_balance___control___nominal.ADDN1">#REF!</definedName>
    <definedName name="Override___Opening_Provisions_balance___control___nominal.ADDN2">#REF!</definedName>
    <definedName name="Override___Opening_Provisions_balance___control___nominal.BR">#REF!</definedName>
    <definedName name="Override___Opening_Provisions_balance___control___nominal.WN">#REF!</definedName>
    <definedName name="Override___Opening_Provisions_balance___control___nominal.WR">#REF!</definedName>
    <definedName name="Override___Opening_Provisions_balance___control___nominal.WWN">#REF!</definedName>
    <definedName name="Override___Opening_retained_cash_balance___Business___nominal">#REF!</definedName>
    <definedName name="Override___Opening_retained_cash_balance___Residential___nominal">#REF!</definedName>
    <definedName name="Override___Opening_retained_earnings_balance___Business___nominal">#REF!</definedName>
    <definedName name="Override___opening_retained_earnings_balance___control___nominal.ADDN1">#REF!</definedName>
    <definedName name="Override___opening_retained_earnings_balance___control___nominal.ADDN2">#REF!</definedName>
    <definedName name="Override___opening_retained_earnings_balance___control___nominal.BR">#REF!</definedName>
    <definedName name="Override___opening_retained_earnings_balance___control___nominal.WN">#REF!</definedName>
    <definedName name="Override___opening_retained_earnings_balance___control___nominal.WR">#REF!</definedName>
    <definedName name="Override___opening_retained_earnings_balance___control___nominal.WWN">#REF!</definedName>
    <definedName name="Override___Opening_Retirement_benefit_asset____liabilities__balance___control___nominal.ADDN1">#REF!</definedName>
    <definedName name="Override___Opening_Retirement_benefit_asset____liabilities__balance___control___nominal.ADDN2">#REF!</definedName>
    <definedName name="Override___Opening_Retirement_benefit_asset____liabilities__balance___control___nominal.BR">#REF!</definedName>
    <definedName name="Override___Opening_Retirement_benefit_asset____liabilities__balance___control___nominal.WN">#REF!</definedName>
    <definedName name="Override___Opening_Retirement_benefit_asset____liabilities__balance___control___nominal.WR">#REF!</definedName>
    <definedName name="Override___Opening_Retirement_benefit_asset____liabilities__balance___control___nominal.WWN">#REF!</definedName>
    <definedName name="Override___opening_tax_loss_balance___wholesale.ADDN1">#REF!</definedName>
    <definedName name="Override___opening_tax_loss_balance___wholesale.ADDN2">#REF!</definedName>
    <definedName name="Override___opening_tax_loss_balance___wholesale.BR">#REF!</definedName>
    <definedName name="Override___opening_tax_loss_balance___wholesale.WN">#REF!</definedName>
    <definedName name="Override___opening_tax_loss_balance___wholesale.WR">#REF!</definedName>
    <definedName name="Override___opening_tax_loss_balance___wholesale.WWN">#REF!</definedName>
    <definedName name="Override___Opening_trade_and_other_payables___Wholesale_creditors___business_retail___nominal">#REF!</definedName>
    <definedName name="Override___Opening_Trade_creditors_balance___control___nominal.ADDN1">#REF!</definedName>
    <definedName name="Override___Opening_Trade_creditors_balance___control___nominal.ADDN2">#REF!</definedName>
    <definedName name="Override___Opening_Trade_creditors_balance___control___nominal.BR">#REF!</definedName>
    <definedName name="Override___Opening_Trade_creditors_balance___control___nominal.WN">#REF!</definedName>
    <definedName name="Override___Opening_Trade_creditors_balance___control___nominal.WR">#REF!</definedName>
    <definedName name="Override___Opening_Trade_creditors_balance___control___nominal.WWN">#REF!</definedName>
    <definedName name="Override___Opening_Trade_debtors_balance___control___nominal.ADDN1">#REF!</definedName>
    <definedName name="Override___Opening_Trade_debtors_balance___control___nominal.ADDN2">#REF!</definedName>
    <definedName name="Override___Opening_Trade_debtors_balance___control___nominal.BR">#REF!</definedName>
    <definedName name="Override___Opening_Trade_debtors_balance___control___nominal.WN">#REF!</definedName>
    <definedName name="Override___Opening_Trade_debtors_balance___control___nominal.WR">#REF!</definedName>
    <definedName name="Override___Opening_Trade_debtors_balance___control___nominal.WWN">#REF!</definedName>
    <definedName name="Override___operating_costs_associated_with_equity_issuance___real.ADDN1">#REF!</definedName>
    <definedName name="Override___operating_costs_associated_with_equity_issuance___real.ADDN2">#REF!</definedName>
    <definedName name="Override___operating_costs_associated_with_equity_issuance___real.BR">#REF!</definedName>
    <definedName name="Override___operating_costs_associated_with_equity_issuance___real.WN">#REF!</definedName>
    <definedName name="Override___operating_costs_associated_with_equity_issuance___real.WR">#REF!</definedName>
    <definedName name="Override___operating_costs_associated_with_equity_issuance___real.WWN">#REF!</definedName>
    <definedName name="Override___Ordinary_dividend_override___nominal">#REF!</definedName>
    <definedName name="Override___Ordinary_shares_issued___control___nominal.ADDN1">#REF!</definedName>
    <definedName name="Override___Ordinary_shares_issued___control___nominal.ADDN2">#REF!</definedName>
    <definedName name="Override___Ordinary_shares_issued___control___nominal.BR">#REF!</definedName>
    <definedName name="Override___Ordinary_shares_issued___control___nominal.WN">#REF!</definedName>
    <definedName name="Override___Ordinary_shares_issued___control___nominal.WR">#REF!</definedName>
    <definedName name="Override___Ordinary_shares_issued___control___nominal.WWN">#REF!</definedName>
    <definedName name="Override___Other_adjustments_to_taxable_profits___control___nominal.ADDN1">#REF!</definedName>
    <definedName name="Override___Other_adjustments_to_taxable_profits___control___nominal.ADDN2">#REF!</definedName>
    <definedName name="Override___Other_adjustments_to_taxable_profits___control___nominal.BR">#REF!</definedName>
    <definedName name="Override___Other_adjustments_to_taxable_profits___control___nominal.WN">#REF!</definedName>
    <definedName name="Override___Other_adjustments_to_taxable_profits___control___nominal.WR">#REF!</definedName>
    <definedName name="Override___Other_adjustments_to_taxable_profits___control___nominal.WWN">#REF!</definedName>
    <definedName name="Override___Other_creditors_target_balance___control___nominal.ADDN1">#REF!</definedName>
    <definedName name="Override___Other_creditors_target_balance___control___nominal.ADDN2">#REF!</definedName>
    <definedName name="Override___Other_creditors_target_balance___control___nominal.BR">#REF!</definedName>
    <definedName name="Override___Other_creditors_target_balance___control___nominal.WN">#REF!</definedName>
    <definedName name="Override___Other_creditors_target_balance___control___nominal.WR">#REF!</definedName>
    <definedName name="Override___Other_creditors_target_balance___control___nominal.WWN">#REF!</definedName>
    <definedName name="Override___other_debtors_target_balance___control___nominal.ADDN1">#REF!</definedName>
    <definedName name="Override___other_debtors_target_balance___control___nominal.ADDN2">#REF!</definedName>
    <definedName name="Override___other_debtors_target_balance___control___nominal.BR">#REF!</definedName>
    <definedName name="Override___other_debtors_target_balance___control___nominal.WN">#REF!</definedName>
    <definedName name="Override___other_debtors_target_balance___control___nominal.WR">#REF!</definedName>
    <definedName name="Override___other_debtors_target_balance___control___nominal.WWN">#REF!</definedName>
    <definedName name="Override___Other_operating_income___real.ADDN1">#REF!</definedName>
    <definedName name="Override___Other_operating_income___real.ADDN2">#REF!</definedName>
    <definedName name="Override___Other_operating_income___real.BR">#REF!</definedName>
    <definedName name="Override___Other_operating_income___real.WN">#REF!</definedName>
    <definedName name="Override___Other_operating_income___real.WR">#REF!</definedName>
    <definedName name="Override___Other_operating_income___real.WWN">#REF!</definedName>
    <definedName name="Override___Other_price_control_income___Third_party_revenue___real.ADDN1">#REF!</definedName>
    <definedName name="Override___Other_price_control_income___Third_party_revenue___real.ADDN2">#REF!</definedName>
    <definedName name="Override___Other_price_control_income___Third_party_revenue___real.BR">#REF!</definedName>
    <definedName name="Override___Other_price_control_income___Third_party_revenue___real.WN">#REF!</definedName>
    <definedName name="Override___Other_price_control_income___Third_party_revenue___real.WR">#REF!</definedName>
    <definedName name="Override___Other_price_control_income___Third_party_revenue___real.WWN">#REF!</definedName>
    <definedName name="Override___Other_taxable_income___Amortisation_on_grants_and_contributions___control___nominal.ADDN1">#REF!</definedName>
    <definedName name="Override___Other_taxable_income___Amortisation_on_grants_and_contributions___control___nominal.ADDN2">#REF!</definedName>
    <definedName name="Override___Other_taxable_income___Amortisation_on_grants_and_contributions___control___nominal.BR">#REF!</definedName>
    <definedName name="Override___Other_taxable_income___Amortisation_on_grants_and_contributions___control___nominal.WN">#REF!</definedName>
    <definedName name="Override___Other_taxable_income___Amortisation_on_grants_and_contributions___control___nominal.WR">#REF!</definedName>
    <definedName name="Override___Other_taxable_income___Amortisation_on_grants_and_contributions___control___nominal.WWN">#REF!</definedName>
    <definedName name="Override___Other_taxable_income___Grants_and_contributions_taxable_on_receipt___control___nominal.ADDN1">#REF!</definedName>
    <definedName name="Override___Other_taxable_income___Grants_and_contributions_taxable_on_receipt___control___nominal.ADDN2">#REF!</definedName>
    <definedName name="Override___Other_taxable_income___Grants_and_contributions_taxable_on_receipt___control___nominal.BR">#REF!</definedName>
    <definedName name="Override___Other_taxable_income___Grants_and_contributions_taxable_on_receipt___control___nominal.WN">#REF!</definedName>
    <definedName name="Override___Other_taxable_income___Grants_and_contributions_taxable_on_receipt___control___nominal.WR">#REF!</definedName>
    <definedName name="Override___Other_taxable_income___Grants_and_contributions_taxable_on_receipt___control___nominal.WWN">#REF!</definedName>
    <definedName name="Override___P_L_expenditure_not_allowable_as_a_deduction_from_taxable_trading_profits___control___nominal.ADDN1">#REF!</definedName>
    <definedName name="Override___P_L_expenditure_not_allowable_as_a_deduction_from_taxable_trading_profits___control___nominal.ADDN2">#REF!</definedName>
    <definedName name="Override___P_L_expenditure_not_allowable_as_a_deduction_from_taxable_trading_profits___control___nominal.BR">#REF!</definedName>
    <definedName name="Override___P_L_expenditure_not_allowable_as_a_deduction_from_taxable_trading_profits___control___nominal.WN">#REF!</definedName>
    <definedName name="Override___P_L_expenditure_not_allowable_as_a_deduction_from_taxable_trading_profits___control___nominal.WR">#REF!</definedName>
    <definedName name="Override___P_L_expenditure_not_allowable_as_a_deduction_from_taxable_trading_profits___control___nominal.WWN">#REF!</definedName>
    <definedName name="Override___P_L_expenditure_relating_to_renewals_not_allowable_as_a_deduction_from_taxable_trading_profits___control___nominal.ADDN1">#REF!</definedName>
    <definedName name="Override___P_L_expenditure_relating_to_renewals_not_allowable_as_a_deduction_from_taxable_trading_profits___control___nominal.ADDN2">#REF!</definedName>
    <definedName name="Override___P_L_expenditure_relating_to_renewals_not_allowable_as_a_deduction_from_taxable_trading_profits___control___nominal.BR">#REF!</definedName>
    <definedName name="Override___P_L_expenditure_relating_to_renewals_not_allowable_as_a_deduction_from_taxable_trading_profits___control___nominal.WN">#REF!</definedName>
    <definedName name="Override___P_L_expenditure_relating_to_renewals_not_allowable_as_a_deduction_from_taxable_trading_profits___control___nominal.WR">#REF!</definedName>
    <definedName name="Override___P_L_expenditure_relating_to_renewals_not_allowable_as_a_deduction_from_taxable_trading_profits___control___nominal.WWN">#REF!</definedName>
    <definedName name="Override___PAYG_Rate___Total_PAYG_rate.ADDN1">#REF!</definedName>
    <definedName name="Override___PAYG_Rate___Total_PAYG_rate.ADDN2">#REF!</definedName>
    <definedName name="Override___PAYG_Rate___Total_PAYG_rate.BR">#REF!</definedName>
    <definedName name="Override___PAYG_Rate___Total_PAYG_rate.WN">#REF!</definedName>
    <definedName name="Override___PAYG_Rate___Total_PAYG_rate.WR">#REF!</definedName>
    <definedName name="Override___PAYG_Rate___Total_PAYG_rate.WWN">#REF!</definedName>
    <definedName name="Override___Percentage_retail_earnings_distributed_as_dividends">#REF!</definedName>
    <definedName name="Override___Post_financeability_adjustments_eligible_for_tax_uplift___real.ADDN1">#REF!</definedName>
    <definedName name="Override___Post_financeability_adjustments_eligible_for_tax_uplift___real.ADDN2">#REF!</definedName>
    <definedName name="Override___Post_financeability_adjustments_eligible_for_tax_uplift___real.BR">#REF!</definedName>
    <definedName name="Override___Post_financeability_adjustments_eligible_for_tax_uplift___real.WN">#REF!</definedName>
    <definedName name="Override___Post_financeability_adjustments_eligible_for_tax_uplift___real.WR">#REF!</definedName>
    <definedName name="Override___Post_financeability_adjustments_eligible_for_tax_uplift___real.WWN">#REF!</definedName>
    <definedName name="Override___Post_financeability_adjustments_not_eligible_for_tax_uplift___real.ADDN1">#REF!</definedName>
    <definedName name="Override___Post_financeability_adjustments_not_eligible_for_tax_uplift___real.ADDN2">#REF!</definedName>
    <definedName name="Override___Post_financeability_adjustments_not_eligible_for_tax_uplift___real.BR">#REF!</definedName>
    <definedName name="Override___Post_financeability_adjustments_not_eligible_for_tax_uplift___real.WN">#REF!</definedName>
    <definedName name="Override___Post_financeability_adjustments_not_eligible_for_tax_uplift___real.WR">#REF!</definedName>
    <definedName name="Override___Post_financeability_adjustments_not_eligible_for_tax_uplift___real.WWN">#REF!</definedName>
    <definedName name="Override___Pre_2020_RCV_opening_balance___real.ADDN1">#REF!</definedName>
    <definedName name="Override___Pre_2020_RCV_opening_balance___real.ADDN2">#REF!</definedName>
    <definedName name="Override___Pre_2020_RCV_opening_balance___real.BR">#REF!</definedName>
    <definedName name="Override___Pre_2020_RCV_opening_balance___real.WN">#REF!</definedName>
    <definedName name="Override___Pre_2020_RCV_opening_balance___real.WR">#REF!</definedName>
    <definedName name="Override___Pre_2020_RCV_opening_balance___real.WWN">#REF!</definedName>
    <definedName name="Override___Pre_2025_RCV_Run_off_rate.ADDN1">#REF!</definedName>
    <definedName name="Override___Pre_2025_RCV_Run_off_rate.ADDN2">#REF!</definedName>
    <definedName name="Override___Pre_2025_RCV_Run_off_rate.BR">#REF!</definedName>
    <definedName name="Override___Pre_2025_RCV_Run_off_rate.WN">#REF!</definedName>
    <definedName name="Override___Pre_2025_RCV_Run_off_rate.WR">#REF!</definedName>
    <definedName name="Override___Pre_2025_RCV_Run_off_rate.WWN">#REF!</definedName>
    <definedName name="Override___Price_control_income___third_party_services___Rechargeable_works___real.ADDN1">#REF!</definedName>
    <definedName name="Override___Price_control_income___third_party_services___Rechargeable_works___real.ADDN2">#REF!</definedName>
    <definedName name="Override___Price_control_income___third_party_services___Rechargeable_works___real.BR">#REF!</definedName>
    <definedName name="Override___Price_control_income___third_party_services___Rechargeable_works___real.WN">#REF!</definedName>
    <definedName name="Override___Price_control_income___third_party_services___Rechargeable_works___real.WR">#REF!</definedName>
    <definedName name="Override___Price_control_income___third_party_services___Rechargeable_works___real.WWN">#REF!</definedName>
    <definedName name="Override___Prior_period_company_residential_apportionment">#REF!</definedName>
    <definedName name="Override___Proportion_of_capital_expenditure_qualifying_for_high_level_deduction_main_rate_pool.ADDN1">#REF!</definedName>
    <definedName name="Override___Proportion_of_capital_expenditure_qualifying_for_high_level_deduction_main_rate_pool.ADDN2">#REF!</definedName>
    <definedName name="Override___Proportion_of_capital_expenditure_qualifying_for_high_level_deduction_main_rate_pool.BR">#REF!</definedName>
    <definedName name="Override___Proportion_of_capital_expenditure_qualifying_for_high_level_deduction_main_rate_pool.WN">#REF!</definedName>
    <definedName name="Override___Proportion_of_capital_expenditure_qualifying_for_high_level_deduction_main_rate_pool.WR">#REF!</definedName>
    <definedName name="Override___Proportion_of_capital_expenditure_qualifying_for_high_level_deduction_main_rate_pool.WWN">#REF!</definedName>
    <definedName name="Override___Proportion_of_capitalised_revenue_expenditure__infra___non_infra_.ADDN1">#REF!</definedName>
    <definedName name="Override___Proportion_of_capitalised_revenue_expenditure__infra___non_infra_.ADDN2">#REF!</definedName>
    <definedName name="Override___Proportion_of_capitalised_revenue_expenditure__infra___non_infra_.BR">#REF!</definedName>
    <definedName name="Override___Proportion_of_capitalised_revenue_expenditure__infra___non_infra_.WN">#REF!</definedName>
    <definedName name="Override___Proportion_of_capitalised_revenue_expenditure__infra___non_infra_.WR">#REF!</definedName>
    <definedName name="Override___Proportion_of_capitalised_revenue_expenditure__infra___non_infra_.WWN">#REF!</definedName>
    <definedName name="Override___proportion_of_new_capital_expenditure_not_qualifying_for_capital_allowance_deductions.ADDN1">#REF!</definedName>
    <definedName name="Override___proportion_of_new_capital_expenditure_not_qualifying_for_capital_allowance_deductions.ADDN2">#REF!</definedName>
    <definedName name="Override___proportion_of_new_capital_expenditure_not_qualifying_for_capital_allowance_deductions.BR">#REF!</definedName>
    <definedName name="Override___proportion_of_new_capital_expenditure_not_qualifying_for_capital_allowance_deductions.WN">#REF!</definedName>
    <definedName name="Override___proportion_of_new_capital_expenditure_not_qualifying_for_capital_allowance_deductions.WR">#REF!</definedName>
    <definedName name="Override___proportion_of_new_capital_expenditure_not_qualifying_for_capital_allowance_deductions.WWN">#REF!</definedName>
    <definedName name="Override___proportion_of_new_capital_expenditure_qualifying_for_a_full_deduction.ADDN1">#REF!</definedName>
    <definedName name="Override___proportion_of_new_capital_expenditure_qualifying_for_a_full_deduction.ADDN2">#REF!</definedName>
    <definedName name="Override___proportion_of_new_capital_expenditure_qualifying_for_a_full_deduction.BR">#REF!</definedName>
    <definedName name="Override___proportion_of_new_capital_expenditure_qualifying_for_a_full_deduction.WN">#REF!</definedName>
    <definedName name="Override___proportion_of_new_capital_expenditure_qualifying_for_a_full_deduction.WR">#REF!</definedName>
    <definedName name="Override___proportion_of_new_capital_expenditure_qualifying_for_a_full_deduction.WWN">#REF!</definedName>
    <definedName name="Override___Proportion_of_new_capital_expenditure_qualifying_for_high_level_deduction_special_rate_pool.ADDN1">#REF!</definedName>
    <definedName name="Override___Proportion_of_new_capital_expenditure_qualifying_for_high_level_deduction_special_rate_pool.ADDN2">#REF!</definedName>
    <definedName name="Override___Proportion_of_new_capital_expenditure_qualifying_for_high_level_deduction_special_rate_pool.BR">#REF!</definedName>
    <definedName name="Override___Proportion_of_new_capital_expenditure_qualifying_for_high_level_deduction_special_rate_pool.WN">#REF!</definedName>
    <definedName name="Override___Proportion_of_new_capital_expenditure_qualifying_for_high_level_deduction_special_rate_pool.WR">#REF!</definedName>
    <definedName name="Override___Proportion_of_new_capital_expenditure_qualifying_for_high_level_deduction_special_rate_pool.WWN">#REF!</definedName>
    <definedName name="Override___Proportion_of_new_capital_expenditure_qualifying_for_high_level_deduction_structures_and_buildings_pool.ADDN1">#REF!</definedName>
    <definedName name="Override___Proportion_of_new_capital_expenditure_qualifying_for_high_level_deduction_structures_and_buildings_pool.ADDN2">#REF!</definedName>
    <definedName name="Override___Proportion_of_new_capital_expenditure_qualifying_for_high_level_deduction_structures_and_buildings_pool.BR">#REF!</definedName>
    <definedName name="Override___Proportion_of_new_capital_expenditure_qualifying_for_high_level_deduction_structures_and_buildings_pool.WN">#REF!</definedName>
    <definedName name="Override___Proportion_of_new_capital_expenditure_qualifying_for_high_level_deduction_structures_and_buildings_pool.WR">#REF!</definedName>
    <definedName name="Override___Proportion_of_new_capital_expenditure_qualifying_for_high_level_deduction_structures_and_buildings_pool.WWN">#REF!</definedName>
    <definedName name="Override___Proportion_of_RPI_ILD">#REF!</definedName>
    <definedName name="Override___proportion_of_taxable_profits_available_for_tax_loss_utilisation">#REF!</definedName>
    <definedName name="Override___QAA_reward__penalty____real.ADDN1">#REF!</definedName>
    <definedName name="Override___QAA_reward__penalty____real.ADDN2">#REF!</definedName>
    <definedName name="Override___QAA_reward__penalty____real.BR">#REF!</definedName>
    <definedName name="Override___QAA_reward__penalty____real.WN">#REF!</definedName>
    <definedName name="Override___QAA_reward__penalty____real.WR">#REF!</definedName>
    <definedName name="Override___QAA_reward__penalty____real.WWN">#REF!</definedName>
    <definedName name="Override___real_dividend_growth">#REF!</definedName>
    <definedName name="Override___Reprofiling_revenue___real.ADDN1">#REF!</definedName>
    <definedName name="Override___Reprofiling_revenue___real.ADDN2">#REF!</definedName>
    <definedName name="Override___Reprofiling_revenue___real.BR">#REF!</definedName>
    <definedName name="Override___Reprofiling_revenue___real.WN">#REF!</definedName>
    <definedName name="Override___Reprofiling_revenue___real.WR">#REF!</definedName>
    <definedName name="Override___Reprofiling_revenue___real.WWN">#REF!</definedName>
    <definedName name="Override___Residential_net_margin_for_company">#REF!</definedName>
    <definedName name="Override___Residential_Retail_allowed_depreciation__post_efficiency_challenge_and_adjustments____real">#REF!</definedName>
    <definedName name="Override___Residential_retail_costs__opex_plus_depn__exc_3rd_party_services____measured___Wastewater_only___nominal">#REF!</definedName>
    <definedName name="Override___Residential_retail_costs__opex_plus_depn__exc_3rd_party_services____measured___Water_only___nominal">#REF!</definedName>
    <definedName name="Override___Residential_retail_costs__opex_plus_depn__exc_3rd_party_services____unmeasured___Wastewater_only___nominal">#REF!</definedName>
    <definedName name="Override___Residential_retail_costs__opex_plus_depn__exc_3rd_party_services____unmeasured___Water_only___nominal">#REF!</definedName>
    <definedName name="Override___Residential_retail_revenue_adjustment_active___real">#REF!</definedName>
    <definedName name="Override___Retail___Corporation_tax_creditor_b_f___nominal">#REF!</definedName>
    <definedName name="Override___Retail___Retail_creditor_months__Payment_terms___Business_retail_pays_wholesaler_in_arrears__advance_">#REF!</definedName>
    <definedName name="Override___Retail___Retail_creditor_months__Payment_terms___Residential_retail_pays_wholesaler_in_arrears__advance_">#REF!</definedName>
    <definedName name="Override___Retirement_benefit_asset____liability__balance___Business___nominal">#REF!</definedName>
    <definedName name="Override___Retirement_benefit_asset____liability__balance___Residential___nominal">#REF!</definedName>
    <definedName name="Override___RPI_CPIH_wedge_for_RPI_ILD_indexation_rate">#REF!</definedName>
    <definedName name="Override___Run_off_rate_for_Post_2025_RCV.ADDN1">#REF!</definedName>
    <definedName name="Override___Run_off_rate_for_Post_2025_RCV.ADDN2">#REF!</definedName>
    <definedName name="Override___Run_off_rate_for_Post_2025_RCV.BR">#REF!</definedName>
    <definedName name="Override___Run_off_rate_for_Post_2025_RCV.WN">#REF!</definedName>
    <definedName name="Override___Run_off_rate_for_Post_2025_RCV.WR">#REF!</definedName>
    <definedName name="Override___Run_off_rate_for_Post_2025_RCV.WWN">#REF!</definedName>
    <definedName name="Override___Statutory_Corporation_tax_rate">#REF!</definedName>
    <definedName name="Override___Tariff_Band___Forecast_allocated_wholesale_charge___nominal.1">#REF!</definedName>
    <definedName name="Override___Tariff_Band___Forecast_allocated_wholesale_charge___nominal.2">#REF!</definedName>
    <definedName name="Override___Tariff_Band___Forecast_allocated_wholesale_charge___nominal.3">#REF!</definedName>
    <definedName name="Override___tariff_band___net_margin_percentage.1">#REF!</definedName>
    <definedName name="Override___tariff_band___net_margin_percentage.2">#REF!</definedName>
    <definedName name="Override___tariff_band___net_margin_percentage.3">#REF!</definedName>
    <definedName name="Override___Tariff_Band___Number_of_customers___Tariff_Band.1">#REF!</definedName>
    <definedName name="Override___Tariff_Band___Number_of_customers___Tariff_Band.2">#REF!</definedName>
    <definedName name="Override___Tariff_Band___Number_of_customers___Tariff_Band.3">#REF!</definedName>
    <definedName name="Override___tax_cashflow_initial_balance.ADDN1">#REF!</definedName>
    <definedName name="Override___tax_cashflow_initial_balance.ADDN2">#REF!</definedName>
    <definedName name="Override___tax_cashflow_initial_balance.BR">#REF!</definedName>
    <definedName name="Override___tax_cashflow_initial_balance.WN">#REF!</definedName>
    <definedName name="Override___tax_cashflow_initial_balance.WR">#REF!</definedName>
    <definedName name="Override___tax_cashflow_initial_balance.WWN">#REF!</definedName>
    <definedName name="Override___Tax_loss_allowance___nominal">#REF!</definedName>
    <definedName name="Override___Tonnes_of_dry_solid___BR">#REF!</definedName>
    <definedName name="Override___Total_Additional_control_customers_WN">#REF!</definedName>
    <definedName name="Override___Total_Additional_control_customers_WR">#REF!</definedName>
    <definedName name="Override___Total_direct_procurement_from_customers___infrastructure_cost_1___real.ADDN1">#REF!</definedName>
    <definedName name="Override___Total_direct_procurement_from_customers___infrastructure_cost_1___real.ADDN2">#REF!</definedName>
    <definedName name="Override___Total_direct_procurement_from_customers___infrastructure_cost_1___real.BR">#REF!</definedName>
    <definedName name="Override___Total_direct_procurement_from_customers___infrastructure_cost_1___real.WN">#REF!</definedName>
    <definedName name="Override___Total_direct_procurement_from_customers___infrastructure_cost_1___real.WR">#REF!</definedName>
    <definedName name="Override___Total_direct_procurement_from_customers___infrastructure_cost_1___real.WWN">#REF!</definedName>
    <definedName name="Override___Total_direct_procurement_from_customers___infrastructure_cost_2___real.ADDN1">#REF!</definedName>
    <definedName name="Override___Total_direct_procurement_from_customers___infrastructure_cost_2___real.ADDN2">#REF!</definedName>
    <definedName name="Override___Total_direct_procurement_from_customers___infrastructure_cost_2___real.BR">#REF!</definedName>
    <definedName name="Override___Total_direct_procurement_from_customers___infrastructure_cost_2___real.WN">#REF!</definedName>
    <definedName name="Override___Total_direct_procurement_from_customers___infrastructure_cost_2___real.WR">#REF!</definedName>
    <definedName name="Override___Total_direct_procurement_from_customers___infrastructure_cost_2___real.WWN">#REF!</definedName>
    <definedName name="Override___Total_direct_procurement_from_customers___infrastructure_cost_3___real.ADDN1">#REF!</definedName>
    <definedName name="Override___Total_direct_procurement_from_customers___infrastructure_cost_3___real.ADDN2">#REF!</definedName>
    <definedName name="Override___Total_direct_procurement_from_customers___infrastructure_cost_3___real.BR">#REF!</definedName>
    <definedName name="Override___Total_direct_procurement_from_customers___infrastructure_cost_3___real.WN">#REF!</definedName>
    <definedName name="Override___Total_direct_procurement_from_customers___infrastructure_cost_3___real.WR">#REF!</definedName>
    <definedName name="Override___Total_direct_procurement_from_customers___infrastructure_cost_3___real.WWN">#REF!</definedName>
    <definedName name="Override___Total_direct_procurement_from_customers___infrastructure_cost_4___real.ADDN1">#REF!</definedName>
    <definedName name="Override___Total_direct_procurement_from_customers___infrastructure_cost_4___real.ADDN2">#REF!</definedName>
    <definedName name="Override___Total_direct_procurement_from_customers___infrastructure_cost_4___real.BR">#REF!</definedName>
    <definedName name="Override___Total_direct_procurement_from_customers___infrastructure_cost_4___real.WN">#REF!</definedName>
    <definedName name="Override___Total_direct_procurement_from_customers___infrastructure_cost_4___real.WR">#REF!</definedName>
    <definedName name="Override___Total_direct_procurement_from_customers___infrastructure_cost_4___real.WWN">#REF!</definedName>
    <definedName name="Override___Total_direct_procurement_from_customers___infrastructure_cost_5___real.ADDN1">#REF!</definedName>
    <definedName name="Override___Total_direct_procurement_from_customers___infrastructure_cost_5___real.ADDN2">#REF!</definedName>
    <definedName name="Override___Total_direct_procurement_from_customers___infrastructure_cost_5___real.BR">#REF!</definedName>
    <definedName name="Override___Total_direct_procurement_from_customers___infrastructure_cost_5___real.WN">#REF!</definedName>
    <definedName name="Override___Total_direct_procurement_from_customers___infrastructure_cost_5___real.WR">#REF!</definedName>
    <definedName name="Override___Total_direct_procurement_from_customers___infrastructure_cost_5___real.WWN">#REF!</definedName>
    <definedName name="Override___Total_direct_procurement_from_customers___infrastructure_cost_6___real.ADDN1">#REF!</definedName>
    <definedName name="Override___Total_direct_procurement_from_customers___infrastructure_cost_6___real.ADDN2">#REF!</definedName>
    <definedName name="Override___Total_direct_procurement_from_customers___infrastructure_cost_6___real.BR">#REF!</definedName>
    <definedName name="Override___Total_direct_procurement_from_customers___infrastructure_cost_6___real.WN">#REF!</definedName>
    <definedName name="Override___Total_direct_procurement_from_customers___infrastructure_cost_6___real.WR">#REF!</definedName>
    <definedName name="Override___Total_direct_procurement_from_customers___infrastructure_cost_6___real.WWN">#REF!</definedName>
    <definedName name="Override___Total_gross_operational_expenditure___real___including_cost_sharing___real.ADDN1">#REF!</definedName>
    <definedName name="Override___Total_gross_operational_expenditure___real___including_cost_sharing___real.ADDN2">#REF!</definedName>
    <definedName name="Override___Total_gross_operational_expenditure___real___including_cost_sharing___real.BR">#REF!</definedName>
    <definedName name="Override___Total_gross_operational_expenditure___real___including_cost_sharing___real.WN">#REF!</definedName>
    <definedName name="Override___Total_gross_operational_expenditure___real___including_cost_sharing___real.WR">#REF!</definedName>
    <definedName name="Override___Total_gross_operational_expenditure___real___including_cost_sharing___real.WWN">#REF!</definedName>
    <definedName name="Override___Trade_and_other_payables___Retail_other_payables___nominal">#REF!</definedName>
    <definedName name="Override___Trade_and_other_payables___Retail_trade_payables___nominal">#REF!</definedName>
    <definedName name="Override___Trade_and_other_payables___Wholesale_creditors___residential_retail___nominal">#REF!</definedName>
    <definedName name="Override___Unmeasured_charge___business.ADDN1">#REF!</definedName>
    <definedName name="Override___Unmeasured_charge___business.ADDN2">#REF!</definedName>
    <definedName name="Override___Unmeasured_charge___business.BR">#REF!</definedName>
    <definedName name="Override___Unmeasured_charge___business.WN">#REF!</definedName>
    <definedName name="Override___Unmeasured_charge___business.WR">#REF!</definedName>
    <definedName name="Override___Unmeasured_charge___business.WWN">#REF!</definedName>
    <definedName name="Override___Unmeasured_charge___residential.ADDN1">#REF!</definedName>
    <definedName name="Override___Unmeasured_charge___residential.ADDN2">#REF!</definedName>
    <definedName name="Override___Unmeasured_charge___residential.BR">#REF!</definedName>
    <definedName name="Override___Unmeasured_charge___residential.WN">#REF!</definedName>
    <definedName name="Override___Unmeasured_charge___residential.WR">#REF!</definedName>
    <definedName name="Override___Unmeasured_charge___residential.WWN">#REF!</definedName>
    <definedName name="Override___Water_efficiency_funding___real.ADDN1">#REF!</definedName>
    <definedName name="Override___Water_efficiency_funding___real.ADDN2">#REF!</definedName>
    <definedName name="Override___Water_efficiency_funding___real.BR">#REF!</definedName>
    <definedName name="Override___Water_efficiency_funding___real.WN">#REF!</definedName>
    <definedName name="Override___Water_efficiency_funding___real.WR">#REF!</definedName>
    <definedName name="Override___Water_efficiency_funding___real.WWN">#REF!</definedName>
    <definedName name="Override___Wholesale___Trade_creditor_days___control.ADDN1">#REF!</definedName>
    <definedName name="Override___Wholesale___Trade_creditor_days___control.ADDN2">#REF!</definedName>
    <definedName name="Override___Wholesale___Trade_creditor_days___control.BR">#REF!</definedName>
    <definedName name="Override___Wholesale___Trade_creditor_days___control.WN">#REF!</definedName>
    <definedName name="Override___Wholesale___Trade_creditor_days___control.WR">#REF!</definedName>
    <definedName name="Override___Wholesale___Trade_creditor_days___control.WWN">#REF!</definedName>
    <definedName name="Override___Wholesale_and_retail_line_item_split___actual_company_structure___Retained_profits___residential_retail___nominal">#REF!</definedName>
    <definedName name="Override___Wholesale_and_retail_line_item_split___Capex_creditor___business_retail___nominal">#REF!</definedName>
    <definedName name="Override___Wholesale_and_retail_line_item_split___capex_creditors___residential_retail___nominal">#REF!</definedName>
    <definedName name="Override___Wholesale_DB_pension_cash_excess_over_charge___control___real.ADDN1">#REF!</definedName>
    <definedName name="Override___Wholesale_DB_pension_cash_excess_over_charge___control___real.ADDN2">#REF!</definedName>
    <definedName name="Override___Wholesale_DB_pension_cash_excess_over_charge___control___real.BR">#REF!</definedName>
    <definedName name="Override___Wholesale_DB_pension_cash_excess_over_charge___control___real.WN">#REF!</definedName>
    <definedName name="Override___Wholesale_DB_pension_cash_excess_over_charge___control___real.WR">#REF!</definedName>
    <definedName name="Override___Wholesale_DB_pension_cash_excess_over_charge___control___real.WWN">#REF!</definedName>
    <definedName name="Override___Wholesale_fixed_asset_life__post_override____control.ADDN1">#REF!</definedName>
    <definedName name="Override___Wholesale_fixed_asset_life__post_override____control.ADDN2">#REF!</definedName>
    <definedName name="Override___Wholesale_fixed_asset_life__post_override____control.BR">#REF!</definedName>
    <definedName name="Override___Wholesale_fixed_asset_life__post_override____control.WN">#REF!</definedName>
    <definedName name="Override___Wholesale_fixed_asset_life__post_override____control.WR">#REF!</definedName>
    <definedName name="Override___Wholesale_fixed_asset_life__post_override____control.WWN">#REF!</definedName>
    <definedName name="Override___Wholesale_WACC___nominal___Equity___nominal.ADDN1">#REF!</definedName>
    <definedName name="Override___Wholesale_WACC___nominal___Equity___nominal.ADDN2">#REF!</definedName>
    <definedName name="Override___Wholesale_WACC___nominal___Equity___nominal.BR">#REF!</definedName>
    <definedName name="Override___Wholesale_WACC___nominal___Equity___nominal.WN">#REF!</definedName>
    <definedName name="Override___Wholesale_WACC___nominal___Equity___nominal.WR">#REF!</definedName>
    <definedName name="Override___Wholesale_WACC___nominal___Equity___nominal.WWN">#REF!</definedName>
    <definedName name="Override___Wholesale_WACC___notional___Cost_of_debt___nominal.ADDN1">#REF!</definedName>
    <definedName name="Override___Wholesale_WACC___notional___Cost_of_debt___nominal.ADDN2">#REF!</definedName>
    <definedName name="Override___Wholesale_WACC___notional___Cost_of_debt___nominal.BR">#REF!</definedName>
    <definedName name="Override___Wholesale_WACC___notional___Cost_of_debt___nominal.WN">#REF!</definedName>
    <definedName name="Override___Wholesale_WACC___notional___Cost_of_debt___nominal.WR">#REF!</definedName>
    <definedName name="Override___Wholesale_WACC___notional___Cost_of_debt___nominal.WWN">#REF!</definedName>
    <definedName name="Override___Wholesale_WACC___notional___Gearing___nominal.ADDN1">#REF!</definedName>
    <definedName name="Override___Wholesale_WACC___notional___Gearing___nominal.ADDN2">#REF!</definedName>
    <definedName name="Override___Wholesale_WACC___notional___Gearing___nominal.BR">#REF!</definedName>
    <definedName name="Override___Wholesale_WACC___notional___Gearing___nominal.WN">#REF!</definedName>
    <definedName name="Override___Wholesale_WACC___notional___Gearing___nominal.WR">#REF!</definedName>
    <definedName name="Override___Wholesale_WACC___notional___Gearing___nominal.WWN">#REF!</definedName>
    <definedName name="Override___Year_on_year___change___CPI_H___Financial_year_average_indices_year_on_year__">#REF!</definedName>
    <definedName name="Override__dividend_yield">#REF!</definedName>
    <definedName name="OXF" localSheetId="11">#REF!</definedName>
    <definedName name="OXF" localSheetId="8">#REF!</definedName>
    <definedName name="OXF">#REF!</definedName>
    <definedName name="OXON" localSheetId="11">#REF!</definedName>
    <definedName name="OXON" localSheetId="8">#REF!</definedName>
    <definedName name="OXON">#REF!</definedName>
    <definedName name="Ozonation_EF_N2O" localSheetId="11">#REF!</definedName>
    <definedName name="Ozonation_EF_N2O" localSheetId="8">#REF!</definedName>
    <definedName name="Ozonation_EF_N2O">#REF!</definedName>
    <definedName name="Ozone_Drink" localSheetId="11">#REF!</definedName>
    <definedName name="Ozone_Drink" localSheetId="8">#REF!</definedName>
    <definedName name="Ozone_Drink">#REF!</definedName>
    <definedName name="P_L_expenditure_not_allowable_as_a_deduction_from_taxable_trading_profits___Wholesale___nominal">#REF!</definedName>
    <definedName name="P_L_expenditure_relating_to_renewals_not_allowable_as_a_deduction_from_taxable_trading_profits___Wholesale___nominal">#REF!</definedName>
    <definedName name="Passenger_Dom_CO2" localSheetId="11">#REF!</definedName>
    <definedName name="Passenger_Dom_CO2" localSheetId="8">#REF!</definedName>
    <definedName name="Passenger_Dom_CO2">#REF!</definedName>
    <definedName name="Passenger_Dom_pkm" localSheetId="11">#REF!</definedName>
    <definedName name="Passenger_Dom_pkm" localSheetId="8">#REF!</definedName>
    <definedName name="Passenger_Dom_pkm">#REF!</definedName>
    <definedName name="Passenger_Dom_Uplift" localSheetId="11">#REF!</definedName>
    <definedName name="Passenger_Dom_Uplift" localSheetId="8">#REF!</definedName>
    <definedName name="Passenger_Dom_Uplift">#REF!</definedName>
    <definedName name="Passenger_Freight_Dom_Uplift" localSheetId="11">#REF!</definedName>
    <definedName name="Passenger_Freight_Dom_Uplift" localSheetId="8">#REF!</definedName>
    <definedName name="Passenger_Freight_Dom_Uplift">#REF!</definedName>
    <definedName name="Passenger_Freight_LH_Uplift" localSheetId="11">#REF!</definedName>
    <definedName name="Passenger_Freight_LH_Uplift" localSheetId="8">#REF!</definedName>
    <definedName name="Passenger_Freight_LH_Uplift">#REF!</definedName>
    <definedName name="Passenger_Freight_SH_Uplift" localSheetId="11">#REF!</definedName>
    <definedName name="Passenger_Freight_SH_Uplift" localSheetId="8">#REF!</definedName>
    <definedName name="Passenger_Freight_SH_Uplift">#REF!</definedName>
    <definedName name="Passenger_LH_Ave_CO2" localSheetId="11">#REF!</definedName>
    <definedName name="Passenger_LH_Ave_CO2" localSheetId="8">#REF!</definedName>
    <definedName name="Passenger_LH_Ave_CO2">#REF!</definedName>
    <definedName name="Passenger_LH_Ave_pkm" localSheetId="11">#REF!</definedName>
    <definedName name="Passenger_LH_Ave_pkm" localSheetId="8">#REF!</definedName>
    <definedName name="Passenger_LH_Ave_pkm">#REF!</definedName>
    <definedName name="Passenger_LH_Busin_CO2" localSheetId="11">#REF!</definedName>
    <definedName name="Passenger_LH_Busin_CO2" localSheetId="8">#REF!</definedName>
    <definedName name="Passenger_LH_Busin_CO2">#REF!</definedName>
    <definedName name="Passenger_LH_Busin_pkm" localSheetId="11">#REF!</definedName>
    <definedName name="Passenger_LH_Busin_pkm" localSheetId="8">#REF!</definedName>
    <definedName name="Passenger_LH_Busin_pkm">#REF!</definedName>
    <definedName name="Passenger_LH_CO2" localSheetId="11">#REF!</definedName>
    <definedName name="Passenger_LH_CO2" localSheetId="8">#REF!</definedName>
    <definedName name="Passenger_LH_CO2">#REF!</definedName>
    <definedName name="Passenger_LH_Econ_CO2" localSheetId="11">#REF!</definedName>
    <definedName name="Passenger_LH_Econ_CO2" localSheetId="8">#REF!</definedName>
    <definedName name="Passenger_LH_Econ_CO2">#REF!</definedName>
    <definedName name="Passenger_LH_Econ_pkm" localSheetId="11">#REF!</definedName>
    <definedName name="Passenger_LH_Econ_pkm" localSheetId="8">#REF!</definedName>
    <definedName name="Passenger_LH_Econ_pkm">#REF!</definedName>
    <definedName name="Passenger_LH_First_CO2" localSheetId="11">#REF!</definedName>
    <definedName name="Passenger_LH_First_CO2" localSheetId="8">#REF!</definedName>
    <definedName name="Passenger_LH_First_CO2">#REF!</definedName>
    <definedName name="Passenger_LH_First_pkm" localSheetId="11">#REF!</definedName>
    <definedName name="Passenger_LH_First_pkm" localSheetId="8">#REF!</definedName>
    <definedName name="Passenger_LH_First_pkm">#REF!</definedName>
    <definedName name="Passenger_LH_Prem_Econ_CO2" localSheetId="11">#REF!</definedName>
    <definedName name="Passenger_LH_Prem_Econ_CO2" localSheetId="8">#REF!</definedName>
    <definedName name="Passenger_LH_Prem_Econ_CO2">#REF!</definedName>
    <definedName name="Passenger_LH_Prem_Econ_pkm" localSheetId="11">#REF!</definedName>
    <definedName name="Passenger_LH_Prem_Econ_pkm" localSheetId="8">#REF!</definedName>
    <definedName name="Passenger_LH_Prem_Econ_pkm">#REF!</definedName>
    <definedName name="Passenger_LH_Uplift" localSheetId="11">#REF!</definedName>
    <definedName name="Passenger_LH_Uplift" localSheetId="8">#REF!</definedName>
    <definedName name="Passenger_LH_Uplift">#REF!</definedName>
    <definedName name="Passenger_SH_Ave_CO2" localSheetId="11">#REF!</definedName>
    <definedName name="Passenger_SH_Ave_CO2" localSheetId="8">#REF!</definedName>
    <definedName name="Passenger_SH_Ave_CO2">#REF!</definedName>
    <definedName name="Passenger_SH_Ave_pkm" localSheetId="11">#REF!</definedName>
    <definedName name="Passenger_SH_Ave_pkm" localSheetId="8">#REF!</definedName>
    <definedName name="Passenger_SH_Ave_pkm">#REF!</definedName>
    <definedName name="Passenger_SH_Busin_CO2" localSheetId="11">#REF!</definedName>
    <definedName name="Passenger_SH_Busin_CO2" localSheetId="8">#REF!</definedName>
    <definedName name="Passenger_SH_Busin_CO2">#REF!</definedName>
    <definedName name="Passenger_SH_Busin_pkm" localSheetId="11">#REF!</definedName>
    <definedName name="Passenger_SH_Busin_pkm" localSheetId="8">#REF!</definedName>
    <definedName name="Passenger_SH_Busin_pkm">#REF!</definedName>
    <definedName name="Passenger_SH_CO2" localSheetId="11">#REF!</definedName>
    <definedName name="Passenger_SH_CO2" localSheetId="8">#REF!</definedName>
    <definedName name="Passenger_SH_CO2">#REF!</definedName>
    <definedName name="Passenger_SH_Econ_CO2" localSheetId="11">#REF!</definedName>
    <definedName name="Passenger_SH_Econ_CO2" localSheetId="8">#REF!</definedName>
    <definedName name="Passenger_SH_Econ_CO2">#REF!</definedName>
    <definedName name="Passenger_SH_Econ_pkm" localSheetId="11">#REF!</definedName>
    <definedName name="Passenger_SH_Econ_pkm" localSheetId="8">#REF!</definedName>
    <definedName name="Passenger_SH_Econ_pkm">#REF!</definedName>
    <definedName name="Passenger_SH_Uplift" localSheetId="11">#REF!</definedName>
    <definedName name="Passenger_SH_Uplift" localSheetId="8">#REF!</definedName>
    <definedName name="Passenger_SH_Uplift">#REF!</definedName>
    <definedName name="path_LTDS" localSheetId="11">#REF!</definedName>
    <definedName name="path_LTDS" localSheetId="8">#REF!</definedName>
    <definedName name="path_LTDS">#REF!</definedName>
    <definedName name="path_LTDS_2nd" localSheetId="11">#REF!</definedName>
    <definedName name="path_LTDS_2nd" localSheetId="8">#REF!</definedName>
    <definedName name="path_LTDS_2nd">#REF!</definedName>
    <definedName name="path_totex" localSheetId="11">#REF!</definedName>
    <definedName name="path_totex" localSheetId="8">#REF!</definedName>
    <definedName name="path_totex">#REF!</definedName>
    <definedName name="Paul" localSheetId="11">#REF!</definedName>
    <definedName name="Paul" localSheetId="8">#REF!</definedName>
    <definedName name="Paul">#REF!</definedName>
    <definedName name="PAYG____control___real.ADDN1">#REF!</definedName>
    <definedName name="PAYG____control___real.ADDN2">#REF!</definedName>
    <definedName name="PAYG____control___real.BR">#REF!</definedName>
    <definedName name="PAYG____control___real.WN">#REF!</definedName>
    <definedName name="PAYG____control___real.WR">#REF!</definedName>
    <definedName name="PAYG____control___real.WWN">#REF!</definedName>
    <definedName name="PAYG___nominal.ADDN1">#REF!</definedName>
    <definedName name="PAYG___nominal.ADDN2">#REF!</definedName>
    <definedName name="PAYG___nominal.BR">#REF!</definedName>
    <definedName name="PAYG___nominal.WN">#REF!</definedName>
    <definedName name="PAYG___nominal.WR">#REF!</definedName>
    <definedName name="PAYG___nominal.WWN">#REF!</definedName>
    <definedName name="PAYG___real.ADDN1">#REF!</definedName>
    <definedName name="PAYG___real.ADDN2">#REF!</definedName>
    <definedName name="PAYG___real.BR">#REF!</definedName>
    <definedName name="PAYG___real.WN">#REF!</definedName>
    <definedName name="PAYG___real.WR">#REF!</definedName>
    <definedName name="PAYG___real.WWN">#REF!</definedName>
    <definedName name="PAYG___real___ADDN1">#REF!</definedName>
    <definedName name="PAYG___real___ADDN2">#REF!</definedName>
    <definedName name="PAYG___real___BR">#REF!</definedName>
    <definedName name="PAYG___real___WR">#REF!</definedName>
    <definedName name="PAYG___real___WWN">#REF!</definedName>
    <definedName name="PAYG___real__WN">#REF!</definedName>
    <definedName name="PAYG___Wholesale___real">#REF!</definedName>
    <definedName name="PAYG_Totex___Appointee___nominal">#REF!</definedName>
    <definedName name="PAYG_Totex___Wholesale___nominal">#REF!</definedName>
    <definedName name="Pct_Tol" localSheetId="11">#REF!</definedName>
    <definedName name="Pct_Tol" localSheetId="8">#REF!</definedName>
    <definedName name="Pct_Tol">#REF!</definedName>
    <definedName name="pe_sewage" localSheetId="11">#REF!</definedName>
    <definedName name="pe_sewage" localSheetId="8">#REF!</definedName>
    <definedName name="pe_sewage">#REF!</definedName>
    <definedName name="Pension_accounting_charge___control___nominal.ADDN1">#REF!</definedName>
    <definedName name="Pension_accounting_charge___control___nominal.ADDN2">#REF!</definedName>
    <definedName name="Pension_accounting_charge___control___nominal.BR">#REF!</definedName>
    <definedName name="Pension_accounting_charge___control___nominal.WN">#REF!</definedName>
    <definedName name="Pension_accounting_charge___control___nominal.WR">#REF!</definedName>
    <definedName name="Pension_accounting_charge___control___nominal.WWN">#REF!</definedName>
    <definedName name="Pension_accounting_charge___post_financeability___control___nominal.ADDN1">#REF!</definedName>
    <definedName name="Pension_accounting_charge___post_financeability___control___nominal.ADDN2">#REF!</definedName>
    <definedName name="Pension_accounting_charge___post_financeability___control___nominal.BR">#REF!</definedName>
    <definedName name="Pension_accounting_charge___post_financeability___control___nominal.WN">#REF!</definedName>
    <definedName name="Pension_accounting_charge___post_financeability___control___nominal.WR">#REF!</definedName>
    <definedName name="Pension_accounting_charge___post_financeability___control___nominal.WWN">#REF!</definedName>
    <definedName name="Pension_contributions___Appointee___nominal">#REF!</definedName>
    <definedName name="Pension_contributions___Appointee___nominal.NEG">#REF!</definedName>
    <definedName name="Pension_deficit_recovery____real___WR">#REF!</definedName>
    <definedName name="Pension_deficit_recovery___real___ADDN1">#REF!</definedName>
    <definedName name="Pension_deficit_recovery___real___ADDN2">#REF!</definedName>
    <definedName name="Pension_deficit_recovery___real___BR">#REF!</definedName>
    <definedName name="Pension_deficit_recovery___real___WN">#REF!</definedName>
    <definedName name="Pension_deficit_recovery___real___WWN">#REF!</definedName>
    <definedName name="Pension_deficit_repair_allowance___nominal.ADDN1">#REF!</definedName>
    <definedName name="Pension_deficit_repair_allowance___nominal.ADDN2">#REF!</definedName>
    <definedName name="Pension_deficit_repair_allowance___nominal.BR">#REF!</definedName>
    <definedName name="Pension_deficit_repair_allowance___nominal.WN">#REF!</definedName>
    <definedName name="Pension_deficit_repair_allowance___nominal.WR">#REF!</definedName>
    <definedName name="Pension_deficit_repair_allowance___nominal.WWN">#REF!</definedName>
    <definedName name="Pension_deficit_repair_allowance___Wholesale___nominal">#REF!</definedName>
    <definedName name="percent_fraction_conversion" localSheetId="11">#REF!</definedName>
    <definedName name="percent_fraction_conversion" localSheetId="8">#REF!</definedName>
    <definedName name="percent_fraction_conversion">#REF!</definedName>
    <definedName name="Perfluorobutane_CO2eq_GWP" localSheetId="11">#REF!</definedName>
    <definedName name="Perfluorobutane_CO2eq_GWP" localSheetId="8">#REF!</definedName>
    <definedName name="Perfluorobutane_CO2eq_GWP">#REF!</definedName>
    <definedName name="Perfluorobutane_Weight" localSheetId="11">#REF!</definedName>
    <definedName name="Perfluorobutane_Weight" localSheetId="8">#REF!</definedName>
    <definedName name="Perfluorobutane_Weight">#REF!</definedName>
    <definedName name="Perfluorocyclobutane_CO2eq_GWP" localSheetId="11">#REF!</definedName>
    <definedName name="Perfluorocyclobutane_CO2eq_GWP" localSheetId="8">#REF!</definedName>
    <definedName name="Perfluorocyclobutane_CO2eq_GWP">#REF!</definedName>
    <definedName name="Perfluorocyclobutane_Weight" localSheetId="11">#REF!</definedName>
    <definedName name="Perfluorocyclobutane_Weight" localSheetId="8">#REF!</definedName>
    <definedName name="Perfluorocyclobutane_Weight">#REF!</definedName>
    <definedName name="Perfluoroethane_CO2eq_GWP" localSheetId="11">#REF!</definedName>
    <definedName name="Perfluoroethane_CO2eq_GWP" localSheetId="8">#REF!</definedName>
    <definedName name="Perfluoroethane_CO2eq_GWP">#REF!</definedName>
    <definedName name="Perfluoroethane_Weight" localSheetId="11">#REF!</definedName>
    <definedName name="Perfluoroethane_Weight" localSheetId="8">#REF!</definedName>
    <definedName name="Perfluoroethane_Weight">#REF!</definedName>
    <definedName name="Perfluorohexane_CO2eq_GWP" localSheetId="11">#REF!</definedName>
    <definedName name="Perfluorohexane_CO2eq_GWP" localSheetId="8">#REF!</definedName>
    <definedName name="Perfluorohexane_CO2eq_GWP">#REF!</definedName>
    <definedName name="Perfluorohexane_Weight" localSheetId="11">#REF!</definedName>
    <definedName name="Perfluorohexane_Weight" localSheetId="8">#REF!</definedName>
    <definedName name="Perfluorohexane_Weight">#REF!</definedName>
    <definedName name="Perfluoromethane_CO2eq_GWP" localSheetId="11">#REF!</definedName>
    <definedName name="Perfluoromethane_CO2eq_GWP" localSheetId="8">#REF!</definedName>
    <definedName name="Perfluoromethane_CO2eq_GWP">#REF!</definedName>
    <definedName name="Perfluoromethane_Weight" localSheetId="11">#REF!</definedName>
    <definedName name="Perfluoromethane_Weight" localSheetId="8">#REF!</definedName>
    <definedName name="Perfluoromethane_Weight">#REF!</definedName>
    <definedName name="Perfluoropentane_CO2eq_GWP" localSheetId="11">#REF!</definedName>
    <definedName name="Perfluoropentane_CO2eq_GWP" localSheetId="8">#REF!</definedName>
    <definedName name="Perfluoropentane_CO2eq_GWP">#REF!</definedName>
    <definedName name="Perfluoropentane_Weight" localSheetId="11">#REF!</definedName>
    <definedName name="Perfluoropentane_Weight" localSheetId="8">#REF!</definedName>
    <definedName name="Perfluoropentane_Weight">#REF!</definedName>
    <definedName name="Perfluoropropane_CO2eq_GWP" localSheetId="11">#REF!</definedName>
    <definedName name="Perfluoropropane_CO2eq_GWP" localSheetId="8">#REF!</definedName>
    <definedName name="Perfluoropropane_CO2eq_GWP">#REF!</definedName>
    <definedName name="Perfluoropropane_Weight" localSheetId="11">#REF!</definedName>
    <definedName name="Perfluoropropane_Weight" localSheetId="8">#REF!</definedName>
    <definedName name="Perfluoropropane_Weight">#REF!</definedName>
    <definedName name="Period_number">#REF!</definedName>
    <definedName name="Petrol_EF_CO2" localSheetId="11">#REF!</definedName>
    <definedName name="Petrol_EF_CO2" localSheetId="8">#REF!</definedName>
    <definedName name="Petrol_EF_CO2">#REF!</definedName>
    <definedName name="Petrol_Transport_Freight" localSheetId="11">#REF!</definedName>
    <definedName name="Petrol_Transport_Freight" localSheetId="8">#REF!</definedName>
    <definedName name="Petrol_Transport_Freight">#REF!</definedName>
    <definedName name="Petrol_Transport_Passenger" localSheetId="11">#REF!</definedName>
    <definedName name="Petrol_Transport_Passenger" localSheetId="8">#REF!</definedName>
    <definedName name="Petrol_Transport_Passenger">#REF!</definedName>
    <definedName name="Petrol_Van_CO2" localSheetId="11">#REF!</definedName>
    <definedName name="Petrol_Van_CO2" localSheetId="8">#REF!</definedName>
    <definedName name="Petrol_Van_CO2">#REF!</definedName>
    <definedName name="Petrol_Van_Miles" localSheetId="11">#REF!</definedName>
    <definedName name="Petrol_Van_Miles" localSheetId="8">#REF!</definedName>
    <definedName name="Petrol_Van_Miles">#REF!</definedName>
    <definedName name="PolicyAssumptionName" localSheetId="11">#REF!</definedName>
    <definedName name="PolicyAssumptionName" localSheetId="8">#REF!</definedName>
    <definedName name="PolicyAssumptionName">#REF!</definedName>
    <definedName name="POPN" localSheetId="11">#REF!</definedName>
    <definedName name="POPN" localSheetId="8">#REF!</definedName>
    <definedName name="POPN">#REF!</definedName>
    <definedName name="Positive_tax_calculated___nominal.ADDN1">#REF!</definedName>
    <definedName name="Positive_tax_calculated___nominal.ADDN2">#REF!</definedName>
    <definedName name="Positive_tax_calculated___nominal.BR">#REF!</definedName>
    <definedName name="Positive_tax_calculated___nominal.WN">#REF!</definedName>
    <definedName name="Positive_tax_calculated___nominal.WR">#REF!</definedName>
    <definedName name="Positive_tax_calculated___nominal.WWN">#REF!</definedName>
    <definedName name="Positive_tax_calculated___post_financeability___nominal.ADDN1">#REF!</definedName>
    <definedName name="Positive_tax_calculated___post_financeability___nominal.ADDN2">#REF!</definedName>
    <definedName name="Positive_tax_calculated___post_financeability___nominal.BR">#REF!</definedName>
    <definedName name="Positive_tax_calculated___post_financeability___nominal.WN">#REF!</definedName>
    <definedName name="Positive_tax_calculated___post_financeability___nominal.WR">#REF!</definedName>
    <definedName name="Positive_tax_calculated___post_financeability___nominal.WWN">#REF!</definedName>
    <definedName name="Post_2025_RCV___nominal.ADDN1">#REF!</definedName>
    <definedName name="Post_2025_RCV___nominal.ADDN1.BEG">#REF!</definedName>
    <definedName name="Post_2025_RCV___nominal.ADDN2">#REF!</definedName>
    <definedName name="Post_2025_RCV___nominal.ADDN2.BEG">#REF!</definedName>
    <definedName name="Post_2025_RCV___nominal.BR">#REF!</definedName>
    <definedName name="Post_2025_RCV___nominal.BR.BEG">#REF!</definedName>
    <definedName name="Post_2025_RCV___nominal.WN">#REF!</definedName>
    <definedName name="Post_2025_RCV___nominal.WN.BEG">#REF!</definedName>
    <definedName name="Post_2025_RCV___nominal.WR">#REF!</definedName>
    <definedName name="Post_2025_RCV___nominal.WR.BEG">#REF!</definedName>
    <definedName name="Post_2025_RCV___nominal.WWN">#REF!</definedName>
    <definedName name="Post_2025_RCV___nominal.WWN.BEG">#REF!</definedName>
    <definedName name="Post_2025_RCV___nominal___not_negative_check.ADDN1">#REF!</definedName>
    <definedName name="Post_2025_RCV___nominal___not_negative_check.ADDN2">#REF!</definedName>
    <definedName name="Post_2025_RCV___nominal___not_negative_check.BR">#REF!</definedName>
    <definedName name="Post_2025_RCV___nominal___not_negative_check.WN">#REF!</definedName>
    <definedName name="Post_2025_RCV___nominal___not_negative_check.WR">#REF!</definedName>
    <definedName name="Post_2025_RCV___nominal___not_negative_check.WWN">#REF!</definedName>
    <definedName name="Post_2025_RCV___nominal___not_negative_check_overall.ADDN1">#REF!</definedName>
    <definedName name="Post_2025_RCV___nominal___not_negative_check_overall.ADDN2">#REF!</definedName>
    <definedName name="Post_2025_RCV___nominal___not_negative_check_overall.BR">#REF!</definedName>
    <definedName name="Post_2025_RCV___nominal___not_negative_check_overall.WN">#REF!</definedName>
    <definedName name="Post_2025_RCV___nominal___not_negative_check_overall.WR">#REF!</definedName>
    <definedName name="Post_2025_RCV___nominal___not_negative_check_overall.WWN">#REF!</definedName>
    <definedName name="Post_2025_RCV___opening_plus_movement___nominal.ADDN1">#REF!</definedName>
    <definedName name="Post_2025_RCV___opening_plus_movement___nominal.ADDN2">#REF!</definedName>
    <definedName name="Post_2025_RCV___opening_plus_movement___nominal.BR">#REF!</definedName>
    <definedName name="Post_2025_RCV___opening_plus_movement___nominal.WN">#REF!</definedName>
    <definedName name="Post_2025_RCV___opening_plus_movement___nominal.WR">#REF!</definedName>
    <definedName name="Post_2025_RCV___opening_plus_movement___nominal.WWN">#REF!</definedName>
    <definedName name="Post_2025_RCV___real.ADDN1">#REF!</definedName>
    <definedName name="Post_2025_RCV___real.ADDN2">#REF!</definedName>
    <definedName name="Post_2025_RCV___real.BR">#REF!</definedName>
    <definedName name="Post_2025_RCV___real.WN">#REF!</definedName>
    <definedName name="Post_2025_RCV___real.WR">#REF!</definedName>
    <definedName name="Post_2025_RCV___real.WWN">#REF!</definedName>
    <definedName name="Post_2025_RCV_additions___nominal.ADDN1">#REF!</definedName>
    <definedName name="Post_2025_RCV_additions___nominal.ADDN2">#REF!</definedName>
    <definedName name="Post_2025_RCV_additions___nominal.BR">#REF!</definedName>
    <definedName name="Post_2025_RCV_additions___nominal.WN">#REF!</definedName>
    <definedName name="Post_2025_RCV_additions___nominal.WR">#REF!</definedName>
    <definedName name="Post_2025_RCV_additions___nominal.WWN">#REF!</definedName>
    <definedName name="Post_2025_RCV_additions___real.ADDN1">#REF!</definedName>
    <definedName name="Post_2025_RCV_additions___real.ADDN2">#REF!</definedName>
    <definedName name="Post_2025_RCV_additions___real.BR">#REF!</definedName>
    <definedName name="Post_2025_RCV_additions___real.WN">#REF!</definedName>
    <definedName name="Post_2025_RCV_additions___real.WR">#REF!</definedName>
    <definedName name="Post_2025_RCV_additions___real.WWN">#REF!</definedName>
    <definedName name="Post_2025_RCV_run_off___nominal.ADDN1">#REF!</definedName>
    <definedName name="Post_2025_RCV_run_off___nominal.ADDN2">#REF!</definedName>
    <definedName name="Post_2025_RCV_run_off___nominal.BR">#REF!</definedName>
    <definedName name="Post_2025_RCV_run_off___nominal.WN">#REF!</definedName>
    <definedName name="Post_2025_RCV_run_off___nominal.WR">#REF!</definedName>
    <definedName name="Post_2025_RCV_run_off___nominal.WWN">#REF!</definedName>
    <definedName name="Post_2025_RCV_run_off___real.ADDN1">#REF!</definedName>
    <definedName name="Post_2025_RCV_run_off___real.ADDN2">#REF!</definedName>
    <definedName name="Post_2025_RCV_run_off___real.BR">#REF!</definedName>
    <definedName name="Post_2025_RCV_run_off___real.WN">#REF!</definedName>
    <definedName name="Post_2025_RCV_run_off___real.WR">#REF!</definedName>
    <definedName name="Post_2025_RCV_run_off___real.WWN">#REF!</definedName>
    <definedName name="Post_2025_RCV_run_off_after_year_of_addition_to_RCV___nominal.ADDN1">#REF!</definedName>
    <definedName name="Post_2025_RCV_run_off_after_year_of_addition_to_RCV___nominal.ADDN2">#REF!</definedName>
    <definedName name="Post_2025_RCV_run_off_after_year_of_addition_to_RCV___nominal.BR">#REF!</definedName>
    <definedName name="Post_2025_RCV_run_off_after_year_of_addition_to_RCV___nominal.WN">#REF!</definedName>
    <definedName name="Post_2025_RCV_run_off_after_year_of_addition_to_RCV___nominal.WR">#REF!</definedName>
    <definedName name="Post_2025_RCV_run_off_after_year_of_addition_to_RCV___nominal.WWN">#REF!</definedName>
    <definedName name="Post_2025_RCV_run_off_in_year_of_addition_to_RCV___nominal.ADDN1">#REF!</definedName>
    <definedName name="Post_2025_RCV_run_off_in_year_of_addition_to_RCV___nominal.ADDN2">#REF!</definedName>
    <definedName name="Post_2025_RCV_run_off_in_year_of_addition_to_RCV___nominal.BR">#REF!</definedName>
    <definedName name="Post_2025_RCV_run_off_in_year_of_addition_to_RCV___nominal.WN">#REF!</definedName>
    <definedName name="Post_2025_RCV_run_off_in_year_of_addition_to_RCV___nominal.WR">#REF!</definedName>
    <definedName name="Post_2025_RCV_run_off_in_year_of_addition_to_RCV___nominal.WWN">#REF!</definedName>
    <definedName name="Post_financeability_adjustments___nominal.ADDN1">#REF!</definedName>
    <definedName name="Post_financeability_adjustments___nominal.ADDN2">#REF!</definedName>
    <definedName name="Post_financeability_adjustments___nominal.BR">#REF!</definedName>
    <definedName name="Post_financeability_adjustments___nominal.WN">#REF!</definedName>
    <definedName name="Post_financeability_adjustments___nominal.WR">#REF!</definedName>
    <definedName name="Post_financeability_adjustments___nominal.WWN">#REF!</definedName>
    <definedName name="Post_financeability_adjustments___real___ADDN1">#REF!</definedName>
    <definedName name="Post_financeability_adjustments___real___ADDN2">#REF!</definedName>
    <definedName name="Post_financeability_adjustments___real___BR">#REF!</definedName>
    <definedName name="Post_financeability_adjustments___real___WN">#REF!</definedName>
    <definedName name="Post_financeability_adjustments___real___WR">#REF!</definedName>
    <definedName name="Post_financeability_adjustments___real___WWN">#REF!</definedName>
    <definedName name="Post_financeability_adjustments_eligible_for_tax_uplift___real.ADDN1">#REF!</definedName>
    <definedName name="Post_financeability_adjustments_eligible_for_tax_uplift___real.ADDN2">#REF!</definedName>
    <definedName name="Post_financeability_adjustments_eligible_for_tax_uplift___real.BR">#REF!</definedName>
    <definedName name="Post_financeability_adjustments_eligible_for_tax_uplift___real.WN">#REF!</definedName>
    <definedName name="Post_financeability_adjustments_eligible_for_tax_uplift___real.WR">#REF!</definedName>
    <definedName name="Post_financeability_adjustments_eligible_for_tax_uplift___real.WWN">#REF!</definedName>
    <definedName name="Post_financeability_adjustments_not_eligible_for_tax_uplift___alert.ADDN1">#REF!</definedName>
    <definedName name="Post_financeability_adjustments_not_eligible_for_tax_uplift___alert.ADDN2">#REF!</definedName>
    <definedName name="Post_financeability_adjustments_not_eligible_for_tax_uplift___alert.BR">#REF!</definedName>
    <definedName name="Post_financeability_adjustments_not_eligible_for_tax_uplift___alert.WN">#REF!</definedName>
    <definedName name="Post_financeability_adjustments_not_eligible_for_tax_uplift___alert.WR">#REF!</definedName>
    <definedName name="Post_financeability_adjustments_not_eligible_for_tax_uplift___alert.WWN">#REF!</definedName>
    <definedName name="Post_financeability_adjustments_not_eligible_for_tax_uplift___alert_overall.ADDN1">#REF!</definedName>
    <definedName name="Post_financeability_adjustments_not_eligible_for_tax_uplift___alert_overall.ADDN2">#REF!</definedName>
    <definedName name="Post_financeability_adjustments_not_eligible_for_tax_uplift___alert_overall.BR">#REF!</definedName>
    <definedName name="Post_financeability_adjustments_not_eligible_for_tax_uplift___alert_overall.WN">#REF!</definedName>
    <definedName name="Post_financeability_adjustments_not_eligible_for_tax_uplift___alert_overall.WR">#REF!</definedName>
    <definedName name="Post_financeability_adjustments_not_eligible_for_tax_uplift___alert_overall.WWN">#REF!</definedName>
    <definedName name="Post_financeability_adjustments_not_eligible_for_tax_uplift___real.ADDN1">#REF!</definedName>
    <definedName name="Post_financeability_adjustments_not_eligible_for_tax_uplift___real.ADDN2">#REF!</definedName>
    <definedName name="Post_financeability_adjustments_not_eligible_for_tax_uplift___real.BR">#REF!</definedName>
    <definedName name="Post_financeability_adjustments_not_eligible_for_tax_uplift___real.WN">#REF!</definedName>
    <definedName name="Post_financeability_adjustments_not_eligible_for_tax_uplift___real.WR">#REF!</definedName>
    <definedName name="Post_financeability_adjustments_not_eligible_for_tax_uplift___real.WWN">#REF!</definedName>
    <definedName name="Post_financeability_Interest_adjustment_for_retail_business___nominal">#REF!</definedName>
    <definedName name="Post_financeability_Interest_adjustment_for_retail_residential___nominal">#REF!</definedName>
    <definedName name="Post_financeability_not_eligble_for_tax_uplift_adjusted_for_double_count___real.ADDN1">#REF!</definedName>
    <definedName name="Post_financeability_not_eligble_for_tax_uplift_adjusted_for_double_count___real.ADDN2">#REF!</definedName>
    <definedName name="Post_financeability_not_eligble_for_tax_uplift_adjusted_for_double_count___real.BR">#REF!</definedName>
    <definedName name="Post_financeability_not_eligble_for_tax_uplift_adjusted_for_double_count___real.WN">#REF!</definedName>
    <definedName name="Post_financeability_not_eligble_for_tax_uplift_adjusted_for_double_count___real.WR">#REF!</definedName>
    <definedName name="Post_financeability_not_eligble_for_tax_uplift_adjusted_for_double_count___real.WWN">#REF!</definedName>
    <definedName name="Post_forecast_period_flag">#REF!</definedName>
    <definedName name="Post_forecast_period_flag_total">#REF!</definedName>
    <definedName name="Post_tax_cash_flow___Business___nominal">#REF!</definedName>
    <definedName name="Post_tax_cash_flow___Residential___nominal">#REF!</definedName>
    <definedName name="Post_tax_return_on_RCV">#REF!</definedName>
    <definedName name="Post_tax_return_on_RCV___ADDN1__nominal">#REF!</definedName>
    <definedName name="Post_tax_return_on_RCV___ADDN2___nominal">#REF!</definedName>
    <definedName name="Post_tax_return_on_RCV___BR___nominal">#REF!</definedName>
    <definedName name="Post_tax_return_on_RCV___control.ADDN1">#REF!</definedName>
    <definedName name="Post_tax_return_on_RCV___control.ADDN2">#REF!</definedName>
    <definedName name="Post_tax_return_on_RCV___control.BR">#REF!</definedName>
    <definedName name="Post_tax_return_on_RCV___control.WN">#REF!</definedName>
    <definedName name="Post_tax_return_on_RCV___control.WR">#REF!</definedName>
    <definedName name="Post_tax_return_on_RCV___control.WWN">#REF!</definedName>
    <definedName name="Post_tax_return_on_RCV___WN___nominal">#REF!</definedName>
    <definedName name="Post_tax_return_on_RCV___WR___nominal">#REF!</definedName>
    <definedName name="Post_tax_return_on_RCV___WWN___nominal">#REF!</definedName>
    <definedName name="Power_CHP" localSheetId="11">#REF!</definedName>
    <definedName name="Power_CHP" localSheetId="8">#REF!</definedName>
    <definedName name="Power_CHP">#REF!</definedName>
    <definedName name="Power_NGasCHP_Admin" localSheetId="11">#REF!</definedName>
    <definedName name="Power_NGasCHP_Admin" localSheetId="8">#REF!</definedName>
    <definedName name="Power_NGasCHP_Admin">#REF!</definedName>
    <definedName name="Power_NGasCHP_Drink" localSheetId="11">#REF!</definedName>
    <definedName name="Power_NGasCHP_Drink" localSheetId="8">#REF!</definedName>
    <definedName name="Power_NGasCHP_Drink">#REF!</definedName>
    <definedName name="Power_NGasCHP_Import1" localSheetId="11">#REF!</definedName>
    <definedName name="Power_NGasCHP_Import1" localSheetId="8">#REF!</definedName>
    <definedName name="Power_NGasCHP_Import1">#REF!</definedName>
    <definedName name="Power_NGasCHP_Import2" localSheetId="11">#REF!</definedName>
    <definedName name="Power_NGasCHP_Import2" localSheetId="8">#REF!</definedName>
    <definedName name="Power_NGasCHP_Import2">#REF!</definedName>
    <definedName name="Power_NGasCHP_Sewage" localSheetId="11">#REF!</definedName>
    <definedName name="Power_NGasCHP_Sewage" localSheetId="8">#REF!</definedName>
    <definedName name="Power_NGasCHP_Sewage">#REF!</definedName>
    <definedName name="POWYS" localSheetId="11">#REF!</definedName>
    <definedName name="POWYS" localSheetId="8">#REF!</definedName>
    <definedName name="POWYS">#REF!</definedName>
    <definedName name="PPM_Actuals" localSheetId="11">#REF!</definedName>
    <definedName name="PPM_Actuals" localSheetId="8">#REF!</definedName>
    <definedName name="PPM_Actuals">#REF!</definedName>
    <definedName name="Pre_2020_RCV___nominal.ADDN1">#REF!</definedName>
    <definedName name="Pre_2020_RCV___nominal.ADDN1.BEG">#REF!</definedName>
    <definedName name="Pre_2020_RCV___nominal.ADDN2">#REF!</definedName>
    <definedName name="Pre_2020_RCV___nominal.ADDN2.BEG">#REF!</definedName>
    <definedName name="Pre_2020_RCV___nominal.BR">#REF!</definedName>
    <definedName name="Pre_2020_RCV___nominal.BR.BEG">#REF!</definedName>
    <definedName name="Pre_2020_RCV___nominal.WN">#REF!</definedName>
    <definedName name="Pre_2020_RCV___nominal.WN.BEG">#REF!</definedName>
    <definedName name="Pre_2020_RCV___nominal.WR">#REF!</definedName>
    <definedName name="Pre_2020_RCV___nominal.WR.BEG">#REF!</definedName>
    <definedName name="Pre_2020_RCV___nominal.WWN">#REF!</definedName>
    <definedName name="Pre_2020_RCV___nominal.WWN.BEG">#REF!</definedName>
    <definedName name="Pre_2020_RCV___not_negative_check.ADDN1">#REF!</definedName>
    <definedName name="Pre_2020_RCV___not_negative_check.ADDN2">#REF!</definedName>
    <definedName name="Pre_2020_RCV___not_negative_check.BR">#REF!</definedName>
    <definedName name="Pre_2020_RCV___not_negative_check.WN">#REF!</definedName>
    <definedName name="Pre_2020_RCV___not_negative_check.WR">#REF!</definedName>
    <definedName name="Pre_2020_RCV___not_negative_check.WWN">#REF!</definedName>
    <definedName name="Pre_2020_RCV___not_negative_check_overall.ADDN1">#REF!</definedName>
    <definedName name="Pre_2020_RCV___not_negative_check_overall.ADDN2">#REF!</definedName>
    <definedName name="Pre_2020_RCV___not_negative_check_overall.BR">#REF!</definedName>
    <definedName name="Pre_2020_RCV___not_negative_check_overall.WN">#REF!</definedName>
    <definedName name="Pre_2020_RCV___not_negative_check_overall.WR">#REF!</definedName>
    <definedName name="Pre_2020_RCV___not_negative_check_overall.WWN">#REF!</definedName>
    <definedName name="Pre_2020_RCV___opening_plus_indexation___nominal.ADDN1">#REF!</definedName>
    <definedName name="Pre_2020_RCV___opening_plus_indexation___nominal.ADDN2">#REF!</definedName>
    <definedName name="Pre_2020_RCV___opening_plus_indexation___nominal.BR">#REF!</definedName>
    <definedName name="Pre_2020_RCV___opening_plus_indexation___nominal.WN">#REF!</definedName>
    <definedName name="Pre_2020_RCV___opening_plus_indexation___nominal.WR">#REF!</definedName>
    <definedName name="Pre_2020_RCV___opening_plus_indexation___nominal.WWN">#REF!</definedName>
    <definedName name="Pre_2020_RCV___real.ADDN1">#REF!</definedName>
    <definedName name="Pre_2020_RCV___real.ADDN2">#REF!</definedName>
    <definedName name="Pre_2020_RCV___real.BR">#REF!</definedName>
    <definedName name="Pre_2020_RCV___real.WN">#REF!</definedName>
    <definedName name="Pre_2020_RCV___real.WR">#REF!</definedName>
    <definedName name="Pre_2020_RCV___real.WWN">#REF!</definedName>
    <definedName name="Pre_2020_RCV___run_off___real.ADDN1">#REF!</definedName>
    <definedName name="Pre_2020_RCV___run_off___real.ADDN2">#REF!</definedName>
    <definedName name="Pre_2020_RCV___run_off___real.BR">#REF!</definedName>
    <definedName name="Pre_2020_RCV___run_off___real.WN">#REF!</definedName>
    <definedName name="Pre_2020_RCV___run_off___real.WR">#REF!</definedName>
    <definedName name="Pre_2020_RCV___run_off___real.WWN">#REF!</definedName>
    <definedName name="Pre_2020_RCV___run_off__nominal.ADDN1">#REF!</definedName>
    <definedName name="Pre_2020_RCV___run_off__nominal.ADDN2">#REF!</definedName>
    <definedName name="Pre_2020_RCV___run_off__nominal.BR">#REF!</definedName>
    <definedName name="Pre_2020_RCV___run_off__nominal.WN">#REF!</definedName>
    <definedName name="Pre_2020_RCV___run_off__nominal.WR">#REF!</definedName>
    <definedName name="Pre_2020_RCV___run_off__nominal.WWN">#REF!</definedName>
    <definedName name="Pre_2020_RCV_initial_balance___nominal.ADDN1">#REF!</definedName>
    <definedName name="Pre_2020_RCV_initial_balance___nominal.ADDN2">#REF!</definedName>
    <definedName name="Pre_2020_RCV_initial_balance___nominal.BR">#REF!</definedName>
    <definedName name="Pre_2020_RCV_initial_balance___nominal.WN">#REF!</definedName>
    <definedName name="Pre_2020_RCV_initial_balance___nominal.WR">#REF!</definedName>
    <definedName name="Pre_2020_RCV_initial_balance___nominal.WWN">#REF!</definedName>
    <definedName name="Pre_2020_RCV_initial_balance___not_negative_check.ADDN1">#REF!</definedName>
    <definedName name="Pre_2020_RCV_initial_balance___not_negative_check.ADDN2">#REF!</definedName>
    <definedName name="Pre_2020_RCV_initial_balance___not_negative_check.BR">#REF!</definedName>
    <definedName name="Pre_2020_RCV_initial_balance___not_negative_check.WN">#REF!</definedName>
    <definedName name="Pre_2020_RCV_initial_balance___not_negative_check.WR">#REF!</definedName>
    <definedName name="Pre_2020_RCV_initial_balance___not_negative_check.WWN">#REF!</definedName>
    <definedName name="Pre_2020_RCV_initial_balance___not_negative_check_overall.ADDN1">#REF!</definedName>
    <definedName name="Pre_2020_RCV_initial_balance___not_negative_check_overall.ADDN2">#REF!</definedName>
    <definedName name="Pre_2020_RCV_initial_balance___not_negative_check_overall.BR">#REF!</definedName>
    <definedName name="Pre_2020_RCV_initial_balance___not_negative_check_overall.WN">#REF!</definedName>
    <definedName name="Pre_2020_RCV_initial_balance___not_negative_check_overall.WR">#REF!</definedName>
    <definedName name="Pre_2020_RCV_initial_balance___not_negative_check_overall.WWN">#REF!</definedName>
    <definedName name="Pre_2020_RCV_initial_balance___wholesale___nominal">#REF!</definedName>
    <definedName name="Pre_forecast_period_flag">#REF!</definedName>
    <definedName name="Pre_forecast_period_flag_total">#REF!</definedName>
    <definedName name="Pre_tax_cash_flow___Business___nominal">#REF!</definedName>
    <definedName name="Pre_tax_cash_flow___Residential___nominal">#REF!</definedName>
    <definedName name="Pre_tax_return_on_RCV">#REF!</definedName>
    <definedName name="Pre_tax_return_on_RCV___ADDN1___nominal">#REF!</definedName>
    <definedName name="Pre_tax_return_on_RCV___ADDN2___nominal">#REF!</definedName>
    <definedName name="Pre_tax_return_on_RCV___BR___nominal">#REF!</definedName>
    <definedName name="Pre_tax_return_on_RCV___control.ADDN1">#REF!</definedName>
    <definedName name="Pre_tax_return_on_RCV___control.ADDN2">#REF!</definedName>
    <definedName name="Pre_tax_return_on_RCV___control.BR">#REF!</definedName>
    <definedName name="Pre_tax_return_on_RCV___control.WN">#REF!</definedName>
    <definedName name="Pre_tax_return_on_RCV___control.WR">#REF!</definedName>
    <definedName name="Pre_tax_return_on_RCV___control.WWN">#REF!</definedName>
    <definedName name="Pre_tax_return_on_RCV___WN___nominal">#REF!</definedName>
    <definedName name="Pre_tax_return_on_RCV___WR___nominal">#REF!</definedName>
    <definedName name="Pre_tax_return_on_RCV___WWN___nominal">#REF!</definedName>
    <definedName name="PriceBaseCurrency" localSheetId="11">#REF!</definedName>
    <definedName name="PriceBaseCurrency" localSheetId="8">#REF!</definedName>
    <definedName name="PriceBaseCurrency">#REF!</definedName>
    <definedName name="PriceBaseFinancialYears" localSheetId="11">#REF!</definedName>
    <definedName name="PriceBaseFinancialYears" localSheetId="8">#REF!</definedName>
    <definedName name="PriceBaseFinancialYears">#REF!</definedName>
    <definedName name="PriceBaseType" localSheetId="11">#REF!</definedName>
    <definedName name="PriceBaseType" localSheetId="8">#REF!</definedName>
    <definedName name="PriceBaseType">#REF!</definedName>
    <definedName name="PriceBaseYearAndMonth" localSheetId="11">#REF!</definedName>
    <definedName name="PriceBaseYearAndMonth" localSheetId="8">#REF!</definedName>
    <definedName name="PriceBaseYearAndMonth">#REF!</definedName>
    <definedName name="PricingType" localSheetId="11">#REF!</definedName>
    <definedName name="PricingType" localSheetId="8">#REF!</definedName>
    <definedName name="PricingType">#REF!</definedName>
    <definedName name="PrimaryRC04" localSheetId="11">#REF!</definedName>
    <definedName name="PrimaryRC04" localSheetId="8">#REF!</definedName>
    <definedName name="PrimaryRC04">#REF!</definedName>
    <definedName name="PrimaryRC05" localSheetId="11">#REF!</definedName>
    <definedName name="PrimaryRC05" localSheetId="8">#REF!</definedName>
    <definedName name="PrimaryRC05">#REF!</definedName>
    <definedName name="_xlnm.Print_Area" localSheetId="11">#REF!</definedName>
    <definedName name="_xlnm.Print_Area" localSheetId="8">#REF!</definedName>
    <definedName name="_xlnm.Print_Area">#REF!</definedName>
    <definedName name="Print_Area_T16" localSheetId="11">#REF!</definedName>
    <definedName name="Print_Area_T16" localSheetId="8">#REF!</definedName>
    <definedName name="Print_Area_T16">#REF!</definedName>
    <definedName name="Proceeds_from_share_issues___Appointee___nominal">#REF!</definedName>
    <definedName name="Proceeds_from_share_issues___control___nominal.ADDN1">#REF!</definedName>
    <definedName name="Proceeds_from_share_issues___control___nominal.ADDN2">#REF!</definedName>
    <definedName name="Proceeds_from_share_issues___control___nominal.BR">#REF!</definedName>
    <definedName name="Proceeds_from_share_issues___control___nominal.WN">#REF!</definedName>
    <definedName name="Proceeds_from_share_issues___control___nominal.WR">#REF!</definedName>
    <definedName name="Proceeds_from_share_issues___control___nominal.WWN">#REF!</definedName>
    <definedName name="Proceeds_from_share_issues___Wholesale___nominal">#REF!</definedName>
    <definedName name="ProfileInps" localSheetId="11">#REF!</definedName>
    <definedName name="ProfileInps" localSheetId="8">#REF!</definedName>
    <definedName name="ProfileInps">#REF!</definedName>
    <definedName name="Profit_after_tax___Appointee___nominal">#REF!</definedName>
    <definedName name="Profit_after_tax_post_financeability_adjustment___appointee___nominal">#REF!</definedName>
    <definedName name="Profit_before_tax___Appointee___nominal">#REF!</definedName>
    <definedName name="progs" localSheetId="11">#REF!</definedName>
    <definedName name="progs" localSheetId="8">#REF!</definedName>
    <definedName name="progs">#REF!</definedName>
    <definedName name="Project_List___by_Subline" localSheetId="11">#REF!</definedName>
    <definedName name="Project_List___by_Subline" localSheetId="8">#REF!</definedName>
    <definedName name="Project_List___by_Subline">#REF!</definedName>
    <definedName name="Properties_WW" localSheetId="11">#REF!</definedName>
    <definedName name="Properties_WW" localSheetId="8">#REF!</definedName>
    <definedName name="Properties_WW">#REF!</definedName>
    <definedName name="Proportion_of_debtors_to_revenue">#REF!</definedName>
    <definedName name="Proportion_of_net_margin_customers___Tariff_Band.1">#REF!</definedName>
    <definedName name="Proportion_of_net_margin_customers___Tariff_Band.2">#REF!</definedName>
    <definedName name="Proportion_of_net_margin_customers___Tariff_Band.3">#REF!</definedName>
    <definedName name="Proportion_of_non_PAYG_Totex_that_is_subject_to_depreciation_in_year_of_addition_to_RCV">#REF!</definedName>
    <definedName name="Proportion_of_RCV_for_control.ADDN1">#REF!</definedName>
    <definedName name="Proportion_of_RCV_for_control.ADDN2">#REF!</definedName>
    <definedName name="Proportion_of_RCV_for_control.BR">#REF!</definedName>
    <definedName name="Proportion_of_RCV_for_control.WN">#REF!</definedName>
    <definedName name="Proportion_of_RCV_for_control.WR">#REF!</definedName>
    <definedName name="Proportion_of_RCV_for_control.WWN">#REF!</definedName>
    <definedName name="Proportion_of_tariff_costs.1">#REF!</definedName>
    <definedName name="Proportion_of_tariff_costs.2">#REF!</definedName>
    <definedName name="Proportion_of_tariff_costs.3">#REF!</definedName>
    <definedName name="Proposed_residential_retail_net_margin">#REF!</definedName>
    <definedName name="Provision___Appointee___nominal">#REF!</definedName>
    <definedName name="Provision_liabilities_balance___Appointee___nominal">#REF!</definedName>
    <definedName name="Provisions_balance___control___nominal.ADDN1">#REF!</definedName>
    <definedName name="Provisions_balance___control___nominal.ADDN1.BEG">#REF!</definedName>
    <definedName name="Provisions_balance___control___nominal.ADDN2">#REF!</definedName>
    <definedName name="Provisions_balance___control___nominal.ADDN2.BEG">#REF!</definedName>
    <definedName name="Provisions_balance___control___nominal.BR">#REF!</definedName>
    <definedName name="Provisions_balance___control___nominal.BR.BEG">#REF!</definedName>
    <definedName name="Provisions_balance___control___nominal.WN">#REF!</definedName>
    <definedName name="Provisions_balance___control___nominal.WN.BEG">#REF!</definedName>
    <definedName name="Provisions_balance___control___nominal.WR">#REF!</definedName>
    <definedName name="Provisions_balance___control___nominal.WR.BEG">#REF!</definedName>
    <definedName name="Provisions_balance___control___nominal.WWN">#REF!</definedName>
    <definedName name="Provisions_balance___control___nominal.WWN.BEG">#REF!</definedName>
    <definedName name="Provisions_balance___Wholesale___nominal">#REF!</definedName>
    <definedName name="PRT" localSheetId="11">#REF!</definedName>
    <definedName name="PRT" localSheetId="8">#REF!</definedName>
    <definedName name="PRT">#REF!</definedName>
    <definedName name="PRTapr" localSheetId="11">#REF!</definedName>
    <definedName name="PRTapr" localSheetId="8">#REF!</definedName>
    <definedName name="PRTapr">#REF!</definedName>
    <definedName name="PRTBPinputs" localSheetId="11">#REF!</definedName>
    <definedName name="PRTBPinputs" localSheetId="8">#REF!</definedName>
    <definedName name="PRTBPinputs">#REF!</definedName>
    <definedName name="PRTBPtrans" localSheetId="11">#REF!</definedName>
    <definedName name="PRTBPtrans" localSheetId="8">#REF!</definedName>
    <definedName name="PRTBPtrans">#REF!</definedName>
    <definedName name="PRTCOUNT" localSheetId="11">#REF!</definedName>
    <definedName name="PRTCOUNT" localSheetId="8">#REF!</definedName>
    <definedName name="PRTCOUNT">#REF!</definedName>
    <definedName name="PRTEND" localSheetId="11">#REF!</definedName>
    <definedName name="PRTEND" localSheetId="8">#REF!</definedName>
    <definedName name="PRTEND">#REF!</definedName>
    <definedName name="PRTSTART" localSheetId="11">#REF!</definedName>
    <definedName name="PRTSTART" localSheetId="8">#REF!</definedName>
    <definedName name="PRTSTART">#REF!</definedName>
    <definedName name="PRTtransition" localSheetId="11">#REF!</definedName>
    <definedName name="PRTtransition" localSheetId="8">#REF!</definedName>
    <definedName name="PRTtransition">#REF!</definedName>
    <definedName name="PSETUP" localSheetId="11">#REF!</definedName>
    <definedName name="PSETUP" localSheetId="8">#REF!</definedName>
    <definedName name="PSETUP">#REF!</definedName>
    <definedName name="PTABLE" localSheetId="11">#REF!</definedName>
    <definedName name="PTABLE" localSheetId="8">#REF!</definedName>
    <definedName name="PTABLE">#REF!</definedName>
    <definedName name="pty" localSheetId="11">#REF!</definedName>
    <definedName name="pty" localSheetId="8">#REF!</definedName>
    <definedName name="pty">#REF!</definedName>
    <definedName name="PV_base_date">#REF!</definedName>
    <definedName name="PV_discount_factor.ADDN1">#REF!</definedName>
    <definedName name="PV_discount_factor.ADDN2">#REF!</definedName>
    <definedName name="PV_discount_factor.BR">#REF!</definedName>
    <definedName name="PV_discount_factor.WN">#REF!</definedName>
    <definedName name="PV_discount_factor.WR">#REF!</definedName>
    <definedName name="PV_discount_factor.WWN">#REF!</definedName>
    <definedName name="PV_discount_factor___BR">#REF!</definedName>
    <definedName name="PV_of_re_profiled_allowed_revenue___active___real.ADDN1">#REF!</definedName>
    <definedName name="PV_of_re_profiled_allowed_revenue___active___real.ADDN2">#REF!</definedName>
    <definedName name="PV_of_re_profiled_allowed_revenue___active___real.BR">#REF!</definedName>
    <definedName name="PV_of_re_profiled_allowed_revenue___active___real.WN">#REF!</definedName>
    <definedName name="PV_of_re_profiled_allowed_revenue___active___real.WR">#REF!</definedName>
    <definedName name="PV_of_re_profiled_allowed_revenue___active___real.WWN">#REF!</definedName>
    <definedName name="PV_of_revenue_requirement_excl._tax_charge___real.ADDN1">#REF!</definedName>
    <definedName name="PV_of_revenue_requirement_excl._tax_charge___real.ADDN2">#REF!</definedName>
    <definedName name="PV_of_revenue_requirement_excl._tax_charge___real.BR">#REF!</definedName>
    <definedName name="PV_of_revenue_requirement_excl._tax_charge___real.WN">#REF!</definedName>
    <definedName name="PV_of_revenue_requirement_excl._tax_charge___real.WR">#REF!</definedName>
    <definedName name="PV_of_revenue_requirement_excl._tax_charge___real.WWN">#REF!</definedName>
    <definedName name="Q" localSheetId="11">#REF!</definedName>
    <definedName name="Q" localSheetId="8">#REF!</definedName>
    <definedName name="Q">#REF!</definedName>
    <definedName name="QAA_reward__penalty____real.ADDN1">#REF!</definedName>
    <definedName name="QAA_reward__penalty____real.ADDN2">#REF!</definedName>
    <definedName name="QAA_reward__penalty____real.BR">#REF!</definedName>
    <definedName name="QAA_reward__penalty____real.WN">#REF!</definedName>
    <definedName name="QAA_reward__penalty____real.WR">#REF!</definedName>
    <definedName name="QAA_reward__penalty____real.WWN">#REF!</definedName>
    <definedName name="qfx" localSheetId="11" hidden="1">{"NET",#N/A,FALSE,"401C11"}</definedName>
    <definedName name="qfx" localSheetId="5" hidden="1">{"NET",#N/A,FALSE,"401C11"}</definedName>
    <definedName name="qfx" localSheetId="19" hidden="1">{"NET",#N/A,FALSE,"401C11"}</definedName>
    <definedName name="qfx" localSheetId="18" hidden="1">{"NET",#N/A,FALSE,"401C11"}</definedName>
    <definedName name="qfx" localSheetId="7" hidden="1">{"NET",#N/A,FALSE,"401C11"}</definedName>
    <definedName name="qfx" localSheetId="20" hidden="1">{"NET",#N/A,FALSE,"401C11"}</definedName>
    <definedName name="qfx" localSheetId="8" hidden="1">{"NET",#N/A,FALSE,"401C11"}</definedName>
    <definedName name="qfx" localSheetId="6" hidden="1">{"NET",#N/A,FALSE,"401C11"}</definedName>
    <definedName name="qfx" localSheetId="9" hidden="1">{"NET",#N/A,FALSE,"401C11"}</definedName>
    <definedName name="qfx" hidden="1">{"NET",#N/A,FALSE,"401C11"}</definedName>
    <definedName name="qsysExpenditureExportByProject">#REF!</definedName>
    <definedName name="qsysPlanProjectExport" localSheetId="11">#REF!</definedName>
    <definedName name="qsysPlanProjectExport" localSheetId="8">#REF!</definedName>
    <definedName name="qsysPlanProjectExport">#REF!</definedName>
    <definedName name="Quarter1" localSheetId="11">#REF!</definedName>
    <definedName name="Quarter1" localSheetId="8">#REF!</definedName>
    <definedName name="Quarter1">#REF!</definedName>
    <definedName name="qwefqefa" localSheetId="11" hidden="1">#REF!</definedName>
    <definedName name="qwefqefa" localSheetId="5" hidden="1">#REF!</definedName>
    <definedName name="qwefqefa" localSheetId="18" hidden="1">#REF!</definedName>
    <definedName name="qwefqefa" localSheetId="7" hidden="1">#REF!</definedName>
    <definedName name="qwefqefa" localSheetId="20" hidden="1">#REF!</definedName>
    <definedName name="qwefqefa" localSheetId="8" hidden="1">#REF!</definedName>
    <definedName name="qwefqefa" localSheetId="6" hidden="1">#REF!</definedName>
    <definedName name="qwefqefa" hidden="1">#REF!</definedName>
    <definedName name="Rail_Freight_Tonne_km" localSheetId="11">#REF!</definedName>
    <definedName name="Rail_Freight_Tonne_km" localSheetId="8">#REF!</definedName>
    <definedName name="Rail_Freight_Tonne_km">#REF!</definedName>
    <definedName name="Rail_Freight_Tonne_km_CO2" localSheetId="11">#REF!</definedName>
    <definedName name="Rail_Freight_Tonne_km_CO2" localSheetId="8">#REF!</definedName>
    <definedName name="Rail_Freight_Tonne_km_CO2">#REF!</definedName>
    <definedName name="Rail_Freight_TonneMiles" localSheetId="11">#REF!</definedName>
    <definedName name="Rail_Freight_TonneMiles" localSheetId="8">#REF!</definedName>
    <definedName name="Rail_Freight_TonneMiles">#REF!</definedName>
    <definedName name="RangeSelection" localSheetId="11">#REF!</definedName>
    <definedName name="RangeSelection" localSheetId="8">#REF!</definedName>
    <definedName name="RangeSelection">#REF!</definedName>
    <definedName name="Raw_Data_Less_Adj" localSheetId="11">OFFSET(#REF!,0,0,COUNTA(#REF!),COUNTA(#REF!))</definedName>
    <definedName name="Raw_Data_Less_Adj" localSheetId="8">OFFSET(#REF!,0,0,COUNTA(#REF!),COUNTA(#REF!))</definedName>
    <definedName name="Raw_Data_Less_Adj">OFFSET(#REF!,0,0,COUNTA(#REF!),COUNTA(#REF!))</definedName>
    <definedName name="RCF_to_capex___Appointee">#REF!</definedName>
    <definedName name="RCV___EBITDA___Appointee">#REF!</definedName>
    <definedName name="RCV___EBITDA___Control.ADDN1">#REF!</definedName>
    <definedName name="RCV___EBITDA___Control.ADDN2">#REF!</definedName>
    <definedName name="RCV___EBITDA___Control.BR">#REF!</definedName>
    <definedName name="RCV___EBITDA___Control.WN">#REF!</definedName>
    <definedName name="RCV___EBITDA___Control.WR">#REF!</definedName>
    <definedName name="RCV___EBITDA___Control.WWN">#REF!</definedName>
    <definedName name="RCV___nominal_BEG.ADDN1">#REF!</definedName>
    <definedName name="RCV___nominal_BEG.ADDN2">#REF!</definedName>
    <definedName name="RCV___nominal_BEG.BR">#REF!</definedName>
    <definedName name="RCV___nominal_BEG.WN">#REF!</definedName>
    <definedName name="RCV___nominal_BEG.WR">#REF!</definedName>
    <definedName name="RCV___nominal_BEG.WWN">#REF!</definedName>
    <definedName name="RCV___Wholesale___nominal_BEG">#REF!</definedName>
    <definedName name="RCV_additions_run_off___control___real.ADDN1">#REF!</definedName>
    <definedName name="RCV_additions_run_off___control___real.ADDN2">#REF!</definedName>
    <definedName name="RCV_additions_run_off___control___real.BR">#REF!</definedName>
    <definedName name="RCV_additions_run_off___control___real.WN">#REF!</definedName>
    <definedName name="RCV_additions_run_off___control___real.WR">#REF!</definedName>
    <definedName name="RCV_additions_run_off___control___real.WWN">#REF!</definedName>
    <definedName name="RCV_apportionment_percentage_CALC.ADDN1">#REF!</definedName>
    <definedName name="RCV_apportionment_percentage_CALC.ADDN2">#REF!</definedName>
    <definedName name="RCV_apportionment_percentage_CALC.BR">#REF!</definedName>
    <definedName name="RCV_apportionment_percentage_CALC.WN">#REF!</definedName>
    <definedName name="RCV_apportionment_percentage_CALC.WR">#REF!</definedName>
    <definedName name="RCV_apportionment_percentage_CALC.WWN">#REF!</definedName>
    <definedName name="RCV_balance___Appointee___nominal">#REF!</definedName>
    <definedName name="RCV_balance___forecast___ADDN1__nominal">#REF!</definedName>
    <definedName name="RCV_balance___forecast___ADDN2___nominal">#REF!</definedName>
    <definedName name="RCV_balance___forecast___Appointee___nominal">#REF!</definedName>
    <definedName name="RCV_balance___forecast___BR___nominal">#REF!</definedName>
    <definedName name="RCV_balance___forecast___control___nominal.ADDN1">#REF!</definedName>
    <definedName name="RCV_balance___forecast___control___nominal.ADDN2">#REF!</definedName>
    <definedName name="RCV_balance___forecast___control___nominal.BR">#REF!</definedName>
    <definedName name="RCV_balance___forecast___control___nominal.WN">#REF!</definedName>
    <definedName name="RCV_balance___forecast___control___nominal.WR">#REF!</definedName>
    <definedName name="RCV_balance___forecast___control___nominal.WWN">#REF!</definedName>
    <definedName name="RCV_balance___forecast___control___real.ADDN1">#REF!</definedName>
    <definedName name="RCV_balance___forecast___control___real.ADDN2">#REF!</definedName>
    <definedName name="RCV_balance___forecast___control___real.BR">#REF!</definedName>
    <definedName name="RCV_balance___forecast___control___real.WN">#REF!</definedName>
    <definedName name="RCV_balance___forecast___control___real.WR">#REF!</definedName>
    <definedName name="RCV_balance___forecast___control___real.WWN">#REF!</definedName>
    <definedName name="RCV_balance___forecast___wholesale___nominal">#REF!</definedName>
    <definedName name="RCV_balance___forecast___wholesale___real">#REF!</definedName>
    <definedName name="RCV_balance___forecast___WN___nominal">#REF!</definedName>
    <definedName name="RCV_balance___forecast___WR___nominal">#REF!</definedName>
    <definedName name="RCV_balance___forecast___WWN___nominal">#REF!</definedName>
    <definedName name="RCV_balance___Wholesale___nominal">#REF!</definedName>
    <definedName name="RCV_growth_to_2029_30___control___nominal.ADDN1">#REF!</definedName>
    <definedName name="RCV_growth_to_2029_30___control___nominal.ADDN2">#REF!</definedName>
    <definedName name="RCV_growth_to_2029_30___control___nominal.BR">#REF!</definedName>
    <definedName name="RCV_growth_to_2029_30___control___nominal.WN">#REF!</definedName>
    <definedName name="RCV_growth_to_2029_30___control___nominal.WR">#REF!</definedName>
    <definedName name="RCV_growth_to_2029_30___control___nominal.WWN">#REF!</definedName>
    <definedName name="RCV_growth_to_2029_30___control___real.ADDN1">#REF!</definedName>
    <definedName name="RCV_growth_to_2029_30___control___real.ADDN2">#REF!</definedName>
    <definedName name="RCV_growth_to_2029_30___control___real.BR">#REF!</definedName>
    <definedName name="RCV_growth_to_2029_30___control___real.WN">#REF!</definedName>
    <definedName name="RCV_growth_to_2029_30___control___real.WR">#REF!</definedName>
    <definedName name="RCV_growth_to_2029_30___control___real.WWN">#REF!</definedName>
    <definedName name="RCV_growth_to_2029_30___wholesale___nominal">#REF!</definedName>
    <definedName name="RCV_growth_to_2029_30___wholesale___real">#REF!</definedName>
    <definedName name="RCV_opening_balance___nominal.ADDN1">#REF!</definedName>
    <definedName name="RCV_opening_balance___nominal.ADDN2">#REF!</definedName>
    <definedName name="RCV_opening_balance___nominal.BR">#REF!</definedName>
    <definedName name="RCV_opening_balance___nominal.WN">#REF!</definedName>
    <definedName name="RCV_opening_balance___nominal.WR">#REF!</definedName>
    <definedName name="RCV_opening_balance___nominal.WWN">#REF!</definedName>
    <definedName name="RCV_Run_off___Appointee___nominal">#REF!</definedName>
    <definedName name="RCV_Run_off___control___real.ADDN1">#REF!</definedName>
    <definedName name="RCV_Run_off___control___real.ADDN2">#REF!</definedName>
    <definedName name="RCV_Run_off___control___real.BR">#REF!</definedName>
    <definedName name="RCV_Run_off___control___real.WN">#REF!</definedName>
    <definedName name="RCV_Run_off___control___real.WR">#REF!</definedName>
    <definedName name="RCV_Run_off___control___real.WWN">#REF!</definedName>
    <definedName name="RCV_Run_off___nominal.ADDN1">#REF!</definedName>
    <definedName name="RCV_Run_off___nominal.ADDN2">#REF!</definedName>
    <definedName name="RCV_Run_off___nominal.BR">#REF!</definedName>
    <definedName name="RCV_Run_off___nominal.WN">#REF!</definedName>
    <definedName name="RCV_Run_off___nominal.WR">#REF!</definedName>
    <definedName name="RCV_Run_off___nominal.WWN">#REF!</definedName>
    <definedName name="RCV_Run_off___real.ADDN1">#REF!</definedName>
    <definedName name="RCV_Run_off___real.ADDN2">#REF!</definedName>
    <definedName name="RCV_Run_off___real.BR">#REF!</definedName>
    <definedName name="RCV_Run_off___real.WN">#REF!</definedName>
    <definedName name="RCV_Run_off___real.WR">#REF!</definedName>
    <definedName name="RCV_Run_off___real.WWN">#REF!</definedName>
    <definedName name="RCV_Run_off___real___ADDN1">#REF!</definedName>
    <definedName name="RCV_Run_off___real___ADDN2">#REF!</definedName>
    <definedName name="RCV_Run_off___real___BR">#REF!</definedName>
    <definedName name="RCV_Run_off___real___WN">#REF!</definedName>
    <definedName name="RCV_Run_off___real___WR">#REF!</definedName>
    <definedName name="RCV_Run_off___real___WWN">#REF!</definedName>
    <definedName name="RCV_Run_off___Wholesale___nominal">#REF!</definedName>
    <definedName name="RDG" localSheetId="11">#REF!</definedName>
    <definedName name="RDG" localSheetId="8">#REF!</definedName>
    <definedName name="RDG">#REF!</definedName>
    <definedName name="Re_profiled_allowed_revenue___active___real.ADDN1">#REF!</definedName>
    <definedName name="Re_profiled_allowed_revenue___active___real.ADDN2">#REF!</definedName>
    <definedName name="Re_profiled_allowed_revenue___active___real.BR">#REF!</definedName>
    <definedName name="Re_profiled_allowed_revenue___active___real.WN">#REF!</definedName>
    <definedName name="Re_profiled_allowed_revenue___active___real.WR">#REF!</definedName>
    <definedName name="Re_profiled_allowed_revenue___active___real.WWN">#REF!</definedName>
    <definedName name="Re_profiled_allowed_revenue_adjusted____control___real.ADDN1">#REF!</definedName>
    <definedName name="Re_profiled_allowed_revenue_adjusted____control___real.ADDN2">#REF!</definedName>
    <definedName name="Re_profiled_allowed_revenue_adjusted____control___real.BR">#REF!</definedName>
    <definedName name="Re_profiled_allowed_revenue_adjusted____control___real.WN">#REF!</definedName>
    <definedName name="Re_profiled_allowed_revenue_adjusted____control___real.WR">#REF!</definedName>
    <definedName name="Re_profiled_allowed_revenue_adjusted____control___real.WWN">#REF!</definedName>
    <definedName name="real" localSheetId="11" hidden="1">#REF!</definedName>
    <definedName name="real" localSheetId="5" hidden="1">#REF!</definedName>
    <definedName name="real" localSheetId="18" hidden="1">#REF!</definedName>
    <definedName name="real" localSheetId="7" hidden="1">#REF!</definedName>
    <definedName name="real" localSheetId="20" hidden="1">#REF!</definedName>
    <definedName name="real" localSheetId="8" hidden="1">#REF!</definedName>
    <definedName name="real" localSheetId="6" hidden="1">#REF!</definedName>
    <definedName name="real" hidden="1">#REF!</definedName>
    <definedName name="Receivables_by_tariff_band___nominal.1">#REF!</definedName>
    <definedName name="Receivables_by_tariff_band___nominal.2">#REF!</definedName>
    <definedName name="Receivables_by_tariff_band___nominal.3">#REF!</definedName>
    <definedName name="Recommended_dividend___nominal">#REF!</definedName>
    <definedName name="Recommended_dividend_adj._growth___nominal">#REF!</definedName>
    <definedName name="Redn._in_at_cost_wholesale_fixed_assets___control___nominal.ADDN1">#REF!</definedName>
    <definedName name="Redn._in_at_cost_wholesale_fixed_assets___control___nominal.ADDN2">#REF!</definedName>
    <definedName name="Redn._in_at_cost_wholesale_fixed_assets___control___nominal.BR">#REF!</definedName>
    <definedName name="Redn._in_at_cost_wholesale_fixed_assets___control___nominal.WN">#REF!</definedName>
    <definedName name="Redn._in_at_cost_wholesale_fixed_assets___control___nominal.WR">#REF!</definedName>
    <definedName name="Redn._in_at_cost_wholesale_fixed_assets___control___nominal.WWN">#REF!</definedName>
    <definedName name="refer" localSheetId="11">#REF!</definedName>
    <definedName name="refer" localSheetId="8">#REF!</definedName>
    <definedName name="refer">#REF!</definedName>
    <definedName name="Regular_Taxi_CO2" localSheetId="11">#REF!</definedName>
    <definedName name="Regular_Taxi_CO2" localSheetId="8">#REF!</definedName>
    <definedName name="Regular_Taxi_CO2">#REF!</definedName>
    <definedName name="Regular_Taxi_Pass_km" localSheetId="11">#REF!</definedName>
    <definedName name="Regular_Taxi_Pass_km" localSheetId="8">#REF!</definedName>
    <definedName name="Regular_Taxi_Pass_km">#REF!</definedName>
    <definedName name="Regulatory_equity___regulated_earnings_for_the_regulated_company___Appointee">#REF!</definedName>
    <definedName name="Renew_Admin" localSheetId="11">#REF!</definedName>
    <definedName name="Renew_Admin" localSheetId="8">#REF!</definedName>
    <definedName name="Renew_Admin">#REF!</definedName>
    <definedName name="Renew_Drink_Pump" localSheetId="11">#REF!</definedName>
    <definedName name="Renew_Drink_Pump" localSheetId="8">#REF!</definedName>
    <definedName name="Renew_Drink_Pump">#REF!</definedName>
    <definedName name="Renew_Drink_Treat" localSheetId="11">#REF!</definedName>
    <definedName name="Renew_Drink_Treat" localSheetId="8">#REF!</definedName>
    <definedName name="Renew_Drink_Treat">#REF!</definedName>
    <definedName name="Renew_Export_Admin" localSheetId="11">#REF!</definedName>
    <definedName name="Renew_Export_Admin" localSheetId="8">#REF!</definedName>
    <definedName name="Renew_Export_Admin">#REF!</definedName>
    <definedName name="Renew_Export_Drink" localSheetId="11">#REF!</definedName>
    <definedName name="Renew_Export_Drink" localSheetId="8">#REF!</definedName>
    <definedName name="Renew_Export_Drink">#REF!</definedName>
    <definedName name="Renew_Export_Sewage" localSheetId="11">#REF!</definedName>
    <definedName name="Renew_Export_Sewage" localSheetId="8">#REF!</definedName>
    <definedName name="Renew_Export_Sewage">#REF!</definedName>
    <definedName name="Renew_Export_Sludge" localSheetId="11">#REF!</definedName>
    <definedName name="Renew_Export_Sludge" localSheetId="8">#REF!</definedName>
    <definedName name="Renew_Export_Sludge">#REF!</definedName>
    <definedName name="Renew_Sewage_Pump" localSheetId="11">#REF!</definedName>
    <definedName name="Renew_Sewage_Pump" localSheetId="8">#REF!</definedName>
    <definedName name="Renew_Sewage_Pump">#REF!</definedName>
    <definedName name="Renew_Sewage_Treat" localSheetId="11">#REF!</definedName>
    <definedName name="Renew_Sewage_Treat" localSheetId="8">#REF!</definedName>
    <definedName name="Renew_Sewage_Treat">#REF!</definedName>
    <definedName name="Renew_Sludge" localSheetId="11">#REF!</definedName>
    <definedName name="Renew_Sludge" localSheetId="8">#REF!</definedName>
    <definedName name="Renew_Sludge">#REF!</definedName>
    <definedName name="Renew_Total" localSheetId="11">#REF!</definedName>
    <definedName name="Renew_Total" localSheetId="8">#REF!</definedName>
    <definedName name="Renew_Total">#REF!</definedName>
    <definedName name="Renewable_EF_CO2" localSheetId="11">#REF!</definedName>
    <definedName name="Renewable_EF_CO2" localSheetId="8">#REF!</definedName>
    <definedName name="Renewable_EF_CO2">#REF!</definedName>
    <definedName name="REPORT_YEAR" localSheetId="11">#REF!</definedName>
    <definedName name="REPORT_YEAR" localSheetId="8">#REF!</definedName>
    <definedName name="REPORT_YEAR">#REF!</definedName>
    <definedName name="ReportBarFormat">#REF!</definedName>
    <definedName name="Reprofiling_adjustments___real___ADDN1">#REF!</definedName>
    <definedName name="Reprofiling_adjustments___real___ADDN2">#REF!</definedName>
    <definedName name="Reprofiling_adjustments___real___BR">#REF!</definedName>
    <definedName name="Reprofiling_adjustments___real___WN">#REF!</definedName>
    <definedName name="Reprofiling_adjustments___real___WR">#REF!</definedName>
    <definedName name="Reprofiling_adjustments___real___WWN">#REF!</definedName>
    <definedName name="Residental_apportioned_direct_procurement_from_customers___infrastructure_cost___nominal___Total">#REF!</definedName>
    <definedName name="Residential_Advance_receipts_lag_factor_measured">#REF!</definedName>
    <definedName name="Residential_Advance_receipts_lag_factor_unmeasured">#REF!</definedName>
    <definedName name="Residential_advance_receipts_measured_b_f___nominal_POS">#REF!</definedName>
    <definedName name="Residential_advance_receipts_unmeasured_b_f___nominal_POS">#REF!</definedName>
    <definedName name="Residential_apportionment_percentage_CALC">#REF!</definedName>
    <definedName name="Residential_apportionment_percentage_including_prior_year">#REF!</definedName>
    <definedName name="Residential_debtor_lag_factor">#REF!</definedName>
    <definedName name="Residential_debtor_target_balance___nominal">#REF!</definedName>
    <definedName name="Residential_Headroom____of_net_margin_">#REF!</definedName>
    <definedName name="Residential_Measured_income_accrual_rate">#REF!</definedName>
    <definedName name="Residential_Measured_income_accrual_target_balance___nominal">#REF!</definedName>
    <definedName name="Residential_measured_income_proportion_of_total_Residential_income">#REF!</definedName>
    <definedName name="Residential_net_margin__">#REF!</definedName>
    <definedName name="Residential_net_margin___nominal">#REF!</definedName>
    <definedName name="Residential_retail_impact_of_post_financeability_adjustment___nominal">#REF!</definedName>
    <definedName name="Residential_retail_impact_of_post_financeability_adjustment___real">#REF!</definedName>
    <definedName name="Residential_Retail_impact_of_post_financeability_adjustment_exc_wholesale_impact___nominal">#REF!</definedName>
    <definedName name="Residential_retail_margin____inclusive_of_margin_on_DPC_pass_through_">#REF!</definedName>
    <definedName name="Residential_retail_margin_inclusive_of_margin_on_DPC_pass_through___nominal">#REF!</definedName>
    <definedName name="Residential_retail_revenue_adjustment___nominal">#REF!</definedName>
    <definedName name="Residential_retail_revenue_adjustment___real">#REF!</definedName>
    <definedName name="Residential_retail_revenue_adjustment_per_customer___nominal">#REF!</definedName>
    <definedName name="Residential_retail_revenue_adjustment_per_customer___real">#REF!</definedName>
    <definedName name="Residential_retail_revenue_check">#REF!</definedName>
    <definedName name="Residential_retail_revenue_check_overall">#REF!</definedName>
    <definedName name="Residential_retail_service_revenue___real">#REF!</definedName>
    <definedName name="Residential_retail_service_revenue__sum_of_margin__margin_on_DPC_and_CTS____nominal">#REF!</definedName>
    <definedName name="Residential_retail_service_revenue__sum_of_margin__margin_on_DPC_and_CTS_and_post_financeability____nominal">#REF!</definedName>
    <definedName name="Residential_retail_service_revenue__sum_of_measured_and_unmeasured____nominal">#REF!</definedName>
    <definedName name="Residential_retail_service_revenue__sum_of_measured_and_unmeasured__including_post_financeability___nominal">#REF!</definedName>
    <definedName name="Residential_retail_service_revenue_inclusive_of_DPC_margin___nominal">#REF!</definedName>
    <definedName name="Residential_retail_service_revenue_inclusive_of_DPC_margin___post_financeability_adjustments_check">#REF!</definedName>
    <definedName name="Residential_retail_service_revenue_inclusive_of_DPC_margin___post_financeability_adjustments_check_overall">#REF!</definedName>
    <definedName name="Residential_retail_service_revenue_inclusive_of_DPC_margin___real">#REF!</definedName>
    <definedName name="Residential_retail_service_revenue_inclusive_of_DPC_margin_excluding_post_financeability_adjustments_check">#REF!</definedName>
    <definedName name="Residential_retail_service_revenue_inclusive_of_DPC_margin_excluding_post_financeability_adjustments_check_overall">#REF!</definedName>
    <definedName name="Residential_revenue_received___nominal">#REF!</definedName>
    <definedName name="Residential_tax_charge____of_net_margin_">#REF!</definedName>
    <definedName name="Residential_weighted_average_debtor_days___CALC">#REF!</definedName>
    <definedName name="Residential_wholesale_cost_paid___nominal_POS">#REF!</definedName>
    <definedName name="Residential_wholesale_creditor_lag_factor">#REF!</definedName>
    <definedName name="Residential_wholesale_creditor_target_balance___nominal">#REF!</definedName>
    <definedName name="Residential_working_capital_interest____of_net_margin___interest_received_">#REF!</definedName>
    <definedName name="Residentials_connected_for_water_and_sewerage">#REF!</definedName>
    <definedName name="Residentials_connected_for_water_or_sewerage">#REF!</definedName>
    <definedName name="RESULT" localSheetId="11">#REF!</definedName>
    <definedName name="RESULT" localSheetId="8">#REF!</definedName>
    <definedName name="RESULT">#REF!</definedName>
    <definedName name="Retail___Corporation_tax_creditor___Business_b_f___nominal">#REF!</definedName>
    <definedName name="Retail___Corporation_tax_creditor___Residential_b_f___nominal">#REF!</definedName>
    <definedName name="Retail_allowed_revenue_per_customer___joint_service___bill_module___real">#REF!</definedName>
    <definedName name="Retail_allowed_revenue_per_customer___joint_service___real">#REF!</definedName>
    <definedName name="Retail_allowed_revenue_per_customer___single_service___bill_module___real">#REF!</definedName>
    <definedName name="Retail_allowed_revenue_per_customer___single_service___real">#REF!</definedName>
    <definedName name="Retail_allowed_revenue_per_customer_joint_services___Growth">#REF!</definedName>
    <definedName name="Retail_allowed_revenue_per_customer_single_service___Growth">#REF!</definedName>
    <definedName name="Retail_revenue_adjustment_per_customer___Tariff_Band___real.1">#REF!</definedName>
    <definedName name="Retail_revenue_adjustment_per_customer___Tariff_Band___real.2">#REF!</definedName>
    <definedName name="Retail_revenue_adjustment_per_customer___Tariff_Band___real.3">#REF!</definedName>
    <definedName name="Retail_service_opex___Business___nominal">#REF!</definedName>
    <definedName name="Retail_service_opex___Business___nominal.NEG">#REF!</definedName>
    <definedName name="Retail_service_opex___Residential___nominal">#REF!</definedName>
    <definedName name="Retail_service_opex___Residential___nominal.NEG">#REF!</definedName>
    <definedName name="Retail_Trade_and_Other_Payables___Business___nominal">#REF!</definedName>
    <definedName name="Retail_Trade_and_Other_Payables___nominal">#REF!</definedName>
    <definedName name="Retail_Trade_and_Other_Payables___nominal_POS">#REF!</definedName>
    <definedName name="Retail_Trade_and_Other_Payables___Residential___nominal">#REF!</definedName>
    <definedName name="Retained_cash_balance___Appointee___check_calc___nominal">#REF!</definedName>
    <definedName name="Retained_cash_balance___Appointee___check_calc___nominal.BEG">#REF!</definedName>
    <definedName name="Retained_cash_balance___Appointee___nominal">#REF!</definedName>
    <definedName name="Retained_cash_balance___Appointee___nominal.BEG">#REF!</definedName>
    <definedName name="Retained_cash_balance___Business___check_calc___nominal">#REF!</definedName>
    <definedName name="Retained_cash_balance___Business___check_calc___nominal.BEG">#REF!</definedName>
    <definedName name="Retained_cash_balance___Business___nominal">#REF!</definedName>
    <definedName name="Retained_cash_balance___Business___nominal.BEG">#REF!</definedName>
    <definedName name="Retained_cash_balance___control___check_calc___nominal.ADDN1">#REF!</definedName>
    <definedName name="Retained_cash_balance___control___check_calc___nominal.ADDN1.BEG">#REF!</definedName>
    <definedName name="Retained_cash_balance___control___check_calc___nominal.ADDN2">#REF!</definedName>
    <definedName name="Retained_cash_balance___control___check_calc___nominal.ADDN2.BEG">#REF!</definedName>
    <definedName name="Retained_cash_balance___control___check_calc___nominal.BR">#REF!</definedName>
    <definedName name="Retained_cash_balance___control___check_calc___nominal.BR.BEG">#REF!</definedName>
    <definedName name="Retained_cash_balance___control___check_calc___nominal.WN">#REF!</definedName>
    <definedName name="Retained_cash_balance___control___check_calc___nominal.WN.BEG">#REF!</definedName>
    <definedName name="Retained_cash_balance___control___check_calc___nominal.WR">#REF!</definedName>
    <definedName name="Retained_cash_balance___control___check_calc___nominal.WR.BEG">#REF!</definedName>
    <definedName name="Retained_cash_balance___control___check_calc___nominal.WWN">#REF!</definedName>
    <definedName name="Retained_cash_balance___control___check_calc___nominal.WWN.BEG">#REF!</definedName>
    <definedName name="Retained_cash_balance___control___nominal.ADDN1">#REF!</definedName>
    <definedName name="Retained_cash_balance___control___nominal.ADDN1.BEG">#REF!</definedName>
    <definedName name="Retained_cash_balance___control___nominal.ADDN2">#REF!</definedName>
    <definedName name="Retained_cash_balance___control___nominal.ADDN2.BEG">#REF!</definedName>
    <definedName name="Retained_cash_balance___control___nominal.BR">#REF!</definedName>
    <definedName name="Retained_cash_balance___control___nominal.BR.BEG">#REF!</definedName>
    <definedName name="Retained_cash_balance___control___nominal.WN">#REF!</definedName>
    <definedName name="Retained_cash_balance___control___nominal.WN.BEG">#REF!</definedName>
    <definedName name="Retained_cash_balance___control___nominal.WR">#REF!</definedName>
    <definedName name="Retained_cash_balance___control___nominal.WR.BEG">#REF!</definedName>
    <definedName name="Retained_cash_balance___control___nominal.WWN">#REF!</definedName>
    <definedName name="Retained_cash_balance___control___nominal.WWN.BEG">#REF!</definedName>
    <definedName name="Retained_cash_balance___Residential___check_calc___nominal">#REF!</definedName>
    <definedName name="Retained_cash_balance___Residential___check_calc___nominal.BEG">#REF!</definedName>
    <definedName name="Retained_cash_balance___Residential___nominal">#REF!</definedName>
    <definedName name="Retained_cash_balance___Residential___nominal.BEG">#REF!</definedName>
    <definedName name="Retained_cash_balance___Retail___check_calc___nominal">#REF!</definedName>
    <definedName name="Retained_cash_balance___Retail___check_calc___nominal.BEG">#REF!</definedName>
    <definedName name="Retained_cash_balance___Wholesale___check_calc___nominal">#REF!</definedName>
    <definedName name="Retained_cash_balance___Wholesale___check_calc___nominal.BEG">#REF!</definedName>
    <definedName name="Retained_cash_balance___Wholesale___nominal">#REF!</definedName>
    <definedName name="Retained_cash_flow___debt___Appointee">#REF!</definedName>
    <definedName name="Retained_cash_flow___debt___Post_Fin_adj___Appointee">#REF!</definedName>
    <definedName name="Retained_earnings___Business___nominal">#REF!</definedName>
    <definedName name="Retained_earnings___control___nominal.ADDN1">#REF!</definedName>
    <definedName name="Retained_earnings___control___nominal.ADDN2">#REF!</definedName>
    <definedName name="Retained_earnings___control___nominal.BR">#REF!</definedName>
    <definedName name="Retained_earnings___control___nominal.WN">#REF!</definedName>
    <definedName name="Retained_earnings___control___nominal.WR">#REF!</definedName>
    <definedName name="Retained_earnings___control___nominal.WWN">#REF!</definedName>
    <definedName name="Retained_earnings___Residential___nominal">#REF!</definedName>
    <definedName name="Retained_earnings___Retail___nominal">#REF!</definedName>
    <definedName name="Retained_earnings___wholesale___nominal">#REF!</definedName>
    <definedName name="Retained_earnings_and_other_distributable_reserves_b_f___Appointee___nominal">#REF!</definedName>
    <definedName name="Retained_earnings_and_other_distributable_reserves_balance___Appointee___nominal">#REF!</definedName>
    <definedName name="Retained_earnings_and_other_distributable_reserves_balance___Appointee___nominal.BEG">#REF!</definedName>
    <definedName name="Retained_earnings_Appointee_total_check">#REF!</definedName>
    <definedName name="Retained_earnings_Appointee_total_check_overall">#REF!</definedName>
    <definedName name="Retained_earnings_balance___Appointee___nominal">#REF!</definedName>
    <definedName name="Retained_earnings_balance___Appointee___nominal.BEG">#REF!</definedName>
    <definedName name="Retained_earnings_balance___Business___check_calc___nominal">#REF!</definedName>
    <definedName name="Retained_earnings_balance___Business___check_calc___nominal.BEG">#REF!</definedName>
    <definedName name="Retained_earnings_balance___Business___nominal">#REF!</definedName>
    <definedName name="Retained_earnings_balance___Business___nominal.BEG">#REF!</definedName>
    <definedName name="Retained_earnings_balance___control___check_calc___nominal.ADDN1">#REF!</definedName>
    <definedName name="Retained_earnings_balance___control___check_calc___nominal.ADDN1.BEG">#REF!</definedName>
    <definedName name="Retained_earnings_balance___control___check_calc___nominal.ADDN2">#REF!</definedName>
    <definedName name="Retained_earnings_balance___control___check_calc___nominal.ADDN2.BEG">#REF!</definedName>
    <definedName name="Retained_earnings_balance___control___check_calc___nominal.BR">#REF!</definedName>
    <definedName name="Retained_earnings_balance___control___check_calc___nominal.BR.BEG">#REF!</definedName>
    <definedName name="Retained_earnings_balance___control___check_calc___nominal.WN">#REF!</definedName>
    <definedName name="Retained_earnings_balance___control___check_calc___nominal.WN.BEG">#REF!</definedName>
    <definedName name="Retained_earnings_balance___control___check_calc___nominal.WR">#REF!</definedName>
    <definedName name="Retained_earnings_balance___control___check_calc___nominal.WR.BEG">#REF!</definedName>
    <definedName name="Retained_earnings_balance___control___check_calc___nominal.WWN">#REF!</definedName>
    <definedName name="Retained_earnings_balance___control___check_calc___nominal.WWN.BEG">#REF!</definedName>
    <definedName name="Retained_earnings_balance___control___nominal.ADDN1">#REF!</definedName>
    <definedName name="Retained_earnings_balance___control___nominal.ADDN1.BEG">#REF!</definedName>
    <definedName name="Retained_earnings_balance___control___nominal.ADDN2">#REF!</definedName>
    <definedName name="Retained_earnings_balance___control___nominal.ADDN2.BEG">#REF!</definedName>
    <definedName name="Retained_earnings_balance___control___nominal.BR">#REF!</definedName>
    <definedName name="Retained_earnings_balance___control___nominal.BR.BEG">#REF!</definedName>
    <definedName name="Retained_earnings_balance___control___nominal.WN">#REF!</definedName>
    <definedName name="Retained_earnings_balance___control___nominal.WN.BEG">#REF!</definedName>
    <definedName name="Retained_earnings_balance___control___nominal.WR">#REF!</definedName>
    <definedName name="Retained_earnings_balance___control___nominal.WR.BEG">#REF!</definedName>
    <definedName name="Retained_earnings_balance___control___nominal.WWN">#REF!</definedName>
    <definedName name="Retained_earnings_balance___control___nominal.WWN.BEG">#REF!</definedName>
    <definedName name="Retained_earnings_balance___Residential___check_calc___nominal">#REF!</definedName>
    <definedName name="Retained_earnings_balance___Residential___check_calc___nominal.BEG">#REF!</definedName>
    <definedName name="Retained_earnings_balance___Residential___nominal">#REF!</definedName>
    <definedName name="Retained_earnings_balance___Residential___nominal.BEG">#REF!</definedName>
    <definedName name="Retained_earnings_balance___Retail___check_calc___nominal">#REF!</definedName>
    <definedName name="Retained_earnings_balance___Retail___check_calc___nominal.BEG">#REF!</definedName>
    <definedName name="Retained_earnings_balance___Retail___nominal">#REF!</definedName>
    <definedName name="Retained_earnings_balance___Wholesale___check_calc___nominal">#REF!</definedName>
    <definedName name="Retained_earnings_balance___Wholesale___check_calc___nominal.BEG">#REF!</definedName>
    <definedName name="Retained_earnings_balance___Wholesale___nominal">#REF!</definedName>
    <definedName name="Retirement_benefit_asset____liabilities__balance__control___nominal.ADDN1">#REF!</definedName>
    <definedName name="Retirement_benefit_asset____liabilities__balance__control___nominal.ADDN1.BEG">#REF!</definedName>
    <definedName name="Retirement_benefit_asset____liabilities__balance__control___nominal.ADDN2">#REF!</definedName>
    <definedName name="Retirement_benefit_asset____liabilities__balance__control___nominal.ADDN2.BEG">#REF!</definedName>
    <definedName name="Retirement_benefit_asset____liabilities__balance__control___nominal.BR">#REF!</definedName>
    <definedName name="Retirement_benefit_asset____liabilities__balance__control___nominal.BR.BEG">#REF!</definedName>
    <definedName name="Retirement_benefit_asset____liabilities__balance__control___nominal.WN">#REF!</definedName>
    <definedName name="Retirement_benefit_asset____liabilities__balance__control___nominal.WN.BEG">#REF!</definedName>
    <definedName name="Retirement_benefit_asset____liabilities__balance__control___nominal.WR">#REF!</definedName>
    <definedName name="Retirement_benefit_asset____liabilities__balance__control___nominal.WR.BEG">#REF!</definedName>
    <definedName name="Retirement_benefit_asset____liabilities__balance__control___nominal.WWN">#REF!</definedName>
    <definedName name="Retirement_benefit_asset____liabilities__balance__control___nominal.WWN.BEG">#REF!</definedName>
    <definedName name="Retirement_benefit_asset_balance___Appointee___nominal">#REF!</definedName>
    <definedName name="Retirement_benefit_asset_balance___Business___nominal">#REF!</definedName>
    <definedName name="Retirement_benefit_asset_balance___control___nominal.ADDN1">#REF!</definedName>
    <definedName name="Retirement_benefit_asset_balance___control___nominal.ADDN2">#REF!</definedName>
    <definedName name="Retirement_benefit_asset_balance___control___nominal.BR">#REF!</definedName>
    <definedName name="Retirement_benefit_asset_balance___control___nominal.WN">#REF!</definedName>
    <definedName name="Retirement_benefit_asset_balance___control___nominal.WR">#REF!</definedName>
    <definedName name="Retirement_benefit_asset_balance___control___nominal.WWN">#REF!</definedName>
    <definedName name="Retirement_benefit_asset_balance___Residential___nominal">#REF!</definedName>
    <definedName name="Retirement_benefit_asset_balance___Retail___nominal">#REF!</definedName>
    <definedName name="Retirement_benefit_asset_balance___Wholesale___nominal">#REF!</definedName>
    <definedName name="Retirement_benefit_liability_balance___Appointee___nominal">#REF!</definedName>
    <definedName name="Retirement_benefit_liability_balance___Business___nominal">#REF!</definedName>
    <definedName name="Retirement_benefit_liability_balance___control___nominal.ADDN1">#REF!</definedName>
    <definedName name="Retirement_benefit_liability_balance___control___nominal.ADDN2">#REF!</definedName>
    <definedName name="Retirement_benefit_liability_balance___control___nominal.BR">#REF!</definedName>
    <definedName name="Retirement_benefit_liability_balance___control___nominal.WN">#REF!</definedName>
    <definedName name="Retirement_benefit_liability_balance___control___nominal.WR">#REF!</definedName>
    <definedName name="Retirement_benefit_liability_balance___control___nominal.WWN">#REF!</definedName>
    <definedName name="Retirement_benefit_liability_balance___Residential___nominal">#REF!</definedName>
    <definedName name="Retirement_benefit_liability_balance___Retail___nominal">#REF!</definedName>
    <definedName name="Retirement_benefit_liability_balance___Wholesale___nominal">#REF!</definedName>
    <definedName name="Return_on_2020_25_RCV___nominal.ADDN1">#REF!</definedName>
    <definedName name="Return_on_2020_25_RCV___nominal.ADDN2">#REF!</definedName>
    <definedName name="Return_on_2020_25_RCV___nominal.BR">#REF!</definedName>
    <definedName name="Return_on_2020_25_RCV___nominal.WN">#REF!</definedName>
    <definedName name="Return_on_2020_25_RCV___nominal.WR">#REF!</definedName>
    <definedName name="Return_on_2020_25_RCV___nominal.WWN">#REF!</definedName>
    <definedName name="Return_on_2020_25_RCV___real.ADDN1">#REF!</definedName>
    <definedName name="Return_on_2020_25_RCV___real.ADDN2">#REF!</definedName>
    <definedName name="Return_on_2020_25_RCV___real.BR">#REF!</definedName>
    <definedName name="Return_on_2020_25_RCV___real.WN">#REF!</definedName>
    <definedName name="Return_on_2020_25_RCV___real.WR">#REF!</definedName>
    <definedName name="Return_on_2020_25_RCV___real.WWN">#REF!</definedName>
    <definedName name="Return_on_Capital____control___real.ADDN1">#REF!</definedName>
    <definedName name="Return_on_Capital____control___real.ADDN2">#REF!</definedName>
    <definedName name="Return_on_Capital____control___real.BR">#REF!</definedName>
    <definedName name="Return_on_Capital____control___real.WN">#REF!</definedName>
    <definedName name="Return_on_Capital____control___real.WR">#REF!</definedName>
    <definedName name="Return_on_Capital____control___real.WWN">#REF!</definedName>
    <definedName name="Return_on_Capital___nominal.ADDN1">#REF!</definedName>
    <definedName name="Return_on_Capital___nominal.ADDN2">#REF!</definedName>
    <definedName name="Return_on_Capital___nominal.BR">#REF!</definedName>
    <definedName name="Return_on_Capital___nominal.WN">#REF!</definedName>
    <definedName name="Return_on_Capital___nominal.WR">#REF!</definedName>
    <definedName name="Return_on_Capital___nominal.WWN">#REF!</definedName>
    <definedName name="Return_on_Capital___real.ADDN1">#REF!</definedName>
    <definedName name="Return_on_Capital___real.ADDN2">#REF!</definedName>
    <definedName name="Return_on_Capital___real.BR">#REF!</definedName>
    <definedName name="Return_on_Capital___real.WN">#REF!</definedName>
    <definedName name="Return_on_Capital___real.WR">#REF!</definedName>
    <definedName name="Return_on_Capital___real.WWN">#REF!</definedName>
    <definedName name="Return_on_Capital___real___ADDN1">#REF!</definedName>
    <definedName name="Return_on_Capital___real___ADDN2">#REF!</definedName>
    <definedName name="Return_on_Capital___real___BR">#REF!</definedName>
    <definedName name="Return_on_Capital___real___WN">#REF!</definedName>
    <definedName name="Return_on_Capital___real___WR">#REF!</definedName>
    <definedName name="Return_on_Capital___real___WWN">#REF!</definedName>
    <definedName name="Return_on_capital_employed___ROCE____Appointee">#REF!</definedName>
    <definedName name="Return_on_capital_employed___ROCE____Control.ADDN1">#REF!</definedName>
    <definedName name="Return_on_capital_employed___ROCE____Control.ADDN2">#REF!</definedName>
    <definedName name="Return_on_capital_employed___ROCE____Control.BR">#REF!</definedName>
    <definedName name="Return_on_capital_employed___ROCE____Control.WN">#REF!</definedName>
    <definedName name="Return_on_capital_employed___ROCE____Control.WR">#REF!</definedName>
    <definedName name="Return_on_capital_employed___ROCE____Control.WWN">#REF!</definedName>
    <definedName name="Return_on_capital_employed___ROCE___building_blocks____Wholesale">#REF!</definedName>
    <definedName name="Return_on_Post_2025_RCV___nominal.ADDN1">#REF!</definedName>
    <definedName name="Return_on_Post_2025_RCV___nominal.ADDN2">#REF!</definedName>
    <definedName name="Return_on_Post_2025_RCV___nominal.BR">#REF!</definedName>
    <definedName name="Return_on_Post_2025_RCV___nominal.WN">#REF!</definedName>
    <definedName name="Return_on_Post_2025_RCV___nominal.WR">#REF!</definedName>
    <definedName name="Return_on_Post_2025_RCV___nominal.WWN">#REF!</definedName>
    <definedName name="Return_on_Post_2025_RCV___real.ADDN1">#REF!</definedName>
    <definedName name="Return_on_Post_2025_RCV___real.ADDN2">#REF!</definedName>
    <definedName name="Return_on_Post_2025_RCV___real.BR">#REF!</definedName>
    <definedName name="Return_on_Post_2025_RCV___real.WN">#REF!</definedName>
    <definedName name="Return_on_Post_2025_RCV___real.WR">#REF!</definedName>
    <definedName name="Return_on_Post_2025_RCV___real.WWN">#REF!</definedName>
    <definedName name="Return_on_Pre_2020_RCV___nominal.ADDN1">#REF!</definedName>
    <definedName name="Return_on_Pre_2020_RCV___nominal.ADDN2">#REF!</definedName>
    <definedName name="Return_on_Pre_2020_RCV___nominal.BR">#REF!</definedName>
    <definedName name="Return_on_Pre_2020_RCV___nominal.WN">#REF!</definedName>
    <definedName name="Return_on_Pre_2020_RCV___nominal.WR">#REF!</definedName>
    <definedName name="Return_on_Pre_2020_RCV___nominal.WWN">#REF!</definedName>
    <definedName name="Return_on_Pre_2020_RCV___real.ADDN1">#REF!</definedName>
    <definedName name="Return_on_Pre_2020_RCV___real.ADDN2">#REF!</definedName>
    <definedName name="Return_on_Pre_2020_RCV___real.BR">#REF!</definedName>
    <definedName name="Return_on_Pre_2020_RCV___real.WN">#REF!</definedName>
    <definedName name="Return_on_Pre_2020_RCV___real.WR">#REF!</definedName>
    <definedName name="Return_on_Pre_2020_RCV___real.WWN">#REF!</definedName>
    <definedName name="Revenue___Appointee___nominal">#REF!</definedName>
    <definedName name="Revenue___Retail___nominal">#REF!</definedName>
    <definedName name="Revenue_excl._tax__reprofiling_and_post_financeability___real___ADDN1">#REF!</definedName>
    <definedName name="Revenue_excl._tax__reprofiling_and_post_financeability___real___ADDN2">#REF!</definedName>
    <definedName name="Revenue_excl._tax_charge__reprofiling_and_post_financeability___real___BR">#REF!</definedName>
    <definedName name="Revenue_excl._tax_charge__reprofiling_and_post_financeability___real___WN">#REF!</definedName>
    <definedName name="Revenue_excl._tax_charge__reprofiling_and_post_financeability___real___WR">#REF!</definedName>
    <definedName name="Revenue_excl._tax_charge__reprofiling_and_post_financeability___real___WWN">#REF!</definedName>
    <definedName name="Revenue_inc._tax_charge__reprofiling_and_post_financeability___real___ADDN1">#REF!</definedName>
    <definedName name="Revenue_inc._tax_charge__reprofiling_and_post_financeability___real___ADDN2">#REF!</definedName>
    <definedName name="Revenue_inc._tax_charge__reprofiling_and_post_financeability___real___BR">#REF!</definedName>
    <definedName name="Revenue_inc._tax_charge__reprofiling_and_post_financeability___real___WN">#REF!</definedName>
    <definedName name="Revenue_inc._tax_charge__reprofiling_and_post_financeability___real___WR">#REF!</definedName>
    <definedName name="Revenue_inc._tax_charge__reprofiling_and_post_financeability___real___WWN">#REF!</definedName>
    <definedName name="Revenue_requirement_excl._tax_charge___before_override___nominal.ADDN1">#REF!</definedName>
    <definedName name="Revenue_requirement_excl._tax_charge___before_override___nominal.ADDN2">#REF!</definedName>
    <definedName name="Revenue_requirement_excl._tax_charge___before_override___nominal.BR">#REF!</definedName>
    <definedName name="Revenue_requirement_excl._tax_charge___before_override___nominal.WN">#REF!</definedName>
    <definedName name="Revenue_requirement_excl._tax_charge___before_override___nominal.WR">#REF!</definedName>
    <definedName name="Revenue_requirement_excl._tax_charge___before_override___nominal.WWN">#REF!</definedName>
    <definedName name="Revenue_requirement_excl._tax_charge___before_override___real.ADDN1">#REF!</definedName>
    <definedName name="Revenue_requirement_excl._tax_charge___before_override___real.ADDN2">#REF!</definedName>
    <definedName name="Revenue_requirement_excl._tax_charge___before_override___real.BR">#REF!</definedName>
    <definedName name="Revenue_requirement_excl._tax_charge___before_override___real.WN">#REF!</definedName>
    <definedName name="Revenue_requirement_excl._tax_charge___before_override___real.WR">#REF!</definedName>
    <definedName name="Revenue_requirement_excl._tax_charge___before_override___real.WWN">#REF!</definedName>
    <definedName name="Revenue_requirement_excl._tax_charge___nominal.ADDN1">#REF!</definedName>
    <definedName name="Revenue_requirement_excl._tax_charge___nominal.ADDN2">#REF!</definedName>
    <definedName name="Revenue_requirement_excl._tax_charge___nominal.BR">#REF!</definedName>
    <definedName name="Revenue_requirement_excl._tax_charge___nominal.WN">#REF!</definedName>
    <definedName name="Revenue_requirement_excl._tax_charge___nominal.WR">#REF!</definedName>
    <definedName name="Revenue_requirement_excl._tax_charge___nominal.WWN">#REF!</definedName>
    <definedName name="Revenue_requirement_excl._tax_charge___real.ADDN1">#REF!</definedName>
    <definedName name="Revenue_requirement_excl._tax_charge___real.ADDN2">#REF!</definedName>
    <definedName name="Revenue_requirement_excl._tax_charge___real.BR">#REF!</definedName>
    <definedName name="Revenue_requirement_excl._tax_charge___real.WN">#REF!</definedName>
    <definedName name="Revenue_requirement_excl._tax_charge___real.WR">#REF!</definedName>
    <definedName name="Revenue_requirement_excl._tax_charge___real.WWN">#REF!</definedName>
    <definedName name="Revenue_requirement_excl._tax_charge_and_revenue_adj.____control___real.ADDN1">#REF!</definedName>
    <definedName name="Revenue_requirement_excl._tax_charge_and_revenue_adj.____control___real.ADDN2">#REF!</definedName>
    <definedName name="Revenue_requirement_excl._tax_charge_and_revenue_adj.____control___real.BR">#REF!</definedName>
    <definedName name="Revenue_requirement_excl._tax_charge_and_revenue_adj.____control___real.WN">#REF!</definedName>
    <definedName name="Revenue_requirement_excl._tax_charge_and_revenue_adj.____control___real.WR">#REF!</definedName>
    <definedName name="Revenue_requirement_excl._tax_charge_and_revenue_adj.____control___real.WWN">#REF!</definedName>
    <definedName name="Revenue_requirement_incl._tax_charge___Wholesale___nominal">#REF!</definedName>
    <definedName name="Revenue_requirement_with_impact_of_reprofiling_excl._tax_charge___nominal.ADDN1">#REF!</definedName>
    <definedName name="Revenue_requirement_with_impact_of_reprofiling_excl._tax_charge___nominal.ADDN2">#REF!</definedName>
    <definedName name="Revenue_requirement_with_impact_of_reprofiling_excl._tax_charge___nominal.BR">#REF!</definedName>
    <definedName name="Revenue_requirement_with_impact_of_reprofiling_excl._tax_charge___nominal.WN">#REF!</definedName>
    <definedName name="Revenue_requirement_with_impact_of_reprofiling_excl._tax_charge___nominal.WR">#REF!</definedName>
    <definedName name="Revenue_requirement_with_impact_of_reprofiling_excl._tax_charge___nominal.WWN">#REF!</definedName>
    <definedName name="Revenue_requirement_with_impact_of_reprofiling_excl._tax_charge___real.ADDN1">#REF!</definedName>
    <definedName name="Revenue_requirement_with_impact_of_reprofiling_excl._tax_charge___real.ADDN2">#REF!</definedName>
    <definedName name="Revenue_requirement_with_impact_of_reprofiling_excl._tax_charge___real.BR">#REF!</definedName>
    <definedName name="Revenue_requirement_with_impact_of_reprofiling_excl._tax_charge___real.WN">#REF!</definedName>
    <definedName name="Revenue_requirement_with_impact_of_reprofiling_excl._tax_charge___real.WR">#REF!</definedName>
    <definedName name="Revenue_requirement_with_impact_of_reprofiling_excl._tax_charge___real.WWN">#REF!</definedName>
    <definedName name="Revenue_requirement_with_impact_of_reprofiling_excl._tax_charge___wholesale___nominal">#REF!</definedName>
    <definedName name="RevenueAssumptions" localSheetId="11">#REF!</definedName>
    <definedName name="RevenueAssumptions" localSheetId="8">#REF!</definedName>
    <definedName name="RevenueAssumptions">#REF!</definedName>
    <definedName name="rge" localSheetId="11">#REF!</definedName>
    <definedName name="rge" localSheetId="8">#REF!</definedName>
    <definedName name="rge">#REF!</definedName>
    <definedName name="rgwer" localSheetId="11">#REF!</definedName>
    <definedName name="rgwer" localSheetId="8">#REF!</definedName>
    <definedName name="rgwer">#REF!</definedName>
    <definedName name="Rigid_Diesel_0_Laden_km" localSheetId="11">#REF!</definedName>
    <definedName name="Rigid_Diesel_0_Laden_km" localSheetId="8">#REF!</definedName>
    <definedName name="Rigid_Diesel_0_Laden_km">#REF!</definedName>
    <definedName name="Rigid_Diesel_100_Laden_km" localSheetId="11">#REF!</definedName>
    <definedName name="Rigid_Diesel_100_Laden_km" localSheetId="8">#REF!</definedName>
    <definedName name="Rigid_Diesel_100_Laden_km">#REF!</definedName>
    <definedName name="Rigid_Diesel_25_Laden_km" localSheetId="11">#REF!</definedName>
    <definedName name="Rigid_Diesel_25_Laden_km" localSheetId="8">#REF!</definedName>
    <definedName name="Rigid_Diesel_25_Laden_km">#REF!</definedName>
    <definedName name="Rigid_Diesel_50_Laden_km" localSheetId="11">#REF!</definedName>
    <definedName name="Rigid_Diesel_50_Laden_km" localSheetId="8">#REF!</definedName>
    <definedName name="Rigid_Diesel_50_Laden_km">#REF!</definedName>
    <definedName name="Rigid_Diesel_75_Laden_km" localSheetId="11">#REF!</definedName>
    <definedName name="Rigid_Diesel_75_Laden_km" localSheetId="8">#REF!</definedName>
    <definedName name="Rigid_Diesel_75_Laden_km">#REF!</definedName>
    <definedName name="Rigid_Diesel_Average_CO2" localSheetId="11">#REF!</definedName>
    <definedName name="Rigid_Diesel_Average_CO2" localSheetId="8">#REF!</definedName>
    <definedName name="Rigid_Diesel_Average_CO2">#REF!</definedName>
    <definedName name="Rigid_Diesel_Average_km" localSheetId="11">#REF!</definedName>
    <definedName name="Rigid_Diesel_Average_km" localSheetId="8">#REF!</definedName>
    <definedName name="Rigid_Diesel_Average_km">#REF!</definedName>
    <definedName name="Rigid_Diesel_Average_Tonne_km" localSheetId="11">#REF!</definedName>
    <definedName name="Rigid_Diesel_Average_Tonne_km" localSheetId="8">#REF!</definedName>
    <definedName name="Rigid_Diesel_Average_Tonne_km">#REF!</definedName>
    <definedName name="Rigid_Diesel_Average_Tonne_km_CO2" localSheetId="11">#REF!</definedName>
    <definedName name="Rigid_Diesel_Average_Tonne_km_CO2" localSheetId="8">#REF!</definedName>
    <definedName name="Rigid_Diesel_Average_Tonne_km_CO2">#REF!</definedName>
    <definedName name="Rigid_Diesel_Heavy_0_Laden_CO2" localSheetId="11">#REF!</definedName>
    <definedName name="Rigid_Diesel_Heavy_0_Laden_CO2" localSheetId="8">#REF!</definedName>
    <definedName name="Rigid_Diesel_Heavy_0_Laden_CO2">#REF!</definedName>
    <definedName name="Rigid_Diesel_Heavy_0_Laden_km" localSheetId="11">#REF!</definedName>
    <definedName name="Rigid_Diesel_Heavy_0_Laden_km" localSheetId="8">#REF!</definedName>
    <definedName name="Rigid_Diesel_Heavy_0_Laden_km">#REF!</definedName>
    <definedName name="Rigid_Diesel_Heavy_100_Laden_km" localSheetId="11">#REF!</definedName>
    <definedName name="Rigid_Diesel_Heavy_100_Laden_km" localSheetId="8">#REF!</definedName>
    <definedName name="Rigid_Diesel_Heavy_100_Laden_km">#REF!</definedName>
    <definedName name="Rigid_Diesel_Heavy_50_Laden_km" localSheetId="11">#REF!</definedName>
    <definedName name="Rigid_Diesel_Heavy_50_Laden_km" localSheetId="8">#REF!</definedName>
    <definedName name="Rigid_Diesel_Heavy_50_Laden_km">#REF!</definedName>
    <definedName name="Rigid_Diesel_Heavy_Ave_Laden_CO2" localSheetId="11">#REF!</definedName>
    <definedName name="Rigid_Diesel_Heavy_Ave_Laden_CO2" localSheetId="8">#REF!</definedName>
    <definedName name="Rigid_Diesel_Heavy_Ave_Laden_CO2">#REF!</definedName>
    <definedName name="Rigid_Diesel_Heavy_Ave_Laden_km" localSheetId="11">#REF!</definedName>
    <definedName name="Rigid_Diesel_Heavy_Ave_Laden_km" localSheetId="8">#REF!</definedName>
    <definedName name="Rigid_Diesel_Heavy_Ave_Laden_km">#REF!</definedName>
    <definedName name="Rigid_Diesel_Heavy_Tonne_km" localSheetId="11">#REF!</definedName>
    <definedName name="Rigid_Diesel_Heavy_Tonne_km" localSheetId="8">#REF!</definedName>
    <definedName name="Rigid_Diesel_Heavy_Tonne_km">#REF!</definedName>
    <definedName name="Rigid_Diesel_Heavy_Tonne_km_CO2" localSheetId="11">#REF!</definedName>
    <definedName name="Rigid_Diesel_Heavy_Tonne_km_CO2" localSheetId="8">#REF!</definedName>
    <definedName name="Rigid_Diesel_Heavy_Tonne_km_CO2">#REF!</definedName>
    <definedName name="Rigid_Diesel_Light_0_Laden_CO2" localSheetId="11">#REF!</definedName>
    <definedName name="Rigid_Diesel_Light_0_Laden_CO2" localSheetId="8">#REF!</definedName>
    <definedName name="Rigid_Diesel_Light_0_Laden_CO2">#REF!</definedName>
    <definedName name="Rigid_Diesel_Light_0_Laden_km" localSheetId="11">#REF!</definedName>
    <definedName name="Rigid_Diesel_Light_0_Laden_km" localSheetId="8">#REF!</definedName>
    <definedName name="Rigid_Diesel_Light_0_Laden_km">#REF!</definedName>
    <definedName name="Rigid_Diesel_Light_100_Laden_CO2" localSheetId="11">#REF!</definedName>
    <definedName name="Rigid_Diesel_Light_100_Laden_CO2" localSheetId="8">#REF!</definedName>
    <definedName name="Rigid_Diesel_Light_100_Laden_CO2">#REF!</definedName>
    <definedName name="Rigid_Diesel_Light_100_Laden_km" localSheetId="11">#REF!</definedName>
    <definedName name="Rigid_Diesel_Light_100_Laden_km" localSheetId="8">#REF!</definedName>
    <definedName name="Rigid_Diesel_Light_100_Laden_km">#REF!</definedName>
    <definedName name="Rigid_Diesel_Light_50_Laden_CO2" localSheetId="11">#REF!</definedName>
    <definedName name="Rigid_Diesel_Light_50_Laden_CO2" localSheetId="8">#REF!</definedName>
    <definedName name="Rigid_Diesel_Light_50_Laden_CO2">#REF!</definedName>
    <definedName name="Rigid_Diesel_Light_50_Laden_km" localSheetId="11">#REF!</definedName>
    <definedName name="Rigid_Diesel_Light_50_Laden_km" localSheetId="8">#REF!</definedName>
    <definedName name="Rigid_Diesel_Light_50_Laden_km">#REF!</definedName>
    <definedName name="Rigid_Diesel_Light_Ave_Laden_CO2" localSheetId="11">#REF!</definedName>
    <definedName name="Rigid_Diesel_Light_Ave_Laden_CO2" localSheetId="8">#REF!</definedName>
    <definedName name="Rigid_Diesel_Light_Ave_Laden_CO2">#REF!</definedName>
    <definedName name="Rigid_Diesel_Light_Ave_Laden_km" localSheetId="11">#REF!</definedName>
    <definedName name="Rigid_Diesel_Light_Ave_Laden_km" localSheetId="8">#REF!</definedName>
    <definedName name="Rigid_Diesel_Light_Ave_Laden_km">#REF!</definedName>
    <definedName name="Rigid_Diesel_Light_Tonne_km" localSheetId="11">#REF!</definedName>
    <definedName name="Rigid_Diesel_Light_Tonne_km" localSheetId="8">#REF!</definedName>
    <definedName name="Rigid_Diesel_Light_Tonne_km">#REF!</definedName>
    <definedName name="Rigid_Diesel_Light_Tonne_km_CO2" localSheetId="11">#REF!</definedName>
    <definedName name="Rigid_Diesel_Light_Tonne_km_CO2" localSheetId="8">#REF!</definedName>
    <definedName name="Rigid_Diesel_Light_Tonne_km_CO2">#REF!</definedName>
    <definedName name="Rigid_Diesel_Lorry_0_Laden_FE" localSheetId="11">#REF!</definedName>
    <definedName name="Rigid_Diesel_Lorry_0_Laden_FE" localSheetId="8">#REF!</definedName>
    <definedName name="Rigid_Diesel_Lorry_0_Laden_FE">#REF!</definedName>
    <definedName name="Rigid_Diesel_Lorry_100_Laden_FE" localSheetId="11">#REF!</definedName>
    <definedName name="Rigid_Diesel_Lorry_100_Laden_FE" localSheetId="8">#REF!</definedName>
    <definedName name="Rigid_Diesel_Lorry_100_Laden_FE">#REF!</definedName>
    <definedName name="Rigid_Diesel_Lorry_25_Laden_FE" localSheetId="11">#REF!</definedName>
    <definedName name="Rigid_Diesel_Lorry_25_Laden_FE" localSheetId="8">#REF!</definedName>
    <definedName name="Rigid_Diesel_Lorry_25_Laden_FE">#REF!</definedName>
    <definedName name="Rigid_Diesel_Lorry_50_Laden_FE" localSheetId="11">#REF!</definedName>
    <definedName name="Rigid_Diesel_Lorry_50_Laden_FE" localSheetId="8">#REF!</definedName>
    <definedName name="Rigid_Diesel_Lorry_50_Laden_FE">#REF!</definedName>
    <definedName name="Rigid_Diesel_Lorry_75_Laden_FE" localSheetId="11">#REF!</definedName>
    <definedName name="Rigid_Diesel_Lorry_75_Laden_FE" localSheetId="8">#REF!</definedName>
    <definedName name="Rigid_Diesel_Lorry_75_Laden_FE">#REF!</definedName>
    <definedName name="Rigid_Diesel_Medium_0_Laden_CO2" localSheetId="11">#REF!</definedName>
    <definedName name="Rigid_Diesel_Medium_0_Laden_CO2" localSheetId="8">#REF!</definedName>
    <definedName name="Rigid_Diesel_Medium_0_Laden_CO2">#REF!</definedName>
    <definedName name="Rigid_Diesel_Medium_0_Laden_km" localSheetId="11">#REF!</definedName>
    <definedName name="Rigid_Diesel_Medium_0_Laden_km" localSheetId="8">#REF!</definedName>
    <definedName name="Rigid_Diesel_Medium_0_Laden_km">#REF!</definedName>
    <definedName name="Rigid_Diesel_Medium_100_Laden_CO2" localSheetId="11">#REF!</definedName>
    <definedName name="Rigid_Diesel_Medium_100_Laden_CO2" localSheetId="8">#REF!</definedName>
    <definedName name="Rigid_Diesel_Medium_100_Laden_CO2">#REF!</definedName>
    <definedName name="Rigid_Diesel_Medium_100_Laden_km" localSheetId="11">#REF!</definedName>
    <definedName name="Rigid_Diesel_Medium_100_Laden_km" localSheetId="8">#REF!</definedName>
    <definedName name="Rigid_Diesel_Medium_100_Laden_km">#REF!</definedName>
    <definedName name="Rigid_Diesel_Medium_50_Laden_CO2" localSheetId="11">#REF!</definedName>
    <definedName name="Rigid_Diesel_Medium_50_Laden_CO2" localSheetId="8">#REF!</definedName>
    <definedName name="Rigid_Diesel_Medium_50_Laden_CO2">#REF!</definedName>
    <definedName name="Rigid_Diesel_Medium_50_Laden_km" localSheetId="11">#REF!</definedName>
    <definedName name="Rigid_Diesel_Medium_50_Laden_km" localSheetId="8">#REF!</definedName>
    <definedName name="Rigid_Diesel_Medium_50_Laden_km">#REF!</definedName>
    <definedName name="Rigid_Diesel_Medium_Ave_Laden_CO2" localSheetId="11">#REF!</definedName>
    <definedName name="Rigid_Diesel_Medium_Ave_Laden_CO2" localSheetId="8">#REF!</definedName>
    <definedName name="Rigid_Diesel_Medium_Ave_Laden_CO2">#REF!</definedName>
    <definedName name="Rigid_Diesel_Medium_Ave_Laden_km" localSheetId="11">#REF!</definedName>
    <definedName name="Rigid_Diesel_Medium_Ave_Laden_km" localSheetId="8">#REF!</definedName>
    <definedName name="Rigid_Diesel_Medium_Ave_Laden_km">#REF!</definedName>
    <definedName name="Rigid_Diesel_Medium_Tonne_km" localSheetId="11">#REF!</definedName>
    <definedName name="Rigid_Diesel_Medium_Tonne_km" localSheetId="8">#REF!</definedName>
    <definedName name="Rigid_Diesel_Medium_Tonne_km">#REF!</definedName>
    <definedName name="Rigid_Diesel_Medium_Tonne_km_CO2" localSheetId="11">#REF!</definedName>
    <definedName name="Rigid_Diesel_Medium_Tonne_km_CO2" localSheetId="8">#REF!</definedName>
    <definedName name="Rigid_Diesel_Medium_Tonne_km_CO2">#REF!</definedName>
    <definedName name="RiskAfterRecalcMacro">""</definedName>
    <definedName name="RiskAfterSimMacro">""</definedName>
    <definedName name="RiskAutoStopPercChange">1.5</definedName>
    <definedName name="RiskBeforeRecalcMacro">""</definedName>
    <definedName name="RiskBeforeSimMacro">""</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5</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#REF!</definedName>
    <definedName name="RiskSamplingType">3</definedName>
    <definedName name="RiskShowRiskWindowAtEndOfSimulation">TRUE</definedName>
    <definedName name="RiskStandardRecalc">2</definedName>
    <definedName name="RiskTemplateSheetName">"myTemplate"</definedName>
    <definedName name="RiskUpdateDisplay">FALSE</definedName>
    <definedName name="RiskUseDifferentSeedForEachSim">FALSE</definedName>
    <definedName name="RiskUseFixedSeed">FALSE</definedName>
    <definedName name="RiskUseMultipleCPUs">TRUE</definedName>
    <definedName name="RMD">#REF!</definedName>
    <definedName name="ROC_Admin" localSheetId="11">#REF!</definedName>
    <definedName name="ROC_Admin" localSheetId="8">#REF!</definedName>
    <definedName name="ROC_Admin">#REF!</definedName>
    <definedName name="ROC_Drink" localSheetId="11">#REF!</definedName>
    <definedName name="ROC_Drink" localSheetId="8">#REF!</definedName>
    <definedName name="ROC_Drink">#REF!</definedName>
    <definedName name="ROC_kWh_conversion" localSheetId="11">#REF!</definedName>
    <definedName name="ROC_kWh_conversion" localSheetId="8">#REF!</definedName>
    <definedName name="ROC_kWh_conversion">#REF!</definedName>
    <definedName name="ROC_Sewage" localSheetId="11">#REF!</definedName>
    <definedName name="ROC_Sewage" localSheetId="8">#REF!</definedName>
    <definedName name="ROC_Sewage">#REF!</definedName>
    <definedName name="ROC_Sludge" localSheetId="11">#REF!</definedName>
    <definedName name="ROC_Sludge" localSheetId="8">#REF!</definedName>
    <definedName name="ROC_Sludge">#REF!</definedName>
    <definedName name="RPI" localSheetId="11">#REF!</definedName>
    <definedName name="RPI" localSheetId="8">#REF!</definedName>
    <definedName name="RPI">#REF!</definedName>
    <definedName name="RPI_0203" localSheetId="11">#REF!</definedName>
    <definedName name="RPI_0203" localSheetId="8">#REF!</definedName>
    <definedName name="RPI_0203">#REF!</definedName>
    <definedName name="RPI_0708" localSheetId="11">#REF!</definedName>
    <definedName name="RPI_0708" localSheetId="8">#REF!</definedName>
    <definedName name="RPI_0708">#REF!</definedName>
    <definedName name="RPI_ILD_indexation_rate">#REF!</definedName>
    <definedName name="RPI_Index_linked_debt___nominal.ADDN1">#REF!</definedName>
    <definedName name="RPI_Index_linked_debt___nominal.ADDN1.BEG">#REF!</definedName>
    <definedName name="RPI_Index_linked_debt___nominal.ADDN2">#REF!</definedName>
    <definedName name="RPI_Index_linked_debt___nominal.ADDN2.BEG">#REF!</definedName>
    <definedName name="RPI_Index_linked_debt___nominal.BR">#REF!</definedName>
    <definedName name="RPI_Index_linked_debt___nominal.BR.BEG">#REF!</definedName>
    <definedName name="RPI_Index_linked_debt___nominal.WN">#REF!</definedName>
    <definedName name="RPI_Index_linked_debt___nominal.WN.BEG">#REF!</definedName>
    <definedName name="RPI_Index_linked_debt___nominal.WR">#REF!</definedName>
    <definedName name="RPI_Index_linked_debt___nominal.WR.BEG">#REF!</definedName>
    <definedName name="RPI_Index_linked_debt___nominal.WWN">#REF!</definedName>
    <definedName name="RPI_Index_linked_debt___nominal.WWN.BEG">#REF!</definedName>
    <definedName name="RPI_Index_linked_debt_indexation___nominal.ADDN1">#REF!</definedName>
    <definedName name="RPI_Index_linked_debt_indexation___nominal.ADDN2">#REF!</definedName>
    <definedName name="RPI_Index_linked_debt_indexation___nominal.BR">#REF!</definedName>
    <definedName name="RPI_Index_linked_debt_indexation___nominal.WN">#REF!</definedName>
    <definedName name="RPI_Index_linked_debt_indexation___nominal.WR">#REF!</definedName>
    <definedName name="RPI_Index_linked_debt_indexation___nominal.WWN">#REF!</definedName>
    <definedName name="RPI_Interest_on_Index_linked_loans___control___nominal.ADDN1">#REF!</definedName>
    <definedName name="RPI_Interest_on_Index_linked_loans___control___nominal.ADDN2">#REF!</definedName>
    <definedName name="RPI_Interest_on_Index_linked_loans___control___nominal.BR">#REF!</definedName>
    <definedName name="RPI_Interest_on_Index_linked_loans___control___nominal.WN">#REF!</definedName>
    <definedName name="RPI_Interest_on_Index_linked_loans___control___nominal.WR">#REF!</definedName>
    <definedName name="RPI_Interest_on_Index_linked_loans___control___nominal.WWN">#REF!</definedName>
    <definedName name="RPI_opening_index_linked_debt___nominal.ADDN1">#REF!</definedName>
    <definedName name="RPI_opening_index_linked_debt___nominal.ADDN2">#REF!</definedName>
    <definedName name="RPI_opening_index_linked_debt___nominal.BR">#REF!</definedName>
    <definedName name="RPI_opening_index_linked_debt___nominal.WN">#REF!</definedName>
    <definedName name="RPI_opening_index_linked_debt___nominal.WR">#REF!</definedName>
    <definedName name="RPI_opening_index_linked_debt___nominal.WWN">#REF!</definedName>
    <definedName name="RSD_list" localSheetId="11">#REF!</definedName>
    <definedName name="RSD_list" localSheetId="8">#REF!</definedName>
    <definedName name="RSD_list">#REF!</definedName>
    <definedName name="rytry" localSheetId="11" hidden="1">{"NET",#N/A,FALSE,"401C11"}</definedName>
    <definedName name="rytry" localSheetId="5" hidden="1">{"NET",#N/A,FALSE,"401C11"}</definedName>
    <definedName name="rytry" localSheetId="19" hidden="1">{"NET",#N/A,FALSE,"401C11"}</definedName>
    <definedName name="rytry" localSheetId="18" hidden="1">{"NET",#N/A,FALSE,"401C11"}</definedName>
    <definedName name="rytry" localSheetId="7" hidden="1">{"NET",#N/A,FALSE,"401C11"}</definedName>
    <definedName name="rytry" localSheetId="20" hidden="1">{"NET",#N/A,FALSE,"401C11"}</definedName>
    <definedName name="rytry" localSheetId="8" hidden="1">{"NET",#N/A,FALSE,"401C11"}</definedName>
    <definedName name="rytry" localSheetId="6" hidden="1">{"NET",#N/A,FALSE,"401C11"}</definedName>
    <definedName name="rytry" localSheetId="9" hidden="1">{"NET",#N/A,FALSE,"401C11"}</definedName>
    <definedName name="rytry" hidden="1">{"NET",#N/A,FALSE,"401C11"}</definedName>
    <definedName name="S_D">#REF!</definedName>
    <definedName name="S_GLAM" localSheetId="11">#REF!</definedName>
    <definedName name="S_GLAM" localSheetId="8">#REF!</definedName>
    <definedName name="S_GLAM">#REF!</definedName>
    <definedName name="S_YORKS" localSheetId="11">#REF!</definedName>
    <definedName name="S_YORKS" localSheetId="8">#REF!</definedName>
    <definedName name="S_YORKS">#REF!</definedName>
    <definedName name="S5_A_H" localSheetId="11">#REF!</definedName>
    <definedName name="S5_A_H" localSheetId="8">#REF!</definedName>
    <definedName name="S5_A_H">#REF!</definedName>
    <definedName name="S5_A_L" localSheetId="11">#REF!</definedName>
    <definedName name="S5_A_L" localSheetId="8">#REF!</definedName>
    <definedName name="S5_A_L">#REF!</definedName>
    <definedName name="S5_A_M" localSheetId="11">#REF!</definedName>
    <definedName name="S5_A_M" localSheetId="8">#REF!</definedName>
    <definedName name="S5_A_M">#REF!</definedName>
    <definedName name="S5_AW_H" localSheetId="11">#REF!</definedName>
    <definedName name="S5_AW_H" localSheetId="8">#REF!</definedName>
    <definedName name="S5_AW_H">#REF!</definedName>
    <definedName name="S5_AW_L" localSheetId="11">#REF!</definedName>
    <definedName name="S5_AW_L" localSheetId="8">#REF!</definedName>
    <definedName name="S5_AW_L">#REF!</definedName>
    <definedName name="S5_AW_M" localSheetId="11">#REF!</definedName>
    <definedName name="S5_AW_M" localSheetId="8">#REF!</definedName>
    <definedName name="S5_AW_M">#REF!</definedName>
    <definedName name="S5_E" localSheetId="11">#REF!</definedName>
    <definedName name="S5_E" localSheetId="8">#REF!</definedName>
    <definedName name="S5_E">#REF!</definedName>
    <definedName name="S5_misc" localSheetId="11">#REF!</definedName>
    <definedName name="S5_misc" localSheetId="8">#REF!</definedName>
    <definedName name="S5_misc">#REF!</definedName>
    <definedName name="S5_W" localSheetId="11">#REF!</definedName>
    <definedName name="S5_W" localSheetId="8">#REF!</definedName>
    <definedName name="S5_W">#REF!</definedName>
    <definedName name="SAPBEXrevision">1</definedName>
    <definedName name="SAPBEXsysID">"BWB"</definedName>
    <definedName name="SAPBEXwbID">"49ZLUKBQR0WG29D9LLI3IBIIT"</definedName>
    <definedName name="SBaseG_Act" localSheetId="11">#REF!</definedName>
    <definedName name="SBaseG_Act" localSheetId="8">#REF!</definedName>
    <definedName name="SBaseG_Act">#REF!</definedName>
    <definedName name="SBaseG_BP" localSheetId="11">#REF!</definedName>
    <definedName name="SBaseG_BP" localSheetId="8">#REF!</definedName>
    <definedName name="SBaseG_BP">#REF!</definedName>
    <definedName name="SBaseG_FD" localSheetId="11">#REF!</definedName>
    <definedName name="SBaseG_FD" localSheetId="8">#REF!</definedName>
    <definedName name="SBaseG_FD">#REF!</definedName>
    <definedName name="SBaseN_Act" localSheetId="11">#REF!</definedName>
    <definedName name="SBaseN_Act" localSheetId="8">#REF!</definedName>
    <definedName name="SBaseN_Act">#REF!</definedName>
    <definedName name="SBaseN_FD" localSheetId="11">#REF!</definedName>
    <definedName name="SBaseN_FD" localSheetId="8">#REF!</definedName>
    <definedName name="SBaseN_FD">#REF!</definedName>
    <definedName name="SBWBPinputs" localSheetId="11">#REF!</definedName>
    <definedName name="SBWBPinputs" localSheetId="8">#REF!</definedName>
    <definedName name="SBWBPinputs">#REF!</definedName>
    <definedName name="SBWBPtrans" localSheetId="11">#REF!</definedName>
    <definedName name="SBWBPtrans" localSheetId="8">#REF!</definedName>
    <definedName name="SBWBPtrans">#REF!</definedName>
    <definedName name="SBWtransition" localSheetId="11">#REF!</definedName>
    <definedName name="SBWtransition" localSheetId="8">#REF!</definedName>
    <definedName name="SBWtransition">#REF!</definedName>
    <definedName name="ScenarioName" localSheetId="11">#REF!</definedName>
    <definedName name="ScenarioName" localSheetId="8">#REF!</definedName>
    <definedName name="ScenarioName">#REF!</definedName>
    <definedName name="Screenings_Grit_Landfill" localSheetId="11">#REF!</definedName>
    <definedName name="Screenings_Grit_Landfill" localSheetId="8">#REF!</definedName>
    <definedName name="Screenings_Grit_Landfill">#REF!</definedName>
    <definedName name="Screenings_Grit_Landfill_EF_CH4" localSheetId="11">#REF!</definedName>
    <definedName name="Screenings_Grit_Landfill_EF_CH4" localSheetId="8">#REF!</definedName>
    <definedName name="Screenings_Grit_Landfill_EF_CH4">#REF!</definedName>
    <definedName name="SecondRC04" localSheetId="11">#REF!</definedName>
    <definedName name="SecondRC04" localSheetId="8">#REF!</definedName>
    <definedName name="SecondRC04">#REF!</definedName>
    <definedName name="SecondRC05" localSheetId="11">#REF!</definedName>
    <definedName name="SecondRC05" localSheetId="8">#REF!</definedName>
    <definedName name="SecondRC05">#REF!</definedName>
    <definedName name="SEnhG_BP" localSheetId="11">#REF!</definedName>
    <definedName name="SEnhG_BP" localSheetId="8">#REF!</definedName>
    <definedName name="SEnhG_BP">#REF!</definedName>
    <definedName name="SEnhG_FD" localSheetId="11">#REF!</definedName>
    <definedName name="SEnhG_FD" localSheetId="8">#REF!</definedName>
    <definedName name="SEnhG_FD">#REF!</definedName>
    <definedName name="SEnhN_Act" localSheetId="11">#REF!</definedName>
    <definedName name="SEnhN_Act" localSheetId="8">#REF!</definedName>
    <definedName name="SEnhN_Act">#REF!</definedName>
    <definedName name="SEnhN_FD" localSheetId="11">#REF!</definedName>
    <definedName name="SEnhN_FD" localSheetId="8">#REF!</definedName>
    <definedName name="SEnhN_FD">#REF!</definedName>
    <definedName name="SEP01CIMM" localSheetId="11">#REF!</definedName>
    <definedName name="SEP01CIMM" localSheetId="8">#REF!</definedName>
    <definedName name="SEP01CIMM">#REF!</definedName>
    <definedName name="SESapr" localSheetId="11">#REF!</definedName>
    <definedName name="SESapr" localSheetId="8">#REF!</definedName>
    <definedName name="SESapr">#REF!</definedName>
    <definedName name="SESBPinputs" localSheetId="11">#REF!</definedName>
    <definedName name="SESBPinputs" localSheetId="8">#REF!</definedName>
    <definedName name="SESBPinputs">#REF!</definedName>
    <definedName name="SESBPtrans" localSheetId="11">#REF!</definedName>
    <definedName name="SESBPtrans" localSheetId="8">#REF!</definedName>
    <definedName name="SESBPtrans">#REF!</definedName>
    <definedName name="SEStransition" localSheetId="11">#REF!</definedName>
    <definedName name="SEStransition" localSheetId="8">#REF!</definedName>
    <definedName name="SEStransition">#REF!</definedName>
    <definedName name="Sewage_Rivers_Est_EF_N2O" localSheetId="11">#REF!</definedName>
    <definedName name="Sewage_Rivers_Est_EF_N2O" localSheetId="8">#REF!</definedName>
    <definedName name="Sewage_Rivers_Est_EF_N2O">#REF!</definedName>
    <definedName name="Sewage_Store_Thicken_EF_CH4" localSheetId="11">#REF!</definedName>
    <definedName name="Sewage_Store_Thicken_EF_CH4" localSheetId="8">#REF!</definedName>
    <definedName name="Sewage_Store_Thicken_EF_CH4">#REF!</definedName>
    <definedName name="Sewage_Treatment_EF_N2O" localSheetId="11">#REF!</definedName>
    <definedName name="Sewage_Treatment_EF_N2O" localSheetId="8">#REF!</definedName>
    <definedName name="Sewage_Treatment_EF_N2O">#REF!</definedName>
    <definedName name="SEWapr" localSheetId="11">#REF!</definedName>
    <definedName name="SEWapr" localSheetId="8">#REF!</definedName>
    <definedName name="SEWapr">#REF!</definedName>
    <definedName name="SEWBPinputs" localSheetId="11">#REF!</definedName>
    <definedName name="SEWBPinputs" localSheetId="8">#REF!</definedName>
    <definedName name="SEWBPinputs">#REF!</definedName>
    <definedName name="SEWBPtrans" localSheetId="11">#REF!</definedName>
    <definedName name="SEWBPtrans" localSheetId="8">#REF!</definedName>
    <definedName name="SEWBPtrans">#REF!</definedName>
    <definedName name="SewGC" localSheetId="11">#REF!</definedName>
    <definedName name="SewGC" localSheetId="8">#REF!</definedName>
    <definedName name="SewGC">#REF!</definedName>
    <definedName name="sewIRE" localSheetId="11">#REF!</definedName>
    <definedName name="sewIRE" localSheetId="8">#REF!</definedName>
    <definedName name="sewIRE">#REF!</definedName>
    <definedName name="SewMNIgc" localSheetId="11">#REF!</definedName>
    <definedName name="SewMNIgc" localSheetId="8">#REF!</definedName>
    <definedName name="SewMNIgc">#REF!</definedName>
    <definedName name="SEWtransition" localSheetId="11">#REF!</definedName>
    <definedName name="SEWtransition" localSheetId="8">#REF!</definedName>
    <definedName name="SEWtransition">#REF!</definedName>
    <definedName name="SF6_as_a_tracer_Weight" localSheetId="11">#REF!</definedName>
    <definedName name="SF6_as_a_tracer_Weight" localSheetId="8">#REF!</definedName>
    <definedName name="SF6_as_a_tracer_Weight">#REF!</definedName>
    <definedName name="SF6_CO2eq_GWP" localSheetId="11">#REF!</definedName>
    <definedName name="SF6_CO2eq_GWP" localSheetId="8">#REF!</definedName>
    <definedName name="SF6_CO2eq_GWP">#REF!</definedName>
    <definedName name="SGross_Act" localSheetId="11">#REF!</definedName>
    <definedName name="SGross_Act" localSheetId="8">#REF!</definedName>
    <definedName name="SGross_Act">#REF!</definedName>
    <definedName name="SH_Freight_Tonne_km" localSheetId="11">#REF!</definedName>
    <definedName name="SH_Freight_Tonne_km" localSheetId="8">#REF!</definedName>
    <definedName name="SH_Freight_Tonne_km">#REF!</definedName>
    <definedName name="SH_Freight_Tonne_km_CO2" localSheetId="11">#REF!</definedName>
    <definedName name="SH_Freight_Tonne_km_CO2" localSheetId="8">#REF!</definedName>
    <definedName name="SH_Freight_Tonne_km_CO2">#REF!</definedName>
    <definedName name="SH_Freight_TonneMiles" localSheetId="11">#REF!</definedName>
    <definedName name="SH_Freight_TonneMiles" localSheetId="8">#REF!</definedName>
    <definedName name="SH_Freight_TonneMiles">#REF!</definedName>
    <definedName name="SH_Passenger_km" localSheetId="11">#REF!</definedName>
    <definedName name="SH_Passenger_km" localSheetId="8">#REF!</definedName>
    <definedName name="SH_Passenger_km">#REF!</definedName>
    <definedName name="SHROPS" localSheetId="11">#REF!</definedName>
    <definedName name="SHROPS" localSheetId="8">#REF!</definedName>
    <definedName name="SHROPS">#REF!</definedName>
    <definedName name="Single_Retail_income___real">#REF!</definedName>
    <definedName name="SIREN_Act" localSheetId="11">#REF!</definedName>
    <definedName name="SIREN_Act" localSheetId="8">#REF!</definedName>
    <definedName name="SIREN_Act">#REF!</definedName>
    <definedName name="sitelist" localSheetId="11">#REF!</definedName>
    <definedName name="sitelist" localSheetId="8">#REF!</definedName>
    <definedName name="sitelist">#REF!</definedName>
    <definedName name="SLO" localSheetId="11">#REF!</definedName>
    <definedName name="SLO" localSheetId="8">#REF!</definedName>
    <definedName name="SLO">#REF!</definedName>
    <definedName name="Sludge" localSheetId="11">#REF!</definedName>
    <definedName name="Sludge" localSheetId="8">#REF!</definedName>
    <definedName name="Sludge">#REF!</definedName>
    <definedName name="Sludge_AD_EF_CH4" localSheetId="11">#REF!</definedName>
    <definedName name="Sludge_AD_EF_CH4" localSheetId="8">#REF!</definedName>
    <definedName name="Sludge_AD_EF_CH4">#REF!</definedName>
    <definedName name="Sludge_AD_Land" localSheetId="11">#REF!</definedName>
    <definedName name="Sludge_AD_Land" localSheetId="8">#REF!</definedName>
    <definedName name="Sludge_AD_Land">#REF!</definedName>
    <definedName name="Sludge_AD_Land__EF_CH4" localSheetId="11">#REF!</definedName>
    <definedName name="Sludge_AD_Land__EF_CH4" localSheetId="8">#REF!</definedName>
    <definedName name="Sludge_AD_Land__EF_CH4">#REF!</definedName>
    <definedName name="Sludge_AD_Land2" localSheetId="11">#REF!</definedName>
    <definedName name="Sludge_AD_Land2" localSheetId="8">#REF!</definedName>
    <definedName name="Sludge_AD_Land2">#REF!</definedName>
    <definedName name="Sludge_AD_Landfill" localSheetId="11">#REF!</definedName>
    <definedName name="Sludge_AD_Landfill" localSheetId="8">#REF!</definedName>
    <definedName name="Sludge_AD_Landfill">#REF!</definedName>
    <definedName name="Sludge_AD_Landfill__EF_CH4" localSheetId="11">#REF!</definedName>
    <definedName name="Sludge_AD_Landfill__EF_CH4" localSheetId="8">#REF!</definedName>
    <definedName name="Sludge_AD_Landfill__EF_CH4">#REF!</definedName>
    <definedName name="Sludge_AD_Limed_Land2" localSheetId="11">#REF!</definedName>
    <definedName name="Sludge_AD_Limed_Land2" localSheetId="8">#REF!</definedName>
    <definedName name="Sludge_AD_Limed_Land2">#REF!</definedName>
    <definedName name="Sludge_APD" localSheetId="11">#REF!</definedName>
    <definedName name="Sludge_APD" localSheetId="8">#REF!</definedName>
    <definedName name="Sludge_APD">#REF!</definedName>
    <definedName name="Sludge_APD_EF_CH4" localSheetId="11">#REF!</definedName>
    <definedName name="Sludge_APD_EF_CH4" localSheetId="8">#REF!</definedName>
    <definedName name="Sludge_APD_EF_CH4">#REF!</definedName>
    <definedName name="Sludge_APD_Land" localSheetId="11">#REF!</definedName>
    <definedName name="Sludge_APD_Land" localSheetId="8">#REF!</definedName>
    <definedName name="Sludge_APD_Land">#REF!</definedName>
    <definedName name="Sludge_APD_Land_EF_CH4" localSheetId="11">#REF!</definedName>
    <definedName name="Sludge_APD_Land_EF_CH4" localSheetId="8">#REF!</definedName>
    <definedName name="Sludge_APD_Land_EF_CH4">#REF!</definedName>
    <definedName name="Sludge_APD_Land2" localSheetId="11">#REF!</definedName>
    <definedName name="Sludge_APD_Land2" localSheetId="8">#REF!</definedName>
    <definedName name="Sludge_APD_Land2">#REF!</definedName>
    <definedName name="Sludge_Comp_EF_CH4" localSheetId="11">#REF!</definedName>
    <definedName name="Sludge_Comp_EF_CH4" localSheetId="8">#REF!</definedName>
    <definedName name="Sludge_Comp_EF_CH4">#REF!</definedName>
    <definedName name="Sludge_Comp_EF_N2O" localSheetId="11">#REF!</definedName>
    <definedName name="Sludge_Comp_EF_N2O" localSheetId="8">#REF!</definedName>
    <definedName name="Sludge_Comp_EF_N2O">#REF!</definedName>
    <definedName name="Sludge_Comp_Land" localSheetId="11">#REF!</definedName>
    <definedName name="Sludge_Comp_Land" localSheetId="8">#REF!</definedName>
    <definedName name="Sludge_Comp_Land">#REF!</definedName>
    <definedName name="Sludge_Comp_Land_EF_CH4" localSheetId="11">#REF!</definedName>
    <definedName name="Sludge_Comp_Land_EF_CH4" localSheetId="8">#REF!</definedName>
    <definedName name="Sludge_Comp_Land_EF_CH4">#REF!</definedName>
    <definedName name="Sludge_Comp_Land2" localSheetId="11">#REF!</definedName>
    <definedName name="Sludge_Comp_Land2" localSheetId="8">#REF!</definedName>
    <definedName name="Sludge_Comp_Land2">#REF!</definedName>
    <definedName name="Sludge_composted" localSheetId="11">#REF!</definedName>
    <definedName name="Sludge_composted" localSheetId="8">#REF!</definedName>
    <definedName name="Sludge_composted">#REF!</definedName>
    <definedName name="Sludge_digested" localSheetId="11">#REF!</definedName>
    <definedName name="Sludge_digested" localSheetId="8">#REF!</definedName>
    <definedName name="Sludge_digested">#REF!</definedName>
    <definedName name="Sludge_Incin_N2O" localSheetId="11">#REF!</definedName>
    <definedName name="Sludge_Incin_N2O" localSheetId="8">#REF!</definedName>
    <definedName name="Sludge_Incin_N2O">#REF!</definedName>
    <definedName name="Sludge_Incinerated" localSheetId="11">#REF!</definedName>
    <definedName name="Sludge_Incinerated" localSheetId="8">#REF!</definedName>
    <definedName name="Sludge_Incinerated">#REF!</definedName>
    <definedName name="Sludge_Land" localSheetId="11">#REF!</definedName>
    <definedName name="Sludge_Land" localSheetId="8">#REF!</definedName>
    <definedName name="Sludge_Land">#REF!</definedName>
    <definedName name="Sludge_Land_EF_N2O" localSheetId="11">#REF!</definedName>
    <definedName name="Sludge_Land_EF_N2O" localSheetId="8">#REF!</definedName>
    <definedName name="Sludge_Land_EF_N2O">#REF!</definedName>
    <definedName name="Sludge_Land_Frac_GASM" localSheetId="11">#REF!</definedName>
    <definedName name="Sludge_Land_Frac_GASM" localSheetId="8">#REF!</definedName>
    <definedName name="Sludge_Land_Frac_GASM">#REF!</definedName>
    <definedName name="Sludge_Land_Frac_LEACH_H" localSheetId="11">#REF!</definedName>
    <definedName name="Sludge_Land_Frac_LEACH_H" localSheetId="8">#REF!</definedName>
    <definedName name="Sludge_Land_Frac_LEACH_H">#REF!</definedName>
    <definedName name="Sludge_Land_Leach_Roff_EF_N2O" localSheetId="11">#REF!</definedName>
    <definedName name="Sludge_Land_Leach_Roff_EF_N2O" localSheetId="8">#REF!</definedName>
    <definedName name="Sludge_Land_Leach_Roff_EF_N2O">#REF!</definedName>
    <definedName name="Sludge_Land_Volat_EF_N2O" localSheetId="11">#REF!</definedName>
    <definedName name="Sludge_Land_Volat_EF_N2O" localSheetId="8">#REF!</definedName>
    <definedName name="Sludge_Land_Volat_EF_N2O">#REF!</definedName>
    <definedName name="Sludge_Lime_Landfill" localSheetId="11">#REF!</definedName>
    <definedName name="Sludge_Lime_Landfill" localSheetId="8">#REF!</definedName>
    <definedName name="Sludge_Lime_Landfill">#REF!</definedName>
    <definedName name="Sludge_Lime_Landfill__EF_CH4" localSheetId="11">#REF!</definedName>
    <definedName name="Sludge_Lime_Landfill__EF_CH4" localSheetId="8">#REF!</definedName>
    <definedName name="Sludge_Lime_Landfill__EF_CH4">#REF!</definedName>
    <definedName name="Sludge_Limed_Land2" localSheetId="11">#REF!</definedName>
    <definedName name="Sludge_Limed_Land2" localSheetId="8">#REF!</definedName>
    <definedName name="Sludge_Limed_Land2">#REF!</definedName>
    <definedName name="Sludge_Raw_Land" localSheetId="11">#REF!</definedName>
    <definedName name="Sludge_Raw_Land" localSheetId="8">#REF!</definedName>
    <definedName name="Sludge_Raw_Land">#REF!</definedName>
    <definedName name="Sludge_Raw_Land__EF_CH4" localSheetId="11">#REF!</definedName>
    <definedName name="Sludge_Raw_Land__EF_CH4" localSheetId="8">#REF!</definedName>
    <definedName name="Sludge_Raw_Land__EF_CH4">#REF!</definedName>
    <definedName name="Sludge_Raw_Landfill" localSheetId="11">#REF!</definedName>
    <definedName name="Sludge_Raw_Landfill" localSheetId="8">#REF!</definedName>
    <definedName name="Sludge_Raw_Landfill">#REF!</definedName>
    <definedName name="Sludge_Raw_Landfill_EF_CH4" localSheetId="11">#REF!</definedName>
    <definedName name="Sludge_Raw_Landfill_EF_CH4" localSheetId="8">#REF!</definedName>
    <definedName name="Sludge_Raw_Landfill_EF_CH4">#REF!</definedName>
    <definedName name="Sludge_Raw_Limed_Land" localSheetId="11">#REF!</definedName>
    <definedName name="Sludge_Raw_Limed_Land" localSheetId="8">#REF!</definedName>
    <definedName name="Sludge_Raw_Limed_Land">#REF!</definedName>
    <definedName name="Sludge_Sec_Dig_AD_EF_CH4" localSheetId="11">#REF!</definedName>
    <definedName name="Sludge_Sec_Dig_AD_EF_CH4" localSheetId="8">#REF!</definedName>
    <definedName name="Sludge_Sec_Dig_AD_EF_CH4">#REF!</definedName>
    <definedName name="Sludge_THP" localSheetId="11">#REF!</definedName>
    <definedName name="Sludge_THP" localSheetId="8">#REF!</definedName>
    <definedName name="Sludge_THP">#REF!</definedName>
    <definedName name="Sludge_THP_EF_CH4" localSheetId="11">#REF!</definedName>
    <definedName name="Sludge_THP_EF_CH4" localSheetId="8">#REF!</definedName>
    <definedName name="Sludge_THP_EF_CH4">#REF!</definedName>
    <definedName name="Sludge_THP_Land" localSheetId="11">#REF!</definedName>
    <definedName name="Sludge_THP_Land" localSheetId="8">#REF!</definedName>
    <definedName name="Sludge_THP_Land">#REF!</definedName>
    <definedName name="Sludge_THP_Land_EF_CH4" localSheetId="11">#REF!</definedName>
    <definedName name="Sludge_THP_Land_EF_CH4" localSheetId="8">#REF!</definedName>
    <definedName name="Sludge_THP_Land_EF_CH4">#REF!</definedName>
    <definedName name="Sludge_THP_Land2" localSheetId="11">#REF!</definedName>
    <definedName name="Sludge_THP_Land2" localSheetId="8">#REF!</definedName>
    <definedName name="Sludge_THP_Land2">#REF!</definedName>
    <definedName name="SludgeToLand_AprDec_2005" localSheetId="11">#REF!</definedName>
    <definedName name="SludgeToLand_AprDec_2005" localSheetId="8">#REF!</definedName>
    <definedName name="SludgeToLand_AprDec_2005">#REF!</definedName>
    <definedName name="SludgeToLand_JanFeb_2006" localSheetId="11">#REF!</definedName>
    <definedName name="SludgeToLand_JanFeb_2006" localSheetId="8">#REF!</definedName>
    <definedName name="SludgeToLand_JanFeb_2006">#REF!</definedName>
    <definedName name="SludgeToLand_JanMar_2006" localSheetId="11">#REF!</definedName>
    <definedName name="SludgeToLand_JanMar_2006" localSheetId="8">#REF!</definedName>
    <definedName name="SludgeToLand_JanMar_2006">#REF!</definedName>
    <definedName name="Small_Bulk_CO2" localSheetId="11">#REF!</definedName>
    <definedName name="Small_Bulk_CO2" localSheetId="8">#REF!</definedName>
    <definedName name="Small_Bulk_CO2">#REF!</definedName>
    <definedName name="Small_Bulk_Tonne_km" localSheetId="11">#REF!</definedName>
    <definedName name="Small_Bulk_Tonne_km" localSheetId="8">#REF!</definedName>
    <definedName name="Small_Bulk_Tonne_km">#REF!</definedName>
    <definedName name="Small_Bulk_Tonne_km_CO2" localSheetId="11">#REF!</definedName>
    <definedName name="Small_Bulk_Tonne_km_CO2" localSheetId="8">#REF!</definedName>
    <definedName name="Small_Bulk_Tonne_km_CO2">#REF!</definedName>
    <definedName name="Small_Bulk_TonneMiles" localSheetId="11">#REF!</definedName>
    <definedName name="Small_Bulk_TonneMiles" localSheetId="8">#REF!</definedName>
    <definedName name="Small_Bulk_TonneMiles">#REF!</definedName>
    <definedName name="Small_Cont_Vessel_Tonne_km" localSheetId="11">#REF!</definedName>
    <definedName name="Small_Cont_Vessel_Tonne_km" localSheetId="8">#REF!</definedName>
    <definedName name="Small_Cont_Vessel_Tonne_km">#REF!</definedName>
    <definedName name="Small_Cont_Vessel_Tonne_km_CO2" localSheetId="11">#REF!</definedName>
    <definedName name="Small_Cont_Vessel_Tonne_km_CO2" localSheetId="8">#REF!</definedName>
    <definedName name="Small_Cont_Vessel_Tonne_km_CO2">#REF!</definedName>
    <definedName name="Small_Diesel_CO2" localSheetId="11">#REF!</definedName>
    <definedName name="Small_Diesel_CO2" localSheetId="8">#REF!</definedName>
    <definedName name="Small_Diesel_CO2">#REF!</definedName>
    <definedName name="Small_Diesel_Miles" localSheetId="11">#REF!</definedName>
    <definedName name="Small_Diesel_Miles" localSheetId="8">#REF!</definedName>
    <definedName name="Small_Diesel_Miles">#REF!</definedName>
    <definedName name="Small_Mbike_CO2" localSheetId="11">#REF!</definedName>
    <definedName name="Small_Mbike_CO2" localSheetId="8">#REF!</definedName>
    <definedName name="Small_Mbike_CO2">#REF!</definedName>
    <definedName name="Small_Mbike_Miles" localSheetId="11">#REF!</definedName>
    <definedName name="Small_Mbike_Miles" localSheetId="8">#REF!</definedName>
    <definedName name="Small_Mbike_Miles">#REF!</definedName>
    <definedName name="Small_Petrol_CO2" localSheetId="11">#REF!</definedName>
    <definedName name="Small_Petrol_CO2" localSheetId="8">#REF!</definedName>
    <definedName name="Small_Petrol_CO2">#REF!</definedName>
    <definedName name="Small_Petrol_Miles" localSheetId="11">#REF!</definedName>
    <definedName name="Small_Petrol_Miles" localSheetId="8">#REF!</definedName>
    <definedName name="Small_Petrol_Miles">#REF!</definedName>
    <definedName name="Small_Roro_CO2" localSheetId="11">#REF!</definedName>
    <definedName name="Small_Roro_CO2" localSheetId="8">#REF!</definedName>
    <definedName name="Small_Roro_CO2">#REF!</definedName>
    <definedName name="Small_Roro_TonneMiles" localSheetId="11">#REF!</definedName>
    <definedName name="Small_Roro_TonneMiles" localSheetId="8">#REF!</definedName>
    <definedName name="Small_Roro_TonneMiles">#REF!</definedName>
    <definedName name="Small_Tanker_CO2" localSheetId="11">#REF!</definedName>
    <definedName name="Small_Tanker_CO2" localSheetId="8">#REF!</definedName>
    <definedName name="Small_Tanker_CO2">#REF!</definedName>
    <definedName name="Small_Tanker_Tonne_km" localSheetId="11">#REF!</definedName>
    <definedName name="Small_Tanker_Tonne_km" localSheetId="8">#REF!</definedName>
    <definedName name="Small_Tanker_Tonne_km">#REF!</definedName>
    <definedName name="Small_Tanker_Tonne_km_CO2" localSheetId="11">#REF!</definedName>
    <definedName name="Small_Tanker_Tonne_km_CO2" localSheetId="8">#REF!</definedName>
    <definedName name="Small_Tanker_Tonne_km_CO2">#REF!</definedName>
    <definedName name="Small_Tanker_TonneMiles" localSheetId="11">#REF!</definedName>
    <definedName name="Small_Tanker_TonneMiles" localSheetId="8">#REF!</definedName>
    <definedName name="Small_Tanker_TonneMiles">#REF!</definedName>
    <definedName name="SMNIN_Act" localSheetId="11">#REF!</definedName>
    <definedName name="SMNIN_Act" localSheetId="8">#REF!</definedName>
    <definedName name="SMNIN_Act">#REF!</definedName>
    <definedName name="SNet_Act" localSheetId="11">#REF!</definedName>
    <definedName name="SNet_Act" localSheetId="8">#REF!</definedName>
    <definedName name="SNet_Act">#REF!</definedName>
    <definedName name="SNet_BP" localSheetId="11">#REF!</definedName>
    <definedName name="SNet_BP" localSheetId="8">#REF!</definedName>
    <definedName name="SNet_BP">#REF!</definedName>
    <definedName name="SNet_FD" localSheetId="11">#REF!</definedName>
    <definedName name="SNet_FD" localSheetId="8">#REF!</definedName>
    <definedName name="SNet_FD">#REF!</definedName>
    <definedName name="SOLREF" localSheetId="11">#REF!</definedName>
    <definedName name="SOLREF" localSheetId="8">#REF!</definedName>
    <definedName name="SOLREF">#REF!</definedName>
    <definedName name="SOMERSET" localSheetId="11">#REF!</definedName>
    <definedName name="SOMERSET" localSheetId="8">#REF!</definedName>
    <definedName name="SOMERSET">#REF!</definedName>
    <definedName name="sort" localSheetId="11" hidden="1">#REF!</definedName>
    <definedName name="sort" localSheetId="5" hidden="1">#REF!</definedName>
    <definedName name="sort" localSheetId="18" hidden="1">#REF!</definedName>
    <definedName name="sort" localSheetId="7" hidden="1">#REF!</definedName>
    <definedName name="sort" localSheetId="20" hidden="1">#REF!</definedName>
    <definedName name="sort" localSheetId="8" hidden="1">#REF!</definedName>
    <definedName name="sort" localSheetId="6" hidden="1">#REF!</definedName>
    <definedName name="sort" hidden="1">#REF!</definedName>
    <definedName name="SRNapr" localSheetId="11">#REF!</definedName>
    <definedName name="SRNapr" localSheetId="8">#REF!</definedName>
    <definedName name="SRNapr">#REF!</definedName>
    <definedName name="SRNBPinputs" localSheetId="11">#REF!</definedName>
    <definedName name="SRNBPinputs" localSheetId="8">#REF!</definedName>
    <definedName name="SRNBPinputs">#REF!</definedName>
    <definedName name="SRNBPtrans" localSheetId="11">#REF!</definedName>
    <definedName name="SRNBPtrans" localSheetId="8">#REF!</definedName>
    <definedName name="SRNBPtrans">#REF!</definedName>
    <definedName name="SRNtransition" localSheetId="11">#REF!</definedName>
    <definedName name="SRNtransition" localSheetId="8">#REF!</definedName>
    <definedName name="SRNtransition">#REF!</definedName>
    <definedName name="SSCapr" localSheetId="11">#REF!</definedName>
    <definedName name="SSCapr" localSheetId="8">#REF!</definedName>
    <definedName name="SSCapr">#REF!</definedName>
    <definedName name="SSCBPinputs" localSheetId="11">#REF!</definedName>
    <definedName name="SSCBPinputs" localSheetId="8">#REF!</definedName>
    <definedName name="SSCBPinputs">#REF!</definedName>
    <definedName name="SSCBPtrans" localSheetId="11">#REF!</definedName>
    <definedName name="SSCBPtrans" localSheetId="8">#REF!</definedName>
    <definedName name="SSCBPtrans">#REF!</definedName>
    <definedName name="SSCtransition" localSheetId="11">#REF!</definedName>
    <definedName name="SSCtransition" localSheetId="8">#REF!</definedName>
    <definedName name="SSCtransition">#REF!</definedName>
    <definedName name="ST_A_H" localSheetId="11">#REF!</definedName>
    <definedName name="ST_A_H" localSheetId="8">#REF!</definedName>
    <definedName name="ST_A_H">#REF!</definedName>
    <definedName name="ST_A_L" localSheetId="11">#REF!</definedName>
    <definedName name="ST_A_L" localSheetId="8">#REF!</definedName>
    <definedName name="ST_A_L">#REF!</definedName>
    <definedName name="ST_A_M" localSheetId="11">#REF!</definedName>
    <definedName name="ST_A_M" localSheetId="8">#REF!</definedName>
    <definedName name="ST_A_M">#REF!</definedName>
    <definedName name="ST_A_N" localSheetId="11">#REF!</definedName>
    <definedName name="ST_A_N" localSheetId="8">#REF!</definedName>
    <definedName name="ST_A_N">#REF!</definedName>
    <definedName name="ST_AW_H" localSheetId="11">#REF!</definedName>
    <definedName name="ST_AW_H" localSheetId="8">#REF!</definedName>
    <definedName name="ST_AW_H">#REF!</definedName>
    <definedName name="ST_AW_L" localSheetId="11">#REF!</definedName>
    <definedName name="ST_AW_L" localSheetId="8">#REF!</definedName>
    <definedName name="ST_AW_L">#REF!</definedName>
    <definedName name="ST_AW_M" localSheetId="11">#REF!</definedName>
    <definedName name="ST_AW_M" localSheetId="8">#REF!</definedName>
    <definedName name="ST_AW_M">#REF!</definedName>
    <definedName name="ST_AW_N" localSheetId="11">#REF!</definedName>
    <definedName name="ST_AW_N" localSheetId="8">#REF!</definedName>
    <definedName name="ST_AW_N">#REF!</definedName>
    <definedName name="ST_E" localSheetId="11">#REF!</definedName>
    <definedName name="ST_E" localSheetId="8">#REF!</definedName>
    <definedName name="ST_E">#REF!</definedName>
    <definedName name="ST_misc" localSheetId="11">#REF!</definedName>
    <definedName name="ST_misc" localSheetId="8">#REF!</definedName>
    <definedName name="ST_misc">#REF!</definedName>
    <definedName name="ST_W" localSheetId="11">#REF!</definedName>
    <definedName name="ST_W" localSheetId="8">#REF!</definedName>
    <definedName name="ST_W">#REF!</definedName>
    <definedName name="STAFFS" localSheetId="11">#REF!</definedName>
    <definedName name="STAFFS" localSheetId="8">#REF!</definedName>
    <definedName name="STAFFS">#REF!</definedName>
    <definedName name="Start_date">#REF!</definedName>
    <definedName name="StartYearRef" localSheetId="11">#REF!</definedName>
    <definedName name="StartYearRef" localSheetId="8">#REF!</definedName>
    <definedName name="StartYearRef">#REF!</definedName>
    <definedName name="STotalgross" localSheetId="11">#REF!</definedName>
    <definedName name="STotalgross" localSheetId="8">#REF!</definedName>
    <definedName name="STotalgross">#REF!</definedName>
    <definedName name="STRATAREA" localSheetId="11">#REF!</definedName>
    <definedName name="STRATAREA" localSheetId="8">#REF!</definedName>
    <definedName name="STRATAREA">#REF!</definedName>
    <definedName name="STWC" localSheetId="11">#REF!</definedName>
    <definedName name="STWC" localSheetId="8">#REF!</definedName>
    <definedName name="STWC">#REF!</definedName>
    <definedName name="STWConsents" localSheetId="11">#REF!</definedName>
    <definedName name="STWConsents" localSheetId="8">#REF!</definedName>
    <definedName name="STWConsents">#REF!</definedName>
    <definedName name="subline_matt_final" localSheetId="11">#REF!</definedName>
    <definedName name="subline_matt_final" localSheetId="8">#REF!</definedName>
    <definedName name="subline_matt_final">#REF!</definedName>
    <definedName name="SUBLINETARG" localSheetId="11">#REF!</definedName>
    <definedName name="SUBLINETARG" localSheetId="8">#REF!</definedName>
    <definedName name="SUBLINETARG">#REF!</definedName>
    <definedName name="SUBS" localSheetId="11">#REF!</definedName>
    <definedName name="SUBS" localSheetId="8">#REF!</definedName>
    <definedName name="SUBS">#REF!</definedName>
    <definedName name="SUFFOLK" localSheetId="11">#REF!</definedName>
    <definedName name="SUFFOLK" localSheetId="8">#REF!</definedName>
    <definedName name="SUFFOLK">#REF!</definedName>
    <definedName name="Summ" localSheetId="11">#REF!</definedName>
    <definedName name="Summ" localSheetId="8">#REF!</definedName>
    <definedName name="Summ">#REF!</definedName>
    <definedName name="Supply_demand_balance_scheme_classification" localSheetId="11">#REF!</definedName>
    <definedName name="Supply_demand_balance_scheme_classification" localSheetId="8">#REF!</definedName>
    <definedName name="Supply_demand_balance_scheme_classification">#REF!</definedName>
    <definedName name="SURREY" localSheetId="11">#REF!</definedName>
    <definedName name="SURREY" localSheetId="8">#REF!</definedName>
    <definedName name="SURREY">#REF!</definedName>
    <definedName name="SVEapr" localSheetId="11">#REF!</definedName>
    <definedName name="SVEapr" localSheetId="8">#REF!</definedName>
    <definedName name="SVEapr">#REF!</definedName>
    <definedName name="SVTBPinputs" localSheetId="11">#REF!</definedName>
    <definedName name="SVTBPinputs" localSheetId="8">#REF!</definedName>
    <definedName name="SVTBPinputs">#REF!</definedName>
    <definedName name="SVTBPtrans" localSheetId="11">#REF!</definedName>
    <definedName name="SVTBPtrans" localSheetId="8">#REF!</definedName>
    <definedName name="SVTBPtrans">#REF!</definedName>
    <definedName name="SVTtransition" localSheetId="11">#REF!</definedName>
    <definedName name="SVTtransition" localSheetId="8">#REF!</definedName>
    <definedName name="SVTtransition">#REF!</definedName>
    <definedName name="SW" localSheetId="11">#REF!</definedName>
    <definedName name="SW" localSheetId="8">#REF!</definedName>
    <definedName name="SW">#REF!</definedName>
    <definedName name="SW_A_H" localSheetId="11">#REF!</definedName>
    <definedName name="SW_A_H" localSheetId="8">#REF!</definedName>
    <definedName name="SW_A_H">#REF!</definedName>
    <definedName name="SW_A_L" localSheetId="11">#REF!</definedName>
    <definedName name="SW_A_L" localSheetId="8">#REF!</definedName>
    <definedName name="SW_A_L">#REF!</definedName>
    <definedName name="SW_A_M" localSheetId="11">#REF!</definedName>
    <definedName name="SW_A_M" localSheetId="8">#REF!</definedName>
    <definedName name="SW_A_M">#REF!</definedName>
    <definedName name="SW_AW_H" localSheetId="11">#REF!</definedName>
    <definedName name="SW_AW_H" localSheetId="8">#REF!</definedName>
    <definedName name="SW_AW_H">#REF!</definedName>
    <definedName name="SW_AW_L" localSheetId="11">#REF!</definedName>
    <definedName name="SW_AW_L" localSheetId="8">#REF!</definedName>
    <definedName name="SW_AW_L">#REF!</definedName>
    <definedName name="SW_AW_M" localSheetId="11">#REF!</definedName>
    <definedName name="SW_AW_M" localSheetId="8">#REF!</definedName>
    <definedName name="SW_AW_M">#REF!</definedName>
    <definedName name="SW_E" localSheetId="11">#REF!</definedName>
    <definedName name="SW_E" localSheetId="8">#REF!</definedName>
    <definedName name="SW_E">#REF!</definedName>
    <definedName name="SW_G" localSheetId="11">#REF!</definedName>
    <definedName name="SW_G" localSheetId="8">#REF!</definedName>
    <definedName name="SW_G">#REF!</definedName>
    <definedName name="SW_W" localSheetId="11">#REF!</definedName>
    <definedName name="SW_W" localSheetId="8">#REF!</definedName>
    <definedName name="SW_W">#REF!</definedName>
    <definedName name="SWAH" localSheetId="11">#REF!</definedName>
    <definedName name="SWAH" localSheetId="8">#REF!</definedName>
    <definedName name="SWAH">#REF!</definedName>
    <definedName name="SWAL" localSheetId="11">#REF!</definedName>
    <definedName name="SWAL" localSheetId="8">#REF!</definedName>
    <definedName name="SWAL">#REF!</definedName>
    <definedName name="SWAM" localSheetId="11">#REF!</definedName>
    <definedName name="SWAM" localSheetId="8">#REF!</definedName>
    <definedName name="SWAM">#REF!</definedName>
    <definedName name="SWAWH" localSheetId="11">#REF!</definedName>
    <definedName name="SWAWH" localSheetId="8">#REF!</definedName>
    <definedName name="SWAWH">#REF!</definedName>
    <definedName name="SWAWL" localSheetId="11">#REF!</definedName>
    <definedName name="SWAWL" localSheetId="8">#REF!</definedName>
    <definedName name="SWAWL">#REF!</definedName>
    <definedName name="SWAWM" localSheetId="11">#REF!</definedName>
    <definedName name="SWAWM" localSheetId="8">#REF!</definedName>
    <definedName name="SWAWM">#REF!</definedName>
    <definedName name="SWBapr" localSheetId="11">#REF!</definedName>
    <definedName name="SWBapr" localSheetId="8">#REF!</definedName>
    <definedName name="SWBapr">#REF!</definedName>
    <definedName name="SWE" localSheetId="11">#REF!</definedName>
    <definedName name="SWE" localSheetId="8">#REF!</definedName>
    <definedName name="SWE">#REF!</definedName>
    <definedName name="SWG" localSheetId="11">#REF!</definedName>
    <definedName name="SWG" localSheetId="8">#REF!</definedName>
    <definedName name="SWG">#REF!</definedName>
    <definedName name="SWI" localSheetId="11">#REF!</definedName>
    <definedName name="SWI" localSheetId="8">#REF!</definedName>
    <definedName name="SWI">#REF!</definedName>
    <definedName name="Switch_____of_dividends_issued_as_scrip_shares">#REF!</definedName>
    <definedName name="Switch_____of_ILD">#REF!</definedName>
    <definedName name="Switch_____of_ordinary_dividends_paid_as_interim_dividend">#REF!</definedName>
    <definedName name="Switch____HH_Advance_receipt_creditor_days">#REF!</definedName>
    <definedName name="Switch___adjustment_to_tax_payment">#REF!</definedName>
    <definedName name="Switch___Adjustment_to_Wholesale_revenue_requirement___real">#REF!</definedName>
    <definedName name="Switch___Allowable_depreciation_on_capitalised_revenue___active___control">#REF!</definedName>
    <definedName name="Switch___Alternative_revenue_value___real.ADDN1">#REF!</definedName>
    <definedName name="Switch___Alternative_revenue_value___real.ADDN2">#REF!</definedName>
    <definedName name="Switch___Alternative_revenue_value___real.BR">#REF!</definedName>
    <definedName name="Switch___Alternative_revenue_value___real.WN">#REF!</definedName>
    <definedName name="Switch___Alternative_revenue_value___real.WR">#REF!</definedName>
    <definedName name="Switch___Alternative_revenue_value___real.WWN">#REF!</definedName>
    <definedName name="Switch___Apply_adjustment_to_post_financeability_items_not_eligible_for_uplift.ADDN1">#REF!</definedName>
    <definedName name="Switch___Apply_adjustment_to_post_financeability_items_not_eligible_for_uplift.ADDN2">#REF!</definedName>
    <definedName name="Switch___Apply_adjustment_to_post_financeability_items_not_eligible_for_uplift.BR">#REF!</definedName>
    <definedName name="Switch___Apply_adjustment_to_post_financeability_items_not_eligible_for_uplift.WN">#REF!</definedName>
    <definedName name="Switch___Apply_adjustment_to_post_financeability_items_not_eligible_for_uplift.WR">#REF!</definedName>
    <definedName name="Switch___Apply_adjustment_to_post_financeability_items_not_eligible_for_uplift.WWN">#REF!</definedName>
    <definedName name="Switch___bank_interest_rate__receivable_">#REF!</definedName>
    <definedName name="Switch___Base_revenue_for_2024_25">#REF!</definedName>
    <definedName name="Switch___bioresources_TDS">#REF!</definedName>
    <definedName name="Switch___Blended_interest_rate">#REF!</definedName>
    <definedName name="Switch___Business__retail_total_allowed_depreciation___real">#REF!</definedName>
    <definedName name="Switch___Business_Advance_Receipts_Weighting___Unmeasured">#REF!</definedName>
    <definedName name="Switch___Business_Measured_income_accrual_Opening_balance____nominal">#REF!</definedName>
    <definedName name="Switch___Business_measured_income_proportion_of_total_Business_income">#REF!</definedName>
    <definedName name="Switch___Business_retail_advance_receipts_creditor_days">#REF!</definedName>
    <definedName name="Switch___Business_retail_average_cost_per_customer_in_Tariff_Band__Welsh_companies____real">#REF!</definedName>
    <definedName name="Switch___Business_retail_capital_expenditure">#REF!</definedName>
    <definedName name="Switch___Business_retail_debtors">#REF!</definedName>
    <definedName name="Switch___Business_retail_margin___Override">#REF!</definedName>
    <definedName name="Switch___Business_retail_measured_advance_receipts">#REF!</definedName>
    <definedName name="Switch___Business_retail_Measured_income_accrual_rate">#REF!</definedName>
    <definedName name="Switch___Business_retail_revenue_adjustment___real">#REF!</definedName>
    <definedName name="Switch___Business_retail_revenue_override___nominal">#REF!</definedName>
    <definedName name="Switch___Business_retail_unmeasured_advance_receipts">#REF!</definedName>
    <definedName name="Switch___Capex_creditor_days">#REF!</definedName>
    <definedName name="Switch___Capital_expenditure___proportion_of_new_capital_expenditure_not_qualifying_for_capital_allowance_deductions">#REF!</definedName>
    <definedName name="Switch___Capital_expenditure___Proportion_of_new_capital_expenditure_qualifying_for_high_level_deduction">#REF!</definedName>
    <definedName name="Switch___Capital_expenditure___proportion_of_new_capital_expenditure_qualifying_for_the_main_rate_pool___control">#REF!</definedName>
    <definedName name="Switch___Capital_expenditure___proportion_of_new_capital_expenditure_qualifying_for_the_special_rate_pool___control">#REF!</definedName>
    <definedName name="Switch___Capital_expenditure___proportion_of_new_capital_expenditure_qualifying_for_the_structures_and_buildings_pool___control">#REF!</definedName>
    <definedName name="Switch___Capital_expenditure_writing_down_allowance_main_rate_pool">#REF!</definedName>
    <definedName name="Switch___Capital_expenditure_writing_down_allowance_special_rate_pool">#REF!</definedName>
    <definedName name="Switch___Capital_expenditure_writing_down_allowance_structures_and_buildings_pool">#REF!</definedName>
    <definedName name="Switch___Cash_and_cash_equivalents_initial_balance___control___nominal">#REF!</definedName>
    <definedName name="Switch___cost_to_serve">#REF!</definedName>
    <definedName name="Switch___Current_tax_liabilities___Appointee_b_f___nominal">#REF!</definedName>
    <definedName name="Switch___Debtors_other">#REF!</definedName>
    <definedName name="Switch___Depreciation_b_f___control___active___nominal">#REF!</definedName>
    <definedName name="Switch___Disallowable_expenditure___Change_in_general_provisions___control">#REF!</definedName>
    <definedName name="Switch___Dividend_creditors_wholesale_retail_split___business_retail___nominal">#REF!</definedName>
    <definedName name="Switch___Dividend_creditors_wholesale_retail_split___Dividend_creditors___residential_retail">#REF!</definedName>
    <definedName name="Switch___Dividend_yield">#REF!</definedName>
    <definedName name="Switch___DPC_and_infrastructure_costs">#REF!</definedName>
    <definedName name="Switch___Finance_lease_depreciation___control___nominal">#REF!</definedName>
    <definedName name="Switch___Fixed_asset_net_book_value_at_31_March___business_retail___nominal">#REF!</definedName>
    <definedName name="Switch___Fixed_asset_net_book_value_at_31_March___residential_retail___nominal">#REF!</definedName>
    <definedName name="Switch___Fixed_assets_b_f___control___active___nominal">#REF!</definedName>
    <definedName name="Switch___HH_Advance_receipts">#REF!</definedName>
    <definedName name="Switch___HH_income_accrual">#REF!</definedName>
    <definedName name="Switch___HH_trade_receivables">#REF!</definedName>
    <definedName name="Switch___Households_connected">#REF!</definedName>
    <definedName name="Switch___Inflation">#REF!</definedName>
    <definedName name="Switch___Innovation_funding">#REF!</definedName>
    <definedName name="Switch___Interest_rate___Business___Active">#REF!</definedName>
    <definedName name="Switch___interest_rate___residential">#REF!</definedName>
    <definedName name="Switch___interest_rate_on_fixed_rate_debt">#REF!</definedName>
    <definedName name="Switch___interest_rate_on_index_linked_debt">#REF!</definedName>
    <definedName name="Switch___Inventories_balance___control___nominal">#REF!</definedName>
    <definedName name="Switch___IRE_totex_adjustment_for_ACICR__Ofwat____Active">#REF!</definedName>
    <definedName name="Switch___Measured_unmeasured_charges">#REF!</definedName>
    <definedName name="Switch___Movement_in_intangible_asset_and_investments_balance__control">#REF!</definedName>
    <definedName name="Switch___Movement_in_other_liabilities___control">#REF!</definedName>
    <definedName name="Switch___Movement_in_provisions___control___nominal.ADDN1">#REF!</definedName>
    <definedName name="Switch___Movement_in_provisions___control___nominal.ADDN2">#REF!</definedName>
    <definedName name="Switch___Movement_in_provisions___control___nominal.BR">#REF!</definedName>
    <definedName name="Switch___Movement_in_provisions___control___nominal.WN">#REF!</definedName>
    <definedName name="Switch___Movement_in_provisions___control___nominal.WR">#REF!</definedName>
    <definedName name="Switch___Movement_in_provisions___control___nominal.WWN">#REF!</definedName>
    <definedName name="Switch___new_capital_expenditure___proportion_of_new_capital_expenditure_qualifying_for_a_full_deduction">#REF!</definedName>
    <definedName name="Switch___Notional_target_gearing___control.ADDN1">#REF!</definedName>
    <definedName name="Switch___Notional_target_gearing___control.ADDN2">#REF!</definedName>
    <definedName name="Switch___Notional_target_gearing___control.BR">#REF!</definedName>
    <definedName name="Switch___Notional_target_gearing___control.WN">#REF!</definedName>
    <definedName name="Switch___Notional_target_gearing___control.WR">#REF!</definedName>
    <definedName name="Switch___Notional_target_gearing___control.WWN">#REF!</definedName>
    <definedName name="Switch___Opening_Called_up_share_capital_balance__control">#REF!</definedName>
    <definedName name="Switch___Opening_Capex_creditors_balance___control___nominal">#REF!</definedName>
    <definedName name="Switch___Opening_Capital_allowance_balance___main_rate_pool___new_capital_expenditure___control___nominal">#REF!</definedName>
    <definedName name="Switch___Opening_Capital_allowance_balance___special_rate_pool___new_capital_expenditure___control___nominal">#REF!</definedName>
    <definedName name="Switch___Opening_Capital_allowance_balance___structures_and_buildings_pool___control___nominal">#REF!</definedName>
    <definedName name="Switch___Opening_debt">#REF!</definedName>
    <definedName name="Switch___opening_deferred_tax_balance___control">#REF!</definedName>
    <definedName name="Switch___Opening_dividend_cashflow_balance">#REF!</definedName>
    <definedName name="Switch___Opening_Dividend_creditors_balance__control">#REF!</definedName>
    <definedName name="Switch___Opening_Intangible_asset_and_investments_balance___control___nominal">#REF!</definedName>
    <definedName name="Switch___Opening_Non_distributable_reserves_balance__control">#REF!</definedName>
    <definedName name="Switch___Opening_Other_creditors_balance___control___nominal">#REF!</definedName>
    <definedName name="Switch___Opening_Other_debtors_balance___control___nominal">#REF!</definedName>
    <definedName name="Switch___Opening_Other_liabilities_balance__control">#REF!</definedName>
    <definedName name="Switch___Opening_Provisions_balance__control">#REF!</definedName>
    <definedName name="Switch___Opening_retained_cash_balance___Business___nominal">#REF!</definedName>
    <definedName name="Switch___Opening_retained_cash_balance___Residential">#REF!</definedName>
    <definedName name="Switch___Opening_retained_earnings_balance___Business___nominal">#REF!</definedName>
    <definedName name="Switch___Opening_retained_earnings_balance___control">#REF!</definedName>
    <definedName name="Switch___Opening_Retirement_benefit_asset____liabilities__balance__control___nominal">#REF!</definedName>
    <definedName name="Switch___opening_tax_loss_balance___wholesale">#REF!</definedName>
    <definedName name="Switch___Opening_Trade_creditors_balance___control___nominal">#REF!</definedName>
    <definedName name="Switch___Opening_Trade_debtors_balance___control___nominal">#REF!</definedName>
    <definedName name="Switch___Ordinary_dividend__overrides_any_other_dividend_approach___post_override____nominal">#REF!</definedName>
    <definedName name="Switch___Ordinary_shares_issued___control___nominal">#REF!</definedName>
    <definedName name="Switch___Other_adjustments_to_taxable_profits___control___nominal">#REF!</definedName>
    <definedName name="Switch___Other_creditors_target_balance___control___nominal">#REF!</definedName>
    <definedName name="Switch___other_debtors_target_balance___control___nominal">#REF!</definedName>
    <definedName name="Switch___Other_non_price_control_income">#REF!</definedName>
    <definedName name="Switch___Other_operating_income">#REF!</definedName>
    <definedName name="Switch___Other_price_control_income">#REF!</definedName>
    <definedName name="Switch___Other_taxable_income___Amortisation_on_grants_and_contributions___control___nominal">#REF!</definedName>
    <definedName name="Switch___Other_taxable_income___Grants_and_contributions_taxable_on_receipt___control___nominal">#REF!</definedName>
    <definedName name="Switch___overdraft_interest_rate">#REF!</definedName>
    <definedName name="Switch___P_L_expenditure_not_allowable_as_a_deduction_from_taxable_trading_profits___control___nominal">#REF!</definedName>
    <definedName name="Switch___P_L_expenditure_relating_to_renewals_not_allowable_as_a_deduction_from_taxable_trading_profits___control___nominal">#REF!</definedName>
    <definedName name="Switch___PAYG">#REF!</definedName>
    <definedName name="Switch___Pension_contributions___control">#REF!</definedName>
    <definedName name="Switch___Pension_contributions___Retail">#REF!</definedName>
    <definedName name="Switch___Pension_deficit_repair_allowance___Wholesale">#REF!</definedName>
    <definedName name="Switch___Percentage_earnings_distributed_as_dividends">#REF!</definedName>
    <definedName name="Switch___Post_financeability_adjustments_eligible_for_tax_uplift">#REF!</definedName>
    <definedName name="Switch___Post_financeability_adjustments_not_eligible_for_tax_uplift">#REF!</definedName>
    <definedName name="Switch___Prior_period_company_residential_apportionment">#REF!</definedName>
    <definedName name="Switch___Proportion_of_capitalised_revenue_expenditure__infra___non_infra_">#REF!</definedName>
    <definedName name="Switch___Proportion_of_RPI_ILD">#REF!</definedName>
    <definedName name="Switch___proportion_of_taxable_profits_available_for_tax_loss_utilisation">#REF!</definedName>
    <definedName name="Switch___QAA_reward__penalty_">#REF!</definedName>
    <definedName name="Switch___RCV_Opening_balances_switch">#REF!</definedName>
    <definedName name="Switch___re_profiled_revenues_active_switch___Wholesale_control">#REF!</definedName>
    <definedName name="Switch___real_dividend_growth">#REF!</definedName>
    <definedName name="Switch___Reprofiling">#REF!</definedName>
    <definedName name="Switch___Residential_average_debtor_days">#REF!</definedName>
    <definedName name="Switch___Residential_net_margin">#REF!</definedName>
    <definedName name="Switch___Residential_Retail_allowed_depreciation">#REF!</definedName>
    <definedName name="Switch___Residential_retail_capital_expenditure">#REF!</definedName>
    <definedName name="Switch___Residential_retail_revenue_adjustment">#REF!</definedName>
    <definedName name="Switch___Retail___Corporation_tax_creditor_b_f___nominal">#REF!</definedName>
    <definedName name="Switch___Retail___Retail_creditor_months__Payment_terms___Business_retail_pays_wholesaler_in_arrears__advance_">#REF!</definedName>
    <definedName name="Switch___Retail_Costs">#REF!</definedName>
    <definedName name="Switch___Retail_creditor_months">#REF!</definedName>
    <definedName name="Switch___Retirement_benefit_asset____liability__balance___Retail___nominal">#REF!</definedName>
    <definedName name="Switch___Revenue_override.ADDN1">#REF!</definedName>
    <definedName name="Switch___Revenue_override.ADDN2">#REF!</definedName>
    <definedName name="Switch___Revenue_override.BR">#REF!</definedName>
    <definedName name="Switch___Revenue_override.WN">#REF!</definedName>
    <definedName name="Switch___Revenue_override.WR">#REF!</definedName>
    <definedName name="Switch___Revenue_override.WWN">#REF!</definedName>
    <definedName name="Switch___RPI_CPIH_wedge_for_RPI_ILD_indexation_rate">#REF!</definedName>
    <definedName name="Switch___Run_off_rate_for_Post_2025_RCV">#REF!</definedName>
    <definedName name="Switch___Run_off_rate_Pre_2025_RCV">#REF!</definedName>
    <definedName name="Switch___Tariff_band___net_margin_percentage">#REF!</definedName>
    <definedName name="Switch___Tariff_band___number_of_customers.1">#REF!</definedName>
    <definedName name="Switch___Tariff_band___number_of_customers.2">#REF!</definedName>
    <definedName name="Switch___Tariff_band___number_of_customers.3">#REF!</definedName>
    <definedName name="Switch___Tariff_band___wholesale_charge.1">#REF!</definedName>
    <definedName name="Switch___Tariff_band___wholesale_charge.2">#REF!</definedName>
    <definedName name="Switch___Tariff_band___wholesale_charge.3">#REF!</definedName>
    <definedName name="Switch___tax_cashflow_initial_balance">#REF!</definedName>
    <definedName name="Switch___Tax_liabilities___control___nominal">#REF!</definedName>
    <definedName name="Switch___Tax_loss_allowance___nominal">#REF!</definedName>
    <definedName name="Switch___Tax_rate">#REF!</definedName>
    <definedName name="Switch___Totex">#REF!</definedName>
    <definedName name="Switch___Trade_and_other_payables___Retail_other_payables">#REF!</definedName>
    <definedName name="Switch___Trade_and_other_payables___Retail_trade_payables">#REF!</definedName>
    <definedName name="Switch___Trade_and_other_payables___Wholesale_creditors___business_retail___nominal">#REF!</definedName>
    <definedName name="Switch___Trade_and_other_payables___Wholesale_creditors___residential_retail">#REF!</definedName>
    <definedName name="Switch___WACC">#REF!</definedName>
    <definedName name="Switch___Water_efficiency_funding">#REF!</definedName>
    <definedName name="Switch___Wholesale___Trade_creditor_days___control">#REF!</definedName>
    <definedName name="Switch___Wholesale_and_retail_line_item_split___actual_company_structure___Retained_profits___residential_retail">#REF!</definedName>
    <definedName name="Switch___Wholesale_and_retail_line_item_split___Capex_creditor___business_retail___nominal">#REF!</definedName>
    <definedName name="Switch___Wholesale_and_retail_line_item_split___capex_creditors___residential_retail___nominal">#REF!</definedName>
    <definedName name="Switch___Wholesale_DB_pension_cash_excess_over_charge___real___control">#REF!</definedName>
    <definedName name="Switch___Wholesale_fixed_asset_life__post_override____control">#REF!</definedName>
    <definedName name="SWTBPinputs" localSheetId="11">#REF!</definedName>
    <definedName name="SWTBPinputs" localSheetId="8">#REF!</definedName>
    <definedName name="SWTBPinputs">#REF!</definedName>
    <definedName name="SWTBPtrans" localSheetId="11">#REF!</definedName>
    <definedName name="SWTBPtrans" localSheetId="8">#REF!</definedName>
    <definedName name="SWTBPtrans">#REF!</definedName>
    <definedName name="SWTtransition" localSheetId="11">#REF!</definedName>
    <definedName name="SWTtransition" localSheetId="8">#REF!</definedName>
    <definedName name="SWTtransition">#REF!</definedName>
    <definedName name="SWW" localSheetId="11">#REF!</definedName>
    <definedName name="SWW" localSheetId="8">#REF!</definedName>
    <definedName name="SWW">#REF!</definedName>
    <definedName name="T_A_H" localSheetId="11">#REF!</definedName>
    <definedName name="T_A_H" localSheetId="8">#REF!</definedName>
    <definedName name="T_A_H">#REF!</definedName>
    <definedName name="T_A_M" localSheetId="11">#REF!</definedName>
    <definedName name="T_A_M" localSheetId="8">#REF!</definedName>
    <definedName name="T_A_M">#REF!</definedName>
    <definedName name="T_AW_H" localSheetId="11">#REF!</definedName>
    <definedName name="T_AW_H" localSheetId="8">#REF!</definedName>
    <definedName name="T_AW_H">#REF!</definedName>
    <definedName name="T_AW_M" localSheetId="11">#REF!</definedName>
    <definedName name="T_AW_M" localSheetId="8">#REF!</definedName>
    <definedName name="T_AW_M">#REF!</definedName>
    <definedName name="t_kg_conversion" localSheetId="11">#REF!</definedName>
    <definedName name="t_kg_conversion" localSheetId="8">#REF!</definedName>
    <definedName name="t_kg_conversion">#REF!</definedName>
    <definedName name="T_W" localSheetId="11">#REF!</definedName>
    <definedName name="T_W" localSheetId="8">#REF!</definedName>
    <definedName name="T_W">#REF!</definedName>
    <definedName name="T_W_M" localSheetId="11">#REF!</definedName>
    <definedName name="T_W_M" localSheetId="8">#REF!</definedName>
    <definedName name="T_W_M">#REF!</definedName>
    <definedName name="tab" localSheetId="11">#REF!</definedName>
    <definedName name="tab" localSheetId="8">#REF!</definedName>
    <definedName name="tab">#REF!</definedName>
    <definedName name="table" localSheetId="11">#REF!</definedName>
    <definedName name="table" localSheetId="8">#REF!</definedName>
    <definedName name="table">#REF!</definedName>
    <definedName name="TABLE0" localSheetId="11">#REF!</definedName>
    <definedName name="TABLE0" localSheetId="8">#REF!</definedName>
    <definedName name="TABLE0">#REF!</definedName>
    <definedName name="TABLE1" localSheetId="11">#REF!</definedName>
    <definedName name="TABLE1" localSheetId="8">#REF!</definedName>
    <definedName name="TABLE1">#REF!</definedName>
    <definedName name="TABLE10" localSheetId="11">#REF!</definedName>
    <definedName name="TABLE10" localSheetId="8">#REF!</definedName>
    <definedName name="TABLE10">#REF!</definedName>
    <definedName name="TABLE10A" localSheetId="11">#REF!</definedName>
    <definedName name="TABLE10A" localSheetId="8">#REF!</definedName>
    <definedName name="TABLE10A">#REF!</definedName>
    <definedName name="TABLE11" localSheetId="11">#REF!</definedName>
    <definedName name="TABLE11" localSheetId="8">#REF!</definedName>
    <definedName name="TABLE11">#REF!</definedName>
    <definedName name="TABLE12" localSheetId="11">#REF!</definedName>
    <definedName name="TABLE12" localSheetId="8">#REF!</definedName>
    <definedName name="TABLE12">#REF!</definedName>
    <definedName name="TABLE13" localSheetId="11">#REF!</definedName>
    <definedName name="TABLE13" localSheetId="8">#REF!</definedName>
    <definedName name="TABLE13">#REF!</definedName>
    <definedName name="TABLE14" localSheetId="11">#REF!</definedName>
    <definedName name="TABLE14" localSheetId="8">#REF!</definedName>
    <definedName name="TABLE14">#REF!</definedName>
    <definedName name="TABLE15" localSheetId="11">#REF!</definedName>
    <definedName name="TABLE15" localSheetId="8">#REF!</definedName>
    <definedName name="TABLE15">#REF!</definedName>
    <definedName name="TABLE16" localSheetId="11">#REF!</definedName>
    <definedName name="TABLE16" localSheetId="8">#REF!</definedName>
    <definedName name="TABLE16">#REF!</definedName>
    <definedName name="TABLE17" localSheetId="11">#REF!</definedName>
    <definedName name="TABLE17" localSheetId="8">#REF!</definedName>
    <definedName name="TABLE17">#REF!</definedName>
    <definedName name="TABLE18" localSheetId="11">#REF!</definedName>
    <definedName name="TABLE18" localSheetId="8">#REF!</definedName>
    <definedName name="TABLE18">#REF!</definedName>
    <definedName name="TABLE19" localSheetId="11">#REF!</definedName>
    <definedName name="TABLE19" localSheetId="8">#REF!</definedName>
    <definedName name="TABLE19">#REF!</definedName>
    <definedName name="TABLE20" localSheetId="11">#REF!</definedName>
    <definedName name="TABLE20" localSheetId="8">#REF!</definedName>
    <definedName name="TABLE20">#REF!</definedName>
    <definedName name="TABLE21" localSheetId="11">#REF!</definedName>
    <definedName name="TABLE21" localSheetId="8">#REF!</definedName>
    <definedName name="TABLE21">#REF!</definedName>
    <definedName name="TABLE22" localSheetId="11">#REF!</definedName>
    <definedName name="TABLE22" localSheetId="8">#REF!</definedName>
    <definedName name="TABLE22">#REF!</definedName>
    <definedName name="TABLE23" localSheetId="11">#REF!</definedName>
    <definedName name="TABLE23" localSheetId="8">#REF!</definedName>
    <definedName name="TABLE23">#REF!</definedName>
    <definedName name="TABLE24" localSheetId="11">#REF!</definedName>
    <definedName name="TABLE24" localSheetId="8">#REF!</definedName>
    <definedName name="TABLE24">#REF!</definedName>
    <definedName name="TABLE25" localSheetId="11">#REF!</definedName>
    <definedName name="TABLE25" localSheetId="8">#REF!</definedName>
    <definedName name="TABLE25">#REF!</definedName>
    <definedName name="TABLE26" localSheetId="11">#REF!</definedName>
    <definedName name="TABLE26" localSheetId="8">#REF!</definedName>
    <definedName name="TABLE26">#REF!</definedName>
    <definedName name="TABLE27" localSheetId="11">#REF!</definedName>
    <definedName name="TABLE27" localSheetId="8">#REF!</definedName>
    <definedName name="TABLE27">#REF!</definedName>
    <definedName name="TABLE28" localSheetId="11">#REF!</definedName>
    <definedName name="TABLE28" localSheetId="8">#REF!</definedName>
    <definedName name="TABLE28">#REF!</definedName>
    <definedName name="TABLE29" localSheetId="11">#REF!</definedName>
    <definedName name="TABLE29" localSheetId="8">#REF!</definedName>
    <definedName name="TABLE29">#REF!</definedName>
    <definedName name="TABLE3" localSheetId="11">#REF!</definedName>
    <definedName name="TABLE3" localSheetId="8">#REF!</definedName>
    <definedName name="TABLE3">#REF!</definedName>
    <definedName name="Table3.4" localSheetId="11" hidden="1">{"CHARGE",#N/A,FALSE,"401C11"}</definedName>
    <definedName name="Table3.4" localSheetId="5" hidden="1">{"CHARGE",#N/A,FALSE,"401C11"}</definedName>
    <definedName name="Table3.4" localSheetId="19" hidden="1">{"CHARGE",#N/A,FALSE,"401C11"}</definedName>
    <definedName name="Table3.4" localSheetId="18" hidden="1">{"CHARGE",#N/A,FALSE,"401C11"}</definedName>
    <definedName name="Table3.4" localSheetId="7" hidden="1">{"CHARGE",#N/A,FALSE,"401C11"}</definedName>
    <definedName name="Table3.4" localSheetId="20" hidden="1">{"CHARGE",#N/A,FALSE,"401C11"}</definedName>
    <definedName name="Table3.4" localSheetId="8" hidden="1">{"CHARGE",#N/A,FALSE,"401C11"}</definedName>
    <definedName name="Table3.4" localSheetId="6" hidden="1">{"CHARGE",#N/A,FALSE,"401C11"}</definedName>
    <definedName name="Table3.4" localSheetId="9" hidden="1">{"CHARGE",#N/A,FALSE,"401C11"}</definedName>
    <definedName name="Table3.4" hidden="1">{"CHARGE",#N/A,FALSE,"401C11"}</definedName>
    <definedName name="TABLE30">#REF!</definedName>
    <definedName name="TABLE31" localSheetId="11">#REF!</definedName>
    <definedName name="TABLE31" localSheetId="8">#REF!</definedName>
    <definedName name="TABLE31">#REF!</definedName>
    <definedName name="TABLE32" localSheetId="11">#REF!</definedName>
    <definedName name="TABLE32" localSheetId="8">#REF!</definedName>
    <definedName name="TABLE32">#REF!</definedName>
    <definedName name="TABLE32A" localSheetId="11">#REF!</definedName>
    <definedName name="TABLE32A" localSheetId="8">#REF!</definedName>
    <definedName name="TABLE32A">#REF!</definedName>
    <definedName name="TABLE33" localSheetId="11">#REF!</definedName>
    <definedName name="TABLE33" localSheetId="8">#REF!</definedName>
    <definedName name="TABLE33">#REF!</definedName>
    <definedName name="TABLE34" localSheetId="11">#REF!</definedName>
    <definedName name="TABLE34" localSheetId="8">#REF!</definedName>
    <definedName name="TABLE34">#REF!</definedName>
    <definedName name="TABLE35" localSheetId="11">#REF!</definedName>
    <definedName name="TABLE35" localSheetId="8">#REF!</definedName>
    <definedName name="TABLE35">#REF!</definedName>
    <definedName name="TABLE35A" localSheetId="11">#REF!</definedName>
    <definedName name="TABLE35A" localSheetId="8">#REF!</definedName>
    <definedName name="TABLE35A">#REF!</definedName>
    <definedName name="TABLE35B" localSheetId="11">#REF!</definedName>
    <definedName name="TABLE35B" localSheetId="8">#REF!</definedName>
    <definedName name="TABLE35B">#REF!</definedName>
    <definedName name="TABLE36" localSheetId="11">#REF!</definedName>
    <definedName name="TABLE36" localSheetId="8">#REF!</definedName>
    <definedName name="TABLE36">#REF!</definedName>
    <definedName name="TABLE36A" localSheetId="11">#REF!</definedName>
    <definedName name="TABLE36A" localSheetId="8">#REF!</definedName>
    <definedName name="TABLE36A">#REF!</definedName>
    <definedName name="TABLE36B" localSheetId="11">#REF!</definedName>
    <definedName name="TABLE36B" localSheetId="8">#REF!</definedName>
    <definedName name="TABLE36B">#REF!</definedName>
    <definedName name="TABLE37" localSheetId="11">#REF!</definedName>
    <definedName name="TABLE37" localSheetId="8">#REF!</definedName>
    <definedName name="TABLE37">#REF!</definedName>
    <definedName name="TABLE38" localSheetId="11">#REF!</definedName>
    <definedName name="TABLE38" localSheetId="8">#REF!</definedName>
    <definedName name="TABLE38">#REF!</definedName>
    <definedName name="TABLE39" localSheetId="11">#REF!</definedName>
    <definedName name="TABLE39" localSheetId="8">#REF!</definedName>
    <definedName name="TABLE39">#REF!</definedName>
    <definedName name="TABLE4" localSheetId="11">#REF!</definedName>
    <definedName name="TABLE4" localSheetId="8">#REF!</definedName>
    <definedName name="TABLE4">#REF!</definedName>
    <definedName name="TABLE41" localSheetId="11">#REF!</definedName>
    <definedName name="TABLE41" localSheetId="8">#REF!</definedName>
    <definedName name="TABLE41">#REF!</definedName>
    <definedName name="TABLE41TOTALS" localSheetId="11">#REF!</definedName>
    <definedName name="TABLE41TOTALS" localSheetId="8">#REF!</definedName>
    <definedName name="TABLE41TOTALS">#REF!</definedName>
    <definedName name="TABLE5" localSheetId="11">#REF!</definedName>
    <definedName name="TABLE5" localSheetId="8">#REF!</definedName>
    <definedName name="TABLE5">#REF!</definedName>
    <definedName name="TABLE6" localSheetId="11">#REF!</definedName>
    <definedName name="TABLE6" localSheetId="8">#REF!</definedName>
    <definedName name="TABLE6">#REF!</definedName>
    <definedName name="TABLE7" localSheetId="11">#REF!</definedName>
    <definedName name="TABLE7" localSheetId="8">#REF!</definedName>
    <definedName name="TABLE7">#REF!</definedName>
    <definedName name="TABLE8" localSheetId="11">#REF!</definedName>
    <definedName name="TABLE8" localSheetId="8">#REF!</definedName>
    <definedName name="TABLE8">#REF!</definedName>
    <definedName name="TABLE9" localSheetId="11">#REF!</definedName>
    <definedName name="TABLE9" localSheetId="8">#REF!</definedName>
    <definedName name="TABLE9">#REF!</definedName>
    <definedName name="TABLEREF" localSheetId="11">#REF!</definedName>
    <definedName name="TABLEREF" localSheetId="8">#REF!</definedName>
    <definedName name="TABLEREF">#REF!</definedName>
    <definedName name="TABLEX" localSheetId="11">#REF!</definedName>
    <definedName name="TABLEX" localSheetId="8">#REF!</definedName>
    <definedName name="TABLEX">#REF!</definedName>
    <definedName name="TARGDATA" localSheetId="11">#REF!</definedName>
    <definedName name="TARGDATA" localSheetId="8">#REF!</definedName>
    <definedName name="TARGDATA">#REF!</definedName>
    <definedName name="Target_level_of_ILD___nominal.ADDN1">#REF!</definedName>
    <definedName name="Target_level_of_ILD___nominal.ADDN2">#REF!</definedName>
    <definedName name="Target_level_of_ILD___nominal.BR">#REF!</definedName>
    <definedName name="Target_level_of_ILD___nominal.WN">#REF!</definedName>
    <definedName name="Target_level_of_ILD___nominal.WR">#REF!</definedName>
    <definedName name="Target_level_of_ILD___nominal.WWN">#REF!</definedName>
    <definedName name="Tariff_Band___Business_retail_average_cost_per_customer_inc_DPC__Welsh_companies____nominal.1">#REF!</definedName>
    <definedName name="Tariff_Band___Business_retail_average_cost_per_customer_inc_DPC__Welsh_companies____nominal.2">#REF!</definedName>
    <definedName name="Tariff_Band___Business_retail_average_cost_per_customer_inc_DPC__Welsh_companies____nominal.3">#REF!</definedName>
    <definedName name="Tariff_Band___Business_retail_average_cost_per_customer_inc_DPC__Welsh_companies____real.1">#REF!</definedName>
    <definedName name="Tariff_Band___Business_retail_average_cost_per_customer_inc_DPC__Welsh_companies____real.2">#REF!</definedName>
    <definedName name="Tariff_Band___Business_retail_average_cost_per_customer_inc_DPC__Welsh_companies____real.3">#REF!</definedName>
    <definedName name="Tariff_Band___Retail_cost_per_customer___nominal.1">#REF!</definedName>
    <definedName name="Tariff_Band___Retail_cost_per_customer___nominal.2">#REF!</definedName>
    <definedName name="Tariff_Band___Retail_cost_per_customer___nominal.3">#REF!</definedName>
    <definedName name="Tariff_Band___Retail_cost_per_customer_inc_DPC___business_retail_revenue_adjustment___nominal.1">#REF!</definedName>
    <definedName name="Tariff_Band___Retail_cost_per_customer_inc_DPC___business_retail_revenue_adjustment___nominal.2">#REF!</definedName>
    <definedName name="Tariff_Band___Retail_cost_per_customer_inc_DPC___business_retail_revenue_adjustment___nominal.3">#REF!</definedName>
    <definedName name="Tariff_Band___Retail_cost_per_customer_inc_DPC___business_retail_revenue_adjustment___real.1">#REF!</definedName>
    <definedName name="Tariff_Band___Retail_cost_per_customer_inc_DPC___business_retail_revenue_adjustment___real.2">#REF!</definedName>
    <definedName name="Tariff_Band___Retail_cost_per_customer_inc_DPC___business_retail_revenue_adjustment___real.3">#REF!</definedName>
    <definedName name="Tariff_band___wholesale_charge___nominal.1">#REF!</definedName>
    <definedName name="Tariff_band___wholesale_charge___nominal.2">#REF!</definedName>
    <definedName name="Tariff_band___wholesale_charge___nominal.3">#REF!</definedName>
    <definedName name="Tariff_band___wholesale_charge_proportion.1">#REF!</definedName>
    <definedName name="Tariff_band___wholesale_charge_proportion.2">#REF!</definedName>
    <definedName name="Tariff_band___wholesale_charge_proportion.3">#REF!</definedName>
    <definedName name="Tax___real___ADDN1">#REF!</definedName>
    <definedName name="Tax___real___ADDN2">#REF!</definedName>
    <definedName name="Tax___real___BR">#REF!</definedName>
    <definedName name="Tax___real___WN">#REF!</definedName>
    <definedName name="Tax___real___WR">#REF!</definedName>
    <definedName name="Tax___real___WWN">#REF!</definedName>
    <definedName name="Tax_by_tariff_band_check">#REF!</definedName>
    <definedName name="Tax_by_tariff_band_check_calc">#REF!</definedName>
    <definedName name="Tax_by_tariff_band_check_overall">#REF!</definedName>
    <definedName name="Tax_cash_balance_for_post_financeability_revenue___nominal.ADDN1">#REF!</definedName>
    <definedName name="Tax_cash_balance_for_post_financeability_revenue___nominal.ADDN1.BEG">#REF!</definedName>
    <definedName name="Tax_cash_balance_for_post_financeability_revenue___nominal.ADDN2">#REF!</definedName>
    <definedName name="Tax_cash_balance_for_post_financeability_revenue___nominal.ADDN2.BEG">#REF!</definedName>
    <definedName name="Tax_cash_balance_for_post_financeability_revenue___nominal.BR">#REF!</definedName>
    <definedName name="Tax_cash_balance_for_post_financeability_revenue___nominal.BR.BEG">#REF!</definedName>
    <definedName name="Tax_cash_balance_for_post_financeability_revenue___nominal.WN">#REF!</definedName>
    <definedName name="Tax_cash_balance_for_post_financeability_revenue___nominal.WN.BEG">#REF!</definedName>
    <definedName name="Tax_cash_balance_for_post_financeability_revenue___nominal.WR">#REF!</definedName>
    <definedName name="Tax_cash_balance_for_post_financeability_revenue___nominal.WR.BEG">#REF!</definedName>
    <definedName name="Tax_cash_balance_for_post_financeability_revenue___nominal.WWN">#REF!</definedName>
    <definedName name="Tax_cash_balance_for_post_financeability_revenue___nominal.WWN.BEG">#REF!</definedName>
    <definedName name="tax_cashflow_balance___wholesale___nominal.ADDN1">#REF!</definedName>
    <definedName name="tax_cashflow_balance___wholesale___nominal.ADDN1.BEG">#REF!</definedName>
    <definedName name="tax_cashflow_balance___wholesale___nominal.ADDN2">#REF!</definedName>
    <definedName name="tax_cashflow_balance___wholesale___nominal.ADDN2.BEG">#REF!</definedName>
    <definedName name="tax_cashflow_balance___wholesale___nominal.BR">#REF!</definedName>
    <definedName name="tax_cashflow_balance___wholesale___nominal.BR.BEG">#REF!</definedName>
    <definedName name="tax_cashflow_balance___wholesale___nominal.WN">#REF!</definedName>
    <definedName name="tax_cashflow_balance___wholesale___nominal.WN.BEG">#REF!</definedName>
    <definedName name="tax_cashflow_balance___wholesale___nominal.WR">#REF!</definedName>
    <definedName name="tax_cashflow_balance___wholesale___nominal.WR.BEG">#REF!</definedName>
    <definedName name="tax_cashflow_balance___wholesale___nominal.WWN">#REF!</definedName>
    <definedName name="tax_cashflow_balance___wholesale___nominal.WWN.BEG">#REF!</definedName>
    <definedName name="Tax_creditor_balance___Business___nominal">#REF!</definedName>
    <definedName name="Tax_creditor_balance___Business___nominal.BEG">#REF!</definedName>
    <definedName name="Tax_creditor_balance___Residential___nominal">#REF!</definedName>
    <definedName name="Tax_creditor_balance___Residential___nominal.BEG">#REF!</definedName>
    <definedName name="Tax_creditor_balance___Retail___nominal">#REF!</definedName>
    <definedName name="Tax_due_prior_to_apportionment___nominal.ADDN1">#REF!</definedName>
    <definedName name="Tax_due_prior_to_apportionment___nominal.ADDN2">#REF!</definedName>
    <definedName name="Tax_due_prior_to_apportionment___nominal.BR">#REF!</definedName>
    <definedName name="Tax_due_prior_to_apportionment___nominal.WN">#REF!</definedName>
    <definedName name="Tax_due_prior_to_apportionment___nominal.WR">#REF!</definedName>
    <definedName name="Tax_due_prior_to_apportionment___nominal.WWN">#REF!</definedName>
    <definedName name="Tax_due_prior_to_apportionment___post_financeability___nominal.ADDN1">#REF!</definedName>
    <definedName name="Tax_due_prior_to_apportionment___post_financeability___nominal.ADDN2">#REF!</definedName>
    <definedName name="Tax_due_prior_to_apportionment___post_financeability___nominal.BR">#REF!</definedName>
    <definedName name="Tax_due_prior_to_apportionment___post_financeability___nominal.WN">#REF!</definedName>
    <definedName name="Tax_due_prior_to_apportionment___post_financeability___nominal.WR">#REF!</definedName>
    <definedName name="Tax_due_prior_to_apportionment___post_financeability___nominal.WWN">#REF!</definedName>
    <definedName name="Tax_interest___control___nominal.ADDN1">#REF!</definedName>
    <definedName name="Tax_interest___control___nominal.ADDN2">#REF!</definedName>
    <definedName name="Tax_interest___control___nominal.BR">#REF!</definedName>
    <definedName name="Tax_interest___control___nominal.WN">#REF!</definedName>
    <definedName name="Tax_interest___control___nominal.WR">#REF!</definedName>
    <definedName name="Tax_interest___control___nominal.WWN">#REF!</definedName>
    <definedName name="Tax_loss_balance___control___nominal.ADDN1">#REF!</definedName>
    <definedName name="Tax_loss_balance___control___nominal.ADDN1.BEG">#REF!</definedName>
    <definedName name="Tax_loss_balance___control___nominal.ADDN2">#REF!</definedName>
    <definedName name="Tax_loss_balance___control___nominal.ADDN2.BEG">#REF!</definedName>
    <definedName name="Tax_loss_balance___control___nominal.BR">#REF!</definedName>
    <definedName name="Tax_loss_balance___control___nominal.BR.BEG">#REF!</definedName>
    <definedName name="Tax_loss_balance___control___nominal.WN">#REF!</definedName>
    <definedName name="Tax_loss_balance___control___nominal.WN.BEG">#REF!</definedName>
    <definedName name="Tax_loss_balance___control___nominal.WR">#REF!</definedName>
    <definedName name="Tax_loss_balance___control___nominal.WR.BEG">#REF!</definedName>
    <definedName name="Tax_loss_balance___control___nominal.WWN">#REF!</definedName>
    <definedName name="Tax_loss_balance___control___nominal.WWN.BEG">#REF!</definedName>
    <definedName name="Tax_loss_balance___post_financeability___wholesale___nominal.ADDN1">#REF!</definedName>
    <definedName name="Tax_loss_balance___post_financeability___wholesale___nominal.ADDN1.BEG">#REF!</definedName>
    <definedName name="Tax_loss_balance___post_financeability___wholesale___nominal.ADDN2">#REF!</definedName>
    <definedName name="Tax_loss_balance___post_financeability___wholesale___nominal.ADDN2.BEG">#REF!</definedName>
    <definedName name="Tax_loss_balance___post_financeability___wholesale___nominal.BR">#REF!</definedName>
    <definedName name="Tax_loss_balance___post_financeability___wholesale___nominal.BR.BEG">#REF!</definedName>
    <definedName name="Tax_loss_balance___post_financeability___wholesale___nominal.WN">#REF!</definedName>
    <definedName name="Tax_loss_balance___post_financeability___wholesale___nominal.WN.BEG">#REF!</definedName>
    <definedName name="Tax_loss_balance___post_financeability___wholesale___nominal.WR">#REF!</definedName>
    <definedName name="Tax_loss_balance___post_financeability___wholesale___nominal.WR.BEG">#REF!</definedName>
    <definedName name="Tax_loss_balance___post_financeability___wholesale___nominal.WWN">#REF!</definedName>
    <definedName name="Tax_loss_balance___post_financeability___wholesale___nominal.WWN.BEG">#REF!</definedName>
    <definedName name="Tax_loss_balance___post_financeability___wholesale_total___nominal">#REF!</definedName>
    <definedName name="Tax_loss_balance___wholesale_total___nominal">#REF!</definedName>
    <definedName name="Tax_loss_in_year___control___nominal.ADDN1">#REF!</definedName>
    <definedName name="Tax_loss_in_year___control___nominal.ADDN2">#REF!</definedName>
    <definedName name="Tax_loss_in_year___control___nominal.BR">#REF!</definedName>
    <definedName name="Tax_loss_in_year___control___nominal.WN">#REF!</definedName>
    <definedName name="Tax_loss_in_year___control___nominal.WR">#REF!</definedName>
    <definedName name="Tax_loss_in_year___control___nominal.WWN">#REF!</definedName>
    <definedName name="Tax_loss_in_year___post_financeability___wholesale___nominal.ADDN1">#REF!</definedName>
    <definedName name="Tax_loss_in_year___post_financeability___wholesale___nominal.ADDN2">#REF!</definedName>
    <definedName name="Tax_loss_in_year___post_financeability___wholesale___nominal.BR">#REF!</definedName>
    <definedName name="Tax_loss_in_year___post_financeability___wholesale___nominal.WN">#REF!</definedName>
    <definedName name="Tax_loss_in_year___post_financeability___wholesale___nominal.WR">#REF!</definedName>
    <definedName name="Tax_loss_in_year___post_financeability___wholesale___nominal.WWN">#REF!</definedName>
    <definedName name="Tax_loss_in_year___wholesale___nominal">#REF!</definedName>
    <definedName name="Tax_loss_in_year___wholesale___nominal_POS">#REF!</definedName>
    <definedName name="Tax_loss_in_year___wholesale___post_financeability___nominal">#REF!</definedName>
    <definedName name="Tax_loss_in_year___wholesale___post_financeability___nominal_POS">#REF!</definedName>
    <definedName name="Tax_loss_in_year___wholesale_total___nominal">#REF!</definedName>
    <definedName name="Tax_loss_in_year___wholesale_total___post_financeability___nominal">#REF!</definedName>
    <definedName name="Tax_loss_in_year_after_apportioned_profits___post_financeability___wholesale___nominal.ADDN1">#REF!</definedName>
    <definedName name="Tax_loss_in_year_after_apportioned_profits___post_financeability___wholesale___nominal.ADDN2">#REF!</definedName>
    <definedName name="Tax_loss_in_year_after_apportioned_profits___post_financeability___wholesale___nominal.BR">#REF!</definedName>
    <definedName name="Tax_loss_in_year_after_apportioned_profits___post_financeability___wholesale___nominal.WN">#REF!</definedName>
    <definedName name="Tax_loss_in_year_after_apportioned_profits___post_financeability___wholesale___nominal.WR">#REF!</definedName>
    <definedName name="Tax_loss_in_year_after_apportioned_profits___post_financeability___wholesale___nominal.WWN">#REF!</definedName>
    <definedName name="Tax_loss_in_year_after_apportioned_profits___wholesale___nominal.ADDN1">#REF!</definedName>
    <definedName name="Tax_loss_in_year_after_apportioned_profits___wholesale___nominal.ADDN2">#REF!</definedName>
    <definedName name="Tax_loss_in_year_after_apportioned_profits___wholesale___nominal.BR">#REF!</definedName>
    <definedName name="Tax_loss_in_year_after_apportioned_profits___wholesale___nominal.WN">#REF!</definedName>
    <definedName name="Tax_loss_in_year_after_apportioned_profits___wholesale___nominal.WR">#REF!</definedName>
    <definedName name="Tax_loss_in_year_after_apportioned_profits___wholesale___nominal.WWN">#REF!</definedName>
    <definedName name="Tax_loss_utilisation___wholesale___nominal">#REF!</definedName>
    <definedName name="Tax_loss_utilisation___wholesale___post_financeability___nominal">#REF!</definedName>
    <definedName name="Tax_losses_available_for_utilisation____post_financeability___nominal.ADDN1">#REF!</definedName>
    <definedName name="Tax_losses_available_for_utilisation____post_financeability___nominal.ADDN2">#REF!</definedName>
    <definedName name="Tax_losses_available_for_utilisation____post_financeability___nominal.BR">#REF!</definedName>
    <definedName name="Tax_losses_available_for_utilisation____post_financeability___nominal.WN">#REF!</definedName>
    <definedName name="Tax_losses_available_for_utilisation____post_financeability___nominal.WR">#REF!</definedName>
    <definedName name="Tax_losses_available_for_utilisation____post_financeability___nominal.WWN">#REF!</definedName>
    <definedName name="Tax_losses_available_for_utilisation___nominal.ADDN1">#REF!</definedName>
    <definedName name="Tax_losses_available_for_utilisation___nominal.ADDN2">#REF!</definedName>
    <definedName name="Tax_losses_available_for_utilisation___nominal.BR">#REF!</definedName>
    <definedName name="Tax_losses_available_for_utilisation___nominal.WN">#REF!</definedName>
    <definedName name="Tax_losses_available_for_utilisation___nominal.WR">#REF!</definedName>
    <definedName name="Tax_losses_available_for_utilisation___nominal.WWN">#REF!</definedName>
    <definedName name="Tax_on_retail_post_financeability_adjustments___nominal">#REF!</definedName>
    <definedName name="Tax_paid___Appointee___nominal">#REF!</definedName>
    <definedName name="Tax_paid___Appointee___nominal.NEG">#REF!</definedName>
    <definedName name="Tax_paid___control___nominal.ADDN1">#REF!</definedName>
    <definedName name="Tax_paid___control___nominal.ADDN1.NEG">#REF!</definedName>
    <definedName name="Tax_paid___control___nominal.ADDN2">#REF!</definedName>
    <definedName name="Tax_paid___control___nominal.ADDN2.NEG">#REF!</definedName>
    <definedName name="Tax_paid___control___nominal.BR">#REF!</definedName>
    <definedName name="Tax_paid___control___nominal.BR.NEG">#REF!</definedName>
    <definedName name="Tax_paid___control___nominal.WN">#REF!</definedName>
    <definedName name="Tax_paid___control___nominal.WN.NEG">#REF!</definedName>
    <definedName name="Tax_paid___control___nominal.WR">#REF!</definedName>
    <definedName name="Tax_paid___control___nominal.WR.NEG">#REF!</definedName>
    <definedName name="Tax_paid___control___nominal.WWN">#REF!</definedName>
    <definedName name="Tax_paid___control___nominal.WWN.NEG">#REF!</definedName>
    <definedName name="Tax_paid___control___real.ADDN1">#REF!</definedName>
    <definedName name="Tax_paid___control___real.ADDN2">#REF!</definedName>
    <definedName name="Tax_paid___control___real.BR">#REF!</definedName>
    <definedName name="Tax_paid___control___real.WN">#REF!</definedName>
    <definedName name="Tax_paid___control___real.WR">#REF!</definedName>
    <definedName name="Tax_paid___control___real.WWN">#REF!</definedName>
    <definedName name="Tax_paid___post_financeability___control___nominal.ADDN1">#REF!</definedName>
    <definedName name="Tax_paid___post_financeability___control___nominal.ADDN2">#REF!</definedName>
    <definedName name="Tax_paid___post_financeability___control___nominal.BR">#REF!</definedName>
    <definedName name="Tax_paid___post_financeability___control___nominal.WN">#REF!</definedName>
    <definedName name="Tax_paid___post_financeability___control___nominal.WR">#REF!</definedName>
    <definedName name="Tax_paid___post_financeability___control___nominal.WWN">#REF!</definedName>
    <definedName name="Tax_paid___post_financeability___control___real.ADDN1">#REF!</definedName>
    <definedName name="Tax_paid___post_financeability___control___real.ADDN2">#REF!</definedName>
    <definedName name="Tax_paid___post_financeability___control___real.BR">#REF!</definedName>
    <definedName name="Tax_paid___post_financeability___control___real.WN">#REF!</definedName>
    <definedName name="Tax_paid___post_financeability___control___real.WR">#REF!</definedName>
    <definedName name="Tax_paid___post_financeability___control___real.WWN">#REF!</definedName>
    <definedName name="Tax_paid___Retail___nominal">#REF!</definedName>
    <definedName name="Tax_paid___Retail___nominal.NEG">#REF!</definedName>
    <definedName name="Tax_paid___Wholesale___nominal">#REF!</definedName>
    <definedName name="Tax_paid___Wholesale___nominal.NEG">#REF!</definedName>
    <definedName name="Tax_paid__control.ADDN1">#REF!</definedName>
    <definedName name="Tax_paid__control.ADDN1.NEG">#REF!</definedName>
    <definedName name="Tax_paid__control.ADDN2">#REF!</definedName>
    <definedName name="Tax_paid__control.ADDN2.NEG">#REF!</definedName>
    <definedName name="Tax_paid__control.BR">#REF!</definedName>
    <definedName name="Tax_paid__control.BR.NEG">#REF!</definedName>
    <definedName name="Tax_paid__control.WN">#REF!</definedName>
    <definedName name="Tax_paid__control.WN.NEG">#REF!</definedName>
    <definedName name="Tax_paid__control.WR">#REF!</definedName>
    <definedName name="Tax_paid__control.WR.NEG">#REF!</definedName>
    <definedName name="Tax_paid__control.WWN">#REF!</definedName>
    <definedName name="Tax_paid__control.WWN.NEG">#REF!</definedName>
    <definedName name="Tax_profit_in_year___wholesale___nominal">#REF!</definedName>
    <definedName name="Tax_profit_in_year___wholesale___post_financeability___nominal">#REF!</definedName>
    <definedName name="Tax_revenue_associated_with_post_financeability___nominal.ADDN1">#REF!</definedName>
    <definedName name="Tax_revenue_associated_with_post_financeability___nominal.ADDN2">#REF!</definedName>
    <definedName name="Tax_revenue_associated_with_post_financeability___nominal.BR">#REF!</definedName>
    <definedName name="Tax_revenue_associated_with_post_financeability___nominal.WN">#REF!</definedName>
    <definedName name="Tax_revenue_associated_with_post_financeability___nominal.WR">#REF!</definedName>
    <definedName name="Tax_revenue_associated_with_post_financeability___nominal.WWN">#REF!</definedName>
    <definedName name="Tax_revenue_associated_with_post_financeability___wholesale___nominal">#REF!</definedName>
    <definedName name="Taxable_profit___loss____control___nominal.ADDN1">#REF!</definedName>
    <definedName name="Taxable_profit___loss____control___nominal.ADDN2">#REF!</definedName>
    <definedName name="Taxable_profit___loss____control___nominal.BR">#REF!</definedName>
    <definedName name="Taxable_profit___loss____control___nominal.WN">#REF!</definedName>
    <definedName name="Taxable_profit___loss____control___nominal.WR">#REF!</definedName>
    <definedName name="Taxable_profit___loss____control___nominal.WWN">#REF!</definedName>
    <definedName name="Taxable_profit___loss____nominal">#REF!</definedName>
    <definedName name="Taxable_profit___loss____post_financeability___control___nominal.ADDN1">#REF!</definedName>
    <definedName name="Taxable_profit___loss____post_financeability___control___nominal.ADDN2">#REF!</definedName>
    <definedName name="Taxable_profit___loss____post_financeability___control___nominal.BR">#REF!</definedName>
    <definedName name="Taxable_profit___loss____post_financeability___control___nominal.WN">#REF!</definedName>
    <definedName name="Taxable_profit___loss____post_financeability___control___nominal.WR">#REF!</definedName>
    <definedName name="Taxable_profit___loss____post_financeability___control___nominal.WWN">#REF!</definedName>
    <definedName name="Taxable_profit___loss____post_financeability___nominal">#REF!</definedName>
    <definedName name="Taxable_profit___loss____Wholesale___nominal">#REF!</definedName>
    <definedName name="Taxable_profit___loss____Wholesale___post_financeability___nominal">#REF!</definedName>
    <definedName name="Taxable_profit__loss____nominal.ADDN1">#REF!</definedName>
    <definedName name="Taxable_profit__loss____nominal.ADDN2">#REF!</definedName>
    <definedName name="Taxable_profit__loss____nominal.BR">#REF!</definedName>
    <definedName name="Taxable_profit__loss____nominal.WN">#REF!</definedName>
    <definedName name="Taxable_profit__loss____nominal.WR">#REF!</definedName>
    <definedName name="Taxable_profit__loss____nominal.WWN">#REF!</definedName>
    <definedName name="Taxable_profit__loss____post_financeability___nominal.ADDN1">#REF!</definedName>
    <definedName name="Taxable_profit__loss____post_financeability___nominal.ADDN2">#REF!</definedName>
    <definedName name="Taxable_profit__loss____post_financeability___nominal.BR">#REF!</definedName>
    <definedName name="Taxable_profit__loss____post_financeability___nominal.WN">#REF!</definedName>
    <definedName name="Taxable_profit__loss____post_financeability___nominal.WR">#REF!</definedName>
    <definedName name="Taxable_profit__loss____post_financeability___nominal.WWN">#REF!</definedName>
    <definedName name="Taxable_profit_after_offset_of_taxable_losses___wholesale___nominal">#REF!</definedName>
    <definedName name="Taxable_profit_after_offset_of_taxable_losses___wholesale___post_financeability___nominal">#REF!</definedName>
    <definedName name="TAXHP4" localSheetId="11">#REF!</definedName>
    <definedName name="TAXHP4" localSheetId="8">#REF!</definedName>
    <definedName name="TAXHP4">#REF!</definedName>
    <definedName name="tbl_Exportdata_17A" localSheetId="11">#REF!</definedName>
    <definedName name="tbl_Exportdata_17A" localSheetId="8">#REF!</definedName>
    <definedName name="tbl_Exportdata_17A">#REF!</definedName>
    <definedName name="tbl_Exportdata_17B" localSheetId="11">#REF!</definedName>
    <definedName name="tbl_Exportdata_17B" localSheetId="8">#REF!</definedName>
    <definedName name="tbl_Exportdata_17B">#REF!</definedName>
    <definedName name="TC" localSheetId="11">#REF!</definedName>
    <definedName name="TC" localSheetId="8">#REF!</definedName>
    <definedName name="TC">#REF!</definedName>
    <definedName name="Test23" localSheetId="11" hidden="1">{"NET",#N/A,FALSE,"401C11"}</definedName>
    <definedName name="Test23" localSheetId="5" hidden="1">{"NET",#N/A,FALSE,"401C11"}</definedName>
    <definedName name="Test23" localSheetId="19" hidden="1">{"NET",#N/A,FALSE,"401C11"}</definedName>
    <definedName name="Test23" localSheetId="18" hidden="1">{"NET",#N/A,FALSE,"401C11"}</definedName>
    <definedName name="Test23" localSheetId="7" hidden="1">{"NET",#N/A,FALSE,"401C11"}</definedName>
    <definedName name="Test23" localSheetId="20" hidden="1">{"NET",#N/A,FALSE,"401C11"}</definedName>
    <definedName name="Test23" localSheetId="8" hidden="1">{"NET",#N/A,FALSE,"401C11"}</definedName>
    <definedName name="Test23" localSheetId="6" hidden="1">{"NET",#N/A,FALSE,"401C11"}</definedName>
    <definedName name="Test23" localSheetId="9" hidden="1">{"NET",#N/A,FALSE,"401C11"}</definedName>
    <definedName name="Test23" hidden="1">{"NET",#N/A,FALSE,"401C11"}</definedName>
    <definedName name="TheList">#REF!</definedName>
    <definedName name="TheListHeader" localSheetId="11">#REF!</definedName>
    <definedName name="TheListHeader" localSheetId="8">#REF!</definedName>
    <definedName name="TheListHeader">#REF!</definedName>
    <definedName name="TheListRower" localSheetId="11">#REF!</definedName>
    <definedName name="TheListRower" localSheetId="8">#REF!</definedName>
    <definedName name="TheListRower">#REF!</definedName>
    <definedName name="Third_party___principal_service_revenues___nominal.ADDN1">#REF!</definedName>
    <definedName name="Third_party___principal_service_revenues___nominal.ADDN2">#REF!</definedName>
    <definedName name="Third_party___principal_service_revenues___nominal.BR">#REF!</definedName>
    <definedName name="Third_party___principal_service_revenues___nominal.WN">#REF!</definedName>
    <definedName name="Third_party___principal_service_revenues___nominal.WR">#REF!</definedName>
    <definedName name="Third_party___principal_service_revenues___nominal.WWN">#REF!</definedName>
    <definedName name="Third_party_and_principal_service_revenues___nominal.ADDN1">#REF!</definedName>
    <definedName name="Third_party_and_principal_service_revenues___nominal.ADDN2">#REF!</definedName>
    <definedName name="Third_party_and_principal_service_revenues___nominal.BR">#REF!</definedName>
    <definedName name="Third_party_and_principal_service_revenues___nominal.WN">#REF!</definedName>
    <definedName name="Third_party_and_principal_service_revenues___nominal.WR">#REF!</definedName>
    <definedName name="Third_party_and_principal_service_revenues___nominal.WWN">#REF!</definedName>
    <definedName name="Third_party_and_principal_service_revenues___real.ADDN1">#REF!</definedName>
    <definedName name="Third_party_and_principal_service_revenues___real.ADDN2">#REF!</definedName>
    <definedName name="Third_party_and_principal_service_revenues___real.BR">#REF!</definedName>
    <definedName name="Third_party_and_principal_service_revenues___real.WN">#REF!</definedName>
    <definedName name="Third_party_and_principal_service_revenues___real.WR">#REF!</definedName>
    <definedName name="Third_party_and_principal_service_revenues___real.WWN">#REF!</definedName>
    <definedName name="Third_party_and_principal_service_revenues___real___ADDN1">#REF!</definedName>
    <definedName name="Third_party_and_principal_service_revenues___real___ADDN2">#REF!</definedName>
    <definedName name="Third_party_and_principal_service_revenues___real___BR">#REF!</definedName>
    <definedName name="Third_party_and_principal_service_revenues___real___WN">#REF!</definedName>
    <definedName name="Third_party_and_principal_service_revenues___real___WR">#REF!</definedName>
    <definedName name="Third_party_and_principal_service_revenues___real___WWN">#REF!</definedName>
    <definedName name="Thousands">#REF!</definedName>
    <definedName name="Thousands_in_a_million">#REF!</definedName>
    <definedName name="Threshold" localSheetId="11">#REF!</definedName>
    <definedName name="Threshold" localSheetId="8">#REF!</definedName>
    <definedName name="Threshold">#REF!</definedName>
    <definedName name="tideway" localSheetId="11">#REF!</definedName>
    <definedName name="tideway" localSheetId="8">#REF!</definedName>
    <definedName name="tideway">#REF!</definedName>
    <definedName name="tidewayCAT" localSheetId="11">#REF!</definedName>
    <definedName name="tidewayCAT" localSheetId="8">#REF!</definedName>
    <definedName name="tidewayCAT">#REF!</definedName>
    <definedName name="tidewaySUMMARY" localSheetId="11">#REF!</definedName>
    <definedName name="tidewaySUMMARY" localSheetId="8">#REF!</definedName>
    <definedName name="tidewaySUMMARY">#REF!</definedName>
    <definedName name="tidewayTO" localSheetId="11">#REF!</definedName>
    <definedName name="tidewayTO" localSheetId="8">#REF!</definedName>
    <definedName name="tidewayTO">#REF!</definedName>
    <definedName name="time" localSheetId="11">#REF!</definedName>
    <definedName name="time" localSheetId="8">#REF!</definedName>
    <definedName name="time">#REF!</definedName>
    <definedName name="Timeline_label">#REF!</definedName>
    <definedName name="TimeRow">#REF!</definedName>
    <definedName name="TITLES" localSheetId="11">#REF!</definedName>
    <definedName name="TITLES" localSheetId="8">#REF!</definedName>
    <definedName name="TITLES">#REF!</definedName>
    <definedName name="TMSapr" localSheetId="11">#REF!</definedName>
    <definedName name="TMSapr" localSheetId="8">#REF!</definedName>
    <definedName name="TMSapr">#REF!</definedName>
    <definedName name="TMSBPinputs" localSheetId="11">#REF!</definedName>
    <definedName name="TMSBPinputs" localSheetId="8">#REF!</definedName>
    <definedName name="TMSBPinputs">#REF!</definedName>
    <definedName name="TMSBPtrans" localSheetId="11">#REF!</definedName>
    <definedName name="TMSBPtrans" localSheetId="8">#REF!</definedName>
    <definedName name="TMSBPtrans">#REF!</definedName>
    <definedName name="TMStransition" localSheetId="11">#REF!</definedName>
    <definedName name="TMStransition" localSheetId="8">#REF!</definedName>
    <definedName name="TMStransition">#REF!</definedName>
    <definedName name="TOCFirstLine">#REF!</definedName>
    <definedName name="TOCobxActive_inputs">#REF!</definedName>
    <definedName name="TOCobxActive_inputs.Bioresources">#REF!</definedName>
    <definedName name="TOCobxActive_inputs.Business_retail">#REF!</definedName>
    <definedName name="TOCobxActive_inputs.Business_retail.Advance_receipts">#REF!</definedName>
    <definedName name="TOCobxActive_inputs.Business_retail.Charges">#REF!</definedName>
    <definedName name="TOCobxActive_inputs.Business_retail.Debt">#REF!</definedName>
    <definedName name="TOCobxActive_inputs.Business_retail.Dividends">#REF!</definedName>
    <definedName name="TOCobxActive_inputs.Business_retail.Opening_balances">#REF!</definedName>
    <definedName name="TOCobxActive_inputs.Business_retail.Other">#REF!</definedName>
    <definedName name="TOCobxActive_inputs.Business_retail.Tariff_band">#REF!</definedName>
    <definedName name="TOCobxActive_inputs.Business_retail.Working_capital">#REF!</definedName>
    <definedName name="TOCobxActive_inputs.Debt">#REF!</definedName>
    <definedName name="TOCobxActive_inputs.Debt.Cash">#REF!</definedName>
    <definedName name="TOCobxActive_inputs.Debt.Fixed_rate_debt">#REF!</definedName>
    <definedName name="TOCobxActive_inputs.Debt.Floating_rate_debt">#REF!</definedName>
    <definedName name="TOCobxActive_inputs.Debt.Index_linked_debt">#REF!</definedName>
    <definedName name="TOCobxActive_inputs.DPC">#REF!</definedName>
    <definedName name="TOCobxActive_inputs.Equity">#REF!</definedName>
    <definedName name="TOCobxActive_inputs.Equity.Assets">#REF!</definedName>
    <definedName name="TOCobxActive_inputs.Equity.Balance_sheet_movements">#REF!</definedName>
    <definedName name="TOCobxActive_inputs.Equity.Equity">#REF!</definedName>
    <definedName name="TOCobxActive_inputs.Equity.Equity.Dividends">#REF!</definedName>
    <definedName name="TOCobxActive_inputs.Indexation">#REF!</definedName>
    <definedName name="TOCobxActive_inputs.Indexation.CPI_H_">#REF!</definedName>
    <definedName name="TOCobxActive_inputs.Indexation.CPI_H__2022_23">#REF!</definedName>
    <definedName name="TOCobxActive_inputs.Opening_balances">#REF!</definedName>
    <definedName name="TOCobxActive_inputs.Other_active">#REF!</definedName>
    <definedName name="TOCobxActive_inputs.Other_revenue_adjustments">#REF!</definedName>
    <definedName name="TOCobxActive_inputs.Other_revenue_adjustments.Non_price_control_income">#REF!</definedName>
    <definedName name="TOCobxActive_inputs.Other_revenue_adjustments.Other_adjustments">#REF!</definedName>
    <definedName name="TOCobxActive_inputs.Other_revenue_adjustments.Other_revenue">#REF!</definedName>
    <definedName name="TOCobxActive_inputs.PAYG_and_run_off">#REF!</definedName>
    <definedName name="TOCobxActive_inputs.PAYG_and_run_off.PAYG">#REF!</definedName>
    <definedName name="TOCobxActive_inputs.PAYG_and_run_off.Run_off_rates">#REF!</definedName>
    <definedName name="TOCobxActive_inputs.Pensions">#REF!</definedName>
    <definedName name="TOCobxActive_inputs.Post_financeability">#REF!</definedName>
    <definedName name="TOCobxActive_inputs.RCV">#REF!</definedName>
    <definedName name="TOCobxActive_inputs.RCV.RCV_opening_balances">#REF!</definedName>
    <definedName name="TOCobxActive_inputs.Reprofiling">#REF!</definedName>
    <definedName name="TOCobxActive_inputs.Residential_retail">#REF!</definedName>
    <definedName name="TOCobxActive_inputs.Residential_retail.Cost_to_serve">#REF!</definedName>
    <definedName name="TOCobxActive_inputs.Residential_retail.Expenditure">#REF!</definedName>
    <definedName name="TOCobxActive_inputs.Residential_retail.HH_advance_receipts">#REF!</definedName>
    <definedName name="TOCobxActive_inputs.Residential_retail.Households_connected">#REF!</definedName>
    <definedName name="TOCobxActive_inputs.Residential_retail.Households_connected.Alternative_area_bill__SBB_only_">#REF!</definedName>
    <definedName name="TOCobxActive_inputs.Residential_retail.Measured_income_acrrual">#REF!</definedName>
    <definedName name="TOCobxActive_inputs.Residential_retail.Opening_balance">#REF!</definedName>
    <definedName name="TOCobxActive_inputs.Residential_retail.Other">#REF!</definedName>
    <definedName name="TOCobxActive_inputs.Residential_retail.Working_capital">#REF!</definedName>
    <definedName name="TOCobxActive_inputs.Tax">#REF!</definedName>
    <definedName name="TOCobxActive_inputs.Tax.Capital_allowances">#REF!</definedName>
    <definedName name="TOCobxActive_inputs.Totex">#REF!</definedName>
    <definedName name="TOCobxActive_inputs.Totex.Capex">#REF!</definedName>
    <definedName name="TOCobxActive_inputs.Totex.Grants_and_contributions">#REF!</definedName>
    <definedName name="TOCobxActive_inputs.Totex.Opex">#REF!</definedName>
    <definedName name="TOCobxActive_inputs.Wholesale_WACC">#REF!</definedName>
    <definedName name="TOCobxActive_inputs.Working_capital">#REF!</definedName>
    <definedName name="TOCobxActive_inputs.Working_capital.Creditor_days">#REF!</definedName>
    <definedName name="TOCobxActive_inputs.Working_capital.Creditor_days.HH_trade_debtors">#REF!</definedName>
    <definedName name="TOCobxActive_inputs.Working_capital.Trade_receivables">#REF!</definedName>
    <definedName name="TOCobxAppointee_FS_calcs">#REF!</definedName>
    <definedName name="TOCobxAppointee_FS_calcs.FS_calcs">#REF!</definedName>
    <definedName name="TOCobxAppointee_FS_calcs.Loans">#REF!</definedName>
    <definedName name="TOCobxAppointee_FS_calcs.P_L">#REF!</definedName>
    <definedName name="TOCobxAppointee_FS_calcs.P_L._EBIT_LESS_CURRENT_TAX_CHARGE__BUILDING_BLOCKS_METHOD__">#REF!</definedName>
    <definedName name="TOCobxAppointee_FS_calcs.RCV">#REF!</definedName>
    <definedName name="TOCobxAppointee_FS_calcs.Retained_cash">#REF!</definedName>
    <definedName name="TOCobxAppointee_FS_calcs.Retained_earnings">#REF!</definedName>
    <definedName name="TOCobxAppointee_FS_calcs.Revenue_and_income">#REF!</definedName>
    <definedName name="TOCobxAppointee_FS_calcs.Shares_and_dividends">#REF!</definedName>
    <definedName name="TOCobxAppointee_FS_calcs.Tax">#REF!</definedName>
    <definedName name="TOCobxAppointee_FS_calcs.Tax.Movement_in_deferred_tax_provision___check">#REF!</definedName>
    <definedName name="TOCobxBill_Module">#REF!</definedName>
    <definedName name="TOCobxBill_Module.All_households">#REF!</definedName>
    <definedName name="TOCobxBill_Module.Allowed_revenue_per_customer">#REF!</definedName>
    <definedName name="TOCobxBill_Module.Allowed_revenue_per_customer.Joint_service">#REF!</definedName>
    <definedName name="TOCobxBill_Module.Allowed_revenue_per_customer.Single_service">#REF!</definedName>
    <definedName name="TOCobxBill_Module.Average_bills">#REF!</definedName>
    <definedName name="TOCobxBill_Module.Average_bills.Addn_average_bill">#REF!</definedName>
    <definedName name="TOCobxBill_Module.Average_bills.Addn_average_bill.Alternative_area_bill_calculation__SBB_only__">#REF!</definedName>
    <definedName name="TOCobxBill_Module.Average_bills.WaSC_average_bill">#REF!</definedName>
    <definedName name="TOCobxBill_Module.Average_bills.WoC_average_bill">#REF!</definedName>
    <definedName name="TOCobxBill_Module.Dual_Service">#REF!</definedName>
    <definedName name="TOCobxBill_Module.Factors_for_bill_adjustment">#REF!</definedName>
    <definedName name="TOCobxBill_Module.Retail_Income">#REF!</definedName>
    <definedName name="TOCobxBill_Module.Single_Service">#REF!</definedName>
    <definedName name="TOCobxFinancial_indicators">#REF!</definedName>
    <definedName name="TOCobxFinancial_indicators.Ratios_by_wholesale_control">#REF!</definedName>
    <definedName name="TOCobxFinancial_indicators.Ratios_for_Appointee">#REF!</definedName>
    <definedName name="TOCobxFixed_Assets">#REF!</definedName>
    <definedName name="TOCobxFixed_Assets.Fixed_assets">#REF!</definedName>
    <definedName name="TOCobxFixed_Assets.Fixed_assets.Depreciation">#REF!</definedName>
    <definedName name="TOCobxHeadroom_check">#REF!</definedName>
    <definedName name="TOCobxHeadroom_check.Business_net_margin_tariff">#REF!</definedName>
    <definedName name="TOCobxHeadroom_check.Headroom_check_business">#REF!</definedName>
    <definedName name="TOCobxHeadroom_check.Headroom_check_residential">#REF!</definedName>
    <definedName name="TOCobxHeadroom_check.Net_margin_by_tariff_band_check">#REF!</definedName>
    <definedName name="TOCobxHeadroom_check.Tax_by_tariff_band_check">#REF!</definedName>
    <definedName name="TOCobxHeadroom_check.Working_capital_by_tariff_band_check">#REF!</definedName>
    <definedName name="TOCobxIndexation">#REF!</definedName>
    <definedName name="TOCobxIndexation.CPIH_Index_Calculations">#REF!</definedName>
    <definedName name="TOCobxIndexation.CPIH_Monthly_Index">#REF!</definedName>
    <definedName name="TOCobxIndexation.Indexation_of_indexed_linked_debt">#REF!</definedName>
    <definedName name="TOCobxInputs">#REF!</definedName>
    <definedName name="TOCobxInputs.Company_inputs">#REF!</definedName>
    <definedName name="TOCobxInputs.Company_inputs.Bio_resources">#REF!</definedName>
    <definedName name="TOCobxInputs.Company_inputs.Business_retail">#REF!</definedName>
    <definedName name="TOCobxInputs.Company_inputs.Business_retail.Advance_receipts">#REF!</definedName>
    <definedName name="TOCobxInputs.Company_inputs.Business_retail.Charges">#REF!</definedName>
    <definedName name="TOCobxInputs.Company_inputs.Business_retail.Debt">#REF!</definedName>
    <definedName name="TOCobxInputs.Company_inputs.Business_retail.Dividends">#REF!</definedName>
    <definedName name="TOCobxInputs.Company_inputs.Business_retail.Opening_balances">#REF!</definedName>
    <definedName name="TOCobxInputs.Company_inputs.Business_retail.Other">#REF!</definedName>
    <definedName name="TOCobxInputs.Company_inputs.Business_retail.Tariff_Band">#REF!</definedName>
    <definedName name="TOCobxInputs.Company_inputs.Business_retail.Working_capital">#REF!</definedName>
    <definedName name="TOCobxInputs.Company_inputs.Debt">#REF!</definedName>
    <definedName name="TOCobxInputs.Company_inputs.Debt.Cash">#REF!</definedName>
    <definedName name="TOCobxInputs.Company_inputs.Debt.Fixed_rate_debt">#REF!</definedName>
    <definedName name="TOCobxInputs.Company_inputs.Debt.Floating_rate_debt">#REF!</definedName>
    <definedName name="TOCobxInputs.Company_inputs.Debt.Index_linked_debt">#REF!</definedName>
    <definedName name="TOCobxInputs.Company_inputs.DPC">#REF!</definedName>
    <definedName name="TOCobxInputs.Company_inputs.Equity">#REF!</definedName>
    <definedName name="TOCobxInputs.Company_inputs.Equity.Assets">#REF!</definedName>
    <definedName name="TOCobxInputs.Company_inputs.Equity.Balance_sheet_movements">#REF!</definedName>
    <definedName name="TOCobxInputs.Company_inputs.Equity.Equity">#REF!</definedName>
    <definedName name="TOCobxInputs.Company_inputs.Equity.Equity.Dividends">#REF!</definedName>
    <definedName name="TOCobxInputs.Company_inputs.Indexation">#REF!</definedName>
    <definedName name="TOCobxInputs.Company_inputs.Indexation.CPI_H_">#REF!</definedName>
    <definedName name="TOCobxInputs.Company_inputs.Indexation.CPI_H__2022_23">#REF!</definedName>
    <definedName name="TOCobxInputs.Company_inputs.Opening_balances">#REF!</definedName>
    <definedName name="TOCobxInputs.Company_inputs.Other_revenue_adjustments">#REF!</definedName>
    <definedName name="TOCobxInputs.Company_inputs.Other_revenue_adjustments.Non_price_control_income">#REF!</definedName>
    <definedName name="TOCobxInputs.Company_inputs.Other_revenue_adjustments.Other_adjustments">#REF!</definedName>
    <definedName name="TOCobxInputs.Company_inputs.Other_revenue_adjustments.Other_income">#REF!</definedName>
    <definedName name="TOCobxInputs.Company_inputs.PAYG_and_run_off">#REF!</definedName>
    <definedName name="TOCobxInputs.Company_inputs.PAYG_and_run_off.PAYG">#REF!</definedName>
    <definedName name="TOCobxInputs.Company_inputs.PAYG_and_run_off.Run_off">#REF!</definedName>
    <definedName name="TOCobxInputs.Company_inputs.Pensions">#REF!</definedName>
    <definedName name="TOCobxInputs.Company_inputs.Post_financeability">#REF!</definedName>
    <definedName name="TOCobxInputs.Company_inputs.RCV">#REF!</definedName>
    <definedName name="TOCobxInputs.Company_inputs.RCV.RCV_opening_balances">#REF!</definedName>
    <definedName name="TOCobxInputs.Company_inputs.Reprofiling">#REF!</definedName>
    <definedName name="TOCobxInputs.Company_inputs.Residential_retail">#REF!</definedName>
    <definedName name="TOCobxInputs.Company_inputs.Residential_retail.Cost_to_serve">#REF!</definedName>
    <definedName name="TOCobxInputs.Company_inputs.Residential_retail.Expenditure">#REF!</definedName>
    <definedName name="TOCobxInputs.Company_inputs.Residential_retail.HH_Advance_receipts">#REF!</definedName>
    <definedName name="TOCobxInputs.Company_inputs.Residential_retail.HH_connected">#REF!</definedName>
    <definedName name="TOCobxInputs.Company_inputs.Residential_retail.Measured_income_accrual">#REF!</definedName>
    <definedName name="TOCobxInputs.Company_inputs.Residential_retail.Opening_balances">#REF!</definedName>
    <definedName name="TOCobxInputs.Company_inputs.Residential_retail.Other">#REF!</definedName>
    <definedName name="TOCobxInputs.Company_inputs.Residential_retail.Working_capital">#REF!</definedName>
    <definedName name="TOCobxInputs.Company_inputs.Tax">#REF!</definedName>
    <definedName name="TOCobxInputs.Company_inputs.Tax.Capital_allowances">#REF!</definedName>
    <definedName name="TOCobxInputs.Company_inputs.Totex">#REF!</definedName>
    <definedName name="TOCobxInputs.Company_inputs.Totex.Capex">#REF!</definedName>
    <definedName name="TOCobxInputs.Company_inputs.Totex.Grants_and_contributions">#REF!</definedName>
    <definedName name="TOCobxInputs.Company_inputs.Totex.Opex">#REF!</definedName>
    <definedName name="TOCobxInputs.Company_inputs.Wholesale_WACC">#REF!</definedName>
    <definedName name="TOCobxInputs.Company_inputs.Working_capital">#REF!</definedName>
    <definedName name="TOCobxInputs.Company_inputs.Working_capital.Creditor_days">#REF!</definedName>
    <definedName name="TOCobxInputs.Company_inputs.Working_capital.Creditor_days.HH_Trade_Debtors">#REF!</definedName>
    <definedName name="TOCobxInputs.Company_inputs.Working_capital.Trade_Receivables">#REF!</definedName>
    <definedName name="TOCobxInputs.Model_Constants">#REF!</definedName>
    <definedName name="TOCobxInputs.Ofwat_inputs">#REF!</definedName>
    <definedName name="TOCobxInputs.Ofwat_inputs.Bio_resources">#REF!</definedName>
    <definedName name="TOCobxInputs.Ofwat_inputs.Business_Retail">#REF!</definedName>
    <definedName name="TOCobxInputs.Ofwat_inputs.Business_Retail.Advance_receipts">#REF!</definedName>
    <definedName name="TOCobxInputs.Ofwat_inputs.Business_Retail.Charges">#REF!</definedName>
    <definedName name="TOCobxInputs.Ofwat_inputs.Business_Retail.Debt">#REF!</definedName>
    <definedName name="TOCobxInputs.Ofwat_inputs.Business_Retail.Dividends">#REF!</definedName>
    <definedName name="TOCobxInputs.Ofwat_inputs.Business_Retail.Opening_balances">#REF!</definedName>
    <definedName name="TOCobxInputs.Ofwat_inputs.Business_Retail.Other">#REF!</definedName>
    <definedName name="TOCobxInputs.Ofwat_inputs.Business_Retail.Tariff_Band">#REF!</definedName>
    <definedName name="TOCobxInputs.Ofwat_inputs.Business_Retail.Working_capital">#REF!</definedName>
    <definedName name="TOCobxInputs.Ofwat_inputs.Debt">#REF!</definedName>
    <definedName name="TOCobxInputs.Ofwat_inputs.Debt.Cash">#REF!</definedName>
    <definedName name="TOCobxInputs.Ofwat_inputs.Debt.Fixed_rate_debt">#REF!</definedName>
    <definedName name="TOCobxInputs.Ofwat_inputs.Debt.Floating_rate_debt">#REF!</definedName>
    <definedName name="TOCobxInputs.Ofwat_inputs.Debt.Index_linked_debt">#REF!</definedName>
    <definedName name="TOCobxInputs.Ofwat_inputs.DPC">#REF!</definedName>
    <definedName name="TOCobxInputs.Ofwat_inputs.Equity">#REF!</definedName>
    <definedName name="TOCobxInputs.Ofwat_inputs.Equity.Assets">#REF!</definedName>
    <definedName name="TOCobxInputs.Ofwat_inputs.Equity.Balance_sheet_movements">#REF!</definedName>
    <definedName name="TOCobxInputs.Ofwat_inputs.Equity.Equity">#REF!</definedName>
    <definedName name="TOCobxInputs.Ofwat_inputs.Equity.Equity.Dividends">#REF!</definedName>
    <definedName name="TOCobxInputs.Ofwat_inputs.Indexation">#REF!</definedName>
    <definedName name="TOCobxInputs.Ofwat_inputs.Indexation.CPI_H_">#REF!</definedName>
    <definedName name="TOCobxInputs.Ofwat_inputs.Indexation.CPI_H__2022_23">#REF!</definedName>
    <definedName name="TOCobxInputs.Ofwat_inputs.Opening_balances">#REF!</definedName>
    <definedName name="TOCobxInputs.Ofwat_inputs.Other_revenue_adjustments">#REF!</definedName>
    <definedName name="TOCobxInputs.Ofwat_inputs.Other_revenue_adjustments.Non_price_control_income">#REF!</definedName>
    <definedName name="TOCobxInputs.Ofwat_inputs.Other_revenue_adjustments.Other_adjustments">#REF!</definedName>
    <definedName name="TOCobxInputs.Ofwat_inputs.Other_revenue_adjustments.Other_income">#REF!</definedName>
    <definedName name="TOCobxInputs.Ofwat_inputs.PAYG_and_run_off">#REF!</definedName>
    <definedName name="TOCobxInputs.Ofwat_inputs.PAYG_and_run_off.PAYG">#REF!</definedName>
    <definedName name="TOCobxInputs.Ofwat_inputs.PAYG_and_run_off.Run_off">#REF!</definedName>
    <definedName name="TOCobxInputs.Ofwat_inputs.Pensions">#REF!</definedName>
    <definedName name="TOCobxInputs.Ofwat_inputs.Post_financeability">#REF!</definedName>
    <definedName name="TOCobxInputs.Ofwat_inputs.RCV">#REF!</definedName>
    <definedName name="TOCobxInputs.Ofwat_inputs.RCV.RCV_opening_balances">#REF!</definedName>
    <definedName name="TOCobxInputs.Ofwat_inputs.Reprofiling">#REF!</definedName>
    <definedName name="TOCobxInputs.Ofwat_inputs.Residential_retail">#REF!</definedName>
    <definedName name="TOCobxInputs.Ofwat_inputs.Residential_retail.Cost_to_serve">#REF!</definedName>
    <definedName name="TOCobxInputs.Ofwat_inputs.Residential_retail.Expenditure">#REF!</definedName>
    <definedName name="TOCobxInputs.Ofwat_inputs.Residential_retail.HH_advance_receipts">#REF!</definedName>
    <definedName name="TOCobxInputs.Ofwat_inputs.Residential_retail.HH_connected">#REF!</definedName>
    <definedName name="TOCobxInputs.Ofwat_inputs.Residential_retail.Measured_income_accrual">#REF!</definedName>
    <definedName name="TOCobxInputs.Ofwat_inputs.Residential_retail.Opening_balances">#REF!</definedName>
    <definedName name="TOCobxInputs.Ofwat_inputs.Residential_retail.Other">#REF!</definedName>
    <definedName name="TOCobxInputs.Ofwat_inputs.Residential_retail.Working_capital">#REF!</definedName>
    <definedName name="TOCobxInputs.Ofwat_inputs.Tax">#REF!</definedName>
    <definedName name="TOCobxInputs.Ofwat_inputs.Tax.Capital_allowances">#REF!</definedName>
    <definedName name="TOCobxInputs.Ofwat_inputs.Totex">#REF!</definedName>
    <definedName name="TOCobxInputs.Ofwat_inputs.Totex.Capex">#REF!</definedName>
    <definedName name="TOCobxInputs.Ofwat_inputs.Totex.Grants_and_contributions">#REF!</definedName>
    <definedName name="TOCobxInputs.Ofwat_inputs.Totex.Opex">#REF!</definedName>
    <definedName name="TOCobxInputs.Ofwat_inputs.Wholesale_WACC">#REF!</definedName>
    <definedName name="TOCobxInputs.Ofwat_inputs.Working_capital">#REF!</definedName>
    <definedName name="TOCobxInputs.Ofwat_inputs.Working_capital.Creditor_days">#REF!</definedName>
    <definedName name="TOCobxInputs.Ofwat_inputs.Working_capital.Creditor_days.HH_trade_debtors">#REF!</definedName>
    <definedName name="TOCobxInputs.Ofwat_inputs.Working_capital.Trade_receivables">#REF!</definedName>
    <definedName name="TOCobxInputs.Override_inputs">#REF!</definedName>
    <definedName name="TOCobxInputs.Override_inputs.Bio_resources">#REF!</definedName>
    <definedName name="TOCobxInputs.Override_inputs.Business_retail">#REF!</definedName>
    <definedName name="TOCobxInputs.Override_inputs.Business_retail.Advanced_receipts">#REF!</definedName>
    <definedName name="TOCobxInputs.Override_inputs.Business_retail.Charges">#REF!</definedName>
    <definedName name="TOCobxInputs.Override_inputs.Business_retail.Debt">#REF!</definedName>
    <definedName name="TOCobxInputs.Override_inputs.Business_retail.Dividends">#REF!</definedName>
    <definedName name="TOCobxInputs.Override_inputs.Business_retail.Opening_balances">#REF!</definedName>
    <definedName name="TOCobxInputs.Override_inputs.Business_retail.Other">#REF!</definedName>
    <definedName name="TOCobxInputs.Override_inputs.Business_retail.Tariff_Band">#REF!</definedName>
    <definedName name="TOCobxInputs.Override_inputs.Business_retail.Working_capital">#REF!</definedName>
    <definedName name="TOCobxInputs.Override_inputs.Debt">#REF!</definedName>
    <definedName name="TOCobxInputs.Override_inputs.Debt.Cash">#REF!</definedName>
    <definedName name="TOCobxInputs.Override_inputs.Debt.Fixed_rate_debt">#REF!</definedName>
    <definedName name="TOCobxInputs.Override_inputs.Debt.Floating_rate_debt">#REF!</definedName>
    <definedName name="TOCobxInputs.Override_inputs.Debt.Index_linked_debt">#REF!</definedName>
    <definedName name="TOCobxInputs.Override_inputs.DPC">#REF!</definedName>
    <definedName name="TOCobxInputs.Override_inputs.Equity">#REF!</definedName>
    <definedName name="TOCobxInputs.Override_inputs.Equity.Assets">#REF!</definedName>
    <definedName name="TOCobxInputs.Override_inputs.Equity.Balance_sheet_movements">#REF!</definedName>
    <definedName name="TOCobxInputs.Override_inputs.Equity.Equity">#REF!</definedName>
    <definedName name="TOCobxInputs.Override_inputs.Equity.Equity.Dividends">#REF!</definedName>
    <definedName name="TOCobxInputs.Override_inputs.Indexation">#REF!</definedName>
    <definedName name="TOCobxInputs.Override_inputs.Indexation.CPI_H_">#REF!</definedName>
    <definedName name="TOCobxInputs.Override_inputs.Indexation.CPI_H__2022_23">#REF!</definedName>
    <definedName name="TOCobxInputs.Override_inputs.Opening_balances">#REF!</definedName>
    <definedName name="TOCobxInputs.Override_inputs.Other_revenue_adjustments">#REF!</definedName>
    <definedName name="TOCobxInputs.Override_inputs.Other_revenue_adjustments.Non_price_control_income">#REF!</definedName>
    <definedName name="TOCobxInputs.Override_inputs.Other_revenue_adjustments.Other_adjustments">#REF!</definedName>
    <definedName name="TOCobxInputs.Override_inputs.Other_revenue_adjustments.Other_income">#REF!</definedName>
    <definedName name="TOCobxInputs.Override_inputs.PAYG_and_run_off">#REF!</definedName>
    <definedName name="TOCobxInputs.Override_inputs.PAYG_and_run_off.PAYG">#REF!</definedName>
    <definedName name="TOCobxInputs.Override_inputs.PAYG_and_run_off.Run_off_rates">#REF!</definedName>
    <definedName name="TOCobxInputs.Override_inputs.Pensions">#REF!</definedName>
    <definedName name="TOCobxInputs.Override_inputs.Post_financeability">#REF!</definedName>
    <definedName name="TOCobxInputs.Override_inputs.RCV">#REF!</definedName>
    <definedName name="TOCobxInputs.Override_inputs.RCV.RCV_opening_balances">#REF!</definedName>
    <definedName name="TOCobxInputs.Override_inputs.Reprofiling">#REF!</definedName>
    <definedName name="TOCobxInputs.Override_inputs.Residentail_retail">#REF!</definedName>
    <definedName name="TOCobxInputs.Override_inputs.Residentail_retail.Cost_to_serve">#REF!</definedName>
    <definedName name="TOCobxInputs.Override_inputs.Residentail_retail.Expenditure">#REF!</definedName>
    <definedName name="TOCobxInputs.Override_inputs.Residentail_retail.HH_advanced_receipts">#REF!</definedName>
    <definedName name="TOCobxInputs.Override_inputs.Residentail_retail.HH_connected">#REF!</definedName>
    <definedName name="TOCobxInputs.Override_inputs.Residentail_retail.Measured_income_accrual">#REF!</definedName>
    <definedName name="TOCobxInputs.Override_inputs.Residentail_retail.Opening_balances">#REF!</definedName>
    <definedName name="TOCobxInputs.Override_inputs.Residentail_retail.Other">#REF!</definedName>
    <definedName name="TOCobxInputs.Override_inputs.Residentail_retail.Working_capital">#REF!</definedName>
    <definedName name="TOCobxInputs.Override_inputs.Tax">#REF!</definedName>
    <definedName name="TOCobxInputs.Override_inputs.Tax.Capital_allowances">#REF!</definedName>
    <definedName name="TOCobxInputs.Override_inputs.Totex">#REF!</definedName>
    <definedName name="TOCobxInputs.Override_inputs.Totex.Capex">#REF!</definedName>
    <definedName name="TOCobxInputs.Override_inputs.Totex.Grants_and_contributions">#REF!</definedName>
    <definedName name="TOCobxInputs.Override_inputs.Totex.Opex">#REF!</definedName>
    <definedName name="TOCobxInputs.Override_inputs.Wholesale_WACC">#REF!</definedName>
    <definedName name="TOCobxInputs.Override_inputs.Working_capital">#REF!</definedName>
    <definedName name="TOCobxInputs.Override_inputs.Working_capital.Creditor_Days">#REF!</definedName>
    <definedName name="TOCobxInputs.Override_inputs.Working_capital.Creditor_Days.HH_trade_debtors">#REF!</definedName>
    <definedName name="TOCobxInputs.Override_inputs.Working_capital.Trade_receivables">#REF!</definedName>
    <definedName name="TOCobxInputs.Switches">#REF!</definedName>
    <definedName name="TOCobxInputs.Switches.Business_retail">#REF!</definedName>
    <definedName name="TOCobxInputs.Switches.Business_retail.Tariff_band">#REF!</definedName>
    <definedName name="TOCobxInputs.Switches.Debt">#REF!</definedName>
    <definedName name="TOCobxInputs.Switches.Grants_and_contributions">#REF!</definedName>
    <definedName name="TOCobxInputs.Switches.Key_switches">#REF!</definedName>
    <definedName name="TOCobxInputs.Switches.Key_switches.Post_financeability">#REF!</definedName>
    <definedName name="TOCobxInputs.Switches.Other">#REF!</definedName>
    <definedName name="TOCobxInputs.Switches.Other.Dividends">#REF!</definedName>
    <definedName name="TOCobxInputs.Switches.Other.Equity">#REF!</definedName>
    <definedName name="TOCobxInputs.Switches.Other.Fixed_assets">#REF!</definedName>
    <definedName name="TOCobxInputs.Switches.Other.Opening_balances">#REF!</definedName>
    <definedName name="TOCobxInputs.Switches.Other.Pensions">#REF!</definedName>
    <definedName name="TOCobxInputs.Switches.Residential_retail">#REF!</definedName>
    <definedName name="TOCobxInputs.Switches.Setup_switches">#REF!</definedName>
    <definedName name="TOCobxInputs.Switches.Tax">#REF!</definedName>
    <definedName name="TOCobxInputs.Switches.Tax.Capital_allowances">#REF!</definedName>
    <definedName name="TOCobxInputs.Switches.Working_capital">#REF!</definedName>
    <definedName name="TOCobxInputs.Time">#REF!</definedName>
    <definedName name="TOCobxInterest_on_tax_and_dividends">#REF!</definedName>
    <definedName name="TOCobxInterest_on_tax_and_dividends.Interest_on_tax_and_dividends">#REF!</definedName>
    <definedName name="TOCobxModel_Checks_and_Alerts">#REF!</definedName>
    <definedName name="TOCobxModel_Checks_and_Alerts.Model_Alerts">#REF!</definedName>
    <definedName name="TOCobxModel_Checks_and_Alerts.Model_Checks">#REF!</definedName>
    <definedName name="TOCobxModel_Checks_and_Alerts.Model_Checks.Appointee_Balances_checks">#REF!</definedName>
    <definedName name="TOCobxModel_Checks_and_Alerts.Model_Checks.Financial_Statement_checks">#REF!</definedName>
    <definedName name="TOCobxModel_Checks_and_Alerts.Model_Checks.Financial_Statement_checks.BS">#REF!</definedName>
    <definedName name="TOCobxModel_Checks_and_Alerts.Model_Checks.Financial_Statement_checks.CF">#REF!</definedName>
    <definedName name="TOCobxModel_Checks_and_Alerts.Model_Checks.Financial_Statement_checks.PL">#REF!</definedName>
    <definedName name="TOCobxOther_revenue">#REF!</definedName>
    <definedName name="TOCobxOther_revenue.Operating_income">#REF!</definedName>
    <definedName name="TOCobxOther_revenue.Pensions">#REF!</definedName>
    <definedName name="TOCobxOther_revenue.Third_party_and_other">#REF!</definedName>
    <definedName name="TOCobxPAYG_Calc">#REF!</definedName>
    <definedName name="TOCobxPAYG_Calc.PAYG">#REF!</definedName>
    <definedName name="TOCobxPAYG_Calc.Weighted_PAYG_rate">#REF!</definedName>
    <definedName name="TOCobxPost_financeability_adjustment">#REF!</definedName>
    <definedName name="TOCobxPost_financeability_adjustment.Innovation_funding">#REF!</definedName>
    <definedName name="TOCobxPost_financeability_adjustment.Post_financeability">#REF!</definedName>
    <definedName name="TOCobxPost_financeability_adjustment.Post_financeability_adjustments_eligible_for_tax_uplift">#REF!</definedName>
    <definedName name="TOCobxPost_financeability_adjustment.Post_financeability_adjustments_not_eligble_for_tax_uplift">#REF!</definedName>
    <definedName name="TOCobxPre_Post_impacts_">#REF!</definedName>
    <definedName name="TOCobxPre_Post_impacts_.Financial_ratio_adjustments">#REF!</definedName>
    <definedName name="TOCobxPre_Post_impacts_.Financial_ratio_adjustments.Post_financeability_metrics">#REF!</definedName>
    <definedName name="TOCobxPre_Post_impacts_.Retail_revenue_impacts">#REF!</definedName>
    <definedName name="TOCobxPre_Post_impacts_.Retail_revenue_impacts.Retail_Business">#REF!</definedName>
    <definedName name="TOCobxPre_Post_impacts_.Wholesale">#REF!</definedName>
    <definedName name="TOCobxPRE_wholesale_revenues">#REF!</definedName>
    <definedName name="TOCobxPRE_wholesale_revenues.Allowed_Revenues">#REF!</definedName>
    <definedName name="TOCobxPRE_wholesale_revenues.Reprofiled_revenues">#REF!</definedName>
    <definedName name="TOCobxPRE_wholesale_revenues.Revenue_requirement">#REF!</definedName>
    <definedName name="TOCobxRCV">#REF!</definedName>
    <definedName name="TOCobxRCV.RCV_balances">#REF!</definedName>
    <definedName name="TOCobxRCV.RCV_balances.2020_25_RCV">#REF!</definedName>
    <definedName name="TOCobxRCV.RCV_balances.2020_25_RCV.2020_25_RCV_Average">#REF!</definedName>
    <definedName name="TOCobxRCV.RCV_balances.Post_2025_RCV">#REF!</definedName>
    <definedName name="TOCobxRCV.RCV_balances.Post_2025_RCV.Post_2025_RCV_Average">#REF!</definedName>
    <definedName name="TOCobxRCV.RCV_balances.Pre_2020_RCV">#REF!</definedName>
    <definedName name="TOCobxRCV.RCV_balances.Pre_2020_RCV.Pre_2020_RCV_Average">#REF!</definedName>
    <definedName name="TOCobxRCV.RCV_balances.Totals">#REF!</definedName>
    <definedName name="TOCobxRCV.RCV_balances.Totals.RCV_balance">#REF!</definedName>
    <definedName name="TOCobxRCV.RCV_balances.Totals.RCV_growth">#REF!</definedName>
    <definedName name="TOCobxRCV.RCV_balances.Totals.RCV_Run_off">#REF!</definedName>
    <definedName name="TOCobxRCV.RCV_balances.Totals.Return_on_Capital">#REF!</definedName>
    <definedName name="TOCobxRCV.RCV_checks">#REF!</definedName>
    <definedName name="TOCobxRCV.RCV_checks.2020_25_RCV_check">#REF!</definedName>
    <definedName name="TOCobxRCV.RCV_checks.Post_2025_RCV_check">#REF!</definedName>
    <definedName name="TOCobxRCV.RCV_checks.Pre_2020_RCV_check">#REF!</definedName>
    <definedName name="TOCobxRCV.WACC">#REF!</definedName>
    <definedName name="TOCobxRCV.Weighted_RCV_run_off_rate">#REF!</definedName>
    <definedName name="TOCobxReport_lookups">#REF!</definedName>
    <definedName name="TOCobxReport_lookups.Allowed_revenue_per_customer">#REF!</definedName>
    <definedName name="TOCobxReport_lookups.Allowed_revenues">#REF!</definedName>
    <definedName name="TOCobxReport_lookups.Average_bills">#REF!</definedName>
    <definedName name="TOCobxReport_lookups.Checks">#REF!</definedName>
    <definedName name="TOCobxReport_lookups.RCV_Balances">#REF!</definedName>
    <definedName name="TOCobxReport_lookups.Wholesale">#REF!</definedName>
    <definedName name="TOCobxReport_lookups.Wholesale_allowed_revenue_breakdown___real">#REF!</definedName>
    <definedName name="TOCobxReport_lookups.Wholesale_allowed_revenue_breakdown___real.ADDN1">#REF!</definedName>
    <definedName name="TOCobxReport_lookups.Wholesale_allowed_revenue_breakdown___real.ADDN2">#REF!</definedName>
    <definedName name="TOCobxReport_lookups.Wholesale_allowed_revenue_breakdown___real.BR">#REF!</definedName>
    <definedName name="TOCobxReport_lookups.Wholesale_allowed_revenue_breakdown___real.WN">#REF!</definedName>
    <definedName name="TOCobxReport_lookups.Wholesale_allowed_revenue_breakdown___real.WR">#REF!</definedName>
    <definedName name="TOCobxReport_lookups.Wholesale_allowed_revenue_breakdown___real.WWN">#REF!</definedName>
    <definedName name="TOCobxReprofiling">#REF!</definedName>
    <definedName name="TOCobxReprofiling.Impact_of_reprofiling">#REF!</definedName>
    <definedName name="TOCobxReprofiling.NPV">#REF!</definedName>
    <definedName name="TOCobxRetail_Business">#REF!</definedName>
    <definedName name="TOCobxRetail_Business.Advanced_receipts">#REF!</definedName>
    <definedName name="TOCobxRetail_Business.Advanced_receipts.Advance_receipts_target_balance">#REF!</definedName>
    <definedName name="TOCobxRetail_Business.Advanced_receipts.Movement">#REF!</definedName>
    <definedName name="TOCobxRetail_Business.Capex">#REF!</definedName>
    <definedName name="TOCobxRetail_Business.Capex.Capex_creditor">#REF!</definedName>
    <definedName name="TOCobxRetail_Business.Capex.Fixed_Asset_balance">#REF!</definedName>
    <definedName name="TOCobxRetail_Business.Creditors">#REF!</definedName>
    <definedName name="TOCobxRetail_Business.Creditors.Business_wholesale_creditors">#REF!</definedName>
    <definedName name="TOCobxRetail_Business.Creditors.Retail_trade_and_other_payables">#REF!</definedName>
    <definedName name="TOCobxRetail_Business.Debtors">#REF!</definedName>
    <definedName name="TOCobxRetail_Business.Dividends">#REF!</definedName>
    <definedName name="TOCobxRetail_Business.Measured_income_accruals">#REF!</definedName>
    <definedName name="TOCobxRetail_Business.Opex">#REF!</definedName>
    <definedName name="TOCobxRetail_Business.Pensions">#REF!</definedName>
    <definedName name="TOCobxRetail_Business.Retained_cash">#REF!</definedName>
    <definedName name="TOCobxRetail_Business.Retained_earnings">#REF!</definedName>
    <definedName name="TOCobxRetail_Business.Revenue">#REF!</definedName>
    <definedName name="TOCobxRetail_Business.Revenue.Allowed_revenue_by_band">#REF!</definedName>
    <definedName name="TOCobxRetail_Business.Revenue.Apportioned_wholesale_charge">#REF!</definedName>
    <definedName name="TOCobxRetail_Business.Revenue.Business_retail_revenue">#REF!</definedName>
    <definedName name="TOCobxRetail_Business.Revenue.Total_business_costs_by_tariff">#REF!</definedName>
    <definedName name="TOCobxRetail_Business.Revenue.Value_of_retail_business_margi">#REF!</definedName>
    <definedName name="TOCobxRetail_Business.Revenue.Wholesale_charges_by_band">#REF!</definedName>
    <definedName name="TOCobxRetail_Business.Tariff">#REF!</definedName>
    <definedName name="TOCobxRetail_Business.Tariff.Allowed_revenue">#REF!</definedName>
    <definedName name="TOCobxRetail_Business.Tax">#REF!</definedName>
    <definedName name="TOCobxRetail_FS_calcs">#REF!</definedName>
    <definedName name="TOCobxRetail_FS_calcs.Balance_Sheet">#REF!</definedName>
    <definedName name="TOCobxRetail_FS_calcs.Cashflow">#REF!</definedName>
    <definedName name="TOCobxRetail_FS_calcs.Profit___Loss">#REF!</definedName>
    <definedName name="TOCobxRetail_Residential">#REF!</definedName>
    <definedName name="TOCobxRetail_Residential._Dividends">#REF!</definedName>
    <definedName name="TOCobxRetail_Residential._Tax">#REF!</definedName>
    <definedName name="TOCobxRetail_Residential.Advanced_Receipts">#REF!</definedName>
    <definedName name="TOCobxRetail_Residential.Advanced_Receipts.Advanced_receipts_movement">#REF!</definedName>
    <definedName name="TOCobxRetail_Residential.Advanced_Receipts.Advanced_receipts_target_balan">#REF!</definedName>
    <definedName name="TOCobxRetail_Residential.Advanced_Receipts.Advanced_receipts_target_balan.Advance_receipts_lag_factor">#REF!</definedName>
    <definedName name="TOCobxRetail_Residential.Advanced_Receipts.Advanced_receipts_target_balan.Total_retail_service_revenue">#REF!</definedName>
    <definedName name="TOCobxRetail_Residential.Advanced_Receipts.Measured_balance___Res">#REF!</definedName>
    <definedName name="TOCobxRetail_Residential.Advanced_Receipts.Unmeasured_balance___Res">#REF!</definedName>
    <definedName name="TOCobxRetail_Residential.Calculations_for_Bill_Module">#REF!</definedName>
    <definedName name="TOCobxRetail_Residential.Calculations_for_Bill_Module.Cost_to_serve">#REF!</definedName>
    <definedName name="TOCobxRetail_Residential.Calculations_for_Bill_Module.Cost_to_serve.Allowance_per_customer">#REF!</definedName>
    <definedName name="TOCobxRetail_Residential.Calculations_for_Bill_Module.Cost_to_serve.Allowance_per_customer.Allowance_per_customer_after_post_financeability_adjustments">#REF!</definedName>
    <definedName name="TOCobxRetail_Residential.Calculations_for_Bill_Module.Cost_to_serve.Allowance_per_customer.Allowance_per_customer_after_post_financeability_adjustments.Nominal">#REF!</definedName>
    <definedName name="TOCobxRetail_Residential.Calculations_for_Bill_Module.Cost_to_serve.Allowance_per_customer.Allowance_per_customer_after_post_financeability_adjustments.Real">#REF!</definedName>
    <definedName name="TOCobxRetail_Residential.Calculations_for_Bill_Module.Cost_to_serve.Allowance_per_customer.Allowance_per_customer_before_post_financeability_adjustments">#REF!</definedName>
    <definedName name="TOCobxRetail_Residential.Calculations_for_Bill_Module.Cost_to_serve.Allowance_per_customer.Allowance_per_customer_before_post_financeability_adjustments.Nominal">#REF!</definedName>
    <definedName name="TOCobxRetail_Residential.Calculations_for_Bill_Module.Cost_to_serve.Allowance_per_customer.Allowance_per_customer_before_post_financeability_adjustments.Real">#REF!</definedName>
    <definedName name="TOCobxRetail_Residential.Calculations_for_Bill_Module.Cost_to_serve.Measured_sewerage">#REF!</definedName>
    <definedName name="TOCobxRetail_Residential.Calculations_for_Bill_Module.Cost_to_serve.Measured_water">#REF!</definedName>
    <definedName name="TOCobxRetail_Residential.Calculations_for_Bill_Module.Cost_to_serve.Unmeasured_sewerage">#REF!</definedName>
    <definedName name="TOCobxRetail_Residential.Calculations_for_Bill_Module.Cost_to_serve.Unmeasured_water">#REF!</definedName>
    <definedName name="TOCobxRetail_Residential.CAPEX">#REF!</definedName>
    <definedName name="TOCobxRetail_Residential.CAPEX.Capex_creditor">#REF!</definedName>
    <definedName name="TOCobxRetail_Residential.CAPEX.Capex_creditor.Capex_creditor_balance___Res">#REF!</definedName>
    <definedName name="TOCobxRetail_Residential.CAPEX.Capex_creditor.Capex_creditor_days_target_bal">#REF!</definedName>
    <definedName name="TOCobxRetail_Residential.CAPEX.Capex_creditor.Movement_in_capex_creditor_Res">#REF!</definedName>
    <definedName name="TOCobxRetail_Residential.CAPEX.Capital_Expenditure">#REF!</definedName>
    <definedName name="TOCobxRetail_Residential.CAPEX.Fixed_Asset_Balance___Res">#REF!</definedName>
    <definedName name="TOCobxRetail_Residential.Dual_service">#REF!</definedName>
    <definedName name="TOCobxRetail_Residential.Measured_Income_Accruals">#REF!</definedName>
    <definedName name="TOCobxRetail_Residential.Measured_Income_Accruals.Income_accrual_target_balance">#REF!</definedName>
    <definedName name="TOCobxRetail_Residential.Measured_Income_Accruals.Meas_income_accrual_bal___Res">#REF!</definedName>
    <definedName name="TOCobxRetail_Residential.Measured_Income_Accruals.Movement_in_mes_income_accrual">#REF!</definedName>
    <definedName name="TOCobxRetail_Residential.Opex">#REF!</definedName>
    <definedName name="TOCobxRetail_Residential.Opex.Res_total_costs__excl._Dep_">#REF!</definedName>
    <definedName name="TOCobxRetail_Residential.Opex.Retail_Service_Opex">#REF!</definedName>
    <definedName name="TOCobxRetail_Residential.Opex.Wholesale_charge">#REF!</definedName>
    <definedName name="TOCobxRetail_Residential.Other">#REF!</definedName>
    <definedName name="TOCobxRetail_Residential.Pensions">#REF!</definedName>
    <definedName name="TOCobxRetail_Residential.Residential_retail_revenue_check">#REF!</definedName>
    <definedName name="TOCobxRetail_Residential.Residential_retail_service_revenue_checks">#REF!</definedName>
    <definedName name="TOCobxRetail_Residential.Residential_retail_service_revenue_checks.Post_financeability">#REF!</definedName>
    <definedName name="TOCobxRetail_Residential.Residential_retail_service_revenue_checks.Pre_financeability">#REF!</definedName>
    <definedName name="TOCobxRetail_Residential.Retail_apportionment">#REF!</definedName>
    <definedName name="TOCobxRetail_Residential.Retained_cash">#REF!</definedName>
    <definedName name="TOCobxRetail_Residential.Revenue">#REF!</definedName>
    <definedName name="TOCobxRetail_Residential.Trade_Creditor">#REF!</definedName>
    <definedName name="TOCobxRetail_Residential.Trade_Creditor.Res._wholesale_creditors">#REF!</definedName>
    <definedName name="TOCobxRetail_Residential.Trade_Creditor.Res._wholesale_creditors.Creditor_target_balance">#REF!</definedName>
    <definedName name="TOCobxRetail_Residential.Trade_Creditor.Res._wholesale_creditors.Movement_in_wholesale_creditor">#REF!</definedName>
    <definedName name="TOCobxRetail_Residential.Trade_Creditor.Res._wholesale_creditors.Wholesale_creditor_balance_Res">#REF!</definedName>
    <definedName name="TOCobxRetail_Residential.Trade_Creditor.Retail_Trade_and_Other_Payable">#REF!</definedName>
    <definedName name="TOCobxRetail_Residential.Trade_Creditor.Retail_Trade_and_Other_Payable.Creditor_balance___Residential">#REF!</definedName>
    <definedName name="TOCobxRetail_Residential.Trade_Creditor.Retail_Trade_and_Other_Payable.Movement_Cred_balance___Res">#REF!</definedName>
    <definedName name="TOCobxRetail_Residential.Trade_Creditor.Retail_Trade_and_Other_Payable.Movement_in_trade_and_others">#REF!</definedName>
    <definedName name="TOCobxRetail_Residential.Trade_Creditor.Retail_Trade_and_Other_Payable.Retail_trade___Other_Payables">#REF!</definedName>
    <definedName name="TOCobxRetail_Residential.Trade_Creditor.Retail_Trade_and_Other_Payable.Trade_and_other_cred_balance">#REF!</definedName>
    <definedName name="TOCobxRetail_Residential.Trade_Creditor.Retail_Trade_and_Other_Payable.Trade_and_other_in._balance">#REF!</definedName>
    <definedName name="TOCobxRetail_Residential.Trade_Receivables">#REF!</definedName>
    <definedName name="TOCobxRetail_Residential.Trade_Receivables.Debtor_balance___Residential">#REF!</definedName>
    <definedName name="TOCobxRetail_Residential.Trade_Receivables.Movement_in_trade_debtor">#REF!</definedName>
    <definedName name="TOCobxRetail_Residential.Trade_Receivables.Res._weighted_avg_debtor_days">#REF!</definedName>
    <definedName name="TOCobxRetail_Residential.Trade_Receivables.Trade_debtors_b_f">#REF!</definedName>
    <definedName name="TOCobxRORE">#REF!</definedName>
    <definedName name="TOCobxRORE.Base_regulated_equity">#REF!</definedName>
    <definedName name="TOCobxRORE.Base_Return___m_">#REF!</definedName>
    <definedName name="TOCobxRORE.Base_RoRE">#REF!</definedName>
    <definedName name="TOCobxSummary_calcs">#REF!</definedName>
    <definedName name="TOCobxSummary_calcs._Wholesale_calcs">#REF!</definedName>
    <definedName name="TOCobxSummary_calcs.Allowed_revenue___increase">#REF!</definedName>
    <definedName name="TOCobxSummary_calcs.Allowed_revenues">#REF!</definedName>
    <definedName name="TOCobxSummary_calcs.Allowed_revenues.Bioresources">#REF!</definedName>
    <definedName name="TOCobxSummary_calcs.Annual_percentage_increased__deflated_using_Nov_Nov_CPI_">#REF!</definedName>
    <definedName name="TOCobxSummary_calcs.PAYG_totex">#REF!</definedName>
    <definedName name="TOCobxSummary_calcs.Return_on_capital___real">#REF!</definedName>
    <definedName name="TOCobxTax">#REF!</definedName>
    <definedName name="TOCobxTax.Capital_allowances">#REF!</definedName>
    <definedName name="TOCobxTax.Deferred_tax">#REF!</definedName>
    <definedName name="TOCobxTax.Grants_and_contributions_taxable_on_receipt">#REF!</definedName>
    <definedName name="TOCobxTax.Pensions">#REF!</definedName>
    <definedName name="TOCobxTax.Taxable_profit_loss_apportioned">#REF!</definedName>
    <definedName name="TOCobxTax.Wholesale_taxable_profit_loss">#REF!</definedName>
    <definedName name="TOCobxTax.Wholesale_taxable_profit_loss.Wholesale_balances_for_tax">#REF!</definedName>
    <definedName name="TOCobxTax_Post_Financeability">#REF!</definedName>
    <definedName name="TOCobxTax_Post_Financeability.Deferred_tax_Post_financeability">#REF!</definedName>
    <definedName name="TOCobxTax_Post_Financeability.Grants_and_contributions">#REF!</definedName>
    <definedName name="TOCobxTax_Post_Financeability.Taxable_profit_loss_Post_Financeability___apportioned">#REF!</definedName>
    <definedName name="TOCobxTax_Post_Financeability.Wholesale_taxable_profit_loss___post_financeability">#REF!</definedName>
    <definedName name="TOCobxTime">#REF!</definedName>
    <definedName name="TOCobxTime.AMP_period_flag">#REF!</definedName>
    <definedName name="TOCobxTime.End_of_AMP_period_flag">#REF!</definedName>
    <definedName name="TOCobxTime.Forecast_end_period_flag">#REF!</definedName>
    <definedName name="TOCobxTime.Forecast_period_flag">#REF!</definedName>
    <definedName name="TOCobxTime.Forecast_start_period_flag">#REF!</definedName>
    <definedName name="TOCobxTime.Headers">#REF!</definedName>
    <definedName name="TOCobxTime.Model_period_start">#REF!</definedName>
    <definedName name="TOCobxTime.Modelling_period_check">#REF!</definedName>
    <definedName name="TOCobxTime.Pre_forecast_flag">#REF!</definedName>
    <definedName name="TOCobxTotex">#REF!</definedName>
    <definedName name="TOCobxTotex.Capex">#REF!</definedName>
    <definedName name="TOCobxTotex.Capex.Capex">#REF!</definedName>
    <definedName name="TOCobxTotex.Capex.Capex_G_and_Cs">#REF!</definedName>
    <definedName name="TOCobxTotex.Net_totex">#REF!</definedName>
    <definedName name="TOCobxTotex.Net_totex.Totex_for_PAYG">#REF!</definedName>
    <definedName name="TOCobxTotex.Opex">#REF!</definedName>
    <definedName name="TOCobxTotex.Opex.Opex_G_and_Cs">#REF!</definedName>
    <definedName name="TOCobxUnallocated">#REF!</definedName>
    <definedName name="TOCobxWholesale_debt">#REF!</definedName>
    <definedName name="TOCobxWholesale_debt.Fixed_rate_debt">#REF!</definedName>
    <definedName name="TOCobxWholesale_debt.Index_linked_debt">#REF!</definedName>
    <definedName name="TOCobxWholesale_debt.Interest">#REF!</definedName>
    <definedName name="TOCobxWholesale_debt.Net_debt">#REF!</definedName>
    <definedName name="TOCobxWholesale_other">#REF!</definedName>
    <definedName name="TOCobxWholesale_other.Apportioned_revenue">#REF!</definedName>
    <definedName name="TOCobxWholesale_other.Balance_sheet">#REF!</definedName>
    <definedName name="TOCobxWholesale_other.Dividends">#REF!</definedName>
    <definedName name="TOCobxWholesale_other.DPC">#REF!</definedName>
    <definedName name="TOCobxWholesale_other.Other_income">#REF!</definedName>
    <definedName name="TOCobxWholesale_other.Regulated_equity">#REF!</definedName>
    <definedName name="TOCobxWorking_capital">#REF!</definedName>
    <definedName name="TOCobxWorking_capital.Appointee">#REF!</definedName>
    <definedName name="TOCobxWorking_capital.Wholesale_controls">#REF!</definedName>
    <definedName name="TOCobxWorking_capital.Wholesale_controls.Creditors">#REF!</definedName>
    <definedName name="TOCobxWorking_capital.Wholesale_controls.Creditors.Capex_creditors">#REF!</definedName>
    <definedName name="TOCobxWorking_capital.Wholesale_controls.Creditors.Other_creditors">#REF!</definedName>
    <definedName name="TOCobxWorking_capital.Wholesale_controls.Creditors.Trade_creditors">#REF!</definedName>
    <definedName name="TOCobxWorking_capital.Wholesale_controls.Debtors">#REF!</definedName>
    <definedName name="TOCobxWorking_capital.Wholesale_controls.Debtors.Other_debtors">#REF!</definedName>
    <definedName name="TOCobxWorking_capital.Wholesale_controls.Debtors.Trade_debtors">#REF!</definedName>
    <definedName name="TOCobxWorking_capital.Wholesale_controls.Other_working_capital">#REF!</definedName>
    <definedName name="TOCrepobxExec_Summary_Year">#REF!</definedName>
    <definedName name="TOCrepobxFinStat_Appointee_Year">#REF!</definedName>
    <definedName name="TOCrepobxFinStat_Business_Year">#REF!</definedName>
    <definedName name="TOCrepobxFinStat_Residential_Year">#REF!</definedName>
    <definedName name="TOCrepobxFinStat_Retail_Year">#REF!</definedName>
    <definedName name="TOCrepobxFinStat_Wholesale_Year">#REF!</definedName>
    <definedName name="TOCrepobxPrice_Limits_Retail_Year">#REF!</definedName>
    <definedName name="TOCrepobxWholesale_Control_Year">#REF!</definedName>
    <definedName name="Total_additions_to_capital_allowance_balance___new_capital_expenditure">#REF!</definedName>
    <definedName name="Total_allowed_costs___excl._Ofwat_net_margin___real">#REF!</definedName>
    <definedName name="Total_allowed_revenue___Default_tariff___excl._Ofwat_net_margin___nominal.1">#REF!</definedName>
    <definedName name="Total_allowed_revenue___Default_tariff___excl._Ofwat_net_margin___nominal.2">#REF!</definedName>
    <definedName name="Total_allowed_revenue___Default_tariff___excl._Ofwat_net_margin___nominal.3">#REF!</definedName>
    <definedName name="Total_allowed_revenue___Default_tariff___excl._Ofwat_net_margin___real.1">#REF!</definedName>
    <definedName name="Total_allowed_revenue___Default_tariff___excl._Ofwat_net_margin___real.2">#REF!</definedName>
    <definedName name="Total_allowed_revenue___Default_tariff___excl._Ofwat_net_margin___real.3">#REF!</definedName>
    <definedName name="Total_Allowed_Revenues___control___real">#REF!</definedName>
    <definedName name="Total_alternative_area_revenue_per_customer___WN__real">#REF!</definedName>
    <definedName name="Total_alternative_area_revenue_per_customer___WR__real">#REF!</definedName>
    <definedName name="Total_annual_change__deflated_using_Nov_Nov_CPI_H_____first_year____control___real.ADDN1">#REF!</definedName>
    <definedName name="Total_annual_change__deflated_using_Nov_Nov_CPI_H_____first_year____control___real.ADDN2">#REF!</definedName>
    <definedName name="Total_annual_change__deflated_using_Nov_Nov_CPI_H_____first_year____control___real.BR">#REF!</definedName>
    <definedName name="Total_annual_change__deflated_using_Nov_Nov_CPI_H_____first_year____control___real.WN">#REF!</definedName>
    <definedName name="Total_annual_change__deflated_using_Nov_Nov_CPI_H_____first_year____control___real.WR">#REF!</definedName>
    <definedName name="Total_annual_change__deflated_using_Nov_Nov_CPI_H_____first_year____control___real.WWN">#REF!</definedName>
    <definedName name="Total_annual_change__deflated_using_Nov_Nov_CPI_H_____last_year____control___real.ADDN1">#REF!</definedName>
    <definedName name="Total_annual_change__deflated_using_Nov_Nov_CPI_H_____last_year____control___real.ADDN2">#REF!</definedName>
    <definedName name="Total_annual_change__deflated_using_Nov_Nov_CPI_H_____last_year____control___real.BR">#REF!</definedName>
    <definedName name="Total_annual_change__deflated_using_Nov_Nov_CPI_H_____last_year____control___real.WN">#REF!</definedName>
    <definedName name="Total_annual_change__deflated_using_Nov_Nov_CPI_H_____last_year____control___real.WR">#REF!</definedName>
    <definedName name="Total_annual_change__deflated_using_Nov_Nov_CPI_H_____last_year____control___real.WWN">#REF!</definedName>
    <definedName name="Total_assets___Business___nominal">#REF!</definedName>
    <definedName name="Total_assets___Residential___nominal">#REF!</definedName>
    <definedName name="Total_Base_RoRE___control___nominal.ADDN1">#REF!</definedName>
    <definedName name="Total_Base_RoRE___control___nominal.ADDN2">#REF!</definedName>
    <definedName name="Total_Base_RoRE___control___nominal.BR">#REF!</definedName>
    <definedName name="Total_Base_RoRE___control___nominal.WN">#REF!</definedName>
    <definedName name="Total_Base_RoRE___control___nominal.WR">#REF!</definedName>
    <definedName name="Total_Base_RoRE___control___nominal.WWN">#REF!</definedName>
    <definedName name="Total_borrowing_balance___control___nominal.ADDN1">#REF!</definedName>
    <definedName name="Total_borrowing_balance___control___nominal.ADDN2">#REF!</definedName>
    <definedName name="Total_borrowing_balance___control___nominal.BR">#REF!</definedName>
    <definedName name="Total_borrowing_balance___control___nominal.WN">#REF!</definedName>
    <definedName name="Total_borrowing_balance___control___nominal.WR">#REF!</definedName>
    <definedName name="Total_borrowing_balance___control___nominal.WWN">#REF!</definedName>
    <definedName name="Total_borrowing_balance___Wholesale___nominal">#REF!</definedName>
    <definedName name="Total_Business_allowed_retail_revenue__excludes_margin____nominal">#REF!</definedName>
    <definedName name="Total_Business_allowed_retail_revenue__excludes_margin____nominal___m_">#REF!</definedName>
    <definedName name="Total_business_allowed_revenue___Default_tariff___excl._Ofwat_net_margin___nominal">#REF!</definedName>
    <definedName name="Total_Business_costs__before_margin____nominal">#REF!</definedName>
    <definedName name="Total_Business_costs__before_margin__band___nominal.1">#REF!</definedName>
    <definedName name="Total_Business_costs__before_margin__band___nominal.2">#REF!</definedName>
    <definedName name="Total_Business_costs__before_margin__band___nominal.3">#REF!</definedName>
    <definedName name="Total_Business_tax_charge_band___nominal">#REF!</definedName>
    <definedName name="Total_Business_working_capital_interest_by_tariff_band___nominal">#REF!</definedName>
    <definedName name="Total_cost_net_margin_customers___Tariff_Band___real.1">#REF!</definedName>
    <definedName name="Total_cost_net_margin_customers___Tariff_Band___real.2">#REF!</definedName>
    <definedName name="Total_cost_net_margin_customers___Tariff_Band___real.3">#REF!</definedName>
    <definedName name="Total_costs___Default_tariff___excl._Ofwat_net_margin___real.1">#REF!</definedName>
    <definedName name="Total_costs___Default_tariff___excl._Ofwat_net_margin___real.2">#REF!</definedName>
    <definedName name="Total_costs___Default_tariff___excl._Ofwat_net_margin___real.3">#REF!</definedName>
    <definedName name="Total_costs__exc._allowed_depreciation____Business___nominal">#REF!</definedName>
    <definedName name="Total_costs__excluding_allowed_depreciation____Business___nominal">#REF!</definedName>
    <definedName name="Total_costs__excluding_allowed_depreciation____Business___nominal.NEG">#REF!</definedName>
    <definedName name="Total_costs__excluding_allowed_depreciation____Residential___nominal">#REF!</definedName>
    <definedName name="Total_costs__excluding_allowed_depreciation____Residential___nominal.NEG">#REF!</definedName>
    <definedName name="Total_costs_net_margin_customers___real">#REF!</definedName>
    <definedName name="Total_current_assets___control___nominal.ADDN1">#REF!</definedName>
    <definedName name="Total_current_assets___control___nominal.ADDN2">#REF!</definedName>
    <definedName name="Total_current_assets___control___nominal.BR">#REF!</definedName>
    <definedName name="Total_current_assets___control___nominal.WN">#REF!</definedName>
    <definedName name="Total_current_assets___control___nominal.WR">#REF!</definedName>
    <definedName name="Total_current_assets___control___nominal.WWN">#REF!</definedName>
    <definedName name="Total_current_assets___Retail___nominal">#REF!</definedName>
    <definedName name="Total_current_assets___Wholesale___nominal">#REF!</definedName>
    <definedName name="Total_direct_procurement_from_customers___infrastructure_cost____control___nominal.ADDN1">#REF!</definedName>
    <definedName name="Total_direct_procurement_from_customers___infrastructure_cost____control___nominal.ADDN2">#REF!</definedName>
    <definedName name="Total_direct_procurement_from_customers___infrastructure_cost____control___nominal.BR">#REF!</definedName>
    <definedName name="Total_direct_procurement_from_customers___infrastructure_cost____control___nominal.WN">#REF!</definedName>
    <definedName name="Total_direct_procurement_from_customers___infrastructure_cost____control___nominal.WR">#REF!</definedName>
    <definedName name="Total_direct_procurement_from_customers___infrastructure_cost____control___nominal.WWN">#REF!</definedName>
    <definedName name="Total_direct_procurement_from_customers___infrastructure_cost____wholesale___nominal">#REF!</definedName>
    <definedName name="Total_direct_procurement_from_customers___infrastructure_cost___real___Total">#REF!</definedName>
    <definedName name="Total_Discounted_TDS">#REF!</definedName>
    <definedName name="Total_equity___Appointee___nominal">#REF!</definedName>
    <definedName name="Total_equity___control___nominal.ADDN1">#REF!</definedName>
    <definedName name="Total_equity___control___nominal.ADDN2">#REF!</definedName>
    <definedName name="Total_equity___control___nominal.BR">#REF!</definedName>
    <definedName name="Total_equity___control___nominal.WN">#REF!</definedName>
    <definedName name="Total_equity___control___nominal.WR">#REF!</definedName>
    <definedName name="Total_equity___control___nominal.WWN">#REF!</definedName>
    <definedName name="Total_equity___Retail___nominal">#REF!</definedName>
    <definedName name="Total_equity___Wholesale___nominal">#REF!</definedName>
    <definedName name="Total_equity_Appointee_total_check">#REF!</definedName>
    <definedName name="Total_equity_Appointee_total_check_overall">#REF!</definedName>
    <definedName name="Total_expenditure_excl._capex___control___nominal.ADDN1">#REF!</definedName>
    <definedName name="Total_expenditure_excl._capex___control___nominal.ADDN2">#REF!</definedName>
    <definedName name="Total_expenditure_excl._capex___control___nominal.BR">#REF!</definedName>
    <definedName name="Total_expenditure_excl._capex___control___nominal.WN">#REF!</definedName>
    <definedName name="Total_expenditure_excl._capex___control___nominal.WR">#REF!</definedName>
    <definedName name="Total_expenditure_excl._capex___control___nominal.WWN">#REF!</definedName>
    <definedName name="Total_FFO_adjustment_for_post_financeability___nominal">#REF!</definedName>
    <definedName name="Total_FFO_pre_interest_adjustment_for_post_financeability___nominal">#REF!</definedName>
    <definedName name="Total_Grid_Electricity" localSheetId="11">#REF!</definedName>
    <definedName name="Total_Grid_Electricity" localSheetId="8">#REF!</definedName>
    <definedName name="Total_Grid_Electricity">#REF!</definedName>
    <definedName name="Total_Heat_CHP" localSheetId="11">#REF!</definedName>
    <definedName name="Total_Heat_CHP" localSheetId="8">#REF!</definedName>
    <definedName name="Total_Heat_CHP">#REF!</definedName>
    <definedName name="Total_Heat_NGasCHP_Admin" localSheetId="11">#REF!</definedName>
    <definedName name="Total_Heat_NGasCHP_Admin" localSheetId="8">#REF!</definedName>
    <definedName name="Total_Heat_NGasCHP_Admin">#REF!</definedName>
    <definedName name="Total_Heat_NGasCHP_Drink" localSheetId="11">#REF!</definedName>
    <definedName name="Total_Heat_NGasCHP_Drink" localSheetId="8">#REF!</definedName>
    <definedName name="Total_Heat_NGasCHP_Drink">#REF!</definedName>
    <definedName name="Total_Heat_NGasCHP_Sewage" localSheetId="11">#REF!</definedName>
    <definedName name="Total_Heat_NGasCHP_Sewage" localSheetId="8">#REF!</definedName>
    <definedName name="Total_Heat_NGasCHP_Sewage">#REF!</definedName>
    <definedName name="Total_households_connected">#REF!</definedName>
    <definedName name="Total_Index_linked_debt_BEG___nominal.ADDN1">#REF!</definedName>
    <definedName name="Total_Index_linked_debt_BEG___nominal.ADDN2">#REF!</definedName>
    <definedName name="Total_Index_linked_debt_BEG___nominal.BR">#REF!</definedName>
    <definedName name="Total_Index_linked_debt_BEG___nominal.WN">#REF!</definedName>
    <definedName name="Total_Index_linked_debt_BEG___nominal.WR">#REF!</definedName>
    <definedName name="Total_Index_linked_debt_BEG___nominal.WWN">#REF!</definedName>
    <definedName name="Total_Index_linked_debt_indexation___nominal.ADDN1">#REF!</definedName>
    <definedName name="Total_Index_linked_debt_indexation___nominal.ADDN1.NEG">#REF!</definedName>
    <definedName name="Total_Index_linked_debt_indexation___nominal.ADDN2">#REF!</definedName>
    <definedName name="Total_Index_linked_debt_indexation___nominal.ADDN2.NEG">#REF!</definedName>
    <definedName name="Total_Index_linked_debt_indexation___nominal.BR">#REF!</definedName>
    <definedName name="Total_Index_linked_debt_indexation___nominal.BR.NEG">#REF!</definedName>
    <definedName name="Total_Index_linked_debt_indexation___nominal.WN">#REF!</definedName>
    <definedName name="Total_Index_linked_debt_indexation___nominal.WN.NEG">#REF!</definedName>
    <definedName name="Total_Index_linked_debt_indexation___nominal.WR">#REF!</definedName>
    <definedName name="Total_Index_linked_debt_indexation___nominal.WR.NEG">#REF!</definedName>
    <definedName name="Total_Index_linked_debt_indexation___nominal.WWN">#REF!</definedName>
    <definedName name="Total_Index_linked_debt_indexation___nominal.WWN.NEG">#REF!</definedName>
    <definedName name="Total_interest_adjustment_for_financial_metrics___Appointee___nominal">#REF!</definedName>
    <definedName name="Total_interest_adjustment_for_post_financeability___nominal.ADDN1">#REF!</definedName>
    <definedName name="Total_interest_adjustment_for_post_financeability___nominal.ADDN2">#REF!</definedName>
    <definedName name="Total_interest_adjustment_for_post_financeability___nominal.BR">#REF!</definedName>
    <definedName name="Total_interest_adjustment_for_post_financeability___nominal.WN">#REF!</definedName>
    <definedName name="Total_interest_adjustment_for_post_financeability___nominal.WR">#REF!</definedName>
    <definedName name="Total_interest_adjustment_for_post_financeability___nominal.WWN">#REF!</definedName>
    <definedName name="Total_liabilities___control___nominal.ADDN1">#REF!</definedName>
    <definedName name="Total_liabilities___control___nominal.ADDN2">#REF!</definedName>
    <definedName name="Total_liabilities___control___nominal.BR">#REF!</definedName>
    <definedName name="Total_liabilities___control___nominal.WN">#REF!</definedName>
    <definedName name="Total_liabilities___control___nominal.WR">#REF!</definedName>
    <definedName name="Total_liabilities___control___nominal.WWN">#REF!</definedName>
    <definedName name="Total_liabilities___Retail___nominal">#REF!</definedName>
    <definedName name="Total_liabilities___Wholesale___nominal">#REF!</definedName>
    <definedName name="Total_liabilities_and_equity___Business___nominal">#REF!</definedName>
    <definedName name="Total_liabilities_and_equity___Residential___nominal">#REF!</definedName>
    <definedName name="Total_loan_interest___control___nominal.ADDN1">#REF!</definedName>
    <definedName name="Total_loan_interest___control___nominal.ADDN2">#REF!</definedName>
    <definedName name="Total_loan_interest___control___nominal.BR">#REF!</definedName>
    <definedName name="Total_loan_interest___control___nominal.WN">#REF!</definedName>
    <definedName name="Total_loan_interest___control___nominal.WR">#REF!</definedName>
    <definedName name="Total_loan_interest___control___nominal.WWN">#REF!</definedName>
    <definedName name="Total_loan_interest___control___wholesale___nominal">#REF!</definedName>
    <definedName name="Total_measured_and_unmeasured_residential_revenue_inclusive_of_DPC_margin___post_financeability___real">#REF!</definedName>
    <definedName name="Total_measured_residential_retail_service_revenue___nominal">#REF!</definedName>
    <definedName name="Total_net_capital_expenditure___nominal.ADDN1">#REF!</definedName>
    <definedName name="Total_net_capital_expenditure___nominal.ADDN1.NEG">#REF!</definedName>
    <definedName name="Total_net_capital_expenditure___nominal.ADDN2">#REF!</definedName>
    <definedName name="Total_net_capital_expenditure___nominal.ADDN2.NEG">#REF!</definedName>
    <definedName name="Total_net_capital_expenditure___nominal.BR">#REF!</definedName>
    <definedName name="Total_net_capital_expenditure___nominal.BR.NEG">#REF!</definedName>
    <definedName name="Total_net_capital_expenditure___nominal.WN">#REF!</definedName>
    <definedName name="Total_net_capital_expenditure___nominal.WN.NEG">#REF!</definedName>
    <definedName name="Total_net_capital_expenditure___nominal.WR">#REF!</definedName>
    <definedName name="Total_net_capital_expenditure___nominal.WR.NEG">#REF!</definedName>
    <definedName name="Total_net_capital_expenditure___nominal.WWN">#REF!</definedName>
    <definedName name="Total_net_capital_expenditure___nominal.WWN.NEG">#REF!</definedName>
    <definedName name="Total_net_margin___nominal">#REF!</definedName>
    <definedName name="Total_net_operating_expenditure___nominal.ADDN1">#REF!</definedName>
    <definedName name="Total_net_operating_expenditure___nominal.ADDN1.NEG">#REF!</definedName>
    <definedName name="Total_net_operating_expenditure___nominal.ADDN2">#REF!</definedName>
    <definedName name="Total_net_operating_expenditure___nominal.ADDN2.NEG">#REF!</definedName>
    <definedName name="Total_net_operating_expenditure___nominal.BR">#REF!</definedName>
    <definedName name="Total_net_operating_expenditure___nominal.BR.NEG">#REF!</definedName>
    <definedName name="Total_net_operating_expenditure___nominal.WN">#REF!</definedName>
    <definedName name="Total_net_operating_expenditure___nominal.WN.NEG">#REF!</definedName>
    <definedName name="Total_net_operating_expenditure___nominal.WR">#REF!</definedName>
    <definedName name="Total_net_operating_expenditure___nominal.WR.NEG">#REF!</definedName>
    <definedName name="Total_net_operating_expenditure___nominal.WWN">#REF!</definedName>
    <definedName name="Total_net_operating_expenditure___nominal.WWN.NEG">#REF!</definedName>
    <definedName name="Total_net_operating_expenditure___wholesale___nominal">#REF!</definedName>
    <definedName name="Total_net_operating_expenditure_for_PAYG___nominal.ADDN1">#REF!</definedName>
    <definedName name="Total_net_operating_expenditure_for_PAYG___nominal.ADDN2">#REF!</definedName>
    <definedName name="Total_net_operating_expenditure_for_PAYG___nominal.BR">#REF!</definedName>
    <definedName name="Total_net_operating_expenditure_for_PAYG___nominal.WN">#REF!</definedName>
    <definedName name="Total_net_operating_expenditure_for_PAYG___nominal.WR">#REF!</definedName>
    <definedName name="Total_net_operating_expenditure_for_PAYG___nominal.WWN">#REF!</definedName>
    <definedName name="Total_non_current_assets___control___nominal.ADDN1">#REF!</definedName>
    <definedName name="Total_non_current_assets___control___nominal.ADDN2">#REF!</definedName>
    <definedName name="Total_non_current_assets___control___nominal.BR">#REF!</definedName>
    <definedName name="Total_non_current_assets___control___nominal.WN">#REF!</definedName>
    <definedName name="Total_non_current_assets___control___nominal.WR">#REF!</definedName>
    <definedName name="Total_non_current_assets___control___nominal.WWN">#REF!</definedName>
    <definedName name="Total_non_current_assets___Retail___nominal">#REF!</definedName>
    <definedName name="Total_non_current_assets___Wholesale___nominal">#REF!</definedName>
    <definedName name="Total_operating_income___nominal.ADDN1">#REF!</definedName>
    <definedName name="Total_operating_income___nominal.ADDN2">#REF!</definedName>
    <definedName name="Total_operating_income___nominal.BR">#REF!</definedName>
    <definedName name="Total_operating_income___nominal.WN">#REF!</definedName>
    <definedName name="Total_operating_income___nominal.WR">#REF!</definedName>
    <definedName name="Total_operating_income___nominal.WWN">#REF!</definedName>
    <definedName name="Total_ordinary_shares_issued___nominal">#REF!</definedName>
    <definedName name="Total_other_income__incl._3rd_party_income____wholesale___nominal">#REF!</definedName>
    <definedName name="Total_other_income__incl._3rd_party_income___control.ADDN1">#REF!</definedName>
    <definedName name="Total_other_income__incl._3rd_party_income___control.ADDN2">#REF!</definedName>
    <definedName name="Total_other_income__incl._3rd_party_income___control.BR">#REF!</definedName>
    <definedName name="Total_other_income__incl._3rd_party_income___control.WN">#REF!</definedName>
    <definedName name="Total_other_income__incl._3rd_party_income___control.WR">#REF!</definedName>
    <definedName name="Total_other_income__incl._3rd_party_income___control.WWN">#REF!</definedName>
    <definedName name="Total_post_financeability_impact_on_tax___wholesale___nominal">#REF!</definedName>
    <definedName name="Total_post_financeability_revenue_adjustments___Business____real">#REF!</definedName>
    <definedName name="Total_Power_CHP" localSheetId="11">#REF!</definedName>
    <definedName name="Total_Power_CHP" localSheetId="8">#REF!</definedName>
    <definedName name="Total_Power_CHP">#REF!</definedName>
    <definedName name="Total_Power_NGasCHP_Admin" localSheetId="11">#REF!</definedName>
    <definedName name="Total_Power_NGasCHP_Admin" localSheetId="8">#REF!</definedName>
    <definedName name="Total_Power_NGasCHP_Admin">#REF!</definedName>
    <definedName name="Total_Power_NGasCHP_Drink" localSheetId="11">#REF!</definedName>
    <definedName name="Total_Power_NGasCHP_Drink" localSheetId="8">#REF!</definedName>
    <definedName name="Total_Power_NGasCHP_Drink">#REF!</definedName>
    <definedName name="Total_Power_NGasCHP_Sewage" localSheetId="11">#REF!</definedName>
    <definedName name="Total_Power_NGasCHP_Sewage" localSheetId="8">#REF!</definedName>
    <definedName name="Total_Power_NGasCHP_Sewage">#REF!</definedName>
    <definedName name="Total_raw_sludge_produced" localSheetId="11">#REF!</definedName>
    <definedName name="Total_raw_sludge_produced" localSheetId="8">#REF!</definedName>
    <definedName name="Total_raw_sludge_produced">#REF!</definedName>
    <definedName name="Total_receivables_by_tariff_bands___nominal">#REF!</definedName>
    <definedName name="Total_regulatory_equity___regulated_earnings_for_the_regulated_company___Appointee">#REF!</definedName>
    <definedName name="Total_residential_retail_costs___households___bill_module">#REF!</definedName>
    <definedName name="Total_residential_retail_costs___single_service___bill_module">#REF!</definedName>
    <definedName name="Total_residential_retail_costs___Water_and_Wastewater___bill_module">#REF!</definedName>
    <definedName name="Total_residential_retail_costs_per_dual_service_household___bill_module">#REF!</definedName>
    <definedName name="Total_residential_retail_costs_per_household___bill_module">#REF!</definedName>
    <definedName name="Total_residential_retail_costs_per_single_service_household___bill_module">#REF!</definedName>
    <definedName name="Total_residential_retail_joint_service_revenue_inc_DPC_margin___real">#REF!</definedName>
    <definedName name="Total_residential_retail_service_revenue_for_debtor_days___nominal">#REF!</definedName>
    <definedName name="Total_residential_retail_single_service_revenue_inc_DPC_margin___real">#REF!</definedName>
    <definedName name="Total_Residentials_connected___control.ADDN1">#REF!</definedName>
    <definedName name="Total_Residentials_connected___control.ADDN2">#REF!</definedName>
    <definedName name="Total_Residentials_connected___control.BR">#REF!</definedName>
    <definedName name="Total_Residentials_connected___control.WN">#REF!</definedName>
    <definedName name="Total_Residentials_connected___control.WR">#REF!</definedName>
    <definedName name="Total_Residentials_connected___control.WWN">#REF!</definedName>
    <definedName name="Total_Residentials_connected___control__ADDN1_">#REF!</definedName>
    <definedName name="Total_Residentials_connected___control__ADDN2_">#REF!</definedName>
    <definedName name="Total_Residentials_connected___control__WN_">#REF!</definedName>
    <definedName name="Total_Residentials_connected___control__WR_">#REF!</definedName>
    <definedName name="Total_retail_cost_for_Residential_customers__inclusive_of_wholesale_costs____nominal">#REF!</definedName>
    <definedName name="Total_retail_depreciation___nominal">#REF!</definedName>
    <definedName name="Total_retail_depreciation___nominal.NEG">#REF!</definedName>
    <definedName name="Total_retail_depreciation___Nominal_POS">#REF!</definedName>
    <definedName name="Total_retail_Fixed_assets_balance___nominal">#REF!</definedName>
    <definedName name="Total_Retail_income___real">#REF!</definedName>
    <definedName name="Total_retail_operating_expenditure___nominal">#REF!</definedName>
    <definedName name="Total_retail_operating_expenditure___nominal.NEG">#REF!</definedName>
    <definedName name="Total_Retail_residential_income">#REF!</definedName>
    <definedName name="Total_Retail_retained_cash_balance___Nominal">#REF!</definedName>
    <definedName name="Total_revenue_accrued___Business___nominal">#REF!</definedName>
    <definedName name="Total_revenue_accrued_nominal___residential___nominal">#REF!</definedName>
    <definedName name="Total_revenue_per_customer___ADDN1___real">#REF!</definedName>
    <definedName name="Total_revenue_per_customer___ADDN2___real">#REF!</definedName>
    <definedName name="Total_tariff_band___forecast_allocated_wholesale_charge___nominal">#REF!</definedName>
    <definedName name="Total_tax_charge___wholesale___nominal">#REF!</definedName>
    <definedName name="Total_tax_charge___wholesale___nominal.NEG">#REF!</definedName>
    <definedName name="Total_temporary_difference_arising_in_year___nominal.ADDN1">#REF!</definedName>
    <definedName name="Total_temporary_difference_arising_in_year___nominal.ADDN2">#REF!</definedName>
    <definedName name="Total_temporary_difference_arising_in_year___nominal.BR">#REF!</definedName>
    <definedName name="Total_temporary_difference_arising_in_year___nominal.WN">#REF!</definedName>
    <definedName name="Total_temporary_difference_arising_in_year___nominal.WR">#REF!</definedName>
    <definedName name="Total_temporary_difference_arising_in_year___nominal.WWN">#REF!</definedName>
    <definedName name="Total_temporary_difference_arising_in_year___post_financeability___nominal.ADDN1">#REF!</definedName>
    <definedName name="Total_temporary_difference_arising_in_year___post_financeability___nominal.ADDN2">#REF!</definedName>
    <definedName name="Total_temporary_difference_arising_in_year___post_financeability___nominal.BR">#REF!</definedName>
    <definedName name="Total_temporary_difference_arising_in_year___post_financeability___nominal.WN">#REF!</definedName>
    <definedName name="Total_temporary_difference_arising_in_year___post_financeability___nominal.WR">#REF!</definedName>
    <definedName name="Total_temporary_difference_arising_in_year___post_financeability___nominal.WWN">#REF!</definedName>
    <definedName name="Total_third_party___principal_service_revenues___control___real.ADDN1">#REF!</definedName>
    <definedName name="Total_third_party___principal_service_revenues___control___real.ADDN2">#REF!</definedName>
    <definedName name="Total_third_party___principal_service_revenues___control___real.BR">#REF!</definedName>
    <definedName name="Total_third_party___principal_service_revenues___control___real.WN">#REF!</definedName>
    <definedName name="Total_third_party___principal_service_revenues___control___real.WR">#REF!</definedName>
    <definedName name="Total_third_party___principal_service_revenues___control___real.WWN">#REF!</definedName>
    <definedName name="Total_unmeasured_residential_retail_service_revenue___nominal">#REF!</definedName>
    <definedName name="Total_value_of_retail_Business_Margin___nominal">#REF!</definedName>
    <definedName name="Total_value_of_scrip_shares_issued___nominal">#REF!</definedName>
    <definedName name="Total_wholesale_charge_Business___nominal">#REF!</definedName>
    <definedName name="Total_Wholesale_control___Allowed_Revenues___simple_average___real">#REF!</definedName>
    <definedName name="Total_wholesale_revenue_impact_of_post_financeability___nominal.ADDN1">#REF!</definedName>
    <definedName name="Total_wholesale_revenue_impact_of_post_financeability___nominal.ADDN2">#REF!</definedName>
    <definedName name="Total_wholesale_revenue_impact_of_post_financeability___nominal.BR">#REF!</definedName>
    <definedName name="Total_wholesale_revenue_impact_of_post_financeability___nominal.WN">#REF!</definedName>
    <definedName name="Total_wholesale_revenue_impact_of_post_financeability___nominal.WR">#REF!</definedName>
    <definedName name="Total_wholesale_revenue_impact_of_post_financeability___nominal.WWN">#REF!</definedName>
    <definedName name="Total_wholesale_revenue_impact_of_post_financeability___real.ADDN1">#REF!</definedName>
    <definedName name="Total_wholesale_revenue_impact_of_post_financeability___real.ADDN2">#REF!</definedName>
    <definedName name="Total_wholesale_revenue_impact_of_post_financeability___real.BR">#REF!</definedName>
    <definedName name="Total_wholesale_revenue_impact_of_post_financeability___real.WN">#REF!</definedName>
    <definedName name="Total_wholesale_revenue_impact_of_post_financeability___real.WR">#REF!</definedName>
    <definedName name="Total_wholesale_revenue_impact_of_post_financeability___real.WWN">#REF!</definedName>
    <definedName name="Total_Wholesale_revenue_impact_of_post_financeability_margin___Business___real">#REF!</definedName>
    <definedName name="TotalNETScapex" localSheetId="11">#REF!</definedName>
    <definedName name="TotalNETScapex" localSheetId="8">#REF!</definedName>
    <definedName name="TotalNETScapex">#REF!</definedName>
    <definedName name="TotalNETwcapex" localSheetId="11">#REF!</definedName>
    <definedName name="TotalNETwcapex" localSheetId="8">#REF!</definedName>
    <definedName name="TotalNETwcapex">#REF!</definedName>
    <definedName name="Totals">#REF!</definedName>
    <definedName name="Totex____control___real.ADDN1">#REF!</definedName>
    <definedName name="Totex____control___real.ADDN2">#REF!</definedName>
    <definedName name="Totex____control___real.BR">#REF!</definedName>
    <definedName name="Totex____control___real.WN">#REF!</definedName>
    <definedName name="Totex____control___real.WR">#REF!</definedName>
    <definedName name="Totex____control___real.WWN">#REF!</definedName>
    <definedName name="TOTgrosscapsew" localSheetId="11">#REF!</definedName>
    <definedName name="TOTgrosscapsew" localSheetId="8">#REF!</definedName>
    <definedName name="TOTgrosscapsew">#REF!</definedName>
    <definedName name="TOTgrosscapwat" localSheetId="11">#REF!</definedName>
    <definedName name="TOTgrosscapwat" localSheetId="8">#REF!</definedName>
    <definedName name="TOTgrosscapwat">#REF!</definedName>
    <definedName name="TOTnetcapsew2" localSheetId="11">#REF!</definedName>
    <definedName name="TOTnetcapsew2" localSheetId="8">#REF!</definedName>
    <definedName name="TOTnetcapsew2">#REF!</definedName>
    <definedName name="TOTnetcapwat2" localSheetId="11">#REF!</definedName>
    <definedName name="TOTnetcapwat2" localSheetId="8">#REF!</definedName>
    <definedName name="TOTnetcapwat2">#REF!</definedName>
    <definedName name="Trade_and_other_creditors_balance___Business___nominal">#REF!</definedName>
    <definedName name="Trade_and_other_creditors_balance___Business___nominal.BEG">#REF!</definedName>
    <definedName name="Trade_and_other_creditors_balance___Residential___nominal">#REF!</definedName>
    <definedName name="Trade_and_other_creditors_balance___Residential___nominal.BEG">#REF!</definedName>
    <definedName name="Trade_and_other_creditors_initial_balance___business___nominal">#REF!</definedName>
    <definedName name="Trade_and_other_creditors_initial_balance___Residential___nominal">#REF!</definedName>
    <definedName name="Trade_and_other_payables___Wholesale_creditors___residential_retail___POS">#REF!</definedName>
    <definedName name="Trade_creditors_and_other_payables_balance___Appointee___nominal">#REF!</definedName>
    <definedName name="Trade_creditors_and_other_payables_balance___control___nominal.ADDN1">#REF!</definedName>
    <definedName name="Trade_creditors_and_other_payables_balance___control___nominal.ADDN2">#REF!</definedName>
    <definedName name="Trade_creditors_and_other_payables_balance___control___nominal.BR">#REF!</definedName>
    <definedName name="Trade_creditors_and_other_payables_balance___control___nominal.WN">#REF!</definedName>
    <definedName name="Trade_creditors_and_other_payables_balance___control___nominal.WR">#REF!</definedName>
    <definedName name="Trade_creditors_and_other_payables_balance___control___nominal.WWN">#REF!</definedName>
    <definedName name="Trade_creditors_and_other_payables_balance___Wholesale___nominal">#REF!</definedName>
    <definedName name="Trade_creditors_balance___control___nominal.ADDN1">#REF!</definedName>
    <definedName name="Trade_creditors_balance___control___nominal.ADDN1.BEG">#REF!</definedName>
    <definedName name="Trade_creditors_balance___control___nominal.ADDN2">#REF!</definedName>
    <definedName name="Trade_creditors_balance___control___nominal.ADDN2.BEG">#REF!</definedName>
    <definedName name="Trade_creditors_balance___control___nominal.BR">#REF!</definedName>
    <definedName name="Trade_creditors_balance___control___nominal.BR.BEG">#REF!</definedName>
    <definedName name="Trade_creditors_balance___control___nominal.WN">#REF!</definedName>
    <definedName name="Trade_creditors_balance___control___nominal.WN.BEG">#REF!</definedName>
    <definedName name="Trade_creditors_balance___control___nominal.WR">#REF!</definedName>
    <definedName name="Trade_creditors_balance___control___nominal.WR.BEG">#REF!</definedName>
    <definedName name="Trade_creditors_balance___control___nominal.WWN">#REF!</definedName>
    <definedName name="Trade_creditors_balance___control___nominal.WWN.BEG">#REF!</definedName>
    <definedName name="Trade_creditors_target_balance___control___nominal.ADDN1">#REF!</definedName>
    <definedName name="Trade_creditors_target_balance___control___nominal.ADDN2">#REF!</definedName>
    <definedName name="Trade_creditors_target_balance___control___nominal.BR">#REF!</definedName>
    <definedName name="Trade_creditors_target_balance___control___nominal.WN">#REF!</definedName>
    <definedName name="Trade_creditors_target_balance___control___nominal.WR">#REF!</definedName>
    <definedName name="Trade_creditors_target_balance___control___nominal.WWN">#REF!</definedName>
    <definedName name="Trade_debtor_and_other_receivables_balance___Appointee___nominal">#REF!</definedName>
    <definedName name="Trade_debtors___Residential_b_f___nominal">#REF!</definedName>
    <definedName name="Trade_debtors_and_other_receivables_balance___control___nominal.ADDN1">#REF!</definedName>
    <definedName name="Trade_debtors_and_other_receivables_balance___control___nominal.ADDN2">#REF!</definedName>
    <definedName name="Trade_debtors_and_other_receivables_balance___control___nominal.BR">#REF!</definedName>
    <definedName name="Trade_debtors_and_other_receivables_balance___control___nominal.WN">#REF!</definedName>
    <definedName name="Trade_debtors_and_other_receivables_balance___control___nominal.WR">#REF!</definedName>
    <definedName name="Trade_debtors_and_other_receivables_balance___control___nominal.WWN">#REF!</definedName>
    <definedName name="Trade_debtors_and_other_receivables_balance___Wholesale___nominal">#REF!</definedName>
    <definedName name="Trade_debtors_balance___control___nominal.ADDN1">#REF!</definedName>
    <definedName name="Trade_debtors_balance___control___nominal.ADDN1.BEG">#REF!</definedName>
    <definedName name="Trade_debtors_balance___control___nominal.ADDN2">#REF!</definedName>
    <definedName name="Trade_debtors_balance___control___nominal.ADDN2.BEG">#REF!</definedName>
    <definedName name="Trade_debtors_balance___control___nominal.BR">#REF!</definedName>
    <definedName name="Trade_debtors_balance___control___nominal.BR.BEG">#REF!</definedName>
    <definedName name="Trade_debtors_balance___control___nominal.WN">#REF!</definedName>
    <definedName name="Trade_debtors_balance___control___nominal.WN.BEG">#REF!</definedName>
    <definedName name="Trade_debtors_balance___control___nominal.WR">#REF!</definedName>
    <definedName name="Trade_debtors_balance___control___nominal.WR.BEG">#REF!</definedName>
    <definedName name="Trade_debtors_balance___control___nominal.WWN">#REF!</definedName>
    <definedName name="Trade_debtors_balance___control___nominal.WWN.BEG">#REF!</definedName>
    <definedName name="Trade_debtors_target_balance___control___nominal.ADDN1">#REF!</definedName>
    <definedName name="Trade_debtors_target_balance___control___nominal.ADDN2">#REF!</definedName>
    <definedName name="Trade_debtors_target_balance___control___nominal.BR">#REF!</definedName>
    <definedName name="Trade_debtors_target_balance___control___nominal.WN">#REF!</definedName>
    <definedName name="Trade_debtors_target_balance___control___nominal.WR">#REF!</definedName>
    <definedName name="Trade_debtors_target_balance___control___nominal.WWN">#REF!</definedName>
    <definedName name="Transition" localSheetId="11">#REF!</definedName>
    <definedName name="Transition" localSheetId="8">#REF!</definedName>
    <definedName name="Transition">#REF!</definedName>
    <definedName name="TRDACT" localSheetId="11">#REF!</definedName>
    <definedName name="TRDACT" localSheetId="8">#REF!</definedName>
    <definedName name="TRDACT">#REF!</definedName>
    <definedName name="TRDCALC2" localSheetId="11">#REF!</definedName>
    <definedName name="TRDCALC2" localSheetId="8">#REF!</definedName>
    <definedName name="TRDCALC2">#REF!</definedName>
    <definedName name="trdhtr" localSheetId="11" hidden="1">#REF!</definedName>
    <definedName name="trdhtr" localSheetId="5" hidden="1">#REF!</definedName>
    <definedName name="trdhtr" localSheetId="18" hidden="1">#REF!</definedName>
    <definedName name="trdhtr" localSheetId="7" hidden="1">#REF!</definedName>
    <definedName name="trdhtr" localSheetId="20" hidden="1">#REF!</definedName>
    <definedName name="trdhtr" localSheetId="8" hidden="1">#REF!</definedName>
    <definedName name="trdhtr" localSheetId="6" hidden="1">#REF!</definedName>
    <definedName name="trdhtr" hidden="1">#REF!</definedName>
    <definedName name="TRDWD" localSheetId="11">#REF!</definedName>
    <definedName name="TRDWD" localSheetId="8">#REF!</definedName>
    <definedName name="TRDWD">#REF!</definedName>
    <definedName name="Trk_Tol" localSheetId="11">#REF!</definedName>
    <definedName name="Trk_Tol" localSheetId="8">#REF!</definedName>
    <definedName name="Trk_Tol">#REF!</definedName>
    <definedName name="TWcat" localSheetId="11">#REF!</definedName>
    <definedName name="TWcat" localSheetId="8">#REF!</definedName>
    <definedName name="TWcat">#REF!</definedName>
    <definedName name="TWsummary" localSheetId="11">#REF!</definedName>
    <definedName name="TWsummary" localSheetId="8">#REF!</definedName>
    <definedName name="TWsummary">#REF!</definedName>
    <definedName name="TWto" localSheetId="11">#REF!</definedName>
    <definedName name="TWto" localSheetId="8">#REF!</definedName>
    <definedName name="TWto">#REF!</definedName>
    <definedName name="TYNE_WEAR" localSheetId="11">#REF!</definedName>
    <definedName name="TYNE_WEAR" localSheetId="8">#REF!</definedName>
    <definedName name="TYNE_WEAR">#REF!</definedName>
    <definedName name="TYPE" localSheetId="11">#REF!</definedName>
    <definedName name="TYPE" localSheetId="8">#REF!</definedName>
    <definedName name="TYPE">#REF!</definedName>
    <definedName name="TypeCo" localSheetId="11">#REF!</definedName>
    <definedName name="TypeCo" localSheetId="8">#REF!</definedName>
    <definedName name="TypeCo">#REF!</definedName>
    <definedName name="UK_Average_HGV_CO2" localSheetId="11">#REF!</definedName>
    <definedName name="UK_Average_HGV_CO2" localSheetId="8">#REF!</definedName>
    <definedName name="UK_Average_HGV_CO2">#REF!</definedName>
    <definedName name="UK_Average_HGV_km" localSheetId="11">#REF!</definedName>
    <definedName name="UK_Average_HGV_km" localSheetId="8">#REF!</definedName>
    <definedName name="UK_Average_HGV_km">#REF!</definedName>
    <definedName name="UK_Average_HGV_Tonne_km" localSheetId="11">#REF!</definedName>
    <definedName name="UK_Average_HGV_Tonne_km" localSheetId="8">#REF!</definedName>
    <definedName name="UK_Average_HGV_Tonne_km">#REF!</definedName>
    <definedName name="UK_Average_HGV_Tonne_km_CO2" localSheetId="11">#REF!</definedName>
    <definedName name="UK_Average_HGV_Tonne_km_CO2" localSheetId="8">#REF!</definedName>
    <definedName name="UK_Average_HGV_Tonne_km_CO2">#REF!</definedName>
    <definedName name="Underground_Pass_CO2" localSheetId="11">#REF!</definedName>
    <definedName name="Underground_Pass_CO2" localSheetId="8">#REF!</definedName>
    <definedName name="Underground_Pass_CO2">#REF!</definedName>
    <definedName name="Underground_Pass_km" localSheetId="11">#REF!</definedName>
    <definedName name="Underground_Pass_km" localSheetId="8">#REF!</definedName>
    <definedName name="Underground_Pass_km">#REF!</definedName>
    <definedName name="Units">#REF!</definedName>
    <definedName name="Units_in_a_million">#REF!</definedName>
    <definedName name="Unknown_Fuel_CO2" localSheetId="11">#REF!</definedName>
    <definedName name="Unknown_Fuel_CO2" localSheetId="8">#REF!</definedName>
    <definedName name="Unknown_Fuel_CO2">#REF!</definedName>
    <definedName name="Unknown_Fuel_Miles" localSheetId="11">#REF!</definedName>
    <definedName name="Unknown_Fuel_Miles" localSheetId="8">#REF!</definedName>
    <definedName name="Unknown_Fuel_Miles">#REF!</definedName>
    <definedName name="Unmeasured_apportioned_revenue___business___nominal.ADDN1">#REF!</definedName>
    <definedName name="Unmeasured_apportioned_revenue___business___nominal.ADDN2">#REF!</definedName>
    <definedName name="Unmeasured_apportioned_revenue___business___nominal.BR">#REF!</definedName>
    <definedName name="Unmeasured_apportioned_revenue___business___nominal.WN">#REF!</definedName>
    <definedName name="Unmeasured_apportioned_revenue___business___nominal.WR">#REF!</definedName>
    <definedName name="Unmeasured_apportioned_revenue___business___nominal.WWN">#REF!</definedName>
    <definedName name="Unmeasured_apportioned_revenue___business___nominal_total">#REF!</definedName>
    <definedName name="Unmeasured_apportioned_revenue___residential___nominal.ADDN1">#REF!</definedName>
    <definedName name="Unmeasured_apportioned_revenue___residential___nominal.ADDN2">#REF!</definedName>
    <definedName name="Unmeasured_apportioned_revenue___residential___nominal.BR">#REF!</definedName>
    <definedName name="Unmeasured_apportioned_revenue___residential___nominal.WN">#REF!</definedName>
    <definedName name="Unmeasured_apportioned_revenue___residential___nominal.WR">#REF!</definedName>
    <definedName name="Unmeasured_apportioned_revenue___residential___nominal.WWN">#REF!</definedName>
    <definedName name="Unmeasured_apportioned_revenue___residential___nominal_total">#REF!</definedName>
    <definedName name="Unmeasured_dual_service_customer_service_revenue_inc_DPC_margin___post_financeability___real">#REF!</definedName>
    <definedName name="Unmeasured_dual_service_customer_service_revenue_inc_DPC_margin___real">#REF!</definedName>
    <definedName name="Unmeasured_residential_retail_service_revenue___real">#REF!</definedName>
    <definedName name="Unmeasured_residential_retail_service_revenue_for_debtor_days___nominal">#REF!</definedName>
    <definedName name="Unmeasured_residential_retail_service_revenue_inc_DPC_margin___nominal">#REF!</definedName>
    <definedName name="Unmeasured_residential_retail_service_revenue_inc_DPC_margin___real">#REF!</definedName>
    <definedName name="Unmeasured_residential_retail_service_revenue_weighting">#REF!</definedName>
    <definedName name="Unmeasured_sewerage_customer_service_revenue_inc_DPC_margin___post_financeability___real">#REF!</definedName>
    <definedName name="Unmeasured_sewerage_customer_service_revenue_inc_DPC_margin___real">#REF!</definedName>
    <definedName name="Unmeasured_water_customer_service_revenue_inc_DPC_margin___post_financeability___real">#REF!</definedName>
    <definedName name="Unmeasured_water_customer_service_revenue_inc_DPC_margin___real">#REF!</definedName>
    <definedName name="Useful_life_of_wholesale_fixed_assets_roundup___control.ADDN1">#REF!</definedName>
    <definedName name="Useful_life_of_wholesale_fixed_assets_roundup___control.ADDN2">#REF!</definedName>
    <definedName name="Useful_life_of_wholesale_fixed_assets_roundup___control.BR">#REF!</definedName>
    <definedName name="Useful_life_of_wholesale_fixed_assets_roundup___control.WN">#REF!</definedName>
    <definedName name="Useful_life_of_wholesale_fixed_assets_roundup___control.WR">#REF!</definedName>
    <definedName name="Useful_life_of_wholesale_fixed_assets_roundup___control.WWN">#REF!</definedName>
    <definedName name="UserName" localSheetId="11">#REF!</definedName>
    <definedName name="UserName" localSheetId="8">#REF!</definedName>
    <definedName name="UserName">#REF!</definedName>
    <definedName name="UserRole" localSheetId="11">#REF!</definedName>
    <definedName name="UserRole" localSheetId="8">#REF!</definedName>
    <definedName name="UserRole">#REF!</definedName>
    <definedName name="UUWapr" localSheetId="11">#REF!</definedName>
    <definedName name="UUWapr" localSheetId="8">#REF!</definedName>
    <definedName name="UUWapr">#REF!</definedName>
    <definedName name="Value_of_scrip_shares_issued___control___nominal.ADDN1">#REF!</definedName>
    <definedName name="Value_of_scrip_shares_issued___control___nominal.ADDN2">#REF!</definedName>
    <definedName name="Value_of_scrip_shares_issued___control___nominal.BR">#REF!</definedName>
    <definedName name="Value_of_scrip_shares_issued___control___nominal.WN">#REF!</definedName>
    <definedName name="Value_of_scrip_shares_issued___control___nominal.WR">#REF!</definedName>
    <definedName name="Value_of_scrip_shares_issued___control___nominal.WWN">#REF!</definedName>
    <definedName name="Var_AP_List" localSheetId="11">OFFSET(#REF!,0,0,5-COUNTBLANK(#REF!),1)</definedName>
    <definedName name="Var_AP_List" localSheetId="8">OFFSET(#REF!,0,0,5-COUNTBLANK(#REF!),1)</definedName>
    <definedName name="Var_AP_List">OFFSET(#REF!,0,0,5-COUNTBLANK(#REF!),1)</definedName>
    <definedName name="Var_AP_List2" localSheetId="11">OFFSET(#REF!,#REF!,0,#REF!)</definedName>
    <definedName name="Var_AP_List2" localSheetId="8">OFFSET(#REF!,#REF!,0,#REF!)</definedName>
    <definedName name="Var_AP_List2">OFFSET(#REF!,#REF!,0,#REF!)</definedName>
    <definedName name="Very_Large_Bulk_Tonne_km" localSheetId="11">#REF!</definedName>
    <definedName name="Very_Large_Bulk_Tonne_km" localSheetId="8">#REF!</definedName>
    <definedName name="Very_Large_Bulk_Tonne_km">#REF!</definedName>
    <definedName name="Very_Large_Bulk_Tonne_km_CO2" localSheetId="11">#REF!</definedName>
    <definedName name="Very_Large_Bulk_Tonne_km_CO2" localSheetId="8">#REF!</definedName>
    <definedName name="Very_Large_Bulk_Tonne_km_CO2">#REF!</definedName>
    <definedName name="Very_Large_Tanker_Tonne_km" localSheetId="11">#REF!</definedName>
    <definedName name="Very_Large_Tanker_Tonne_km" localSheetId="8">#REF!</definedName>
    <definedName name="Very_Large_Tanker_Tonne_km">#REF!</definedName>
    <definedName name="Very_Large_Tanker_Tonne_km_CO2" localSheetId="11">#REF!</definedName>
    <definedName name="Very_Large_Tanker_Tonne_km_CO2" localSheetId="8">#REF!</definedName>
    <definedName name="Very_Large_Tanker_Tonne_km_CO2">#REF!</definedName>
    <definedName name="Vol_Biogas_Kg_Sludge" localSheetId="11">#REF!</definedName>
    <definedName name="Vol_Biogas_Kg_Sludge" localSheetId="8">#REF!</definedName>
    <definedName name="Vol_Biogas_Kg_Sludge">#REF!</definedName>
    <definedName name="Volume_Drinking" localSheetId="11">#REF!</definedName>
    <definedName name="Volume_Drinking" localSheetId="8">#REF!</definedName>
    <definedName name="Volume_Drinking">#REF!</definedName>
    <definedName name="Volume_Wastewater" localSheetId="11">#REF!</definedName>
    <definedName name="Volume_Wastewater" localSheetId="8">#REF!</definedName>
    <definedName name="Volume_Wastewater">#REF!</definedName>
    <definedName name="Vow" localSheetId="11">#REF!</definedName>
    <definedName name="Vow" localSheetId="8">#REF!</definedName>
    <definedName name="Vow">#REF!</definedName>
    <definedName name="VS_Converted_CO2_AD" localSheetId="11">#REF!</definedName>
    <definedName name="VS_Converted_CO2_AD" localSheetId="8">#REF!</definedName>
    <definedName name="VS_Converted_CO2_AD">#REF!</definedName>
    <definedName name="VS_Sludge_Raw" localSheetId="11">#REF!</definedName>
    <definedName name="VS_Sludge_Raw" localSheetId="8">#REF!</definedName>
    <definedName name="VS_Sludge_Raw">#REF!</definedName>
    <definedName name="W" localSheetId="11">#REF!</definedName>
    <definedName name="W" localSheetId="8">#REF!</definedName>
    <definedName name="W">#REF!</definedName>
    <definedName name="W_GLAM" localSheetId="11">#REF!</definedName>
    <definedName name="W_GLAM" localSheetId="8">#REF!</definedName>
    <definedName name="W_GLAM">#REF!</definedName>
    <definedName name="W_MIDS" localSheetId="11">#REF!</definedName>
    <definedName name="W_MIDS" localSheetId="8">#REF!</definedName>
    <definedName name="W_MIDS">#REF!</definedName>
    <definedName name="W_SUSSEX" localSheetId="11">#REF!</definedName>
    <definedName name="W_SUSSEX" localSheetId="8">#REF!</definedName>
    <definedName name="W_SUSSEX">#REF!</definedName>
    <definedName name="W_YORKS" localSheetId="11">#REF!</definedName>
    <definedName name="W_YORKS" localSheetId="8">#REF!</definedName>
    <definedName name="W_YORKS">#REF!</definedName>
    <definedName name="WACC_nominal.ADDN1">#REF!</definedName>
    <definedName name="WACC_nominal.ADDN2">#REF!</definedName>
    <definedName name="WACC_nominal.BR">#REF!</definedName>
    <definedName name="WACC_nominal.WN">#REF!</definedName>
    <definedName name="WACC_nominal.WR">#REF!</definedName>
    <definedName name="WACC_nominal.WWN">#REF!</definedName>
    <definedName name="WACC_real.ADDN1">#REF!</definedName>
    <definedName name="WACC_real.ADDN2">#REF!</definedName>
    <definedName name="WACC_real.BR">#REF!</definedName>
    <definedName name="WACC_real.WN">#REF!</definedName>
    <definedName name="WACC_real.WR">#REF!</definedName>
    <definedName name="WACC_real.WWN">#REF!</definedName>
    <definedName name="WAN" localSheetId="11">#REF!</definedName>
    <definedName name="WAN" localSheetId="8">#REF!</definedName>
    <definedName name="WAN">#REF!</definedName>
    <definedName name="WARWICKS" localSheetId="11">#REF!</definedName>
    <definedName name="WARWICKS" localSheetId="8">#REF!</definedName>
    <definedName name="WARWICKS">#REF!</definedName>
    <definedName name="WaSC" localSheetId="11">#REF!</definedName>
    <definedName name="WaSC" localSheetId="8">#REF!</definedName>
    <definedName name="WaSC">#REF!</definedName>
    <definedName name="WaSC_average_bill___5yr_average___nominal">#REF!</definedName>
    <definedName name="WaSC_average_bill___5yr_average___real">#REF!</definedName>
    <definedName name="WaSC_average_bill___nominal">#REF!</definedName>
    <definedName name="WaSC_average_bill___real">#REF!</definedName>
    <definedName name="WaSC_average_bill_growth___nominal">#REF!</definedName>
    <definedName name="WaSC_average_bill_growth___real">#REF!</definedName>
    <definedName name="WaSCstransition" localSheetId="11">#REF!</definedName>
    <definedName name="WaSCstransition" localSheetId="8">#REF!</definedName>
    <definedName name="WaSCstransition">#REF!</definedName>
    <definedName name="Wastewater___Allowed_Revenues___real">#REF!</definedName>
    <definedName name="Wastewater_network___Allowed_Revenues___real">#REF!</definedName>
    <definedName name="Wastewater_network___K___periodic">#REF!</definedName>
    <definedName name="Wastewater_network_allowed_revenue_build_up___check">#REF!</definedName>
    <definedName name="Wastewater_network_allowed_revenue_build_up___check_overall">#REF!</definedName>
    <definedName name="Water___Allowed_Revenues___real">#REF!</definedName>
    <definedName name="Water_network___Allowed_Revenues___real">#REF!</definedName>
    <definedName name="Water_network___K___periodic">#REF!</definedName>
    <definedName name="Water_network_allowed_revenue_build_up___check">#REF!</definedName>
    <definedName name="Water_network_allowed_revenue_build_up___check_overall">#REF!</definedName>
    <definedName name="Water_resources___Allowed_Revenues___real">#REF!</definedName>
    <definedName name="Water_resources___K___periodic">#REF!</definedName>
    <definedName name="Water_resources_allowed_revenue_build_up___check">#REF!</definedName>
    <definedName name="Water_resources_allowed_revenue_build_up___check_overall">#REF!</definedName>
    <definedName name="WaterGC" localSheetId="11">#REF!</definedName>
    <definedName name="WaterGC" localSheetId="8">#REF!</definedName>
    <definedName name="WaterGC">#REF!</definedName>
    <definedName name="watIRE" localSheetId="11">#REF!</definedName>
    <definedName name="watIRE" localSheetId="8">#REF!</definedName>
    <definedName name="watIRE">#REF!</definedName>
    <definedName name="WatMNIgc" localSheetId="11">#REF!</definedName>
    <definedName name="WatMNIgc" localSheetId="8">#REF!</definedName>
    <definedName name="WatMNIgc">#REF!</definedName>
    <definedName name="WBaseG_Act" localSheetId="11">#REF!</definedName>
    <definedName name="WBaseG_Act" localSheetId="8">#REF!</definedName>
    <definedName name="WBaseG_Act">#REF!</definedName>
    <definedName name="WBaseG_BP" localSheetId="11">#REF!</definedName>
    <definedName name="WBaseG_BP" localSheetId="8">#REF!</definedName>
    <definedName name="WBaseG_BP">#REF!</definedName>
    <definedName name="WBaseG_FD" localSheetId="11">#REF!</definedName>
    <definedName name="WBaseG_FD" localSheetId="8">#REF!</definedName>
    <definedName name="WBaseG_FD">#REF!</definedName>
    <definedName name="WBaseN_Act" localSheetId="11">#REF!</definedName>
    <definedName name="WBaseN_Act" localSheetId="8">#REF!</definedName>
    <definedName name="WBaseN_Act">#REF!</definedName>
    <definedName name="WBaseN_FD" localSheetId="11">#REF!</definedName>
    <definedName name="WBaseN_FD" localSheetId="8">#REF!</definedName>
    <definedName name="WBaseN_FD">#REF!</definedName>
    <definedName name="wdfw" localSheetId="11">#REF!</definedName>
    <definedName name="wdfw" localSheetId="8">#REF!</definedName>
    <definedName name="wdfw">#REF!</definedName>
    <definedName name="wedfw" localSheetId="11">#REF!</definedName>
    <definedName name="wedfw" localSheetId="8">#REF!</definedName>
    <definedName name="wedfw">#REF!</definedName>
    <definedName name="wefw" localSheetId="11">#REF!</definedName>
    <definedName name="wefw" localSheetId="8">#REF!</definedName>
    <definedName name="wefw">#REF!</definedName>
    <definedName name="wefwe" localSheetId="11">#REF!</definedName>
    <definedName name="wefwe" localSheetId="8">#REF!</definedName>
    <definedName name="wefwe">#REF!</definedName>
    <definedName name="wefwerf" localSheetId="11">#REF!</definedName>
    <definedName name="wefwerf" localSheetId="8">#REF!</definedName>
    <definedName name="wefwerf">#REF!</definedName>
    <definedName name="Weighted_average_Base_RoRE_Appointee___nominal">#REF!</definedName>
    <definedName name="Weighted_PAYG_rate.ADDN1">#REF!</definedName>
    <definedName name="Weighted_PAYG_rate.ADDN2">#REF!</definedName>
    <definedName name="Weighted_PAYG_rate.BR">#REF!</definedName>
    <definedName name="Weighted_PAYG_rate.WN">#REF!</definedName>
    <definedName name="Weighted_PAYG_rate.WR">#REF!</definedName>
    <definedName name="Weighted_PAYG_rate.WWN">#REF!</definedName>
    <definedName name="Weighted_PAYG_rate___Wholesale">#REF!</definedName>
    <definedName name="Weighted_RCV_run_off_rate___nominal.ADDN1">#REF!</definedName>
    <definedName name="Weighted_RCV_run_off_rate___nominal.ADDN2">#REF!</definedName>
    <definedName name="Weighted_RCV_run_off_rate___nominal.BR">#REF!</definedName>
    <definedName name="Weighted_RCV_run_off_rate___nominal.WN">#REF!</definedName>
    <definedName name="Weighted_RCV_run_off_rate___nominal.WR">#REF!</definedName>
    <definedName name="Weighted_RCV_run_off_rate___nominal.WWN">#REF!</definedName>
    <definedName name="Weighted_RCV_run_off_rate___Wholesale___nominal">#REF!</definedName>
    <definedName name="Weighted_Total_retail_Business_margin">#REF!</definedName>
    <definedName name="WEnhG_BP" localSheetId="11">#REF!</definedName>
    <definedName name="WEnhG_BP" localSheetId="8">#REF!</definedName>
    <definedName name="WEnhG_BP">#REF!</definedName>
    <definedName name="WEnhG_FD" localSheetId="11">#REF!</definedName>
    <definedName name="WEnhG_FD" localSheetId="8">#REF!</definedName>
    <definedName name="WEnhG_FD">#REF!</definedName>
    <definedName name="WEnhN_Act" localSheetId="11">#REF!</definedName>
    <definedName name="WEnhN_Act" localSheetId="8">#REF!</definedName>
    <definedName name="WEnhN_Act">#REF!</definedName>
    <definedName name="WEnhN_FD" localSheetId="11">#REF!</definedName>
    <definedName name="WEnhN_FD" localSheetId="8">#REF!</definedName>
    <definedName name="WEnhN_FD">#REF!</definedName>
    <definedName name="wert" localSheetId="11" hidden="1">{"GROSS",#N/A,FALSE,"401C11"}</definedName>
    <definedName name="wert" localSheetId="5" hidden="1">{"GROSS",#N/A,FALSE,"401C11"}</definedName>
    <definedName name="wert" localSheetId="19" hidden="1">{"GROSS",#N/A,FALSE,"401C11"}</definedName>
    <definedName name="wert" localSheetId="18" hidden="1">{"GROSS",#N/A,FALSE,"401C11"}</definedName>
    <definedName name="wert" localSheetId="7" hidden="1">{"GROSS",#N/A,FALSE,"401C11"}</definedName>
    <definedName name="wert" localSheetId="20" hidden="1">{"GROSS",#N/A,FALSE,"401C11"}</definedName>
    <definedName name="wert" localSheetId="8" hidden="1">{"GROSS",#N/A,FALSE,"401C11"}</definedName>
    <definedName name="wert" localSheetId="6" hidden="1">{"GROSS",#N/A,FALSE,"401C11"}</definedName>
    <definedName name="wert" localSheetId="9" hidden="1">{"GROSS",#N/A,FALSE,"401C11"}</definedName>
    <definedName name="wert" hidden="1">{"GROSS",#N/A,FALSE,"401C11"}</definedName>
    <definedName name="WGross_Act" localSheetId="11">#REF!</definedName>
    <definedName name="WGross_Act" localSheetId="8">#REF!</definedName>
    <definedName name="WGross_Act">#REF!</definedName>
    <definedName name="Wholesale_additional_control_1_allowed_revenue__excluding_capital_connection_charges___other_income_and_operating_income__per_residential_customer___real">#REF!</definedName>
    <definedName name="Wholesale_additional_control_2_allowed_revenue__excluding_capital_connection_charges___other_income_and_operating_income__per_residential_customer___real">#REF!</definedName>
    <definedName name="Wholesale_allowed_revenue_per_customer___Growth___control.ADDN1">#REF!</definedName>
    <definedName name="Wholesale_allowed_revenue_per_customer___Growth___control.ADDN2">#REF!</definedName>
    <definedName name="Wholesale_allowed_revenue_per_customer___Growth___control.BR">#REF!</definedName>
    <definedName name="Wholesale_allowed_revenue_per_customer___Growth___control.WN">#REF!</definedName>
    <definedName name="Wholesale_allowed_revenue_per_customer___Growth___control.WR">#REF!</definedName>
    <definedName name="Wholesale_allowed_revenue_per_customer___Growth___control.WWN">#REF!</definedName>
    <definedName name="Wholesale_allowed_revenue_per_customer___real___Growth___ADDN1___real">#REF!</definedName>
    <definedName name="Wholesale_allowed_revenue_per_customer___real___Growth___ADDN2___real">#REF!</definedName>
    <definedName name="Wholesale_allowed_revenue_per_customer___real___Growth___BR___real">#REF!</definedName>
    <definedName name="Wholesale_allowed_revenue_per_customer___real___Growth___WN">#REF!</definedName>
    <definedName name="Wholesale_allowed_revenue_per_customer___real___Growth___WR">#REF!</definedName>
    <definedName name="Wholesale_allowed_revenue_per_customer___real___Growth___WWN___real">#REF!</definedName>
    <definedName name="Wholesale_and_retail_line_item_split___Capex_creditor___business_retail___nominal___POS">#REF!</definedName>
    <definedName name="Wholesale_and_retail_line_item_split___capex_creditors___residential_retail___nominal_POS">#REF!</definedName>
    <definedName name="Wholesale_bio_resources_allowed_revenue__excluding_capital_connection_charges___other_income_and_operating_income__per_residential_customer___real">#REF!</definedName>
    <definedName name="Wholesale_charge___Residential___nominal">#REF!</definedName>
    <definedName name="Wholesale_control___residential_apportionment_CALC.ADDN1">#REF!</definedName>
    <definedName name="Wholesale_control___residential_apportionment_CALC.ADDN2">#REF!</definedName>
    <definedName name="Wholesale_control___residential_apportionment_CALC.BR">#REF!</definedName>
    <definedName name="Wholesale_control___residential_apportionment_CALC.WN">#REF!</definedName>
    <definedName name="Wholesale_control___residential_apportionment_CALC.WR">#REF!</definedName>
    <definedName name="Wholesale_control___residential_apportionment_CALC.WWN">#REF!</definedName>
    <definedName name="Wholesale_control__growth_calculated_over_5_years_period____K.ADDN1">#REF!</definedName>
    <definedName name="Wholesale_control__growth_calculated_over_5_years_period____K.ADDN2">#REF!</definedName>
    <definedName name="Wholesale_control__growth_calculated_over_5_years_period____K.BR">#REF!</definedName>
    <definedName name="Wholesale_control__growth_calculated_over_5_years_period____K.WN">#REF!</definedName>
    <definedName name="Wholesale_control__growth_calculated_over_5_years_period____K.WR">#REF!</definedName>
    <definedName name="Wholesale_control__growth_calculated_over_5_years_period____K.WWN">#REF!</definedName>
    <definedName name="Wholesale_control__growth_calculated_over_5_years_period____K___simple_average.ADDN1">#REF!</definedName>
    <definedName name="Wholesale_control__growth_calculated_over_5_years_period____K___simple_average.ADDN2">#REF!</definedName>
    <definedName name="Wholesale_control__growth_calculated_over_5_years_period____K___simple_average.BR">#REF!</definedName>
    <definedName name="Wholesale_control__growth_calculated_over_5_years_period____K___simple_average.WN">#REF!</definedName>
    <definedName name="Wholesale_control__growth_calculated_over_5_years_period____K___simple_average.WR">#REF!</definedName>
    <definedName name="Wholesale_control__growth_calculated_over_5_years_period____K___simple_average.WWN">#REF!</definedName>
    <definedName name="Wholesale_control_allowed_revenue__exc_capital_connection_charges__other_income_and_operating_income__per_residential_customer____real.ADDN1">#REF!</definedName>
    <definedName name="Wholesale_control_allowed_revenue__exc_capital_connection_charges__other_income_and_operating_income__per_residential_customer____real.ADDN2">#REF!</definedName>
    <definedName name="Wholesale_control_allowed_revenue__exc_capital_connection_charges__other_income_and_operating_income__per_residential_customer____real.BR">#REF!</definedName>
    <definedName name="Wholesale_control_allowed_revenue__exc_capital_connection_charges__other_income_and_operating_income__per_residential_customer____real.WN">#REF!</definedName>
    <definedName name="Wholesale_control_allowed_revenue__exc_capital_connection_charges__other_income_and_operating_income__per_residential_customer____real.WR">#REF!</definedName>
    <definedName name="Wholesale_control_allowed_revenue__exc_capital_connection_charges__other_income_and_operating_income__per_residential_customer____real.WWN">#REF!</definedName>
    <definedName name="Wholesale_control_allowed_revenue__exc_capital_connection_charges__other_income_and_operating_income__per_residential_customer____real___BR">#REF!</definedName>
    <definedName name="Wholesale_control_allowed_revenue__exc_capital_connection_charges__other_income_and_operating_income__per_residential_customer____real___WWN">#REF!</definedName>
    <definedName name="Wholesale_control_balance_sheet_balances.ADDN1">#REF!</definedName>
    <definedName name="Wholesale_control_balance_sheet_balances.ADDN2">#REF!</definedName>
    <definedName name="Wholesale_control_balance_sheet_balances.BR">#REF!</definedName>
    <definedName name="Wholesale_control_balance_sheet_balances.WN">#REF!</definedName>
    <definedName name="Wholesale_control_balance_sheet_balances.WR">#REF!</definedName>
    <definedName name="Wholesale_control_balance_sheet_balances.WWN">#REF!</definedName>
    <definedName name="Wholesale_control_balance_sheet_balances_overall.ADDN1">#REF!</definedName>
    <definedName name="Wholesale_control_balance_sheet_balances_overall.ADDN2">#REF!</definedName>
    <definedName name="Wholesale_control_balance_sheet_balances_overall.BR">#REF!</definedName>
    <definedName name="Wholesale_control_balance_sheet_balances_overall.WN">#REF!</definedName>
    <definedName name="Wholesale_control_balance_sheet_balances_overall.WR">#REF!</definedName>
    <definedName name="Wholesale_control_balance_sheet_balances_overall.WWN">#REF!</definedName>
    <definedName name="Wholesale_control_balance_sheets_balance">#REF!</definedName>
    <definedName name="Wholesale_control_balance_sheets_balance_overall">#REF!</definedName>
    <definedName name="Wholesale_creditor_balance___Business___nominal">#REF!</definedName>
    <definedName name="Wholesale_creditor_balance___Business___nominal.BEG">#REF!</definedName>
    <definedName name="Wholesale_creditor_balance___Residential___nominal">#REF!</definedName>
    <definedName name="Wholesale_creditor_balance___Residential___nominal.BEG">#REF!</definedName>
    <definedName name="Wholesale_DB_pension_cash_excess_over_charge___nominal.ADDN1">#REF!</definedName>
    <definedName name="Wholesale_DB_pension_cash_excess_over_charge___nominal.ADDN2">#REF!</definedName>
    <definedName name="Wholesale_DB_pension_cash_excess_over_charge___nominal.BR">#REF!</definedName>
    <definedName name="Wholesale_DB_pension_cash_excess_over_charge___nominal.WN">#REF!</definedName>
    <definedName name="Wholesale_DB_pension_cash_excess_over_charge___nominal.WR">#REF!</definedName>
    <definedName name="Wholesale_DB_pension_cash_excess_over_charge___nominal.WWN">#REF!</definedName>
    <definedName name="Wholesale_fixed_assets___half___control___nominal.ADDN1">#REF!</definedName>
    <definedName name="Wholesale_fixed_assets___half___control___nominal.ADDN2">#REF!</definedName>
    <definedName name="Wholesale_fixed_assets___half___control___nominal.BR">#REF!</definedName>
    <definedName name="Wholesale_fixed_assets___half___control___nominal.WN">#REF!</definedName>
    <definedName name="Wholesale_fixed_assets___half___control___nominal.WR">#REF!</definedName>
    <definedName name="Wholesale_fixed_assets___half___control___nominal.WWN">#REF!</definedName>
    <definedName name="Wholesale_fixed_assets_acc._dep._initial_balance___control___nominal.ADDN1">#REF!</definedName>
    <definedName name="Wholesale_fixed_assets_acc._dep._initial_balance___control___nominal.ADDN2">#REF!</definedName>
    <definedName name="Wholesale_fixed_assets_acc._dep._initial_balance___control___nominal.BR">#REF!</definedName>
    <definedName name="Wholesale_fixed_assets_acc._dep._initial_balance___control___nominal.WN">#REF!</definedName>
    <definedName name="Wholesale_fixed_assets_acc._dep._initial_balance___control___nominal.WR">#REF!</definedName>
    <definedName name="Wholesale_fixed_assets_acc._dep._initial_balance___control___nominal.WWN">#REF!</definedName>
    <definedName name="Wholesale_fixed_assets_balance___control___nominal.ADDN1">#REF!</definedName>
    <definedName name="Wholesale_fixed_assets_balance___control___nominal.ADDN1.BEG">#REF!</definedName>
    <definedName name="Wholesale_fixed_assets_balance___control___nominal.ADDN2">#REF!</definedName>
    <definedName name="Wholesale_fixed_assets_balance___control___nominal.ADDN2.BEG">#REF!</definedName>
    <definedName name="Wholesale_fixed_assets_balance___control___nominal.BR">#REF!</definedName>
    <definedName name="Wholesale_fixed_assets_balance___control___nominal.BR.BEG">#REF!</definedName>
    <definedName name="Wholesale_fixed_assets_balance___control___nominal.WN">#REF!</definedName>
    <definedName name="Wholesale_fixed_assets_balance___control___nominal.WN.BEG">#REF!</definedName>
    <definedName name="Wholesale_fixed_assets_balance___control___nominal.WR">#REF!</definedName>
    <definedName name="Wholesale_fixed_assets_balance___control___nominal.WR.BEG">#REF!</definedName>
    <definedName name="Wholesale_fixed_assets_balance___control___nominal.WWN">#REF!</definedName>
    <definedName name="Wholesale_fixed_assets_balance___control___nominal.WWN.BEG">#REF!</definedName>
    <definedName name="Wholesale_fixed_assets_depreciation___nominal.ADDN1">#REF!</definedName>
    <definedName name="Wholesale_fixed_assets_depreciation___nominal.ADDN1.NEG">#REF!</definedName>
    <definedName name="Wholesale_fixed_assets_depreciation___nominal.ADDN2">#REF!</definedName>
    <definedName name="Wholesale_fixed_assets_depreciation___nominal.ADDN2.NEG">#REF!</definedName>
    <definedName name="Wholesale_fixed_assets_depreciation___nominal.BR">#REF!</definedName>
    <definedName name="Wholesale_fixed_assets_depreciation___nominal.BR.NEG">#REF!</definedName>
    <definedName name="Wholesale_fixed_assets_depreciation___nominal.WN">#REF!</definedName>
    <definedName name="Wholesale_fixed_assets_depreciation___nominal.WN.NEG">#REF!</definedName>
    <definedName name="Wholesale_fixed_assets_depreciation___nominal.WR">#REF!</definedName>
    <definedName name="Wholesale_fixed_assets_depreciation___nominal.WR.NEG">#REF!</definedName>
    <definedName name="Wholesale_fixed_assets_depreciation___nominal.WWN">#REF!</definedName>
    <definedName name="Wholesale_fixed_assets_depreciation___nominal.WWN.NEG">#REF!</definedName>
    <definedName name="Wholesale_fixed_assets_depreciation___wholesale___nominal">#REF!</definedName>
    <definedName name="Wholesale_fixed_assets_depreciation___wholesale___nominal.NEG">#REF!</definedName>
    <definedName name="Wholesale_fixed_assets_depreciation_rate___control.ADDN1">#REF!</definedName>
    <definedName name="Wholesale_fixed_assets_depreciation_rate___control.ADDN2">#REF!</definedName>
    <definedName name="Wholesale_fixed_assets_depreciation_rate___control.BR">#REF!</definedName>
    <definedName name="Wholesale_fixed_assets_depreciation_rate___control.WN">#REF!</definedName>
    <definedName name="Wholesale_fixed_assets_depreciation_rate___control.WR">#REF!</definedName>
    <definedName name="Wholesale_fixed_assets_depreciation_rate___control.WWN">#REF!</definedName>
    <definedName name="Wholesale_fixed_assets_initial_balance___control___nominal.ADDN1">#REF!</definedName>
    <definedName name="Wholesale_fixed_assets_initial_balance___control___nominal.ADDN2">#REF!</definedName>
    <definedName name="Wholesale_fixed_assets_initial_balance___control___nominal.BR">#REF!</definedName>
    <definedName name="Wholesale_fixed_assets_initial_balance___control___nominal.WN">#REF!</definedName>
    <definedName name="Wholesale_fixed_assets_initial_balance___control___nominal.WR">#REF!</definedName>
    <definedName name="Wholesale_fixed_assets_initial_balance___control___nominal.WWN">#REF!</definedName>
    <definedName name="Wholesale_measured_charge___Retail_residential___nominal">#REF!</definedName>
    <definedName name="Wholesale_measured_charge_proportion_____100__alert">#REF!</definedName>
    <definedName name="Wholesale_measured_charge_proportion_____100__alert_overall">#REF!</definedName>
    <definedName name="Wholesale_measured_residential_revenue_weighting">#REF!</definedName>
    <definedName name="Wholesale_negative_tax_calculated___nominal">#REF!</definedName>
    <definedName name="Wholesale_negative_tax_calculated___post_financeability___nominal">#REF!</definedName>
    <definedName name="Wholesale_positive_tax_calculated___nominal">#REF!</definedName>
    <definedName name="Wholesale_positive_tax_calculated___post_financeability___nominal">#REF!</definedName>
    <definedName name="Wholesale_post_financeability_adjustments___real.ADDN1">#REF!</definedName>
    <definedName name="Wholesale_post_financeability_adjustments___real.ADDN2">#REF!</definedName>
    <definedName name="Wholesale_post_financeability_adjustments___real.BR">#REF!</definedName>
    <definedName name="Wholesale_post_financeability_adjustments___real.WN">#REF!</definedName>
    <definedName name="Wholesale_post_financeability_adjustments___real.WR">#REF!</definedName>
    <definedName name="Wholesale_post_financeability_adjustments___real.WWN">#REF!</definedName>
    <definedName name="Wholesale_post_financeability_revenue_impact___nominal">#REF!</definedName>
    <definedName name="Wholesale_revenue_impact_of_post_financeability__by_tariff_band___Business___nominal.1">#REF!</definedName>
    <definedName name="Wholesale_revenue_impact_of_post_financeability__by_tariff_band___Business___nominal.2">#REF!</definedName>
    <definedName name="Wholesale_revenue_impact_of_post_financeability__by_tariff_band___Business___nominal.3">#REF!</definedName>
    <definedName name="Wholesale_revenue_impact_of_post_financeability_margin___by_tariff_band___Business___nominal.1">#REF!</definedName>
    <definedName name="Wholesale_revenue_impact_of_post_financeability_margin___by_tariff_band___Business___nominal.2">#REF!</definedName>
    <definedName name="Wholesale_revenue_impact_of_post_financeability_margin___by_tariff_band___Business___nominal.3">#REF!</definedName>
    <definedName name="Wholesale_revenue_impact_of_post_financeability_margin___by_tariff_band___Business___real.1">#REF!</definedName>
    <definedName name="Wholesale_revenue_impact_of_post_financeability_margin___by_tariff_band___Business___real.2">#REF!</definedName>
    <definedName name="Wholesale_revenue_impact_of_post_financeability_margin___by_tariff_band___Business___real.3">#REF!</definedName>
    <definedName name="Wholesale_tax_due___nominal">#REF!</definedName>
    <definedName name="Wholesale_tax_due___post_financeability___nominal">#REF!</definedName>
    <definedName name="Wholesale_tax_loss_balance___nominal">#REF!</definedName>
    <definedName name="Wholesale_tax_loss_balance___nominal.BEG">#REF!</definedName>
    <definedName name="Wholesale_tax_loss_balance___post_financeability___nominal">#REF!</definedName>
    <definedName name="Wholesale_tax_loss_balance___post_financeability___nominal.BEG">#REF!</definedName>
    <definedName name="Wholesale_total_base_RORE___nominal">#REF!</definedName>
    <definedName name="Wholesale_total_revenue_apportioned___residential___nominal">#REF!</definedName>
    <definedName name="Wholesale_unmeasured_charge___Retail_residential___nominal">#REF!</definedName>
    <definedName name="Wholesale_unmeasured_charge_proportion_____100__alert">#REF!</definedName>
    <definedName name="Wholesale_unmeasured_charge_proportion_____100__alert_overall">#REF!</definedName>
    <definedName name="Wholesale_unmeasured_residential_revenue_weighting">#REF!</definedName>
    <definedName name="Wholesale_wastewater_network_allowed_revenue__excluding_capital_connection_charges__other_income_and_operating_income__per_residential_customer___real">#REF!</definedName>
    <definedName name="Wholesale_water_network_allowed_revenue__excluding_capital_connection_charges__other_income_and_operating_income__per_residential_customer___real">#REF!</definedName>
    <definedName name="Wholesale_water_resources_allowed_revenue__excluding_capital_connection_charges__other_income_and_operating_income__per_residential_customer___real">#REF!</definedName>
    <definedName name="WILTS" localSheetId="11">#REF!</definedName>
    <definedName name="WILTS" localSheetId="8">#REF!</definedName>
    <definedName name="WILTS">#REF!</definedName>
    <definedName name="WIREN_Act" localSheetId="11">#REF!</definedName>
    <definedName name="WIREN_Act" localSheetId="8">#REF!</definedName>
    <definedName name="WIREN_Act">#REF!</definedName>
    <definedName name="WIT" localSheetId="11">#REF!</definedName>
    <definedName name="WIT" localSheetId="8">#REF!</definedName>
    <definedName name="WIT">#REF!</definedName>
    <definedName name="WMNIN_Act" localSheetId="11">#REF!</definedName>
    <definedName name="WMNIN_Act" localSheetId="8">#REF!</definedName>
    <definedName name="WMNIN_Act">#REF!</definedName>
    <definedName name="WNet_Act" localSheetId="11">#REF!</definedName>
    <definedName name="WNet_Act" localSheetId="8">#REF!</definedName>
    <definedName name="WNet_Act">#REF!</definedName>
    <definedName name="WNet_BP" localSheetId="11">#REF!</definedName>
    <definedName name="WNet_BP" localSheetId="8">#REF!</definedName>
    <definedName name="WNet_BP">#REF!</definedName>
    <definedName name="WNet_FD" localSheetId="11">#REF!</definedName>
    <definedName name="WNet_FD" localSheetId="8">#REF!</definedName>
    <definedName name="WNet_FD">#REF!</definedName>
    <definedName name="WoC_average_bill___5yr_average___nominal">#REF!</definedName>
    <definedName name="WoC_average_bill___5yr_average___real">#REF!</definedName>
    <definedName name="WoC_average_bill___nominal">#REF!</definedName>
    <definedName name="WoC_average_bill___real">#REF!</definedName>
    <definedName name="WoC_average_bill_growth___nominal">#REF!</definedName>
    <definedName name="WoC_average_bill_growth___real">#REF!</definedName>
    <definedName name="WoCstransition" localSheetId="11">#REF!</definedName>
    <definedName name="WoCstransition" localSheetId="8">#REF!</definedName>
    <definedName name="WoCstransition">#REF!</definedName>
    <definedName name="wombat" localSheetId="11" hidden="1">#REF!</definedName>
    <definedName name="wombat" localSheetId="5" hidden="1">#REF!</definedName>
    <definedName name="wombat" localSheetId="18" hidden="1">#REF!</definedName>
    <definedName name="wombat" localSheetId="7" hidden="1">#REF!</definedName>
    <definedName name="wombat" localSheetId="20" hidden="1">#REF!</definedName>
    <definedName name="wombat" localSheetId="8" hidden="1">#REF!</definedName>
    <definedName name="wombat" localSheetId="6" hidden="1">#REF!</definedName>
    <definedName name="wombat" hidden="1">#REF!</definedName>
    <definedName name="Working_capital_balances___control___nominal.ADDN1">#REF!</definedName>
    <definedName name="Working_capital_balances___control___nominal.ADDN2">#REF!</definedName>
    <definedName name="Working_capital_balances___control___nominal.BR">#REF!</definedName>
    <definedName name="Working_capital_balances___control___nominal.WN">#REF!</definedName>
    <definedName name="Working_capital_balances___control___nominal.WR">#REF!</definedName>
    <definedName name="Working_capital_balances___control___nominal.WWN">#REF!</definedName>
    <definedName name="Working_capital_by_tariff_band_check">#REF!</definedName>
    <definedName name="Working_capital_by_tariff_band_check_calc">#REF!</definedName>
    <definedName name="Working_capital_by_tariff_band_check_overall">#REF!</definedName>
    <definedName name="wotsthis" localSheetId="11" hidden="1">{"P&amp;L phased",#N/A,FALSE,"P and L";"Interest phased",#N/A,FALSE,"Interest";"Cshf phased",#N/A,FALSE,"Cashflow";"BSheet phased",#N/A,FALSE,"B Sheet";"Capex phased",#N/A,FALSE,"Capex"}</definedName>
    <definedName name="wotsthis" localSheetId="5" hidden="1">{"P&amp;L phased",#N/A,FALSE,"P and L";"Interest phased",#N/A,FALSE,"Interest";"Cshf phased",#N/A,FALSE,"Cashflow";"BSheet phased",#N/A,FALSE,"B Sheet";"Capex phased",#N/A,FALSE,"Capex"}</definedName>
    <definedName name="wotsthis" localSheetId="19" hidden="1">{"P&amp;L phased",#N/A,FALSE,"P and L";"Interest phased",#N/A,FALSE,"Interest";"Cshf phased",#N/A,FALSE,"Cashflow";"BSheet phased",#N/A,FALSE,"B Sheet";"Capex phased",#N/A,FALSE,"Capex"}</definedName>
    <definedName name="wotsthis" localSheetId="18" hidden="1">{"P&amp;L phased",#N/A,FALSE,"P and L";"Interest phased",#N/A,FALSE,"Interest";"Cshf phased",#N/A,FALSE,"Cashflow";"BSheet phased",#N/A,FALSE,"B Sheet";"Capex phased",#N/A,FALSE,"Capex"}</definedName>
    <definedName name="wotsthis" localSheetId="7" hidden="1">{"P&amp;L phased",#N/A,FALSE,"P and L";"Interest phased",#N/A,FALSE,"Interest";"Cshf phased",#N/A,FALSE,"Cashflow";"BSheet phased",#N/A,FALSE,"B Sheet";"Capex phased",#N/A,FALSE,"Capex"}</definedName>
    <definedName name="wotsthis" localSheetId="20" hidden="1">{"P&amp;L phased",#N/A,FALSE,"P and L";"Interest phased",#N/A,FALSE,"Interest";"Cshf phased",#N/A,FALSE,"Cashflow";"BSheet phased",#N/A,FALSE,"B Sheet";"Capex phased",#N/A,FALSE,"Capex"}</definedName>
    <definedName name="wotsthis" localSheetId="8" hidden="1">{"P&amp;L phased",#N/A,FALSE,"P and L";"Interest phased",#N/A,FALSE,"Interest";"Cshf phased",#N/A,FALSE,"Cashflow";"BSheet phased",#N/A,FALSE,"B Sheet";"Capex phased",#N/A,FALSE,"Capex"}</definedName>
    <definedName name="wotsthis" localSheetId="6" hidden="1">{"P&amp;L phased",#N/A,FALSE,"P and L";"Interest phased",#N/A,FALSE,"Interest";"Cshf phased",#N/A,FALSE,"Cashflow";"BSheet phased",#N/A,FALSE,"B Sheet";"Capex phased",#N/A,FALSE,"Capex"}</definedName>
    <definedName name="wotsthis" localSheetId="9" hidden="1">{"P&amp;L phased",#N/A,FALSE,"P and L";"Interest phased",#N/A,FALSE,"Interest";"Cshf phased",#N/A,FALSE,"Cashflow";"BSheet phased",#N/A,FALSE,"B Sheet";"Capex phased",#N/A,FALSE,"Capex"}</definedName>
    <definedName name="wotsthis" hidden="1">{"P&amp;L phased",#N/A,FALSE,"P and L";"Interest phased",#N/A,FALSE,"Interest";"Cshf phased",#N/A,FALSE,"Cashflow";"BSheet phased",#N/A,FALSE,"B Sheet";"Capex phased",#N/A,FALSE,"Capex"}</definedName>
    <definedName name="WPS_OUTPUT_FOR_JR03">#REF!</definedName>
    <definedName name="WRG" localSheetId="11">#REF!</definedName>
    <definedName name="WRG" localSheetId="8">#REF!</definedName>
    <definedName name="WRG">#REF!</definedName>
    <definedName name="wrn.CHARGE." localSheetId="11" hidden="1">{"CHARGE",#N/A,FALSE,"401C11"}</definedName>
    <definedName name="wrn.CHARGE." localSheetId="5" hidden="1">{"CHARGE",#N/A,FALSE,"401C11"}</definedName>
    <definedName name="wrn.CHARGE." localSheetId="19" hidden="1">{"CHARGE",#N/A,FALSE,"401C11"}</definedName>
    <definedName name="wrn.CHARGE." localSheetId="18" hidden="1">{"CHARGE",#N/A,FALSE,"401C11"}</definedName>
    <definedName name="wrn.CHARGE." localSheetId="7" hidden="1">{"CHARGE",#N/A,FALSE,"401C11"}</definedName>
    <definedName name="wrn.CHARGE." localSheetId="20" hidden="1">{"CHARGE",#N/A,FALSE,"401C11"}</definedName>
    <definedName name="wrn.CHARGE." localSheetId="8" hidden="1">{"CHARGE",#N/A,FALSE,"401C11"}</definedName>
    <definedName name="wrn.CHARGE." localSheetId="6" hidden="1">{"CHARGE",#N/A,FALSE,"401C11"}</definedName>
    <definedName name="wrn.CHARGE." localSheetId="9" hidden="1">{"CHARGE",#N/A,FALSE,"401C11"}</definedName>
    <definedName name="wrn.CHARGE." hidden="1">{"CHARGE",#N/A,FALSE,"401C11"}</definedName>
    <definedName name="wrn.GROSS." localSheetId="11" hidden="1">{"GROSS",#N/A,FALSE,"401C11"}</definedName>
    <definedName name="wrn.GROSS." localSheetId="5" hidden="1">{"GROSS",#N/A,FALSE,"401C11"}</definedName>
    <definedName name="wrn.GROSS." localSheetId="19" hidden="1">{"GROSS",#N/A,FALSE,"401C11"}</definedName>
    <definedName name="wrn.GROSS." localSheetId="18" hidden="1">{"GROSS",#N/A,FALSE,"401C11"}</definedName>
    <definedName name="wrn.GROSS." localSheetId="7" hidden="1">{"GROSS",#N/A,FALSE,"401C11"}</definedName>
    <definedName name="wrn.GROSS." localSheetId="20" hidden="1">{"GROSS",#N/A,FALSE,"401C11"}</definedName>
    <definedName name="wrn.GROSS." localSheetId="8" hidden="1">{"GROSS",#N/A,FALSE,"401C11"}</definedName>
    <definedName name="wrn.GROSS." localSheetId="6" hidden="1">{"GROSS",#N/A,FALSE,"401C11"}</definedName>
    <definedName name="wrn.GROSS." localSheetId="9" hidden="1">{"GROSS",#N/A,FALSE,"401C11"}</definedName>
    <definedName name="wrn.GROSS." hidden="1">{"GROSS",#N/A,FALSE,"401C11"}</definedName>
    <definedName name="wrn.NET." localSheetId="11" hidden="1">{"NET",#N/A,FALSE,"401C11"}</definedName>
    <definedName name="wrn.NET." localSheetId="5" hidden="1">{"NET",#N/A,FALSE,"401C11"}</definedName>
    <definedName name="wrn.NET." localSheetId="19" hidden="1">{"NET",#N/A,FALSE,"401C11"}</definedName>
    <definedName name="wrn.NET." localSheetId="18" hidden="1">{"NET",#N/A,FALSE,"401C11"}</definedName>
    <definedName name="wrn.NET." localSheetId="7" hidden="1">{"NET",#N/A,FALSE,"401C11"}</definedName>
    <definedName name="wrn.NET." localSheetId="20" hidden="1">{"NET",#N/A,FALSE,"401C11"}</definedName>
    <definedName name="wrn.NET." localSheetId="8" hidden="1">{"NET",#N/A,FALSE,"401C11"}</definedName>
    <definedName name="wrn.NET." localSheetId="6" hidden="1">{"NET",#N/A,FALSE,"401C11"}</definedName>
    <definedName name="wrn.NET." localSheetId="9" hidden="1">{"NET",#N/A,FALSE,"401C11"}</definedName>
    <definedName name="wrn.NET." hidden="1">{"NET",#N/A,FALSE,"401C11"}</definedName>
    <definedName name="wrn.papersdraft" localSheetId="11">{"bal",#N/A,FALSE,"working papers";"income",#N/A,FALSE,"working papers"}</definedName>
    <definedName name="wrn.papersdraft" localSheetId="8">{"bal",#N/A,FALSE,"working papers";"income",#N/A,FALSE,"working papers"}</definedName>
    <definedName name="wrn.papersdraft">{"bal",#N/A,FALSE,"working papers";"income",#N/A,FALSE,"working papers"}</definedName>
    <definedName name="wrn.Print._.5._.and._.12." localSheetId="11"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5"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19"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18"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7"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20"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8"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6"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9"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Phased." localSheetId="11" hidden="1">{"P&amp;L phased",#N/A,FALSE,"P and L";"Interest phased",#N/A,FALSE,"Interest";"Cshf phased",#N/A,FALSE,"Cashflow";"BSheet phased",#N/A,FALSE,"B Sheet";"Capex phased",#N/A,FALSE,"Capex"}</definedName>
    <definedName name="wrn.Print._.Phased." localSheetId="5" hidden="1">{"P&amp;L phased",#N/A,FALSE,"P and L";"Interest phased",#N/A,FALSE,"Interest";"Cshf phased",#N/A,FALSE,"Cashflow";"BSheet phased",#N/A,FALSE,"B Sheet";"Capex phased",#N/A,FALSE,"Capex"}</definedName>
    <definedName name="wrn.Print._.Phased." localSheetId="19" hidden="1">{"P&amp;L phased",#N/A,FALSE,"P and L";"Interest phased",#N/A,FALSE,"Interest";"Cshf phased",#N/A,FALSE,"Cashflow";"BSheet phased",#N/A,FALSE,"B Sheet";"Capex phased",#N/A,FALSE,"Capex"}</definedName>
    <definedName name="wrn.Print._.Phased." localSheetId="18" hidden="1">{"P&amp;L phased",#N/A,FALSE,"P and L";"Interest phased",#N/A,FALSE,"Interest";"Cshf phased",#N/A,FALSE,"Cashflow";"BSheet phased",#N/A,FALSE,"B Sheet";"Capex phased",#N/A,FALSE,"Capex"}</definedName>
    <definedName name="wrn.Print._.Phased." localSheetId="7" hidden="1">{"P&amp;L phased",#N/A,FALSE,"P and L";"Interest phased",#N/A,FALSE,"Interest";"Cshf phased",#N/A,FALSE,"Cashflow";"BSheet phased",#N/A,FALSE,"B Sheet";"Capex phased",#N/A,FALSE,"Capex"}</definedName>
    <definedName name="wrn.Print._.Phased." localSheetId="20" hidden="1">{"P&amp;L phased",#N/A,FALSE,"P and L";"Interest phased",#N/A,FALSE,"Interest";"Cshf phased",#N/A,FALSE,"Cashflow";"BSheet phased",#N/A,FALSE,"B Sheet";"Capex phased",#N/A,FALSE,"Capex"}</definedName>
    <definedName name="wrn.Print._.Phased." localSheetId="8" hidden="1">{"P&amp;L phased",#N/A,FALSE,"P and L";"Interest phased",#N/A,FALSE,"Interest";"Cshf phased",#N/A,FALSE,"Cashflow";"BSheet phased",#N/A,FALSE,"B Sheet";"Capex phased",#N/A,FALSE,"Capex"}</definedName>
    <definedName name="wrn.Print._.Phased." localSheetId="6" hidden="1">{"P&amp;L phased",#N/A,FALSE,"P and L";"Interest phased",#N/A,FALSE,"Interest";"Cshf phased",#N/A,FALSE,"Cashflow";"BSheet phased",#N/A,FALSE,"B Sheet";"Capex phased",#N/A,FALSE,"Capex"}</definedName>
    <definedName name="wrn.Print._.Phased." localSheetId="9" hidden="1">{"P&amp;L phased",#N/A,FALSE,"P and L";"Interest phased",#N/A,FALSE,"Interest";"Cshf phased",#N/A,FALSE,"Cashflow";"BSheet phased",#N/A,FALSE,"B Sheet";"Capex phased",#N/A,FALSE,"Capex"}</definedName>
    <definedName name="wrn.Print._.Phased." hidden="1">{"P&amp;L phased",#N/A,FALSE,"P and L";"Interest phased",#N/A,FALSE,"Interest";"Cshf phased",#N/A,FALSE,"Cashflow";"BSheet phased",#N/A,FALSE,"B Sheet";"Capex phased",#N/A,FALSE,"Capex"}</definedName>
    <definedName name="wrn.wpapers." localSheetId="11">{"bal",#N/A,FALSE,"working papers";"income",#N/A,FALSE,"working papers"}</definedName>
    <definedName name="wrn.wpapers." localSheetId="8">{"bal",#N/A,FALSE,"working papers";"income",#N/A,FALSE,"working papers"}</definedName>
    <definedName name="wrn.wpapers.">{"bal",#N/A,FALSE,"working papers";"income",#N/A,FALSE,"working papers"}</definedName>
    <definedName name="WRP">#REF!</definedName>
    <definedName name="WSHapr" localSheetId="11">#REF!</definedName>
    <definedName name="WSHapr" localSheetId="8">#REF!</definedName>
    <definedName name="WSHapr">#REF!</definedName>
    <definedName name="WSHBPinputs" localSheetId="11">#REF!</definedName>
    <definedName name="WSHBPinputs" localSheetId="8">#REF!</definedName>
    <definedName name="WSHBPinputs">#REF!</definedName>
    <definedName name="WSHBPtrans" localSheetId="11">#REF!</definedName>
    <definedName name="WSHBPtrans" localSheetId="8">#REF!</definedName>
    <definedName name="WSHBPtrans">#REF!</definedName>
    <definedName name="WSHtransition" localSheetId="11">#REF!</definedName>
    <definedName name="WSHtransition" localSheetId="8">#REF!</definedName>
    <definedName name="WSHtransition">#REF!</definedName>
    <definedName name="WSXapr" localSheetId="11">#REF!</definedName>
    <definedName name="WSXapr" localSheetId="8">#REF!</definedName>
    <definedName name="WSXapr">#REF!</definedName>
    <definedName name="WSXBPinputs" localSheetId="11">#REF!</definedName>
    <definedName name="WSXBPinputs" localSheetId="8">#REF!</definedName>
    <definedName name="WSXBPinputs">#REF!</definedName>
    <definedName name="WSXBPtrans" localSheetId="11">#REF!</definedName>
    <definedName name="WSXBPtrans" localSheetId="8">#REF!</definedName>
    <definedName name="WSXBPtrans">#REF!</definedName>
    <definedName name="WSXtransition" localSheetId="11">#REF!</definedName>
    <definedName name="WSXtransition" localSheetId="8">#REF!</definedName>
    <definedName name="WSXtransition">#REF!</definedName>
    <definedName name="Wtotalgrosscapx" localSheetId="11">#REF!</definedName>
    <definedName name="Wtotalgrosscapx" localSheetId="8">#REF!</definedName>
    <definedName name="Wtotalgrosscapx">#REF!</definedName>
    <definedName name="WTW_Sludge_Lagoon" localSheetId="11">#REF!</definedName>
    <definedName name="WTW_Sludge_Lagoon" localSheetId="8">#REF!</definedName>
    <definedName name="WTW_Sludge_Lagoon">#REF!</definedName>
    <definedName name="WTW_Sludge_Land" localSheetId="11">#REF!</definedName>
    <definedName name="WTW_Sludge_Land" localSheetId="8">#REF!</definedName>
    <definedName name="WTW_Sludge_Land">#REF!</definedName>
    <definedName name="WTW_Sludge_Landfill" localSheetId="11">#REF!</definedName>
    <definedName name="WTW_Sludge_Landfill" localSheetId="8">#REF!</definedName>
    <definedName name="WTW_Sludge_Landfill">#REF!</definedName>
    <definedName name="WTWSludge_Lagoon_EF_CH4" localSheetId="11">#REF!</definedName>
    <definedName name="WTWSludge_Lagoon_EF_CH4" localSheetId="8">#REF!</definedName>
    <definedName name="WTWSludge_Lagoon_EF_CH4">#REF!</definedName>
    <definedName name="WTWSludge_Lagoon_EF_N2O" localSheetId="11">#REF!</definedName>
    <definedName name="WTWSludge_Lagoon_EF_N2O" localSheetId="8">#REF!</definedName>
    <definedName name="WTWSludge_Lagoon_EF_N2O">#REF!</definedName>
    <definedName name="WTWSludge_Land_EF_CH4" localSheetId="11">#REF!</definedName>
    <definedName name="WTWSludge_Land_EF_CH4" localSheetId="8">#REF!</definedName>
    <definedName name="WTWSludge_Land_EF_CH4">#REF!</definedName>
    <definedName name="WTWSludge_Land_EF_N2O" localSheetId="11">#REF!</definedName>
    <definedName name="WTWSludge_Land_EF_N2O" localSheetId="8">#REF!</definedName>
    <definedName name="WTWSludge_Land_EF_N2O">#REF!</definedName>
    <definedName name="WTWSludge_Landfill_EF_CH4" localSheetId="11">#REF!</definedName>
    <definedName name="WTWSludge_Landfill_EF_CH4" localSheetId="8">#REF!</definedName>
    <definedName name="WTWSludge_Landfill_EF_CH4">#REF!</definedName>
    <definedName name="WX_A_H" localSheetId="11">#REF!</definedName>
    <definedName name="WX_A_H" localSheetId="8">#REF!</definedName>
    <definedName name="WX_A_H">#REF!</definedName>
    <definedName name="WX_A_L" localSheetId="11">#REF!</definedName>
    <definedName name="WX_A_L" localSheetId="8">#REF!</definedName>
    <definedName name="WX_A_L">#REF!</definedName>
    <definedName name="WX_A_M" localSheetId="11">#REF!</definedName>
    <definedName name="WX_A_M" localSheetId="8">#REF!</definedName>
    <definedName name="WX_A_M">#REF!</definedName>
    <definedName name="WX_AW_H" localSheetId="11">#REF!</definedName>
    <definedName name="WX_AW_H" localSheetId="8">#REF!</definedName>
    <definedName name="WX_AW_H">#REF!</definedName>
    <definedName name="WX_AW_L" localSheetId="11">#REF!</definedName>
    <definedName name="WX_AW_L" localSheetId="8">#REF!</definedName>
    <definedName name="WX_AW_L">#REF!</definedName>
    <definedName name="WX_AW_M" localSheetId="11">#REF!</definedName>
    <definedName name="WX_AW_M" localSheetId="8">#REF!</definedName>
    <definedName name="WX_AW_M">#REF!</definedName>
    <definedName name="WX_E" localSheetId="11">#REF!</definedName>
    <definedName name="WX_E" localSheetId="8">#REF!</definedName>
    <definedName name="WX_E">#REF!</definedName>
    <definedName name="WX_W" localSheetId="11">#REF!</definedName>
    <definedName name="WX_W" localSheetId="8">#REF!</definedName>
    <definedName name="WX_W">#REF!</definedName>
    <definedName name="xdcvdsf" localSheetId="11">#REF!</definedName>
    <definedName name="xdcvdsf" localSheetId="8">#REF!</definedName>
    <definedName name="xdcvdsf">#REF!</definedName>
    <definedName name="xxx" localSheetId="11" hidden="1">{"CHARGE",#N/A,FALSE,"401C11"}</definedName>
    <definedName name="xxx" localSheetId="5" hidden="1">{"CHARGE",#N/A,FALSE,"401C11"}</definedName>
    <definedName name="xxx" localSheetId="19" hidden="1">{"CHARGE",#N/A,FALSE,"401C11"}</definedName>
    <definedName name="xxx" localSheetId="18" hidden="1">{"CHARGE",#N/A,FALSE,"401C11"}</definedName>
    <definedName name="xxx" localSheetId="7" hidden="1">{"CHARGE",#N/A,FALSE,"401C11"}</definedName>
    <definedName name="xxx" localSheetId="20" hidden="1">{"CHARGE",#N/A,FALSE,"401C11"}</definedName>
    <definedName name="xxx" localSheetId="8" hidden="1">{"CHARGE",#N/A,FALSE,"401C11"}</definedName>
    <definedName name="xxx" localSheetId="6" hidden="1">{"CHARGE",#N/A,FALSE,"401C11"}</definedName>
    <definedName name="xxx" localSheetId="9" hidden="1">{"CHARGE",#N/A,FALSE,"401C11"}</definedName>
    <definedName name="xxx" hidden="1">{"CHARGE",#N/A,FALSE,"401C11"}</definedName>
    <definedName name="Y_A_H">#REF!</definedName>
    <definedName name="Y_A_L" localSheetId="11">#REF!</definedName>
    <definedName name="Y_A_L" localSheetId="8">#REF!</definedName>
    <definedName name="Y_A_L">#REF!</definedName>
    <definedName name="Y_A_M" localSheetId="11">#REF!</definedName>
    <definedName name="Y_A_M" localSheetId="8">#REF!</definedName>
    <definedName name="Y_A_M">#REF!</definedName>
    <definedName name="Y_A_N" localSheetId="11">#REF!</definedName>
    <definedName name="Y_A_N" localSheetId="8">#REF!</definedName>
    <definedName name="Y_A_N">#REF!</definedName>
    <definedName name="Y_AW_H" localSheetId="11">#REF!</definedName>
    <definedName name="Y_AW_H" localSheetId="8">#REF!</definedName>
    <definedName name="Y_AW_H">#REF!</definedName>
    <definedName name="Y_AW_L" localSheetId="11">#REF!</definedName>
    <definedName name="Y_AW_L" localSheetId="8">#REF!</definedName>
    <definedName name="Y_AW_L">#REF!</definedName>
    <definedName name="Y_AW_M" localSheetId="11">#REF!</definedName>
    <definedName name="Y_AW_M" localSheetId="8">#REF!</definedName>
    <definedName name="Y_AW_M">#REF!</definedName>
    <definedName name="Y_AW_N" localSheetId="11">#REF!</definedName>
    <definedName name="Y_AW_N" localSheetId="8">#REF!</definedName>
    <definedName name="Y_AW_N">#REF!</definedName>
    <definedName name="Y_E" localSheetId="11">#REF!</definedName>
    <definedName name="Y_E" localSheetId="8">#REF!</definedName>
    <definedName name="Y_E">#REF!</definedName>
    <definedName name="Year" localSheetId="11">#REF!</definedName>
    <definedName name="Year" localSheetId="8">#REF!</definedName>
    <definedName name="Year">#REF!</definedName>
    <definedName name="Year_average___nominal___RCV___Growth___BR">#REF!</definedName>
    <definedName name="Year_average_nominal_RCV___Growth___ADDN1">#REF!</definedName>
    <definedName name="Year_average_nominal_RCV___Growth___ADDN2">#REF!</definedName>
    <definedName name="Year_average_nominal_RCV___Growth___WWN">#REF!</definedName>
    <definedName name="Year_average_nominal_RCV_Growth___WN">#REF!</definedName>
    <definedName name="Year_average_nominal_RCV_growth___WR">#REF!</definedName>
    <definedName name="Year_average_RCV___Growth___Wholesale___nominal">#REF!</definedName>
    <definedName name="Year_average_RCV_Growth____control.ADDN1">#REF!</definedName>
    <definedName name="Year_average_RCV_Growth____control.ADDN2">#REF!</definedName>
    <definedName name="Year_average_RCV_Growth____control.BR">#REF!</definedName>
    <definedName name="Year_average_RCV_Growth____control.WN">#REF!</definedName>
    <definedName name="Year_average_RCV_Growth____control.WR">#REF!</definedName>
    <definedName name="Year_average_RCV_Growth____control.WWN">#REF!</definedName>
    <definedName name="YEAR_B4_LAST" localSheetId="11">#REF!</definedName>
    <definedName name="YEAR_B4_LAST" localSheetId="8">#REF!</definedName>
    <definedName name="YEAR_B4_LAST">#REF!</definedName>
    <definedName name="YEAR_B4B4_LAST" localSheetId="11">#REF!</definedName>
    <definedName name="YEAR_B4B4_LAST" localSheetId="8">#REF!</definedName>
    <definedName name="YEAR_B4B4_LAST">#REF!</definedName>
    <definedName name="YEAR_B5_LAST" localSheetId="11">#REF!</definedName>
    <definedName name="YEAR_B5_LAST" localSheetId="8">#REF!</definedName>
    <definedName name="YEAR_B5_LAST">#REF!</definedName>
    <definedName name="YearRange_InputData" localSheetId="11">#REF!</definedName>
    <definedName name="YearRange_InputData" localSheetId="8">#REF!</definedName>
    <definedName name="YearRange_InputData">#REF!</definedName>
    <definedName name="Years_from_valuation_date">#REF!</definedName>
    <definedName name="YearVal" localSheetId="11">#REF!</definedName>
    <definedName name="YearVal" localSheetId="8">#REF!</definedName>
    <definedName name="YearVal">#REF!</definedName>
    <definedName name="yhnry" localSheetId="11">#REF!</definedName>
    <definedName name="yhnry" localSheetId="8">#REF!</definedName>
    <definedName name="yhnry">#REF!</definedName>
    <definedName name="YKYapr" localSheetId="11">#REF!</definedName>
    <definedName name="YKYapr" localSheetId="8">#REF!</definedName>
    <definedName name="YKYapr">#REF!</definedName>
    <definedName name="YKYBPinputs" localSheetId="11">#REF!</definedName>
    <definedName name="YKYBPinputs" localSheetId="8">#REF!</definedName>
    <definedName name="YKYBPinputs">#REF!</definedName>
    <definedName name="YKYBPtrans" localSheetId="11">#REF!</definedName>
    <definedName name="YKYBPtrans" localSheetId="8">#REF!</definedName>
    <definedName name="YKYBPtrans">#REF!</definedName>
    <definedName name="YKYtransition" localSheetId="11">#REF!</definedName>
    <definedName name="YKYtransition" localSheetId="8">#REF!</definedName>
    <definedName name="YKYtransition">#REF!</definedName>
    <definedName name="yyy" localSheetId="11" hidden="1">{"GROSS",#N/A,FALSE,"401C11"}</definedName>
    <definedName name="yyy" localSheetId="5" hidden="1">{"GROSS",#N/A,FALSE,"401C11"}</definedName>
    <definedName name="yyy" localSheetId="19" hidden="1">{"GROSS",#N/A,FALSE,"401C11"}</definedName>
    <definedName name="yyy" localSheetId="18" hidden="1">{"GROSS",#N/A,FALSE,"401C11"}</definedName>
    <definedName name="yyy" localSheetId="7" hidden="1">{"GROSS",#N/A,FALSE,"401C11"}</definedName>
    <definedName name="yyy" localSheetId="20" hidden="1">{"GROSS",#N/A,FALSE,"401C11"}</definedName>
    <definedName name="yyy" localSheetId="8" hidden="1">{"GROSS",#N/A,FALSE,"401C11"}</definedName>
    <definedName name="yyy" localSheetId="6" hidden="1">{"GROSS",#N/A,FALSE,"401C11"}</definedName>
    <definedName name="yyy" localSheetId="9" hidden="1">{"GROSS",#N/A,FALSE,"401C11"}</definedName>
    <definedName name="yyy" hidden="1">{"GROSS",#N/A,FALSE,"401C11"}</definedName>
    <definedName name="zzCompany_Name">#REF!</definedName>
    <definedName name="zzics" localSheetId="11">#REF!</definedName>
    <definedName name="zzics" localSheetId="8">#REF!</definedName>
    <definedName name="zzics">#REF!</definedName>
    <definedName name="zzz" localSheetId="11" hidden="1">{"NET",#N/A,FALSE,"401C11"}</definedName>
    <definedName name="zzz" localSheetId="5" hidden="1">{"NET",#N/A,FALSE,"401C11"}</definedName>
    <definedName name="zzz" localSheetId="19" hidden="1">{"NET",#N/A,FALSE,"401C11"}</definedName>
    <definedName name="zzz" localSheetId="18" hidden="1">{"NET",#N/A,FALSE,"401C11"}</definedName>
    <definedName name="zzz" localSheetId="7" hidden="1">{"NET",#N/A,FALSE,"401C11"}</definedName>
    <definedName name="zzz" localSheetId="20" hidden="1">{"NET",#N/A,FALSE,"401C11"}</definedName>
    <definedName name="zzz" localSheetId="8" hidden="1">{"NET",#N/A,FALSE,"401C11"}</definedName>
    <definedName name="zzz" localSheetId="6" hidden="1">{"NET",#N/A,FALSE,"401C11"}</definedName>
    <definedName name="zzz" localSheetId="9" hidden="1">{"NET",#N/A,FALSE,"401C11"}</definedName>
    <definedName name="zzz" hidden="1">{"NET",#N/A,FALSE,"401C11"}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9" i="53" l="1"/>
  <c r="E211" i="53"/>
  <c r="E208" i="53"/>
  <c r="E204" i="53"/>
  <c r="H203" i="53"/>
  <c r="C22" i="53" l="1"/>
  <c r="C164" i="53" s="1"/>
  <c r="D22" i="53"/>
  <c r="E22" i="53"/>
  <c r="E164" i="53" s="1"/>
  <c r="F22" i="53"/>
  <c r="F164" i="53" s="1"/>
  <c r="C23" i="53"/>
  <c r="C165" i="53" s="1"/>
  <c r="D23" i="53"/>
  <c r="E23" i="53"/>
  <c r="E165" i="53" s="1"/>
  <c r="F23" i="53"/>
  <c r="F165" i="53" s="1"/>
  <c r="C24" i="53"/>
  <c r="C166" i="53" s="1"/>
  <c r="D24" i="53"/>
  <c r="E24" i="53"/>
  <c r="E166" i="53" s="1"/>
  <c r="F24" i="53"/>
  <c r="F166" i="53" s="1"/>
  <c r="C25" i="53"/>
  <c r="C167" i="53" s="1"/>
  <c r="D25" i="53"/>
  <c r="E25" i="53"/>
  <c r="E167" i="53" s="1"/>
  <c r="F25" i="53"/>
  <c r="F167" i="53" s="1"/>
  <c r="C26" i="53"/>
  <c r="C168" i="53" s="1"/>
  <c r="D26" i="53"/>
  <c r="E26" i="53"/>
  <c r="E168" i="53" s="1"/>
  <c r="F26" i="53"/>
  <c r="F168" i="53" s="1"/>
  <c r="C28" i="53"/>
  <c r="C170" i="53" s="1"/>
  <c r="D28" i="53"/>
  <c r="E28" i="53"/>
  <c r="E170" i="53" s="1"/>
  <c r="F28" i="53"/>
  <c r="F170" i="53" s="1"/>
  <c r="D165" i="53" l="1"/>
  <c r="D170" i="53"/>
  <c r="D168" i="53"/>
  <c r="D166" i="53"/>
  <c r="D164" i="53"/>
  <c r="D167" i="53"/>
  <c r="B2" i="32" l="1"/>
  <c r="B362" i="16" l="1" a="1"/>
  <c r="B362" i="16" s="1"/>
  <c r="O140" i="40" l="1"/>
  <c r="N140" i="40"/>
  <c r="M140" i="40"/>
  <c r="I140" i="40"/>
  <c r="F140" i="40"/>
  <c r="E140" i="40"/>
  <c r="D140" i="40"/>
  <c r="C140" i="40"/>
  <c r="O139" i="40"/>
  <c r="N139" i="40"/>
  <c r="M139" i="40"/>
  <c r="I139" i="40"/>
  <c r="F139" i="40"/>
  <c r="E139" i="40"/>
  <c r="D139" i="40"/>
  <c r="C139" i="40"/>
  <c r="O138" i="40"/>
  <c r="N138" i="40"/>
  <c r="M138" i="40"/>
  <c r="I138" i="40"/>
  <c r="F138" i="40"/>
  <c r="E138" i="40"/>
  <c r="D138" i="40"/>
  <c r="C138" i="40"/>
  <c r="O137" i="40"/>
  <c r="N137" i="40"/>
  <c r="M137" i="40"/>
  <c r="I137" i="40"/>
  <c r="F137" i="40"/>
  <c r="E137" i="40"/>
  <c r="D137" i="40"/>
  <c r="C137" i="40"/>
  <c r="O136" i="40"/>
  <c r="N136" i="40"/>
  <c r="M136" i="40"/>
  <c r="I136" i="40"/>
  <c r="F136" i="40"/>
  <c r="E136" i="40"/>
  <c r="D136" i="40"/>
  <c r="C136" i="40"/>
  <c r="O135" i="40"/>
  <c r="N135" i="40"/>
  <c r="M135" i="40"/>
  <c r="I135" i="40"/>
  <c r="F135" i="40"/>
  <c r="E135" i="40"/>
  <c r="D135" i="40"/>
  <c r="C135" i="40"/>
  <c r="O134" i="40"/>
  <c r="N134" i="40"/>
  <c r="M134" i="40"/>
  <c r="I134" i="40"/>
  <c r="F134" i="40"/>
  <c r="E134" i="40"/>
  <c r="D134" i="40"/>
  <c r="C134" i="40"/>
  <c r="O133" i="40"/>
  <c r="N133" i="40"/>
  <c r="M133" i="40"/>
  <c r="I133" i="40"/>
  <c r="F133" i="40"/>
  <c r="E133" i="40"/>
  <c r="D133" i="40"/>
  <c r="C133" i="40"/>
  <c r="O132" i="40"/>
  <c r="N132" i="40"/>
  <c r="M132" i="40"/>
  <c r="I132" i="40"/>
  <c r="F132" i="40"/>
  <c r="E132" i="40"/>
  <c r="D132" i="40"/>
  <c r="C132" i="40"/>
  <c r="O131" i="40"/>
  <c r="N131" i="40"/>
  <c r="M131" i="40"/>
  <c r="I131" i="40"/>
  <c r="F131" i="40"/>
  <c r="E131" i="40"/>
  <c r="D131" i="40"/>
  <c r="C131" i="40"/>
  <c r="O130" i="40"/>
  <c r="N130" i="40"/>
  <c r="M130" i="40"/>
  <c r="I130" i="40"/>
  <c r="F130" i="40"/>
  <c r="E130" i="40"/>
  <c r="D130" i="40"/>
  <c r="C130" i="40"/>
  <c r="O129" i="40"/>
  <c r="N129" i="40"/>
  <c r="M129" i="40"/>
  <c r="I129" i="40"/>
  <c r="F129" i="40"/>
  <c r="E129" i="40"/>
  <c r="D129" i="40"/>
  <c r="C129" i="40"/>
  <c r="O128" i="40"/>
  <c r="N128" i="40"/>
  <c r="M128" i="40"/>
  <c r="I128" i="40"/>
  <c r="F128" i="40"/>
  <c r="E128" i="40"/>
  <c r="D128" i="40"/>
  <c r="C128" i="40"/>
  <c r="O127" i="40"/>
  <c r="N127" i="40"/>
  <c r="M127" i="40"/>
  <c r="I127" i="40"/>
  <c r="F127" i="40"/>
  <c r="E127" i="40"/>
  <c r="D127" i="40"/>
  <c r="C127" i="40"/>
  <c r="O126" i="40"/>
  <c r="N126" i="40"/>
  <c r="M126" i="40"/>
  <c r="I126" i="40"/>
  <c r="F126" i="40"/>
  <c r="E126" i="40"/>
  <c r="D126" i="40"/>
  <c r="C126" i="40"/>
  <c r="O125" i="40"/>
  <c r="N125" i="40"/>
  <c r="M125" i="40"/>
  <c r="I125" i="40"/>
  <c r="F125" i="40"/>
  <c r="E125" i="40"/>
  <c r="D125" i="40"/>
  <c r="C125" i="40"/>
  <c r="O124" i="40"/>
  <c r="N124" i="40"/>
  <c r="M124" i="40"/>
  <c r="I124" i="40"/>
  <c r="F124" i="40"/>
  <c r="E124" i="40"/>
  <c r="D124" i="40"/>
  <c r="C124" i="40"/>
  <c r="D232" i="53" l="1"/>
  <c r="D233" i="53"/>
  <c r="D234" i="53"/>
  <c r="D235" i="53"/>
  <c r="D236" i="53"/>
  <c r="D238" i="53"/>
  <c r="M160" i="53"/>
  <c r="N160" i="53"/>
  <c r="M162" i="53"/>
  <c r="M163" i="53"/>
  <c r="N164" i="53"/>
  <c r="N165" i="53"/>
  <c r="N166" i="53"/>
  <c r="N167" i="53"/>
  <c r="N168" i="53"/>
  <c r="N170" i="53"/>
  <c r="J164" i="53"/>
  <c r="J165" i="53"/>
  <c r="J166" i="53"/>
  <c r="J167" i="53"/>
  <c r="J168" i="53"/>
  <c r="J170" i="53"/>
  <c r="O160" i="53" l="1"/>
  <c r="Q170" i="53"/>
  <c r="Q166" i="53"/>
  <c r="Q167" i="53"/>
  <c r="Q168" i="53"/>
  <c r="Q164" i="53"/>
  <c r="Q165" i="53"/>
  <c r="G193" i="31" l="1"/>
  <c r="B2" i="52"/>
  <c r="E48" i="31"/>
  <c r="D39" i="31"/>
  <c r="E39" i="31"/>
  <c r="B2" i="31"/>
  <c r="F39" i="31" l="1"/>
  <c r="C61" i="53" l="1"/>
  <c r="D61" i="53"/>
  <c r="E61" i="53"/>
  <c r="F61" i="53"/>
  <c r="G61" i="53"/>
  <c r="H61" i="53"/>
  <c r="I61" i="53"/>
  <c r="J61" i="53"/>
  <c r="K61" i="53"/>
  <c r="L61" i="53"/>
  <c r="C62" i="53"/>
  <c r="D62" i="53"/>
  <c r="E62" i="53"/>
  <c r="F62" i="53"/>
  <c r="G62" i="53"/>
  <c r="H62" i="53"/>
  <c r="I62" i="53"/>
  <c r="J62" i="53"/>
  <c r="K62" i="53"/>
  <c r="L62" i="53"/>
  <c r="C63" i="53"/>
  <c r="D63" i="53"/>
  <c r="E63" i="53"/>
  <c r="F63" i="53"/>
  <c r="G63" i="53"/>
  <c r="H63" i="53"/>
  <c r="I63" i="53"/>
  <c r="J63" i="53"/>
  <c r="K63" i="53"/>
  <c r="L63" i="53"/>
  <c r="C64" i="53"/>
  <c r="D64" i="53"/>
  <c r="E64" i="53"/>
  <c r="F64" i="53"/>
  <c r="G64" i="53"/>
  <c r="H64" i="53"/>
  <c r="I64" i="53"/>
  <c r="J64" i="53"/>
  <c r="K64" i="53"/>
  <c r="L64" i="53"/>
  <c r="C65" i="53"/>
  <c r="D65" i="53"/>
  <c r="E65" i="53"/>
  <c r="F65" i="53"/>
  <c r="G65" i="53"/>
  <c r="H65" i="53"/>
  <c r="I65" i="53"/>
  <c r="J65" i="53"/>
  <c r="K65" i="53"/>
  <c r="L65" i="53"/>
  <c r="C67" i="53"/>
  <c r="D67" i="53"/>
  <c r="E67" i="53"/>
  <c r="F67" i="53"/>
  <c r="G67" i="53"/>
  <c r="H67" i="53"/>
  <c r="I67" i="53"/>
  <c r="J67" i="53"/>
  <c r="K67" i="53"/>
  <c r="L67" i="53"/>
  <c r="K18" i="53" l="1"/>
  <c r="K22" i="53"/>
  <c r="P22" i="53" s="1"/>
  <c r="K23" i="53"/>
  <c r="P23" i="53" s="1"/>
  <c r="K24" i="53"/>
  <c r="P24" i="53" s="1"/>
  <c r="K25" i="53"/>
  <c r="P25" i="53" s="1"/>
  <c r="K26" i="53"/>
  <c r="P26" i="53" s="1"/>
  <c r="K28" i="53"/>
  <c r="P28" i="53" s="1"/>
  <c r="J18" i="53"/>
  <c r="J20" i="53"/>
  <c r="J21" i="53"/>
  <c r="M125" i="32"/>
  <c r="L125" i="32"/>
  <c r="K125" i="32"/>
  <c r="I125" i="32"/>
  <c r="F125" i="32"/>
  <c r="E125" i="32"/>
  <c r="D125" i="32"/>
  <c r="C125" i="32"/>
  <c r="M124" i="32"/>
  <c r="L124" i="32"/>
  <c r="K124" i="32"/>
  <c r="I124" i="32"/>
  <c r="F124" i="32"/>
  <c r="E124" i="32"/>
  <c r="D124" i="32"/>
  <c r="C124" i="32"/>
  <c r="M123" i="32"/>
  <c r="L123" i="32"/>
  <c r="K123" i="32"/>
  <c r="I123" i="32"/>
  <c r="F123" i="32"/>
  <c r="E123" i="32"/>
  <c r="D123" i="32"/>
  <c r="C123" i="32"/>
  <c r="M122" i="32"/>
  <c r="L122" i="32"/>
  <c r="K122" i="32"/>
  <c r="I122" i="32"/>
  <c r="F122" i="32"/>
  <c r="E122" i="32"/>
  <c r="D122" i="32"/>
  <c r="C122" i="32"/>
  <c r="M121" i="32"/>
  <c r="L121" i="32"/>
  <c r="K121" i="32"/>
  <c r="I121" i="32"/>
  <c r="F121" i="32"/>
  <c r="E121" i="32"/>
  <c r="D121" i="32"/>
  <c r="C121" i="32"/>
  <c r="M120" i="32"/>
  <c r="L120" i="32"/>
  <c r="K120" i="32"/>
  <c r="I120" i="32"/>
  <c r="F120" i="32"/>
  <c r="E120" i="32"/>
  <c r="D120" i="32"/>
  <c r="C120" i="32"/>
  <c r="M119" i="32"/>
  <c r="L119" i="32"/>
  <c r="K119" i="32"/>
  <c r="I119" i="32"/>
  <c r="F119" i="32"/>
  <c r="E119" i="32"/>
  <c r="D119" i="32"/>
  <c r="C119" i="32"/>
  <c r="M118" i="32"/>
  <c r="L118" i="32"/>
  <c r="K118" i="32"/>
  <c r="I118" i="32"/>
  <c r="F118" i="32"/>
  <c r="E118" i="32"/>
  <c r="D118" i="32"/>
  <c r="C118" i="32"/>
  <c r="M117" i="32"/>
  <c r="L117" i="32"/>
  <c r="K117" i="32"/>
  <c r="I117" i="32"/>
  <c r="F117" i="32"/>
  <c r="E117" i="32"/>
  <c r="D117" i="32"/>
  <c r="C117" i="32"/>
  <c r="M116" i="32"/>
  <c r="L116" i="32"/>
  <c r="K116" i="32"/>
  <c r="I116" i="32"/>
  <c r="F116" i="32"/>
  <c r="E116" i="32"/>
  <c r="D116" i="32"/>
  <c r="C116" i="32"/>
  <c r="M115" i="32"/>
  <c r="L115" i="32"/>
  <c r="K115" i="32"/>
  <c r="I115" i="32"/>
  <c r="F115" i="32"/>
  <c r="E115" i="32"/>
  <c r="D115" i="32"/>
  <c r="C115" i="32"/>
  <c r="M114" i="32"/>
  <c r="L114" i="32"/>
  <c r="K114" i="32"/>
  <c r="I114" i="32"/>
  <c r="F114" i="32"/>
  <c r="E114" i="32"/>
  <c r="D114" i="32"/>
  <c r="C114" i="32"/>
  <c r="M113" i="32"/>
  <c r="L113" i="32"/>
  <c r="K113" i="32"/>
  <c r="I113" i="32"/>
  <c r="F113" i="32"/>
  <c r="E113" i="32"/>
  <c r="D113" i="32"/>
  <c r="C113" i="32"/>
  <c r="M112" i="32"/>
  <c r="L112" i="32"/>
  <c r="K112" i="32"/>
  <c r="I112" i="32"/>
  <c r="F112" i="32"/>
  <c r="E112" i="32"/>
  <c r="D112" i="32"/>
  <c r="C112" i="32"/>
  <c r="M111" i="32"/>
  <c r="L111" i="32"/>
  <c r="K111" i="32"/>
  <c r="I111" i="32"/>
  <c r="F111" i="32"/>
  <c r="E111" i="32"/>
  <c r="D111" i="32"/>
  <c r="C111" i="32"/>
  <c r="M110" i="32"/>
  <c r="L110" i="32"/>
  <c r="K110" i="32"/>
  <c r="I110" i="32"/>
  <c r="F110" i="32"/>
  <c r="E110" i="32"/>
  <c r="D110" i="32"/>
  <c r="C110" i="32"/>
  <c r="M109" i="32"/>
  <c r="L109" i="32"/>
  <c r="K109" i="32"/>
  <c r="I109" i="32"/>
  <c r="F109" i="32"/>
  <c r="E109" i="32"/>
  <c r="D109" i="32"/>
  <c r="C109" i="32"/>
  <c r="O25" i="32"/>
  <c r="AD210" i="40" s="1"/>
  <c r="P25" i="32"/>
  <c r="P93" i="32" s="1"/>
  <c r="AE227" i="40" s="1"/>
  <c r="Q25" i="32"/>
  <c r="AF210" i="40" s="1"/>
  <c r="R25" i="32"/>
  <c r="R93" i="32" s="1"/>
  <c r="AG227" i="40" s="1"/>
  <c r="S25" i="32"/>
  <c r="AH210" i="40" s="1"/>
  <c r="O26" i="32"/>
  <c r="AD211" i="40" s="1"/>
  <c r="P26" i="32"/>
  <c r="P94" i="32" s="1"/>
  <c r="AE228" i="40" s="1"/>
  <c r="Q26" i="32"/>
  <c r="AF211" i="40" s="1"/>
  <c r="R26" i="32"/>
  <c r="AG211" i="40" s="1"/>
  <c r="S26" i="32"/>
  <c r="S94" i="32" s="1"/>
  <c r="AH228" i="40" s="1"/>
  <c r="O27" i="32"/>
  <c r="AD212" i="40" s="1"/>
  <c r="P27" i="32"/>
  <c r="P95" i="32" s="1"/>
  <c r="AE229" i="40" s="1"/>
  <c r="Q27" i="32"/>
  <c r="AF212" i="40" s="1"/>
  <c r="R27" i="32"/>
  <c r="AG212" i="40" s="1"/>
  <c r="S27" i="32"/>
  <c r="S95" i="32" s="1"/>
  <c r="AH229" i="40" s="1"/>
  <c r="O28" i="32"/>
  <c r="AD213" i="40" s="1"/>
  <c r="P28" i="32"/>
  <c r="AE213" i="40" s="1"/>
  <c r="Q28" i="32"/>
  <c r="AF213" i="40" s="1"/>
  <c r="R28" i="32"/>
  <c r="AG213" i="40" s="1"/>
  <c r="S28" i="32"/>
  <c r="S96" i="32" s="1"/>
  <c r="AH230" i="40" s="1"/>
  <c r="O29" i="32"/>
  <c r="AD214" i="40" s="1"/>
  <c r="P29" i="32"/>
  <c r="AE214" i="40" s="1"/>
  <c r="Q29" i="32"/>
  <c r="Q97" i="32" s="1"/>
  <c r="AF231" i="40" s="1"/>
  <c r="R29" i="32"/>
  <c r="R97" i="32" s="1"/>
  <c r="AG231" i="40" s="1"/>
  <c r="S29" i="32"/>
  <c r="AH214" i="40" s="1"/>
  <c r="O30" i="32"/>
  <c r="AD215" i="40" s="1"/>
  <c r="P30" i="32"/>
  <c r="AE215" i="40" s="1"/>
  <c r="Q30" i="32"/>
  <c r="Q98" i="32" s="1"/>
  <c r="AF232" i="40" s="1"/>
  <c r="R30" i="32"/>
  <c r="AG215" i="40" s="1"/>
  <c r="S30" i="32"/>
  <c r="AH215" i="40" s="1"/>
  <c r="O31" i="32"/>
  <c r="O99" i="32" s="1"/>
  <c r="AD233" i="40" s="1"/>
  <c r="P31" i="32"/>
  <c r="AE216" i="40" s="1"/>
  <c r="Q31" i="32"/>
  <c r="AF216" i="40" s="1"/>
  <c r="R31" i="32"/>
  <c r="R99" i="32" s="1"/>
  <c r="AG233" i="40" s="1"/>
  <c r="S31" i="32"/>
  <c r="AH216" i="40" s="1"/>
  <c r="O32" i="32"/>
  <c r="O100" i="32" s="1"/>
  <c r="AD234" i="40" s="1"/>
  <c r="P32" i="32"/>
  <c r="AE217" i="40" s="1"/>
  <c r="Q32" i="32"/>
  <c r="AF217" i="40" s="1"/>
  <c r="R32" i="32"/>
  <c r="R100" i="32" s="1"/>
  <c r="AG234" i="40" s="1"/>
  <c r="S32" i="32"/>
  <c r="AH217" i="40" s="1"/>
  <c r="O33" i="32"/>
  <c r="AD218" i="40" s="1"/>
  <c r="P33" i="32"/>
  <c r="AE218" i="40" s="1"/>
  <c r="Q33" i="32"/>
  <c r="AF218" i="40" s="1"/>
  <c r="R33" i="32"/>
  <c r="R101" i="32" s="1"/>
  <c r="AG235" i="40" s="1"/>
  <c r="S33" i="32"/>
  <c r="AH218" i="40" s="1"/>
  <c r="O34" i="32"/>
  <c r="O102" i="32" s="1"/>
  <c r="P34" i="32"/>
  <c r="P102" i="32" s="1"/>
  <c r="Q34" i="32"/>
  <c r="Q102" i="32" s="1"/>
  <c r="R34" i="32"/>
  <c r="R102" i="32" s="1"/>
  <c r="S34" i="32"/>
  <c r="S102" i="32" s="1"/>
  <c r="O35" i="32"/>
  <c r="O103" i="32" s="1"/>
  <c r="P35" i="32"/>
  <c r="P103" i="32" s="1"/>
  <c r="Q35" i="32"/>
  <c r="Q103" i="32" s="1"/>
  <c r="R35" i="32"/>
  <c r="R103" i="32" s="1"/>
  <c r="S35" i="32"/>
  <c r="S103" i="32" s="1"/>
  <c r="O36" i="32"/>
  <c r="O104" i="32" s="1"/>
  <c r="P36" i="32"/>
  <c r="P104" i="32" s="1"/>
  <c r="Q36" i="32"/>
  <c r="Q104" i="32" s="1"/>
  <c r="R36" i="32"/>
  <c r="R104" i="32" s="1"/>
  <c r="S36" i="32"/>
  <c r="S104" i="32" s="1"/>
  <c r="O37" i="32"/>
  <c r="O105" i="32" s="1"/>
  <c r="P37" i="32"/>
  <c r="P105" i="32" s="1"/>
  <c r="Q37" i="32"/>
  <c r="Q105" i="32" s="1"/>
  <c r="R37" i="32"/>
  <c r="R105" i="32" s="1"/>
  <c r="S37" i="32"/>
  <c r="S105" i="32" s="1"/>
  <c r="O38" i="32"/>
  <c r="O106" i="32" s="1"/>
  <c r="P38" i="32"/>
  <c r="P106" i="32" s="1"/>
  <c r="Q38" i="32"/>
  <c r="Q106" i="32" s="1"/>
  <c r="R38" i="32"/>
  <c r="R106" i="32" s="1"/>
  <c r="S38" i="32"/>
  <c r="S106" i="32" s="1"/>
  <c r="O39" i="32"/>
  <c r="O107" i="32" s="1"/>
  <c r="AD241" i="40" s="1"/>
  <c r="P39" i="32"/>
  <c r="AE224" i="40" s="1"/>
  <c r="Q39" i="32"/>
  <c r="Q107" i="32" s="1"/>
  <c r="AF241" i="40" s="1"/>
  <c r="R39" i="32"/>
  <c r="AG224" i="40" s="1"/>
  <c r="S39" i="32"/>
  <c r="AH224" i="40" s="1"/>
  <c r="O40" i="32"/>
  <c r="O108" i="32" s="1"/>
  <c r="P40" i="32"/>
  <c r="P108" i="32" s="1"/>
  <c r="Q40" i="32"/>
  <c r="Q108" i="32" s="1"/>
  <c r="R40" i="32"/>
  <c r="R108" i="32" s="1"/>
  <c r="S40" i="32"/>
  <c r="S108" i="32" s="1"/>
  <c r="P24" i="32"/>
  <c r="P92" i="32" s="1"/>
  <c r="AE226" i="40" s="1"/>
  <c r="Q24" i="32"/>
  <c r="AF209" i="40" s="1"/>
  <c r="R24" i="32"/>
  <c r="R92" i="32" s="1"/>
  <c r="AG226" i="40" s="1"/>
  <c r="S24" i="32"/>
  <c r="AH209" i="40" s="1"/>
  <c r="O24" i="32"/>
  <c r="AD209" i="40" s="1"/>
  <c r="D125" i="53"/>
  <c r="D124" i="53"/>
  <c r="D123" i="53"/>
  <c r="L18" i="53" l="1"/>
  <c r="S98" i="32"/>
  <c r="AH232" i="40" s="1"/>
  <c r="P99" i="32"/>
  <c r="AE233" i="40" s="1"/>
  <c r="P101" i="32"/>
  <c r="AE235" i="40" s="1"/>
  <c r="AG214" i="40"/>
  <c r="R107" i="32"/>
  <c r="AG241" i="40" s="1"/>
  <c r="P97" i="32"/>
  <c r="AE231" i="40" s="1"/>
  <c r="AH211" i="40"/>
  <c r="P107" i="32"/>
  <c r="AE241" i="40" s="1"/>
  <c r="AE210" i="40"/>
  <c r="Q94" i="32"/>
  <c r="AF228" i="40" s="1"/>
  <c r="AG216" i="40"/>
  <c r="O98" i="32"/>
  <c r="AD232" i="40" s="1"/>
  <c r="O94" i="32"/>
  <c r="AD228" i="40" s="1"/>
  <c r="AF215" i="40"/>
  <c r="AG210" i="40"/>
  <c r="AG218" i="40"/>
  <c r="Q92" i="32"/>
  <c r="AF226" i="40" s="1"/>
  <c r="S100" i="32"/>
  <c r="AH234" i="40" s="1"/>
  <c r="Q96" i="32"/>
  <c r="AF230" i="40" s="1"/>
  <c r="AH213" i="40"/>
  <c r="AD224" i="40"/>
  <c r="Q100" i="32"/>
  <c r="AF234" i="40" s="1"/>
  <c r="O96" i="32"/>
  <c r="AD230" i="40" s="1"/>
  <c r="R95" i="32"/>
  <c r="AG229" i="40" s="1"/>
  <c r="AD217" i="40"/>
  <c r="AE212" i="40"/>
  <c r="O92" i="32"/>
  <c r="AD226" i="40" s="1"/>
  <c r="S101" i="32"/>
  <c r="AH235" i="40" s="1"/>
  <c r="P100" i="32"/>
  <c r="AE234" i="40" s="1"/>
  <c r="R98" i="32"/>
  <c r="AG232" i="40" s="1"/>
  <c r="O97" i="32"/>
  <c r="AD231" i="40" s="1"/>
  <c r="Q95" i="32"/>
  <c r="AF229" i="40" s="1"/>
  <c r="S93" i="32"/>
  <c r="AH227" i="40" s="1"/>
  <c r="AG217" i="40"/>
  <c r="AD216" i="40"/>
  <c r="AF214" i="40"/>
  <c r="AH212" i="40"/>
  <c r="AE211" i="40"/>
  <c r="S92" i="32"/>
  <c r="AH226" i="40" s="1"/>
  <c r="AE209" i="40"/>
  <c r="AF224" i="40"/>
  <c r="AG209" i="40"/>
  <c r="S107" i="32"/>
  <c r="AH241" i="40" s="1"/>
  <c r="Q101" i="32"/>
  <c r="AF235" i="40" s="1"/>
  <c r="S99" i="32"/>
  <c r="AH233" i="40" s="1"/>
  <c r="P98" i="32"/>
  <c r="AE232" i="40" s="1"/>
  <c r="R96" i="32"/>
  <c r="AG230" i="40" s="1"/>
  <c r="O95" i="32"/>
  <c r="AD229" i="40" s="1"/>
  <c r="Q93" i="32"/>
  <c r="AF227" i="40" s="1"/>
  <c r="O101" i="32"/>
  <c r="AD235" i="40" s="1"/>
  <c r="Q99" i="32"/>
  <c r="AF233" i="40" s="1"/>
  <c r="S97" i="32"/>
  <c r="AH231" i="40" s="1"/>
  <c r="P96" i="32"/>
  <c r="AE230" i="40" s="1"/>
  <c r="R94" i="32"/>
  <c r="AG228" i="40" s="1"/>
  <c r="O93" i="32"/>
  <c r="AD227" i="40" s="1"/>
  <c r="AE42" i="29" l="1"/>
  <c r="AF42" i="29"/>
  <c r="AG42" i="29"/>
  <c r="AH42" i="29"/>
  <c r="AD42" i="29"/>
  <c r="C183" i="31" l="1"/>
  <c r="D183" i="31" s="1"/>
  <c r="E183" i="31" s="1"/>
  <c r="F183" i="31" s="1"/>
  <c r="G183" i="31" s="1"/>
  <c r="S13" i="32" l="1"/>
  <c r="AH249" i="40" s="1"/>
  <c r="M108" i="32"/>
  <c r="L108" i="32"/>
  <c r="K108" i="32"/>
  <c r="I108" i="32"/>
  <c r="F108" i="32"/>
  <c r="E108" i="32"/>
  <c r="D108" i="32"/>
  <c r="C108" i="32"/>
  <c r="M107" i="32"/>
  <c r="L107" i="32"/>
  <c r="K107" i="32"/>
  <c r="I107" i="32"/>
  <c r="F107" i="32"/>
  <c r="E107" i="32"/>
  <c r="D107" i="32"/>
  <c r="C107" i="32"/>
  <c r="M106" i="32"/>
  <c r="L106" i="32"/>
  <c r="K106" i="32"/>
  <c r="I106" i="32"/>
  <c r="F106" i="32"/>
  <c r="E106" i="32"/>
  <c r="D106" i="32"/>
  <c r="C106" i="32"/>
  <c r="M105" i="32"/>
  <c r="L105" i="32"/>
  <c r="K105" i="32"/>
  <c r="I105" i="32"/>
  <c r="F105" i="32"/>
  <c r="E105" i="32"/>
  <c r="D105" i="32"/>
  <c r="C105" i="32"/>
  <c r="M104" i="32"/>
  <c r="L104" i="32"/>
  <c r="K104" i="32"/>
  <c r="I104" i="32"/>
  <c r="F104" i="32"/>
  <c r="E104" i="32"/>
  <c r="D104" i="32"/>
  <c r="C104" i="32"/>
  <c r="M103" i="32"/>
  <c r="L103" i="32"/>
  <c r="K103" i="32"/>
  <c r="I103" i="32"/>
  <c r="F103" i="32"/>
  <c r="E103" i="32"/>
  <c r="D103" i="32"/>
  <c r="C103" i="32"/>
  <c r="M102" i="32"/>
  <c r="L102" i="32"/>
  <c r="K102" i="32"/>
  <c r="I102" i="32"/>
  <c r="F102" i="32"/>
  <c r="E102" i="32"/>
  <c r="D102" i="32"/>
  <c r="C102" i="32"/>
  <c r="M101" i="32"/>
  <c r="L101" i="32"/>
  <c r="K101" i="32"/>
  <c r="I101" i="32"/>
  <c r="F101" i="32"/>
  <c r="E101" i="32"/>
  <c r="D101" i="32"/>
  <c r="C101" i="32"/>
  <c r="M100" i="32"/>
  <c r="L100" i="32"/>
  <c r="K100" i="32"/>
  <c r="I100" i="32"/>
  <c r="F100" i="32"/>
  <c r="E100" i="32"/>
  <c r="D100" i="32"/>
  <c r="C100" i="32"/>
  <c r="M99" i="32"/>
  <c r="L99" i="32"/>
  <c r="K99" i="32"/>
  <c r="I99" i="32"/>
  <c r="F99" i="32"/>
  <c r="E99" i="32"/>
  <c r="D99" i="32"/>
  <c r="C99" i="32"/>
  <c r="M98" i="32"/>
  <c r="L98" i="32"/>
  <c r="K98" i="32"/>
  <c r="I98" i="32"/>
  <c r="F98" i="32"/>
  <c r="E98" i="32"/>
  <c r="D98" i="32"/>
  <c r="C98" i="32"/>
  <c r="M97" i="32"/>
  <c r="L97" i="32"/>
  <c r="K97" i="32"/>
  <c r="I97" i="32"/>
  <c r="F97" i="32"/>
  <c r="E97" i="32"/>
  <c r="D97" i="32"/>
  <c r="C97" i="32"/>
  <c r="M96" i="32"/>
  <c r="L96" i="32"/>
  <c r="K96" i="32"/>
  <c r="I96" i="32"/>
  <c r="F96" i="32"/>
  <c r="E96" i="32"/>
  <c r="D96" i="32"/>
  <c r="C96" i="32"/>
  <c r="M95" i="32"/>
  <c r="L95" i="32"/>
  <c r="K95" i="32"/>
  <c r="I95" i="32"/>
  <c r="F95" i="32"/>
  <c r="E95" i="32"/>
  <c r="D95" i="32"/>
  <c r="C95" i="32"/>
  <c r="M94" i="32"/>
  <c r="L94" i="32"/>
  <c r="K94" i="32"/>
  <c r="I94" i="32"/>
  <c r="F94" i="32"/>
  <c r="E94" i="32"/>
  <c r="D94" i="32"/>
  <c r="C94" i="32"/>
  <c r="M93" i="32"/>
  <c r="L93" i="32"/>
  <c r="K93" i="32"/>
  <c r="I93" i="32"/>
  <c r="F93" i="32"/>
  <c r="E93" i="32"/>
  <c r="D93" i="32"/>
  <c r="C93" i="32"/>
  <c r="M92" i="32"/>
  <c r="L92" i="32"/>
  <c r="K92" i="32"/>
  <c r="I92" i="32"/>
  <c r="F92" i="32"/>
  <c r="E92" i="32"/>
  <c r="D92" i="32"/>
  <c r="C92" i="32"/>
  <c r="M91" i="32"/>
  <c r="L91" i="32"/>
  <c r="K91" i="32"/>
  <c r="I91" i="32"/>
  <c r="F91" i="32"/>
  <c r="E91" i="32"/>
  <c r="D91" i="32"/>
  <c r="C91" i="32"/>
  <c r="M90" i="32"/>
  <c r="L90" i="32"/>
  <c r="K90" i="32"/>
  <c r="I90" i="32"/>
  <c r="F90" i="32"/>
  <c r="E90" i="32"/>
  <c r="D90" i="32"/>
  <c r="C90" i="32"/>
  <c r="M89" i="32"/>
  <c r="L89" i="32"/>
  <c r="K89" i="32"/>
  <c r="I89" i="32"/>
  <c r="F89" i="32"/>
  <c r="E89" i="32"/>
  <c r="D89" i="32"/>
  <c r="C89" i="32"/>
  <c r="M88" i="32"/>
  <c r="L88" i="32"/>
  <c r="K88" i="32"/>
  <c r="I88" i="32"/>
  <c r="F88" i="32"/>
  <c r="E88" i="32"/>
  <c r="D88" i="32"/>
  <c r="C88" i="32"/>
  <c r="M87" i="32"/>
  <c r="L87" i="32"/>
  <c r="K87" i="32"/>
  <c r="I87" i="32"/>
  <c r="F87" i="32"/>
  <c r="E87" i="32"/>
  <c r="D87" i="32"/>
  <c r="C87" i="32"/>
  <c r="M86" i="32"/>
  <c r="L86" i="32"/>
  <c r="K86" i="32"/>
  <c r="I86" i="32"/>
  <c r="F86" i="32"/>
  <c r="E86" i="32"/>
  <c r="D86" i="32"/>
  <c r="C86" i="32"/>
  <c r="M85" i="32"/>
  <c r="L85" i="32"/>
  <c r="K85" i="32"/>
  <c r="I85" i="32"/>
  <c r="F85" i="32"/>
  <c r="E85" i="32"/>
  <c r="D85" i="32"/>
  <c r="C85" i="32"/>
  <c r="M84" i="32"/>
  <c r="L84" i="32"/>
  <c r="K84" i="32"/>
  <c r="I84" i="32"/>
  <c r="F84" i="32"/>
  <c r="E84" i="32"/>
  <c r="D84" i="32"/>
  <c r="C84" i="32"/>
  <c r="M83" i="32"/>
  <c r="L83" i="32"/>
  <c r="K83" i="32"/>
  <c r="I83" i="32"/>
  <c r="F83" i="32"/>
  <c r="E83" i="32"/>
  <c r="D83" i="32"/>
  <c r="C83" i="32"/>
  <c r="M82" i="32"/>
  <c r="L82" i="32"/>
  <c r="K82" i="32"/>
  <c r="I82" i="32"/>
  <c r="F82" i="32"/>
  <c r="E82" i="32"/>
  <c r="D82" i="32"/>
  <c r="C82" i="32"/>
  <c r="M81" i="32"/>
  <c r="L81" i="32"/>
  <c r="K81" i="32"/>
  <c r="I81" i="32"/>
  <c r="F81" i="32"/>
  <c r="E81" i="32"/>
  <c r="D81" i="32"/>
  <c r="C81" i="32"/>
  <c r="M80" i="32"/>
  <c r="L80" i="32"/>
  <c r="K80" i="32"/>
  <c r="I80" i="32"/>
  <c r="F80" i="32"/>
  <c r="E80" i="32"/>
  <c r="D80" i="32"/>
  <c r="C80" i="32"/>
  <c r="M79" i="32"/>
  <c r="L79" i="32"/>
  <c r="K79" i="32"/>
  <c r="I79" i="32"/>
  <c r="F79" i="32"/>
  <c r="E79" i="32"/>
  <c r="D79" i="32"/>
  <c r="C79" i="32"/>
  <c r="M78" i="32"/>
  <c r="L78" i="32"/>
  <c r="K78" i="32"/>
  <c r="I78" i="32"/>
  <c r="F78" i="32"/>
  <c r="E78" i="32"/>
  <c r="D78" i="32"/>
  <c r="C78" i="32"/>
  <c r="M77" i="32"/>
  <c r="L77" i="32"/>
  <c r="K77" i="32"/>
  <c r="I77" i="32"/>
  <c r="F77" i="32"/>
  <c r="E77" i="32"/>
  <c r="D77" i="32"/>
  <c r="C77" i="32"/>
  <c r="M76" i="32"/>
  <c r="L76" i="32"/>
  <c r="K76" i="32"/>
  <c r="I76" i="32"/>
  <c r="F76" i="32"/>
  <c r="E76" i="32"/>
  <c r="D76" i="32"/>
  <c r="C76" i="32"/>
  <c r="M75" i="32"/>
  <c r="L75" i="32"/>
  <c r="K75" i="32"/>
  <c r="I75" i="32"/>
  <c r="F75" i="32"/>
  <c r="E75" i="32"/>
  <c r="D75" i="32"/>
  <c r="C75" i="32"/>
  <c r="M74" i="32"/>
  <c r="L74" i="32"/>
  <c r="K74" i="32"/>
  <c r="I74" i="32"/>
  <c r="F74" i="32"/>
  <c r="E74" i="32"/>
  <c r="D74" i="32"/>
  <c r="C74" i="32"/>
  <c r="M73" i="32"/>
  <c r="L73" i="32"/>
  <c r="K73" i="32"/>
  <c r="I73" i="32"/>
  <c r="F73" i="32"/>
  <c r="E73" i="32"/>
  <c r="D73" i="32"/>
  <c r="C73" i="32"/>
  <c r="M72" i="32"/>
  <c r="L72" i="32"/>
  <c r="K72" i="32"/>
  <c r="I72" i="32"/>
  <c r="F72" i="32"/>
  <c r="E72" i="32"/>
  <c r="D72" i="32"/>
  <c r="C72" i="32"/>
  <c r="M71" i="32"/>
  <c r="L71" i="32"/>
  <c r="K71" i="32"/>
  <c r="I71" i="32"/>
  <c r="F71" i="32"/>
  <c r="E71" i="32"/>
  <c r="D71" i="32"/>
  <c r="C71" i="32"/>
  <c r="M70" i="32"/>
  <c r="L70" i="32"/>
  <c r="K70" i="32"/>
  <c r="I70" i="32"/>
  <c r="F70" i="32"/>
  <c r="E70" i="32"/>
  <c r="D70" i="32"/>
  <c r="C70" i="32"/>
  <c r="M69" i="32"/>
  <c r="L69" i="32"/>
  <c r="K69" i="32"/>
  <c r="I69" i="32"/>
  <c r="F69" i="32"/>
  <c r="E69" i="32"/>
  <c r="D69" i="32"/>
  <c r="C69" i="32"/>
  <c r="M68" i="32"/>
  <c r="L68" i="32"/>
  <c r="K68" i="32"/>
  <c r="I68" i="32"/>
  <c r="F68" i="32"/>
  <c r="E68" i="32"/>
  <c r="D68" i="32"/>
  <c r="C68" i="32"/>
  <c r="M67" i="32"/>
  <c r="L67" i="32"/>
  <c r="K67" i="32"/>
  <c r="I67" i="32"/>
  <c r="F67" i="32"/>
  <c r="E67" i="32"/>
  <c r="D67" i="32"/>
  <c r="C67" i="32"/>
  <c r="M66" i="32"/>
  <c r="L66" i="32"/>
  <c r="K66" i="32"/>
  <c r="I66" i="32"/>
  <c r="F66" i="32"/>
  <c r="E66" i="32"/>
  <c r="D66" i="32"/>
  <c r="C66" i="32"/>
  <c r="M65" i="32"/>
  <c r="L65" i="32"/>
  <c r="K65" i="32"/>
  <c r="I65" i="32"/>
  <c r="F65" i="32"/>
  <c r="E65" i="32"/>
  <c r="D65" i="32"/>
  <c r="C65" i="32"/>
  <c r="M64" i="32"/>
  <c r="L64" i="32"/>
  <c r="K64" i="32"/>
  <c r="I64" i="32"/>
  <c r="F64" i="32"/>
  <c r="E64" i="32"/>
  <c r="D64" i="32"/>
  <c r="C64" i="32"/>
  <c r="M63" i="32"/>
  <c r="L63" i="32"/>
  <c r="K63" i="32"/>
  <c r="I63" i="32"/>
  <c r="F63" i="32"/>
  <c r="E63" i="32"/>
  <c r="D63" i="32"/>
  <c r="C63" i="32"/>
  <c r="M62" i="32"/>
  <c r="L62" i="32"/>
  <c r="K62" i="32"/>
  <c r="I62" i="32"/>
  <c r="F62" i="32"/>
  <c r="E62" i="32"/>
  <c r="D62" i="32"/>
  <c r="C62" i="32"/>
  <c r="M61" i="32"/>
  <c r="L61" i="32"/>
  <c r="K61" i="32"/>
  <c r="I61" i="32"/>
  <c r="F61" i="32"/>
  <c r="E61" i="32"/>
  <c r="D61" i="32"/>
  <c r="C61" i="32"/>
  <c r="M60" i="32"/>
  <c r="L60" i="32"/>
  <c r="K60" i="32"/>
  <c r="I60" i="32"/>
  <c r="F60" i="32"/>
  <c r="E60" i="32"/>
  <c r="D60" i="32"/>
  <c r="C60" i="32"/>
  <c r="M59" i="32"/>
  <c r="L59" i="32"/>
  <c r="K59" i="32"/>
  <c r="I59" i="32"/>
  <c r="F59" i="32"/>
  <c r="E59" i="32"/>
  <c r="D59" i="32"/>
  <c r="C59" i="32"/>
  <c r="M58" i="32"/>
  <c r="L58" i="32"/>
  <c r="K58" i="32"/>
  <c r="I58" i="32"/>
  <c r="F58" i="32"/>
  <c r="E58" i="32"/>
  <c r="D58" i="32"/>
  <c r="C58" i="32"/>
  <c r="O18" i="32"/>
  <c r="P18" i="32"/>
  <c r="Q18" i="32"/>
  <c r="R18" i="32"/>
  <c r="S18" i="32"/>
  <c r="O19" i="32"/>
  <c r="P19" i="32"/>
  <c r="Q19" i="32"/>
  <c r="R19" i="32"/>
  <c r="S19" i="32"/>
  <c r="O20" i="32"/>
  <c r="P20" i="32"/>
  <c r="Q20" i="32"/>
  <c r="R20" i="32"/>
  <c r="S20" i="32"/>
  <c r="O21" i="32"/>
  <c r="P21" i="32"/>
  <c r="Q21" i="32"/>
  <c r="R21" i="32"/>
  <c r="S21" i="32"/>
  <c r="L8" i="32"/>
  <c r="M8" i="32"/>
  <c r="L9" i="32"/>
  <c r="M9" i="32"/>
  <c r="L10" i="32"/>
  <c r="M10" i="32"/>
  <c r="L11" i="32"/>
  <c r="M11" i="32"/>
  <c r="L12" i="32"/>
  <c r="M12" i="32"/>
  <c r="L13" i="32"/>
  <c r="M13" i="32"/>
  <c r="L14" i="32"/>
  <c r="M14" i="32"/>
  <c r="L15" i="32"/>
  <c r="M15" i="32"/>
  <c r="L16" i="32"/>
  <c r="M16" i="32"/>
  <c r="L17" i="32"/>
  <c r="M17" i="32"/>
  <c r="L18" i="32"/>
  <c r="M18" i="32"/>
  <c r="L19" i="32"/>
  <c r="M19" i="32"/>
  <c r="L20" i="32"/>
  <c r="M20" i="32"/>
  <c r="L21" i="32"/>
  <c r="M21" i="32"/>
  <c r="L22" i="32"/>
  <c r="M22" i="32"/>
  <c r="L23" i="32"/>
  <c r="M23" i="32"/>
  <c r="L24" i="32"/>
  <c r="M24" i="32"/>
  <c r="L25" i="32"/>
  <c r="M25" i="32"/>
  <c r="L26" i="32"/>
  <c r="M26" i="32"/>
  <c r="L27" i="32"/>
  <c r="M27" i="32"/>
  <c r="L28" i="32"/>
  <c r="M28" i="32"/>
  <c r="L29" i="32"/>
  <c r="M29" i="32"/>
  <c r="L30" i="32"/>
  <c r="M30" i="32"/>
  <c r="L31" i="32"/>
  <c r="M31" i="32"/>
  <c r="L32" i="32"/>
  <c r="M32" i="32"/>
  <c r="L33" i="32"/>
  <c r="M33" i="32"/>
  <c r="L34" i="32"/>
  <c r="M34" i="32"/>
  <c r="L35" i="32"/>
  <c r="M35" i="32"/>
  <c r="L36" i="32"/>
  <c r="M36" i="32"/>
  <c r="L37" i="32"/>
  <c r="M37" i="32"/>
  <c r="L38" i="32"/>
  <c r="M38" i="32"/>
  <c r="L39" i="32"/>
  <c r="M39" i="32"/>
  <c r="L40" i="32"/>
  <c r="M40" i="32"/>
  <c r="L41" i="32"/>
  <c r="M41" i="32"/>
  <c r="L42" i="32"/>
  <c r="M42" i="32"/>
  <c r="L43" i="32"/>
  <c r="M43" i="32"/>
  <c r="L44" i="32"/>
  <c r="M44" i="32"/>
  <c r="L45" i="32"/>
  <c r="M45" i="32"/>
  <c r="L46" i="32"/>
  <c r="M46" i="32"/>
  <c r="L47" i="32"/>
  <c r="M47" i="32"/>
  <c r="L48" i="32"/>
  <c r="M48" i="32"/>
  <c r="L49" i="32"/>
  <c r="M49" i="32"/>
  <c r="L50" i="32"/>
  <c r="M50" i="32"/>
  <c r="L51" i="32"/>
  <c r="M51" i="32"/>
  <c r="L52" i="32"/>
  <c r="M52" i="32"/>
  <c r="L53" i="32"/>
  <c r="M53" i="32"/>
  <c r="L54" i="32"/>
  <c r="M54" i="32"/>
  <c r="L55" i="32"/>
  <c r="M55" i="32"/>
  <c r="L56" i="32"/>
  <c r="M56" i="32"/>
  <c r="L57" i="32"/>
  <c r="M57" i="32"/>
  <c r="M7" i="32"/>
  <c r="L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4" i="32"/>
  <c r="K45" i="32"/>
  <c r="K46" i="32"/>
  <c r="K47" i="32"/>
  <c r="K48" i="32"/>
  <c r="K49" i="32"/>
  <c r="K50" i="32"/>
  <c r="K51" i="32"/>
  <c r="K52" i="32"/>
  <c r="K53" i="32"/>
  <c r="K54" i="32"/>
  <c r="K55" i="32"/>
  <c r="K56" i="32"/>
  <c r="K57" i="32"/>
  <c r="K7" i="32"/>
  <c r="C188" i="31"/>
  <c r="D188" i="31" s="1"/>
  <c r="E188" i="31" s="1"/>
  <c r="F188" i="31" s="1"/>
  <c r="G188" i="31" s="1"/>
  <c r="C203" i="31"/>
  <c r="D203" i="31" s="1"/>
  <c r="E203" i="31" s="1"/>
  <c r="F203" i="31" s="1"/>
  <c r="G203" i="31" s="1"/>
  <c r="S23" i="32" s="1"/>
  <c r="C197" i="31"/>
  <c r="D197" i="31" s="1"/>
  <c r="P17" i="32" s="1"/>
  <c r="E130" i="31"/>
  <c r="F130" i="31"/>
  <c r="G130" i="31"/>
  <c r="H130" i="31"/>
  <c r="I130" i="31"/>
  <c r="J130" i="31"/>
  <c r="E131" i="31"/>
  <c r="F131" i="31"/>
  <c r="G131" i="31"/>
  <c r="H131" i="31"/>
  <c r="I131" i="31"/>
  <c r="J131" i="31"/>
  <c r="E132" i="31"/>
  <c r="F132" i="31"/>
  <c r="G132" i="31"/>
  <c r="H132" i="31"/>
  <c r="I132" i="31"/>
  <c r="J132" i="31"/>
  <c r="E133" i="31"/>
  <c r="F133" i="31"/>
  <c r="G133" i="31"/>
  <c r="H133" i="31"/>
  <c r="I133" i="31"/>
  <c r="J133" i="31"/>
  <c r="E134" i="31"/>
  <c r="F134" i="31"/>
  <c r="G134" i="31"/>
  <c r="H134" i="31"/>
  <c r="I134" i="31"/>
  <c r="J134" i="31"/>
  <c r="E136" i="31"/>
  <c r="F136" i="31"/>
  <c r="G136" i="31"/>
  <c r="H136" i="31"/>
  <c r="I136" i="31"/>
  <c r="J136" i="31"/>
  <c r="D71" i="31"/>
  <c r="D72" i="31"/>
  <c r="D73" i="31"/>
  <c r="D74" i="31"/>
  <c r="D75" i="31"/>
  <c r="D77" i="31"/>
  <c r="C24" i="31"/>
  <c r="C25" i="31"/>
  <c r="C26" i="31"/>
  <c r="C27" i="31"/>
  <c r="C28" i="31"/>
  <c r="C30" i="31"/>
  <c r="G22" i="53"/>
  <c r="G23" i="53"/>
  <c r="G24" i="53"/>
  <c r="G25" i="53"/>
  <c r="G26" i="53"/>
  <c r="G28" i="53"/>
  <c r="D121" i="31"/>
  <c r="D122" i="31"/>
  <c r="D126" i="31"/>
  <c r="D130" i="31"/>
  <c r="D131" i="31"/>
  <c r="D132" i="31"/>
  <c r="D133" i="31"/>
  <c r="D134" i="31"/>
  <c r="D136" i="31"/>
  <c r="C126" i="31"/>
  <c r="C193" i="31" s="1"/>
  <c r="C128" i="31"/>
  <c r="C195" i="31" s="1"/>
  <c r="I31" i="40"/>
  <c r="I32" i="40"/>
  <c r="Y312" i="40"/>
  <c r="Z312" i="40"/>
  <c r="AB312" i="40"/>
  <c r="Y313" i="40"/>
  <c r="AA313" i="40"/>
  <c r="AB313" i="40"/>
  <c r="Y314" i="40"/>
  <c r="Z314" i="40"/>
  <c r="AA314" i="40"/>
  <c r="AB314" i="40"/>
  <c r="Y315" i="40"/>
  <c r="Z315" i="40"/>
  <c r="AA315" i="40"/>
  <c r="AB315" i="40"/>
  <c r="Y316" i="40"/>
  <c r="Z316" i="40"/>
  <c r="AA316" i="40"/>
  <c r="AB316" i="40"/>
  <c r="Y317" i="40"/>
  <c r="Z317" i="40"/>
  <c r="AA317" i="40"/>
  <c r="AB317" i="40"/>
  <c r="Y318" i="40"/>
  <c r="Z318" i="40"/>
  <c r="AA318" i="40"/>
  <c r="AB318" i="40"/>
  <c r="Y319" i="40"/>
  <c r="Z319" i="40"/>
  <c r="AA319" i="40"/>
  <c r="AB319" i="40"/>
  <c r="Y320" i="40"/>
  <c r="Z320" i="40"/>
  <c r="AA320" i="40"/>
  <c r="AB320" i="40"/>
  <c r="Y326" i="40"/>
  <c r="Z326" i="40"/>
  <c r="AA326" i="40"/>
  <c r="AB326" i="40"/>
  <c r="Z311" i="40"/>
  <c r="AA311" i="40"/>
  <c r="AB311" i="40"/>
  <c r="Y311" i="40"/>
  <c r="Y297" i="40"/>
  <c r="Z297" i="40"/>
  <c r="AA297" i="40"/>
  <c r="AB297" i="40"/>
  <c r="Y298" i="40"/>
  <c r="Z298" i="40"/>
  <c r="AA298" i="40"/>
  <c r="AB298" i="40"/>
  <c r="Y299" i="40"/>
  <c r="Z299" i="40"/>
  <c r="AA299" i="40"/>
  <c r="AB299" i="40"/>
  <c r="Y300" i="40"/>
  <c r="Z300" i="40"/>
  <c r="AA300" i="40"/>
  <c r="AB300" i="40"/>
  <c r="Y301" i="40"/>
  <c r="Z301" i="40"/>
  <c r="AA301" i="40"/>
  <c r="AB301" i="40"/>
  <c r="Y302" i="40"/>
  <c r="Z302" i="40"/>
  <c r="AA302" i="40"/>
  <c r="AB302" i="40"/>
  <c r="Y303" i="40"/>
  <c r="Z303" i="40"/>
  <c r="AA303" i="40"/>
  <c r="AB303" i="40"/>
  <c r="Y309" i="40"/>
  <c r="Z309" i="40"/>
  <c r="AA309" i="40"/>
  <c r="AB309" i="40"/>
  <c r="Z294" i="40"/>
  <c r="AA294" i="40"/>
  <c r="AB294" i="40"/>
  <c r="Y294" i="40"/>
  <c r="Y278" i="40"/>
  <c r="Y280" i="40"/>
  <c r="Z280" i="40"/>
  <c r="AA280" i="40"/>
  <c r="AB280" i="40"/>
  <c r="Y281" i="40"/>
  <c r="Z281" i="40"/>
  <c r="AA281" i="40"/>
  <c r="AB281" i="40"/>
  <c r="Y282" i="40"/>
  <c r="Z282" i="40"/>
  <c r="AA282" i="40"/>
  <c r="AB282" i="40"/>
  <c r="Y283" i="40"/>
  <c r="Z283" i="40"/>
  <c r="AA283" i="40"/>
  <c r="AB283" i="40"/>
  <c r="Y284" i="40"/>
  <c r="Z284" i="40"/>
  <c r="AA284" i="40"/>
  <c r="AB284" i="40"/>
  <c r="Y285" i="40"/>
  <c r="Z285" i="40"/>
  <c r="AA285" i="40"/>
  <c r="AB285" i="40"/>
  <c r="Y286" i="40"/>
  <c r="Z286" i="40"/>
  <c r="AA286" i="40"/>
  <c r="AB286" i="40"/>
  <c r="Y292" i="40"/>
  <c r="Z292" i="40"/>
  <c r="AA292" i="40"/>
  <c r="AB292" i="40"/>
  <c r="Z277" i="40"/>
  <c r="AA277" i="40"/>
  <c r="AB277" i="40"/>
  <c r="Y277" i="40"/>
  <c r="I104" i="49"/>
  <c r="I96" i="49"/>
  <c r="I90" i="49"/>
  <c r="I91" i="49"/>
  <c r="I92" i="49"/>
  <c r="I93" i="49"/>
  <c r="I94" i="49"/>
  <c r="I95" i="49"/>
  <c r="I97" i="49"/>
  <c r="I98" i="49"/>
  <c r="I89" i="49"/>
  <c r="I72" i="49"/>
  <c r="I66" i="49"/>
  <c r="I67" i="49"/>
  <c r="I68" i="49"/>
  <c r="I69" i="49"/>
  <c r="I70" i="49"/>
  <c r="I71" i="49"/>
  <c r="I73" i="49"/>
  <c r="I74" i="49"/>
  <c r="I80" i="49"/>
  <c r="I57" i="49"/>
  <c r="I34" i="49"/>
  <c r="I49" i="49"/>
  <c r="I47" i="49"/>
  <c r="I48" i="49"/>
  <c r="I50" i="49"/>
  <c r="I51" i="49"/>
  <c r="I43" i="49"/>
  <c r="I44" i="49"/>
  <c r="I45" i="49"/>
  <c r="I46" i="49"/>
  <c r="P328" i="40"/>
  <c r="Q328" i="40"/>
  <c r="R328" i="40"/>
  <c r="S328" i="40"/>
  <c r="T328" i="40"/>
  <c r="U328" i="40"/>
  <c r="V328" i="40"/>
  <c r="W328" i="40"/>
  <c r="X328" i="40"/>
  <c r="P329" i="40"/>
  <c r="Q329" i="40"/>
  <c r="R329" i="40"/>
  <c r="S329" i="40"/>
  <c r="T329" i="40"/>
  <c r="U329" i="40"/>
  <c r="V329" i="40"/>
  <c r="W329" i="40"/>
  <c r="X329" i="40"/>
  <c r="P330" i="40"/>
  <c r="Q330" i="40"/>
  <c r="R330" i="40"/>
  <c r="S330" i="40"/>
  <c r="T330" i="40"/>
  <c r="U330" i="40"/>
  <c r="V330" i="40"/>
  <c r="W330" i="40"/>
  <c r="X330" i="40"/>
  <c r="P331" i="40"/>
  <c r="Q331" i="40"/>
  <c r="R331" i="40"/>
  <c r="S331" i="40"/>
  <c r="T331" i="40"/>
  <c r="U331" i="40"/>
  <c r="V331" i="40"/>
  <c r="W331" i="40"/>
  <c r="X331" i="40"/>
  <c r="P332" i="40"/>
  <c r="Q332" i="40"/>
  <c r="R332" i="40"/>
  <c r="S332" i="40"/>
  <c r="T332" i="40"/>
  <c r="U332" i="40"/>
  <c r="V332" i="40"/>
  <c r="W332" i="40"/>
  <c r="X332" i="40"/>
  <c r="P333" i="40"/>
  <c r="Q333" i="40"/>
  <c r="R333" i="40"/>
  <c r="S333" i="40"/>
  <c r="T333" i="40"/>
  <c r="U333" i="40"/>
  <c r="V333" i="40"/>
  <c r="W333" i="40"/>
  <c r="X333" i="40"/>
  <c r="P334" i="40"/>
  <c r="Q334" i="40"/>
  <c r="R334" i="40"/>
  <c r="S334" i="40"/>
  <c r="T334" i="40"/>
  <c r="U334" i="40"/>
  <c r="V334" i="40"/>
  <c r="W334" i="40"/>
  <c r="X334" i="40"/>
  <c r="P335" i="40"/>
  <c r="Q335" i="40"/>
  <c r="R335" i="40"/>
  <c r="S335" i="40"/>
  <c r="T335" i="40"/>
  <c r="U335" i="40"/>
  <c r="V335" i="40"/>
  <c r="W335" i="40"/>
  <c r="X335" i="40"/>
  <c r="P336" i="40"/>
  <c r="Q336" i="40"/>
  <c r="R336" i="40"/>
  <c r="S336" i="40"/>
  <c r="T336" i="40"/>
  <c r="U336" i="40"/>
  <c r="V336" i="40"/>
  <c r="W336" i="40"/>
  <c r="X336" i="40"/>
  <c r="P337" i="40"/>
  <c r="Q337" i="40"/>
  <c r="R337" i="40"/>
  <c r="S337" i="40"/>
  <c r="T337" i="40"/>
  <c r="U337" i="40"/>
  <c r="V337" i="40"/>
  <c r="W337" i="40"/>
  <c r="X337" i="40"/>
  <c r="P338" i="40"/>
  <c r="Q338" i="40"/>
  <c r="R338" i="40"/>
  <c r="S338" i="40"/>
  <c r="T338" i="40"/>
  <c r="U338" i="40"/>
  <c r="V338" i="40"/>
  <c r="W338" i="40"/>
  <c r="X338" i="40"/>
  <c r="P339" i="40"/>
  <c r="Q339" i="40"/>
  <c r="R339" i="40"/>
  <c r="S339" i="40"/>
  <c r="T339" i="40"/>
  <c r="U339" i="40"/>
  <c r="V339" i="40"/>
  <c r="W339" i="40"/>
  <c r="X339" i="40"/>
  <c r="P340" i="40"/>
  <c r="Q340" i="40"/>
  <c r="R340" i="40"/>
  <c r="S340" i="40"/>
  <c r="T340" i="40"/>
  <c r="U340" i="40"/>
  <c r="V340" i="40"/>
  <c r="W340" i="40"/>
  <c r="X340" i="40"/>
  <c r="P341" i="40"/>
  <c r="Q341" i="40"/>
  <c r="R341" i="40"/>
  <c r="S341" i="40"/>
  <c r="T341" i="40"/>
  <c r="U341" i="40"/>
  <c r="V341" i="40"/>
  <c r="W341" i="40"/>
  <c r="X341" i="40"/>
  <c r="P342" i="40"/>
  <c r="Q342" i="40"/>
  <c r="R342" i="40"/>
  <c r="S342" i="40"/>
  <c r="T342" i="40"/>
  <c r="U342" i="40"/>
  <c r="V342" i="40"/>
  <c r="W342" i="40"/>
  <c r="X342" i="40"/>
  <c r="P343" i="40"/>
  <c r="Q343" i="40"/>
  <c r="R343" i="40"/>
  <c r="S343" i="40"/>
  <c r="T343" i="40"/>
  <c r="U343" i="40"/>
  <c r="V343" i="40"/>
  <c r="W343" i="40"/>
  <c r="X343" i="40"/>
  <c r="P344" i="40"/>
  <c r="Q344" i="40"/>
  <c r="R344" i="40"/>
  <c r="S344" i="40"/>
  <c r="T344" i="40"/>
  <c r="U344" i="40"/>
  <c r="V344" i="40"/>
  <c r="W344" i="40"/>
  <c r="X344" i="40"/>
  <c r="P345" i="40"/>
  <c r="Q345" i="40"/>
  <c r="R345" i="40"/>
  <c r="S345" i="40"/>
  <c r="T345" i="40"/>
  <c r="U345" i="40"/>
  <c r="V345" i="40"/>
  <c r="W345" i="40"/>
  <c r="X345" i="40"/>
  <c r="P346" i="40"/>
  <c r="Q346" i="40"/>
  <c r="R346" i="40"/>
  <c r="S346" i="40"/>
  <c r="T346" i="40"/>
  <c r="U346" i="40"/>
  <c r="V346" i="40"/>
  <c r="W346" i="40"/>
  <c r="X346" i="40"/>
  <c r="P347" i="40"/>
  <c r="Q347" i="40"/>
  <c r="R347" i="40"/>
  <c r="S347" i="40"/>
  <c r="T347" i="40"/>
  <c r="U347" i="40"/>
  <c r="V347" i="40"/>
  <c r="W347" i="40"/>
  <c r="X347" i="40"/>
  <c r="P348" i="40"/>
  <c r="Q348" i="40"/>
  <c r="R348" i="40"/>
  <c r="S348" i="40"/>
  <c r="T348" i="40"/>
  <c r="U348" i="40"/>
  <c r="V348" i="40"/>
  <c r="W348" i="40"/>
  <c r="X348" i="40"/>
  <c r="P349" i="40"/>
  <c r="Q349" i="40"/>
  <c r="R349" i="40"/>
  <c r="S349" i="40"/>
  <c r="T349" i="40"/>
  <c r="U349" i="40"/>
  <c r="V349" i="40"/>
  <c r="W349" i="40"/>
  <c r="X349" i="40"/>
  <c r="P350" i="40"/>
  <c r="Q350" i="40"/>
  <c r="R350" i="40"/>
  <c r="S350" i="40"/>
  <c r="T350" i="40"/>
  <c r="U350" i="40"/>
  <c r="V350" i="40"/>
  <c r="W350" i="40"/>
  <c r="X350" i="40"/>
  <c r="P351" i="40"/>
  <c r="Q351" i="40"/>
  <c r="R351" i="40"/>
  <c r="S351" i="40"/>
  <c r="T351" i="40"/>
  <c r="U351" i="40"/>
  <c r="V351" i="40"/>
  <c r="W351" i="40"/>
  <c r="X351" i="40"/>
  <c r="P352" i="40"/>
  <c r="Q352" i="40"/>
  <c r="R352" i="40"/>
  <c r="S352" i="40"/>
  <c r="T352" i="40"/>
  <c r="U352" i="40"/>
  <c r="V352" i="40"/>
  <c r="W352" i="40"/>
  <c r="X352" i="40"/>
  <c r="P353" i="40"/>
  <c r="Q353" i="40"/>
  <c r="R353" i="40"/>
  <c r="S353" i="40"/>
  <c r="T353" i="40"/>
  <c r="U353" i="40"/>
  <c r="V353" i="40"/>
  <c r="W353" i="40"/>
  <c r="X353" i="40"/>
  <c r="P354" i="40"/>
  <c r="Q354" i="40"/>
  <c r="R354" i="40"/>
  <c r="S354" i="40"/>
  <c r="T354" i="40"/>
  <c r="U354" i="40"/>
  <c r="V354" i="40"/>
  <c r="W354" i="40"/>
  <c r="X354" i="40"/>
  <c r="P355" i="40"/>
  <c r="Q355" i="40"/>
  <c r="R355" i="40"/>
  <c r="S355" i="40"/>
  <c r="T355" i="40"/>
  <c r="U355" i="40"/>
  <c r="V355" i="40"/>
  <c r="W355" i="40"/>
  <c r="X355" i="40"/>
  <c r="P356" i="40"/>
  <c r="Q356" i="40"/>
  <c r="R356" i="40"/>
  <c r="S356" i="40"/>
  <c r="T356" i="40"/>
  <c r="U356" i="40"/>
  <c r="V356" i="40"/>
  <c r="W356" i="40"/>
  <c r="X356" i="40"/>
  <c r="P357" i="40"/>
  <c r="Q357" i="40"/>
  <c r="R357" i="40"/>
  <c r="S357" i="40"/>
  <c r="T357" i="40"/>
  <c r="U357" i="40"/>
  <c r="V357" i="40"/>
  <c r="W357" i="40"/>
  <c r="X357" i="40"/>
  <c r="P358" i="40"/>
  <c r="Q358" i="40"/>
  <c r="R358" i="40"/>
  <c r="S358" i="40"/>
  <c r="T358" i="40"/>
  <c r="U358" i="40"/>
  <c r="V358" i="40"/>
  <c r="W358" i="40"/>
  <c r="X358" i="40"/>
  <c r="P359" i="40"/>
  <c r="Q359" i="40"/>
  <c r="R359" i="40"/>
  <c r="S359" i="40"/>
  <c r="T359" i="40"/>
  <c r="U359" i="40"/>
  <c r="V359" i="40"/>
  <c r="W359" i="40"/>
  <c r="X359" i="40"/>
  <c r="P360" i="40"/>
  <c r="Q360" i="40"/>
  <c r="R360" i="40"/>
  <c r="S360" i="40"/>
  <c r="T360" i="40"/>
  <c r="U360" i="40"/>
  <c r="V360" i="40"/>
  <c r="W360" i="40"/>
  <c r="X360" i="40"/>
  <c r="P361" i="40"/>
  <c r="Q361" i="40"/>
  <c r="R361" i="40"/>
  <c r="S361" i="40"/>
  <c r="T361" i="40"/>
  <c r="U361" i="40"/>
  <c r="V361" i="40"/>
  <c r="W361" i="40"/>
  <c r="X361" i="40"/>
  <c r="P362" i="40"/>
  <c r="Q362" i="40"/>
  <c r="R362" i="40"/>
  <c r="S362" i="40"/>
  <c r="T362" i="40"/>
  <c r="U362" i="40"/>
  <c r="V362" i="40"/>
  <c r="W362" i="40"/>
  <c r="X362" i="40"/>
  <c r="P363" i="40"/>
  <c r="Q363" i="40"/>
  <c r="R363" i="40"/>
  <c r="S363" i="40"/>
  <c r="T363" i="40"/>
  <c r="U363" i="40"/>
  <c r="V363" i="40"/>
  <c r="W363" i="40"/>
  <c r="X363" i="40"/>
  <c r="P364" i="40"/>
  <c r="Q364" i="40"/>
  <c r="R364" i="40"/>
  <c r="S364" i="40"/>
  <c r="T364" i="40"/>
  <c r="U364" i="40"/>
  <c r="V364" i="40"/>
  <c r="W364" i="40"/>
  <c r="X364" i="40"/>
  <c r="P365" i="40"/>
  <c r="Q365" i="40"/>
  <c r="R365" i="40"/>
  <c r="S365" i="40"/>
  <c r="T365" i="40"/>
  <c r="U365" i="40"/>
  <c r="V365" i="40"/>
  <c r="W365" i="40"/>
  <c r="X365" i="40"/>
  <c r="P366" i="40"/>
  <c r="Q366" i="40"/>
  <c r="R366" i="40"/>
  <c r="S366" i="40"/>
  <c r="T366" i="40"/>
  <c r="U366" i="40"/>
  <c r="V366" i="40"/>
  <c r="W366" i="40"/>
  <c r="X366" i="40"/>
  <c r="P367" i="40"/>
  <c r="Q367" i="40"/>
  <c r="R367" i="40"/>
  <c r="S367" i="40"/>
  <c r="T367" i="40"/>
  <c r="U367" i="40"/>
  <c r="V367" i="40"/>
  <c r="W367" i="40"/>
  <c r="X367" i="40"/>
  <c r="P368" i="40"/>
  <c r="Q368" i="40"/>
  <c r="R368" i="40"/>
  <c r="S368" i="40"/>
  <c r="T368" i="40"/>
  <c r="U368" i="40"/>
  <c r="V368" i="40"/>
  <c r="W368" i="40"/>
  <c r="X368" i="40"/>
  <c r="P369" i="40"/>
  <c r="Q369" i="40"/>
  <c r="R369" i="40"/>
  <c r="S369" i="40"/>
  <c r="T369" i="40"/>
  <c r="U369" i="40"/>
  <c r="V369" i="40"/>
  <c r="W369" i="40"/>
  <c r="X369" i="40"/>
  <c r="P370" i="40"/>
  <c r="Q370" i="40"/>
  <c r="R370" i="40"/>
  <c r="S370" i="40"/>
  <c r="T370" i="40"/>
  <c r="U370" i="40"/>
  <c r="V370" i="40"/>
  <c r="W370" i="40"/>
  <c r="X370" i="40"/>
  <c r="P371" i="40"/>
  <c r="Q371" i="40"/>
  <c r="R371" i="40"/>
  <c r="S371" i="40"/>
  <c r="T371" i="40"/>
  <c r="U371" i="40"/>
  <c r="V371" i="40"/>
  <c r="W371" i="40"/>
  <c r="X371" i="40"/>
  <c r="P372" i="40"/>
  <c r="Q372" i="40"/>
  <c r="R372" i="40"/>
  <c r="S372" i="40"/>
  <c r="T372" i="40"/>
  <c r="U372" i="40"/>
  <c r="V372" i="40"/>
  <c r="W372" i="40"/>
  <c r="X372" i="40"/>
  <c r="P373" i="40"/>
  <c r="Q373" i="40"/>
  <c r="R373" i="40"/>
  <c r="S373" i="40"/>
  <c r="T373" i="40"/>
  <c r="U373" i="40"/>
  <c r="V373" i="40"/>
  <c r="W373" i="40"/>
  <c r="X373" i="40"/>
  <c r="P374" i="40"/>
  <c r="Q374" i="40"/>
  <c r="R374" i="40"/>
  <c r="S374" i="40"/>
  <c r="T374" i="40"/>
  <c r="U374" i="40"/>
  <c r="V374" i="40"/>
  <c r="W374" i="40"/>
  <c r="X374" i="40"/>
  <c r="P375" i="40"/>
  <c r="Q375" i="40"/>
  <c r="R375" i="40"/>
  <c r="S375" i="40"/>
  <c r="T375" i="40"/>
  <c r="U375" i="40"/>
  <c r="V375" i="40"/>
  <c r="W375" i="40"/>
  <c r="X375" i="40"/>
  <c r="P376" i="40"/>
  <c r="Q376" i="40"/>
  <c r="R376" i="40"/>
  <c r="S376" i="40"/>
  <c r="T376" i="40"/>
  <c r="U376" i="40"/>
  <c r="V376" i="40"/>
  <c r="W376" i="40"/>
  <c r="X376" i="40"/>
  <c r="P377" i="40"/>
  <c r="Q377" i="40"/>
  <c r="R377" i="40"/>
  <c r="S377" i="40"/>
  <c r="T377" i="40"/>
  <c r="U377" i="40"/>
  <c r="V377" i="40"/>
  <c r="W377" i="40"/>
  <c r="X377" i="40"/>
  <c r="P378" i="40"/>
  <c r="Q378" i="40"/>
  <c r="R378" i="40"/>
  <c r="S378" i="40"/>
  <c r="T378" i="40"/>
  <c r="U378" i="40"/>
  <c r="V378" i="40"/>
  <c r="W378" i="40"/>
  <c r="X378" i="40"/>
  <c r="AH361" i="40"/>
  <c r="AG361" i="40"/>
  <c r="AF361" i="40"/>
  <c r="AE361" i="40"/>
  <c r="AD361" i="40"/>
  <c r="AC361" i="40"/>
  <c r="AB361" i="40"/>
  <c r="AA361" i="40"/>
  <c r="Z361" i="40"/>
  <c r="Y361" i="40"/>
  <c r="O361" i="40"/>
  <c r="N361" i="40"/>
  <c r="M361" i="40"/>
  <c r="I361" i="40"/>
  <c r="F361" i="40"/>
  <c r="E361" i="40"/>
  <c r="D361" i="40"/>
  <c r="C361" i="40"/>
  <c r="AH360" i="40"/>
  <c r="AG360" i="40"/>
  <c r="AF360" i="40"/>
  <c r="AE360" i="40"/>
  <c r="AD360" i="40"/>
  <c r="AC360" i="40"/>
  <c r="AB360" i="40"/>
  <c r="AA360" i="40"/>
  <c r="Z360" i="40"/>
  <c r="Y360" i="40"/>
  <c r="O360" i="40"/>
  <c r="N360" i="40"/>
  <c r="M360" i="40"/>
  <c r="I360" i="40"/>
  <c r="F360" i="40"/>
  <c r="E360" i="40"/>
  <c r="D360" i="40"/>
  <c r="C360" i="40"/>
  <c r="AH359" i="40"/>
  <c r="AG359" i="40"/>
  <c r="AF359" i="40"/>
  <c r="AE359" i="40"/>
  <c r="AD359" i="40"/>
  <c r="AC359" i="40"/>
  <c r="AB359" i="40"/>
  <c r="AA359" i="40"/>
  <c r="Z359" i="40"/>
  <c r="Y359" i="40"/>
  <c r="O359" i="40"/>
  <c r="N359" i="40"/>
  <c r="M359" i="40"/>
  <c r="I359" i="40"/>
  <c r="F359" i="40"/>
  <c r="E359" i="40"/>
  <c r="D359" i="40"/>
  <c r="C359" i="40"/>
  <c r="AH358" i="40"/>
  <c r="AG358" i="40"/>
  <c r="AF358" i="40"/>
  <c r="AE358" i="40"/>
  <c r="AD358" i="40"/>
  <c r="AC358" i="40"/>
  <c r="AB358" i="40"/>
  <c r="AA358" i="40"/>
  <c r="Z358" i="40"/>
  <c r="Y358" i="40"/>
  <c r="O358" i="40"/>
  <c r="N358" i="40"/>
  <c r="M358" i="40"/>
  <c r="I358" i="40"/>
  <c r="F358" i="40"/>
  <c r="E358" i="40"/>
  <c r="D358" i="40"/>
  <c r="C358" i="40"/>
  <c r="AH357" i="40"/>
  <c r="AG357" i="40"/>
  <c r="AF357" i="40"/>
  <c r="AE357" i="40"/>
  <c r="AD357" i="40"/>
  <c r="AC357" i="40"/>
  <c r="AB357" i="40"/>
  <c r="AA357" i="40"/>
  <c r="Z357" i="40"/>
  <c r="Y357" i="40"/>
  <c r="O357" i="40"/>
  <c r="N357" i="40"/>
  <c r="M357" i="40"/>
  <c r="I357" i="40"/>
  <c r="F357" i="40"/>
  <c r="E357" i="40"/>
  <c r="D357" i="40"/>
  <c r="C357" i="40"/>
  <c r="AH356" i="40"/>
  <c r="AG356" i="40"/>
  <c r="AF356" i="40"/>
  <c r="AE356" i="40"/>
  <c r="AD356" i="40"/>
  <c r="AC356" i="40"/>
  <c r="AB356" i="40"/>
  <c r="AA356" i="40"/>
  <c r="Z356" i="40"/>
  <c r="Y356" i="40"/>
  <c r="O356" i="40"/>
  <c r="N356" i="40"/>
  <c r="M356" i="40"/>
  <c r="I356" i="40"/>
  <c r="F356" i="40"/>
  <c r="E356" i="40"/>
  <c r="D356" i="40"/>
  <c r="C356" i="40"/>
  <c r="AH355" i="40"/>
  <c r="AG355" i="40"/>
  <c r="AF355" i="40"/>
  <c r="AE355" i="40"/>
  <c r="AD355" i="40"/>
  <c r="AC355" i="40"/>
  <c r="AB355" i="40"/>
  <c r="AA355" i="40"/>
  <c r="Z355" i="40"/>
  <c r="Y355" i="40"/>
  <c r="O355" i="40"/>
  <c r="N355" i="40"/>
  <c r="M355" i="40"/>
  <c r="I355" i="40"/>
  <c r="F355" i="40"/>
  <c r="E355" i="40"/>
  <c r="D355" i="40"/>
  <c r="C355" i="40"/>
  <c r="AH354" i="40"/>
  <c r="AG354" i="40"/>
  <c r="AF354" i="40"/>
  <c r="AE354" i="40"/>
  <c r="AD354" i="40"/>
  <c r="AC354" i="40"/>
  <c r="AB354" i="40"/>
  <c r="AA354" i="40"/>
  <c r="Z354" i="40"/>
  <c r="Y354" i="40"/>
  <c r="O354" i="40"/>
  <c r="N354" i="40"/>
  <c r="M354" i="40"/>
  <c r="I354" i="40"/>
  <c r="F354" i="40"/>
  <c r="E354" i="40"/>
  <c r="D354" i="40"/>
  <c r="C354" i="40"/>
  <c r="AH353" i="40"/>
  <c r="AG353" i="40"/>
  <c r="AF353" i="40"/>
  <c r="AE353" i="40"/>
  <c r="AD353" i="40"/>
  <c r="AC353" i="40"/>
  <c r="AB353" i="40"/>
  <c r="AA353" i="40"/>
  <c r="Z353" i="40"/>
  <c r="Y353" i="40"/>
  <c r="O353" i="40"/>
  <c r="N353" i="40"/>
  <c r="M353" i="40"/>
  <c r="I353" i="40"/>
  <c r="F353" i="40"/>
  <c r="E353" i="40"/>
  <c r="D353" i="40"/>
  <c r="C353" i="40"/>
  <c r="AH352" i="40"/>
  <c r="AG352" i="40"/>
  <c r="AF352" i="40"/>
  <c r="AE352" i="40"/>
  <c r="AD352" i="40"/>
  <c r="AC352" i="40"/>
  <c r="AB352" i="40"/>
  <c r="AA352" i="40"/>
  <c r="Z352" i="40"/>
  <c r="Y352" i="40"/>
  <c r="O352" i="40"/>
  <c r="N352" i="40"/>
  <c r="M352" i="40"/>
  <c r="I352" i="40"/>
  <c r="F352" i="40"/>
  <c r="E352" i="40"/>
  <c r="D352" i="40"/>
  <c r="C352" i="40"/>
  <c r="AH351" i="40"/>
  <c r="AG351" i="40"/>
  <c r="AF351" i="40"/>
  <c r="AE351" i="40"/>
  <c r="AD351" i="40"/>
  <c r="AC351" i="40"/>
  <c r="AB351" i="40"/>
  <c r="AA351" i="40"/>
  <c r="Z351" i="40"/>
  <c r="Y351" i="40"/>
  <c r="O351" i="40"/>
  <c r="N351" i="40"/>
  <c r="M351" i="40"/>
  <c r="I351" i="40"/>
  <c r="F351" i="40"/>
  <c r="E351" i="40"/>
  <c r="D351" i="40"/>
  <c r="C351" i="40"/>
  <c r="AH350" i="40"/>
  <c r="AG350" i="40"/>
  <c r="AF350" i="40"/>
  <c r="AE350" i="40"/>
  <c r="AD350" i="40"/>
  <c r="AC350" i="40"/>
  <c r="AB350" i="40"/>
  <c r="AA350" i="40"/>
  <c r="Z350" i="40"/>
  <c r="Y350" i="40"/>
  <c r="O350" i="40"/>
  <c r="N350" i="40"/>
  <c r="M350" i="40"/>
  <c r="I350" i="40"/>
  <c r="F350" i="40"/>
  <c r="E350" i="40"/>
  <c r="D350" i="40"/>
  <c r="C350" i="40"/>
  <c r="AH349" i="40"/>
  <c r="AG349" i="40"/>
  <c r="AF349" i="40"/>
  <c r="AE349" i="40"/>
  <c r="AD349" i="40"/>
  <c r="AC349" i="40"/>
  <c r="AB349" i="40"/>
  <c r="AA349" i="40"/>
  <c r="Z349" i="40"/>
  <c r="Y349" i="40"/>
  <c r="O349" i="40"/>
  <c r="N349" i="40"/>
  <c r="M349" i="40"/>
  <c r="I349" i="40"/>
  <c r="F349" i="40"/>
  <c r="E349" i="40"/>
  <c r="D349" i="40"/>
  <c r="C349" i="40"/>
  <c r="AH348" i="40"/>
  <c r="AG348" i="40"/>
  <c r="AF348" i="40"/>
  <c r="AE348" i="40"/>
  <c r="AD348" i="40"/>
  <c r="AC348" i="40"/>
  <c r="AB348" i="40"/>
  <c r="AA348" i="40"/>
  <c r="Z348" i="40"/>
  <c r="Y348" i="40"/>
  <c r="O348" i="40"/>
  <c r="N348" i="40"/>
  <c r="M348" i="40"/>
  <c r="I348" i="40"/>
  <c r="F348" i="40"/>
  <c r="E348" i="40"/>
  <c r="D348" i="40"/>
  <c r="C348" i="40"/>
  <c r="AH347" i="40"/>
  <c r="AG347" i="40"/>
  <c r="AF347" i="40"/>
  <c r="AE347" i="40"/>
  <c r="AD347" i="40"/>
  <c r="AC347" i="40"/>
  <c r="AB347" i="40"/>
  <c r="AA347" i="40"/>
  <c r="Z347" i="40"/>
  <c r="Y347" i="40"/>
  <c r="O347" i="40"/>
  <c r="N347" i="40"/>
  <c r="M347" i="40"/>
  <c r="I347" i="40"/>
  <c r="F347" i="40"/>
  <c r="E347" i="40"/>
  <c r="D347" i="40"/>
  <c r="C347" i="40"/>
  <c r="AH346" i="40"/>
  <c r="AG346" i="40"/>
  <c r="AF346" i="40"/>
  <c r="AE346" i="40"/>
  <c r="AD346" i="40"/>
  <c r="AC346" i="40"/>
  <c r="AB346" i="40"/>
  <c r="AA346" i="40"/>
  <c r="Z346" i="40"/>
  <c r="Y346" i="40"/>
  <c r="O346" i="40"/>
  <c r="N346" i="40"/>
  <c r="M346" i="40"/>
  <c r="I346" i="40"/>
  <c r="F346" i="40"/>
  <c r="E346" i="40"/>
  <c r="D346" i="40"/>
  <c r="C346" i="40"/>
  <c r="AH345" i="40"/>
  <c r="AG345" i="40"/>
  <c r="AF345" i="40"/>
  <c r="AE345" i="40"/>
  <c r="AD345" i="40"/>
  <c r="AC345" i="40"/>
  <c r="AB345" i="40"/>
  <c r="AA345" i="40"/>
  <c r="Z345" i="40"/>
  <c r="Y345" i="40"/>
  <c r="O345" i="40"/>
  <c r="N345" i="40"/>
  <c r="M345" i="40"/>
  <c r="I345" i="40"/>
  <c r="F345" i="40"/>
  <c r="E345" i="40"/>
  <c r="D345" i="40"/>
  <c r="C345" i="40"/>
  <c r="AH378" i="40"/>
  <c r="AG378" i="40"/>
  <c r="AF378" i="40"/>
  <c r="AE378" i="40"/>
  <c r="AD378" i="40"/>
  <c r="AC378" i="40"/>
  <c r="AB378" i="40"/>
  <c r="AA378" i="40"/>
  <c r="Z378" i="40"/>
  <c r="Y378" i="40"/>
  <c r="AH377" i="40"/>
  <c r="AG377" i="40"/>
  <c r="AF377" i="40"/>
  <c r="AE377" i="40"/>
  <c r="AD377" i="40"/>
  <c r="AC377" i="40"/>
  <c r="AB377" i="40"/>
  <c r="AA377" i="40"/>
  <c r="Z377" i="40"/>
  <c r="Y377" i="40"/>
  <c r="AH376" i="40"/>
  <c r="AG376" i="40"/>
  <c r="AF376" i="40"/>
  <c r="AE376" i="40"/>
  <c r="AD376" i="40"/>
  <c r="AC376" i="40"/>
  <c r="AB376" i="40"/>
  <c r="AA376" i="40"/>
  <c r="Z376" i="40"/>
  <c r="Y376" i="40"/>
  <c r="AH375" i="40"/>
  <c r="AG375" i="40"/>
  <c r="AF375" i="40"/>
  <c r="AE375" i="40"/>
  <c r="AD375" i="40"/>
  <c r="AC375" i="40"/>
  <c r="AB375" i="40"/>
  <c r="AA375" i="40"/>
  <c r="Z375" i="40"/>
  <c r="Y375" i="40"/>
  <c r="AH374" i="40"/>
  <c r="AG374" i="40"/>
  <c r="AF374" i="40"/>
  <c r="AE374" i="40"/>
  <c r="AD374" i="40"/>
  <c r="AC374" i="40"/>
  <c r="AB374" i="40"/>
  <c r="AA374" i="40"/>
  <c r="Z374" i="40"/>
  <c r="Y374" i="40"/>
  <c r="AH373" i="40"/>
  <c r="AG373" i="40"/>
  <c r="AF373" i="40"/>
  <c r="AE373" i="40"/>
  <c r="AD373" i="40"/>
  <c r="AC373" i="40"/>
  <c r="AB373" i="40"/>
  <c r="AA373" i="40"/>
  <c r="Z373" i="40"/>
  <c r="Y373" i="40"/>
  <c r="AH372" i="40"/>
  <c r="AG372" i="40"/>
  <c r="AF372" i="40"/>
  <c r="AE372" i="40"/>
  <c r="AD372" i="40"/>
  <c r="AC372" i="40"/>
  <c r="AB372" i="40"/>
  <c r="AA372" i="40"/>
  <c r="Z372" i="40"/>
  <c r="Y372" i="40"/>
  <c r="AH371" i="40"/>
  <c r="AG371" i="40"/>
  <c r="AF371" i="40"/>
  <c r="AE371" i="40"/>
  <c r="AD371" i="40"/>
  <c r="AC371" i="40"/>
  <c r="AB371" i="40"/>
  <c r="AA371" i="40"/>
  <c r="Z371" i="40"/>
  <c r="Y371" i="40"/>
  <c r="AH370" i="40"/>
  <c r="AG370" i="40"/>
  <c r="AF370" i="40"/>
  <c r="AE370" i="40"/>
  <c r="AD370" i="40"/>
  <c r="AC370" i="40"/>
  <c r="AB370" i="40"/>
  <c r="AA370" i="40"/>
  <c r="Z370" i="40"/>
  <c r="Y370" i="40"/>
  <c r="AH369" i="40"/>
  <c r="AG369" i="40"/>
  <c r="AF369" i="40"/>
  <c r="AE369" i="40"/>
  <c r="AD369" i="40"/>
  <c r="AC369" i="40"/>
  <c r="AB369" i="40"/>
  <c r="AA369" i="40"/>
  <c r="Z369" i="40"/>
  <c r="Y369" i="40"/>
  <c r="AH368" i="40"/>
  <c r="AG368" i="40"/>
  <c r="AF368" i="40"/>
  <c r="AE368" i="40"/>
  <c r="AD368" i="40"/>
  <c r="AC368" i="40"/>
  <c r="AB368" i="40"/>
  <c r="AA368" i="40"/>
  <c r="Z368" i="40"/>
  <c r="Y368" i="40"/>
  <c r="AH367" i="40"/>
  <c r="AG367" i="40"/>
  <c r="AF367" i="40"/>
  <c r="AE367" i="40"/>
  <c r="AD367" i="40"/>
  <c r="AC367" i="40"/>
  <c r="AB367" i="40"/>
  <c r="AA367" i="40"/>
  <c r="Z367" i="40"/>
  <c r="Y367" i="40"/>
  <c r="AH366" i="40"/>
  <c r="AG366" i="40"/>
  <c r="AF366" i="40"/>
  <c r="AE366" i="40"/>
  <c r="AD366" i="40"/>
  <c r="AC366" i="40"/>
  <c r="AB366" i="40"/>
  <c r="AA366" i="40"/>
  <c r="Z366" i="40"/>
  <c r="Y366" i="40"/>
  <c r="AH365" i="40"/>
  <c r="AG365" i="40"/>
  <c r="AF365" i="40"/>
  <c r="AE365" i="40"/>
  <c r="AD365" i="40"/>
  <c r="AC365" i="40"/>
  <c r="AB365" i="40"/>
  <c r="AA365" i="40"/>
  <c r="Z365" i="40"/>
  <c r="Y365" i="40"/>
  <c r="AH364" i="40"/>
  <c r="AG364" i="40"/>
  <c r="AF364" i="40"/>
  <c r="AE364" i="40"/>
  <c r="AD364" i="40"/>
  <c r="AC364" i="40"/>
  <c r="AB364" i="40"/>
  <c r="AA364" i="40"/>
  <c r="Z364" i="40"/>
  <c r="Y364" i="40"/>
  <c r="AH363" i="40"/>
  <c r="AG363" i="40"/>
  <c r="AF363" i="40"/>
  <c r="AE363" i="40"/>
  <c r="AD363" i="40"/>
  <c r="AC363" i="40"/>
  <c r="AB363" i="40"/>
  <c r="AA363" i="40"/>
  <c r="Z363" i="40"/>
  <c r="Y363" i="40"/>
  <c r="AH362" i="40"/>
  <c r="AG362" i="40"/>
  <c r="AF362" i="40"/>
  <c r="AE362" i="40"/>
  <c r="AD362" i="40"/>
  <c r="AC362" i="40"/>
  <c r="AB362" i="40"/>
  <c r="AA362" i="40"/>
  <c r="Z362" i="40"/>
  <c r="Y362" i="40"/>
  <c r="AH344" i="40"/>
  <c r="AG344" i="40"/>
  <c r="AF344" i="40"/>
  <c r="AE344" i="40"/>
  <c r="AD344" i="40"/>
  <c r="AC344" i="40"/>
  <c r="AB344" i="40"/>
  <c r="AA344" i="40"/>
  <c r="Z344" i="40"/>
  <c r="Y344" i="40"/>
  <c r="AH343" i="40"/>
  <c r="AG343" i="40"/>
  <c r="AF343" i="40"/>
  <c r="AE343" i="40"/>
  <c r="AD343" i="40"/>
  <c r="AC343" i="40"/>
  <c r="AB343" i="40"/>
  <c r="AA343" i="40"/>
  <c r="Z343" i="40"/>
  <c r="Y343" i="40"/>
  <c r="AH342" i="40"/>
  <c r="AG342" i="40"/>
  <c r="AF342" i="40"/>
  <c r="AE342" i="40"/>
  <c r="AD342" i="40"/>
  <c r="AC342" i="40"/>
  <c r="AB342" i="40"/>
  <c r="AA342" i="40"/>
  <c r="Z342" i="40"/>
  <c r="Y342" i="40"/>
  <c r="AH341" i="40"/>
  <c r="AG341" i="40"/>
  <c r="AF341" i="40"/>
  <c r="AE341" i="40"/>
  <c r="AD341" i="40"/>
  <c r="AC341" i="40"/>
  <c r="AB341" i="40"/>
  <c r="AA341" i="40"/>
  <c r="Z341" i="40"/>
  <c r="Y341" i="40"/>
  <c r="AH340" i="40"/>
  <c r="AG340" i="40"/>
  <c r="AF340" i="40"/>
  <c r="AE340" i="40"/>
  <c r="AD340" i="40"/>
  <c r="AC340" i="40"/>
  <c r="AB340" i="40"/>
  <c r="AA340" i="40"/>
  <c r="Z340" i="40"/>
  <c r="Y340" i="40"/>
  <c r="AH339" i="40"/>
  <c r="AG339" i="40"/>
  <c r="AF339" i="40"/>
  <c r="AE339" i="40"/>
  <c r="AD339" i="40"/>
  <c r="AC339" i="40"/>
  <c r="AB339" i="40"/>
  <c r="AA339" i="40"/>
  <c r="Z339" i="40"/>
  <c r="Y339" i="40"/>
  <c r="AH338" i="40"/>
  <c r="AG338" i="40"/>
  <c r="AF338" i="40"/>
  <c r="AE338" i="40"/>
  <c r="AD338" i="40"/>
  <c r="AC338" i="40"/>
  <c r="AB338" i="40"/>
  <c r="AA338" i="40"/>
  <c r="Z338" i="40"/>
  <c r="Y338" i="40"/>
  <c r="AH337" i="40"/>
  <c r="AG337" i="40"/>
  <c r="AF337" i="40"/>
  <c r="AE337" i="40"/>
  <c r="AD337" i="40"/>
  <c r="AC337" i="40"/>
  <c r="AB337" i="40"/>
  <c r="AA337" i="40"/>
  <c r="Z337" i="40"/>
  <c r="Y337" i="40"/>
  <c r="AH336" i="40"/>
  <c r="AG336" i="40"/>
  <c r="AF336" i="40"/>
  <c r="AE336" i="40"/>
  <c r="AD336" i="40"/>
  <c r="AC336" i="40"/>
  <c r="AB336" i="40"/>
  <c r="AA336" i="40"/>
  <c r="Z336" i="40"/>
  <c r="Y336" i="40"/>
  <c r="AH335" i="40"/>
  <c r="AG335" i="40"/>
  <c r="AF335" i="40"/>
  <c r="AE335" i="40"/>
  <c r="AD335" i="40"/>
  <c r="AC335" i="40"/>
  <c r="AB335" i="40"/>
  <c r="AA335" i="40"/>
  <c r="Z335" i="40"/>
  <c r="Y335" i="40"/>
  <c r="AH334" i="40"/>
  <c r="AG334" i="40"/>
  <c r="AF334" i="40"/>
  <c r="AE334" i="40"/>
  <c r="AD334" i="40"/>
  <c r="AC334" i="40"/>
  <c r="AB334" i="40"/>
  <c r="AA334" i="40"/>
  <c r="Z334" i="40"/>
  <c r="Y334" i="40"/>
  <c r="AH333" i="40"/>
  <c r="AG333" i="40"/>
  <c r="AF333" i="40"/>
  <c r="AE333" i="40"/>
  <c r="AD333" i="40"/>
  <c r="AC333" i="40"/>
  <c r="AB333" i="40"/>
  <c r="AA333" i="40"/>
  <c r="Z333" i="40"/>
  <c r="Y333" i="40"/>
  <c r="AH332" i="40"/>
  <c r="AG332" i="40"/>
  <c r="AF332" i="40"/>
  <c r="AE332" i="40"/>
  <c r="AD332" i="40"/>
  <c r="AC332" i="40"/>
  <c r="AB332" i="40"/>
  <c r="AA332" i="40"/>
  <c r="Z332" i="40"/>
  <c r="Y332" i="40"/>
  <c r="AH331" i="40"/>
  <c r="AG331" i="40"/>
  <c r="AF331" i="40"/>
  <c r="AE331" i="40"/>
  <c r="AD331" i="40"/>
  <c r="AC331" i="40"/>
  <c r="AB331" i="40"/>
  <c r="AA331" i="40"/>
  <c r="Z331" i="40"/>
  <c r="Y331" i="40"/>
  <c r="AH330" i="40"/>
  <c r="AG330" i="40"/>
  <c r="AF330" i="40"/>
  <c r="AE330" i="40"/>
  <c r="AD330" i="40"/>
  <c r="AC330" i="40"/>
  <c r="AB330" i="40"/>
  <c r="AA330" i="40"/>
  <c r="Z330" i="40"/>
  <c r="Y330" i="40"/>
  <c r="AH329" i="40"/>
  <c r="AG329" i="40"/>
  <c r="AF329" i="40"/>
  <c r="AE329" i="40"/>
  <c r="AD329" i="40"/>
  <c r="AC329" i="40"/>
  <c r="AB329" i="40"/>
  <c r="AA329" i="40"/>
  <c r="Z329" i="40"/>
  <c r="Y329" i="40"/>
  <c r="AH328" i="40"/>
  <c r="AG328" i="40"/>
  <c r="AF328" i="40"/>
  <c r="AE328" i="40"/>
  <c r="AD328" i="40"/>
  <c r="AC328" i="40"/>
  <c r="AB328" i="40"/>
  <c r="AA328" i="40"/>
  <c r="Z328" i="40"/>
  <c r="Y328" i="40"/>
  <c r="O395" i="40"/>
  <c r="N395" i="40"/>
  <c r="M395" i="40"/>
  <c r="I395" i="40"/>
  <c r="F395" i="40"/>
  <c r="E395" i="40"/>
  <c r="D395" i="40"/>
  <c r="C395" i="40"/>
  <c r="O394" i="40"/>
  <c r="N394" i="40"/>
  <c r="M394" i="40"/>
  <c r="I394" i="40"/>
  <c r="F394" i="40"/>
  <c r="E394" i="40"/>
  <c r="D394" i="40"/>
  <c r="C394" i="40"/>
  <c r="O393" i="40"/>
  <c r="N393" i="40"/>
  <c r="M393" i="40"/>
  <c r="I393" i="40"/>
  <c r="F393" i="40"/>
  <c r="E393" i="40"/>
  <c r="D393" i="40"/>
  <c r="C393" i="40"/>
  <c r="O392" i="40"/>
  <c r="N392" i="40"/>
  <c r="M392" i="40"/>
  <c r="I392" i="40"/>
  <c r="F392" i="40"/>
  <c r="E392" i="40"/>
  <c r="D392" i="40"/>
  <c r="C392" i="40"/>
  <c r="O391" i="40"/>
  <c r="N391" i="40"/>
  <c r="M391" i="40"/>
  <c r="I391" i="40"/>
  <c r="F391" i="40"/>
  <c r="E391" i="40"/>
  <c r="D391" i="40"/>
  <c r="C391" i="40"/>
  <c r="O390" i="40"/>
  <c r="N390" i="40"/>
  <c r="M390" i="40"/>
  <c r="I390" i="40"/>
  <c r="F390" i="40"/>
  <c r="E390" i="40"/>
  <c r="D390" i="40"/>
  <c r="C390" i="40"/>
  <c r="O389" i="40"/>
  <c r="N389" i="40"/>
  <c r="M389" i="40"/>
  <c r="I389" i="40"/>
  <c r="F389" i="40"/>
  <c r="E389" i="40"/>
  <c r="D389" i="40"/>
  <c r="C389" i="40"/>
  <c r="O388" i="40"/>
  <c r="N388" i="40"/>
  <c r="M388" i="40"/>
  <c r="I388" i="40"/>
  <c r="F388" i="40"/>
  <c r="E388" i="40"/>
  <c r="D388" i="40"/>
  <c r="C388" i="40"/>
  <c r="O387" i="40"/>
  <c r="N387" i="40"/>
  <c r="M387" i="40"/>
  <c r="I387" i="40"/>
  <c r="F387" i="40"/>
  <c r="E387" i="40"/>
  <c r="D387" i="40"/>
  <c r="C387" i="40"/>
  <c r="O386" i="40"/>
  <c r="N386" i="40"/>
  <c r="M386" i="40"/>
  <c r="I386" i="40"/>
  <c r="F386" i="40"/>
  <c r="E386" i="40"/>
  <c r="D386" i="40"/>
  <c r="C386" i="40"/>
  <c r="O385" i="40"/>
  <c r="N385" i="40"/>
  <c r="M385" i="40"/>
  <c r="I385" i="40"/>
  <c r="F385" i="40"/>
  <c r="E385" i="40"/>
  <c r="D385" i="40"/>
  <c r="C385" i="40"/>
  <c r="O384" i="40"/>
  <c r="N384" i="40"/>
  <c r="M384" i="40"/>
  <c r="I384" i="40"/>
  <c r="F384" i="40"/>
  <c r="E384" i="40"/>
  <c r="D384" i="40"/>
  <c r="C384" i="40"/>
  <c r="O383" i="40"/>
  <c r="N383" i="40"/>
  <c r="M383" i="40"/>
  <c r="I383" i="40"/>
  <c r="F383" i="40"/>
  <c r="E383" i="40"/>
  <c r="D383" i="40"/>
  <c r="C383" i="40"/>
  <c r="O382" i="40"/>
  <c r="N382" i="40"/>
  <c r="M382" i="40"/>
  <c r="I382" i="40"/>
  <c r="F382" i="40"/>
  <c r="E382" i="40"/>
  <c r="D382" i="40"/>
  <c r="C382" i="40"/>
  <c r="O381" i="40"/>
  <c r="N381" i="40"/>
  <c r="M381" i="40"/>
  <c r="I381" i="40"/>
  <c r="F381" i="40"/>
  <c r="E381" i="40"/>
  <c r="D381" i="40"/>
  <c r="C381" i="40"/>
  <c r="O380" i="40"/>
  <c r="N380" i="40"/>
  <c r="M380" i="40"/>
  <c r="I380" i="40"/>
  <c r="F380" i="40"/>
  <c r="E380" i="40"/>
  <c r="D380" i="40"/>
  <c r="C380" i="40"/>
  <c r="O379" i="40"/>
  <c r="N379" i="40"/>
  <c r="M379" i="40"/>
  <c r="I379" i="40"/>
  <c r="F379" i="40"/>
  <c r="E379" i="40"/>
  <c r="D379" i="40"/>
  <c r="C379" i="40"/>
  <c r="O378" i="40"/>
  <c r="N378" i="40"/>
  <c r="M378" i="40"/>
  <c r="I378" i="40"/>
  <c r="F378" i="40"/>
  <c r="E378" i="40"/>
  <c r="D378" i="40"/>
  <c r="C378" i="40"/>
  <c r="O377" i="40"/>
  <c r="N377" i="40"/>
  <c r="M377" i="40"/>
  <c r="I377" i="40"/>
  <c r="F377" i="40"/>
  <c r="E377" i="40"/>
  <c r="D377" i="40"/>
  <c r="C377" i="40"/>
  <c r="O376" i="40"/>
  <c r="N376" i="40"/>
  <c r="M376" i="40"/>
  <c r="I376" i="40"/>
  <c r="F376" i="40"/>
  <c r="E376" i="40"/>
  <c r="D376" i="40"/>
  <c r="C376" i="40"/>
  <c r="O375" i="40"/>
  <c r="N375" i="40"/>
  <c r="M375" i="40"/>
  <c r="I375" i="40"/>
  <c r="F375" i="40"/>
  <c r="E375" i="40"/>
  <c r="D375" i="40"/>
  <c r="C375" i="40"/>
  <c r="O374" i="40"/>
  <c r="N374" i="40"/>
  <c r="M374" i="40"/>
  <c r="I374" i="40"/>
  <c r="F374" i="40"/>
  <c r="E374" i="40"/>
  <c r="D374" i="40"/>
  <c r="C374" i="40"/>
  <c r="O373" i="40"/>
  <c r="N373" i="40"/>
  <c r="M373" i="40"/>
  <c r="I373" i="40"/>
  <c r="F373" i="40"/>
  <c r="E373" i="40"/>
  <c r="D373" i="40"/>
  <c r="C373" i="40"/>
  <c r="O372" i="40"/>
  <c r="N372" i="40"/>
  <c r="M372" i="40"/>
  <c r="I372" i="40"/>
  <c r="F372" i="40"/>
  <c r="E372" i="40"/>
  <c r="D372" i="40"/>
  <c r="C372" i="40"/>
  <c r="O371" i="40"/>
  <c r="N371" i="40"/>
  <c r="M371" i="40"/>
  <c r="I371" i="40"/>
  <c r="F371" i="40"/>
  <c r="E371" i="40"/>
  <c r="D371" i="40"/>
  <c r="C371" i="40"/>
  <c r="O370" i="40"/>
  <c r="N370" i="40"/>
  <c r="M370" i="40"/>
  <c r="I370" i="40"/>
  <c r="F370" i="40"/>
  <c r="E370" i="40"/>
  <c r="D370" i="40"/>
  <c r="C370" i="40"/>
  <c r="O369" i="40"/>
  <c r="N369" i="40"/>
  <c r="M369" i="40"/>
  <c r="I369" i="40"/>
  <c r="F369" i="40"/>
  <c r="E369" i="40"/>
  <c r="D369" i="40"/>
  <c r="C369" i="40"/>
  <c r="O368" i="40"/>
  <c r="N368" i="40"/>
  <c r="M368" i="40"/>
  <c r="I368" i="40"/>
  <c r="F368" i="40"/>
  <c r="E368" i="40"/>
  <c r="D368" i="40"/>
  <c r="C368" i="40"/>
  <c r="O367" i="40"/>
  <c r="N367" i="40"/>
  <c r="M367" i="40"/>
  <c r="I367" i="40"/>
  <c r="F367" i="40"/>
  <c r="E367" i="40"/>
  <c r="D367" i="40"/>
  <c r="C367" i="40"/>
  <c r="O366" i="40"/>
  <c r="N366" i="40"/>
  <c r="M366" i="40"/>
  <c r="I366" i="40"/>
  <c r="F366" i="40"/>
  <c r="E366" i="40"/>
  <c r="D366" i="40"/>
  <c r="C366" i="40"/>
  <c r="O365" i="40"/>
  <c r="N365" i="40"/>
  <c r="M365" i="40"/>
  <c r="I365" i="40"/>
  <c r="F365" i="40"/>
  <c r="E365" i="40"/>
  <c r="D365" i="40"/>
  <c r="C365" i="40"/>
  <c r="O364" i="40"/>
  <c r="N364" i="40"/>
  <c r="M364" i="40"/>
  <c r="I364" i="40"/>
  <c r="F364" i="40"/>
  <c r="E364" i="40"/>
  <c r="D364" i="40"/>
  <c r="C364" i="40"/>
  <c r="O363" i="40"/>
  <c r="N363" i="40"/>
  <c r="M363" i="40"/>
  <c r="I363" i="40"/>
  <c r="F363" i="40"/>
  <c r="E363" i="40"/>
  <c r="D363" i="40"/>
  <c r="C363" i="40"/>
  <c r="O362" i="40"/>
  <c r="N362" i="40"/>
  <c r="M362" i="40"/>
  <c r="I362" i="40"/>
  <c r="F362" i="40"/>
  <c r="E362" i="40"/>
  <c r="D362" i="40"/>
  <c r="C362" i="40"/>
  <c r="O344" i="40"/>
  <c r="N344" i="40"/>
  <c r="M344" i="40"/>
  <c r="I344" i="40"/>
  <c r="F344" i="40"/>
  <c r="E344" i="40"/>
  <c r="D344" i="40"/>
  <c r="C344" i="40"/>
  <c r="O343" i="40"/>
  <c r="N343" i="40"/>
  <c r="M343" i="40"/>
  <c r="I343" i="40"/>
  <c r="F343" i="40"/>
  <c r="E343" i="40"/>
  <c r="D343" i="40"/>
  <c r="C343" i="40"/>
  <c r="O342" i="40"/>
  <c r="N342" i="40"/>
  <c r="M342" i="40"/>
  <c r="I342" i="40"/>
  <c r="F342" i="40"/>
  <c r="E342" i="40"/>
  <c r="D342" i="40"/>
  <c r="C342" i="40"/>
  <c r="O341" i="40"/>
  <c r="N341" i="40"/>
  <c r="M341" i="40"/>
  <c r="I341" i="40"/>
  <c r="F341" i="40"/>
  <c r="E341" i="40"/>
  <c r="D341" i="40"/>
  <c r="C341" i="40"/>
  <c r="O340" i="40"/>
  <c r="N340" i="40"/>
  <c r="M340" i="40"/>
  <c r="I340" i="40"/>
  <c r="F340" i="40"/>
  <c r="E340" i="40"/>
  <c r="D340" i="40"/>
  <c r="C340" i="40"/>
  <c r="O339" i="40"/>
  <c r="N339" i="40"/>
  <c r="M339" i="40"/>
  <c r="I339" i="40"/>
  <c r="F339" i="40"/>
  <c r="E339" i="40"/>
  <c r="D339" i="40"/>
  <c r="C339" i="40"/>
  <c r="O338" i="40"/>
  <c r="N338" i="40"/>
  <c r="M338" i="40"/>
  <c r="I338" i="40"/>
  <c r="F338" i="40"/>
  <c r="E338" i="40"/>
  <c r="D338" i="40"/>
  <c r="C338" i="40"/>
  <c r="O337" i="40"/>
  <c r="N337" i="40"/>
  <c r="M337" i="40"/>
  <c r="I337" i="40"/>
  <c r="F337" i="40"/>
  <c r="E337" i="40"/>
  <c r="D337" i="40"/>
  <c r="C337" i="40"/>
  <c r="O336" i="40"/>
  <c r="N336" i="40"/>
  <c r="M336" i="40"/>
  <c r="I336" i="40"/>
  <c r="F336" i="40"/>
  <c r="E336" i="40"/>
  <c r="D336" i="40"/>
  <c r="C336" i="40"/>
  <c r="O335" i="40"/>
  <c r="N335" i="40"/>
  <c r="M335" i="40"/>
  <c r="I335" i="40"/>
  <c r="F335" i="40"/>
  <c r="E335" i="40"/>
  <c r="D335" i="40"/>
  <c r="C335" i="40"/>
  <c r="O334" i="40"/>
  <c r="N334" i="40"/>
  <c r="M334" i="40"/>
  <c r="I334" i="40"/>
  <c r="F334" i="40"/>
  <c r="E334" i="40"/>
  <c r="D334" i="40"/>
  <c r="C334" i="40"/>
  <c r="O333" i="40"/>
  <c r="N333" i="40"/>
  <c r="M333" i="40"/>
  <c r="I333" i="40"/>
  <c r="F333" i="40"/>
  <c r="E333" i="40"/>
  <c r="D333" i="40"/>
  <c r="C333" i="40"/>
  <c r="O332" i="40"/>
  <c r="N332" i="40"/>
  <c r="M332" i="40"/>
  <c r="I332" i="40"/>
  <c r="F332" i="40"/>
  <c r="E332" i="40"/>
  <c r="D332" i="40"/>
  <c r="C332" i="40"/>
  <c r="O331" i="40"/>
  <c r="N331" i="40"/>
  <c r="M331" i="40"/>
  <c r="I331" i="40"/>
  <c r="F331" i="40"/>
  <c r="E331" i="40"/>
  <c r="D331" i="40"/>
  <c r="C331" i="40"/>
  <c r="O330" i="40"/>
  <c r="N330" i="40"/>
  <c r="M330" i="40"/>
  <c r="I330" i="40"/>
  <c r="F330" i="40"/>
  <c r="E330" i="40"/>
  <c r="D330" i="40"/>
  <c r="C330" i="40"/>
  <c r="O329" i="40"/>
  <c r="N329" i="40"/>
  <c r="M329" i="40"/>
  <c r="I329" i="40"/>
  <c r="F329" i="40"/>
  <c r="E329" i="40"/>
  <c r="D329" i="40"/>
  <c r="C329" i="40"/>
  <c r="O328" i="40"/>
  <c r="N328" i="40"/>
  <c r="M328" i="40"/>
  <c r="I328" i="40"/>
  <c r="F328" i="40"/>
  <c r="E328" i="40"/>
  <c r="D328" i="40"/>
  <c r="C328" i="40"/>
  <c r="O327" i="40"/>
  <c r="N327" i="40"/>
  <c r="M327" i="40"/>
  <c r="I327" i="40"/>
  <c r="F327" i="40"/>
  <c r="E327" i="40"/>
  <c r="D327" i="40"/>
  <c r="C327" i="40"/>
  <c r="O326" i="40"/>
  <c r="N326" i="40"/>
  <c r="M326" i="40"/>
  <c r="I326" i="40"/>
  <c r="F326" i="40"/>
  <c r="E326" i="40"/>
  <c r="D326" i="40"/>
  <c r="C326" i="40"/>
  <c r="O325" i="40"/>
  <c r="N325" i="40"/>
  <c r="M325" i="40"/>
  <c r="I325" i="40"/>
  <c r="F325" i="40"/>
  <c r="E325" i="40"/>
  <c r="D325" i="40"/>
  <c r="C325" i="40"/>
  <c r="O324" i="40"/>
  <c r="N324" i="40"/>
  <c r="M324" i="40"/>
  <c r="I324" i="40"/>
  <c r="F324" i="40"/>
  <c r="E324" i="40"/>
  <c r="D324" i="40"/>
  <c r="C324" i="40"/>
  <c r="O323" i="40"/>
  <c r="N323" i="40"/>
  <c r="M323" i="40"/>
  <c r="I323" i="40"/>
  <c r="F323" i="40"/>
  <c r="E323" i="40"/>
  <c r="D323" i="40"/>
  <c r="C323" i="40"/>
  <c r="O322" i="40"/>
  <c r="N322" i="40"/>
  <c r="M322" i="40"/>
  <c r="I322" i="40"/>
  <c r="F322" i="40"/>
  <c r="E322" i="40"/>
  <c r="D322" i="40"/>
  <c r="C322" i="40"/>
  <c r="O321" i="40"/>
  <c r="N321" i="40"/>
  <c r="M321" i="40"/>
  <c r="I321" i="40"/>
  <c r="F321" i="40"/>
  <c r="E321" i="40"/>
  <c r="D321" i="40"/>
  <c r="C321" i="40"/>
  <c r="O320" i="40"/>
  <c r="N320" i="40"/>
  <c r="M320" i="40"/>
  <c r="I320" i="40"/>
  <c r="F320" i="40"/>
  <c r="E320" i="40"/>
  <c r="D320" i="40"/>
  <c r="C320" i="40"/>
  <c r="O319" i="40"/>
  <c r="N319" i="40"/>
  <c r="M319" i="40"/>
  <c r="I319" i="40"/>
  <c r="F319" i="40"/>
  <c r="E319" i="40"/>
  <c r="D319" i="40"/>
  <c r="C319" i="40"/>
  <c r="O318" i="40"/>
  <c r="N318" i="40"/>
  <c r="M318" i="40"/>
  <c r="I318" i="40"/>
  <c r="F318" i="40"/>
  <c r="E318" i="40"/>
  <c r="D318" i="40"/>
  <c r="C318" i="40"/>
  <c r="O317" i="40"/>
  <c r="N317" i="40"/>
  <c r="M317" i="40"/>
  <c r="I317" i="40"/>
  <c r="F317" i="40"/>
  <c r="E317" i="40"/>
  <c r="D317" i="40"/>
  <c r="C317" i="40"/>
  <c r="O316" i="40"/>
  <c r="N316" i="40"/>
  <c r="M316" i="40"/>
  <c r="I316" i="40"/>
  <c r="F316" i="40"/>
  <c r="E316" i="40"/>
  <c r="D316" i="40"/>
  <c r="C316" i="40"/>
  <c r="O315" i="40"/>
  <c r="N315" i="40"/>
  <c r="M315" i="40"/>
  <c r="I315" i="40"/>
  <c r="F315" i="40"/>
  <c r="E315" i="40"/>
  <c r="D315" i="40"/>
  <c r="C315" i="40"/>
  <c r="O314" i="40"/>
  <c r="N314" i="40"/>
  <c r="M314" i="40"/>
  <c r="I314" i="40"/>
  <c r="F314" i="40"/>
  <c r="E314" i="40"/>
  <c r="D314" i="40"/>
  <c r="C314" i="40"/>
  <c r="O313" i="40"/>
  <c r="N313" i="40"/>
  <c r="M313" i="40"/>
  <c r="I313" i="40"/>
  <c r="F313" i="40"/>
  <c r="E313" i="40"/>
  <c r="D313" i="40"/>
  <c r="C313" i="40"/>
  <c r="O312" i="40"/>
  <c r="N312" i="40"/>
  <c r="M312" i="40"/>
  <c r="I312" i="40"/>
  <c r="F312" i="40"/>
  <c r="E312" i="40"/>
  <c r="D312" i="40"/>
  <c r="C312" i="40"/>
  <c r="O311" i="40"/>
  <c r="N311" i="40"/>
  <c r="M311" i="40"/>
  <c r="I311" i="40"/>
  <c r="F311" i="40"/>
  <c r="E311" i="40"/>
  <c r="D311" i="40"/>
  <c r="C311" i="40"/>
  <c r="O310" i="40"/>
  <c r="N310" i="40"/>
  <c r="M310" i="40"/>
  <c r="I310" i="40"/>
  <c r="F310" i="40"/>
  <c r="E310" i="40"/>
  <c r="D310" i="40"/>
  <c r="C310" i="40"/>
  <c r="O309" i="40"/>
  <c r="N309" i="40"/>
  <c r="M309" i="40"/>
  <c r="I309" i="40"/>
  <c r="F309" i="40"/>
  <c r="E309" i="40"/>
  <c r="D309" i="40"/>
  <c r="C309" i="40"/>
  <c r="O308" i="40"/>
  <c r="N308" i="40"/>
  <c r="M308" i="40"/>
  <c r="I308" i="40"/>
  <c r="F308" i="40"/>
  <c r="E308" i="40"/>
  <c r="D308" i="40"/>
  <c r="C308" i="40"/>
  <c r="O307" i="40"/>
  <c r="N307" i="40"/>
  <c r="M307" i="40"/>
  <c r="I307" i="40"/>
  <c r="F307" i="40"/>
  <c r="E307" i="40"/>
  <c r="D307" i="40"/>
  <c r="C307" i="40"/>
  <c r="O306" i="40"/>
  <c r="N306" i="40"/>
  <c r="M306" i="40"/>
  <c r="I306" i="40"/>
  <c r="F306" i="40"/>
  <c r="E306" i="40"/>
  <c r="D306" i="40"/>
  <c r="C306" i="40"/>
  <c r="O305" i="40"/>
  <c r="N305" i="40"/>
  <c r="M305" i="40"/>
  <c r="I305" i="40"/>
  <c r="F305" i="40"/>
  <c r="E305" i="40"/>
  <c r="D305" i="40"/>
  <c r="C305" i="40"/>
  <c r="O304" i="40"/>
  <c r="N304" i="40"/>
  <c r="M304" i="40"/>
  <c r="I304" i="40"/>
  <c r="F304" i="40"/>
  <c r="E304" i="40"/>
  <c r="D304" i="40"/>
  <c r="C304" i="40"/>
  <c r="O303" i="40"/>
  <c r="N303" i="40"/>
  <c r="M303" i="40"/>
  <c r="I303" i="40"/>
  <c r="F303" i="40"/>
  <c r="E303" i="40"/>
  <c r="D303" i="40"/>
  <c r="C303" i="40"/>
  <c r="O302" i="40"/>
  <c r="N302" i="40"/>
  <c r="M302" i="40"/>
  <c r="I302" i="40"/>
  <c r="F302" i="40"/>
  <c r="E302" i="40"/>
  <c r="D302" i="40"/>
  <c r="C302" i="40"/>
  <c r="O301" i="40"/>
  <c r="N301" i="40"/>
  <c r="M301" i="40"/>
  <c r="I301" i="40"/>
  <c r="F301" i="40"/>
  <c r="E301" i="40"/>
  <c r="D301" i="40"/>
  <c r="C301" i="40"/>
  <c r="O300" i="40"/>
  <c r="N300" i="40"/>
  <c r="M300" i="40"/>
  <c r="I300" i="40"/>
  <c r="F300" i="40"/>
  <c r="E300" i="40"/>
  <c r="D300" i="40"/>
  <c r="C300" i="40"/>
  <c r="O299" i="40"/>
  <c r="N299" i="40"/>
  <c r="M299" i="40"/>
  <c r="I299" i="40"/>
  <c r="F299" i="40"/>
  <c r="E299" i="40"/>
  <c r="D299" i="40"/>
  <c r="C299" i="40"/>
  <c r="O298" i="40"/>
  <c r="N298" i="40"/>
  <c r="M298" i="40"/>
  <c r="I298" i="40"/>
  <c r="F298" i="40"/>
  <c r="E298" i="40"/>
  <c r="D298" i="40"/>
  <c r="C298" i="40"/>
  <c r="O297" i="40"/>
  <c r="N297" i="40"/>
  <c r="M297" i="40"/>
  <c r="I297" i="40"/>
  <c r="F297" i="40"/>
  <c r="E297" i="40"/>
  <c r="D297" i="40"/>
  <c r="C297" i="40"/>
  <c r="O296" i="40"/>
  <c r="N296" i="40"/>
  <c r="M296" i="40"/>
  <c r="I296" i="40"/>
  <c r="F296" i="40"/>
  <c r="E296" i="40"/>
  <c r="D296" i="40"/>
  <c r="C296" i="40"/>
  <c r="O295" i="40"/>
  <c r="N295" i="40"/>
  <c r="M295" i="40"/>
  <c r="I295" i="40"/>
  <c r="F295" i="40"/>
  <c r="E295" i="40"/>
  <c r="D295" i="40"/>
  <c r="C295" i="40"/>
  <c r="O294" i="40"/>
  <c r="N294" i="40"/>
  <c r="M294" i="40"/>
  <c r="I294" i="40"/>
  <c r="F294" i="40"/>
  <c r="E294" i="40"/>
  <c r="D294" i="40"/>
  <c r="C294" i="40"/>
  <c r="O293" i="40"/>
  <c r="N293" i="40"/>
  <c r="M293" i="40"/>
  <c r="I293" i="40"/>
  <c r="F293" i="40"/>
  <c r="E293" i="40"/>
  <c r="D293" i="40"/>
  <c r="C293" i="40"/>
  <c r="O292" i="40"/>
  <c r="N292" i="40"/>
  <c r="M292" i="40"/>
  <c r="I292" i="40"/>
  <c r="F292" i="40"/>
  <c r="E292" i="40"/>
  <c r="D292" i="40"/>
  <c r="C292" i="40"/>
  <c r="O291" i="40"/>
  <c r="N291" i="40"/>
  <c r="M291" i="40"/>
  <c r="I291" i="40"/>
  <c r="F291" i="40"/>
  <c r="E291" i="40"/>
  <c r="D291" i="40"/>
  <c r="C291" i="40"/>
  <c r="O290" i="40"/>
  <c r="N290" i="40"/>
  <c r="M290" i="40"/>
  <c r="I290" i="40"/>
  <c r="F290" i="40"/>
  <c r="E290" i="40"/>
  <c r="D290" i="40"/>
  <c r="C290" i="40"/>
  <c r="O289" i="40"/>
  <c r="N289" i="40"/>
  <c r="M289" i="40"/>
  <c r="I289" i="40"/>
  <c r="F289" i="40"/>
  <c r="E289" i="40"/>
  <c r="D289" i="40"/>
  <c r="C289" i="40"/>
  <c r="O288" i="40"/>
  <c r="N288" i="40"/>
  <c r="M288" i="40"/>
  <c r="I288" i="40"/>
  <c r="F288" i="40"/>
  <c r="E288" i="40"/>
  <c r="D288" i="40"/>
  <c r="C288" i="40"/>
  <c r="O287" i="40"/>
  <c r="N287" i="40"/>
  <c r="M287" i="40"/>
  <c r="I287" i="40"/>
  <c r="F287" i="40"/>
  <c r="E287" i="40"/>
  <c r="D287" i="40"/>
  <c r="C287" i="40"/>
  <c r="O286" i="40"/>
  <c r="N286" i="40"/>
  <c r="M286" i="40"/>
  <c r="I286" i="40"/>
  <c r="F286" i="40"/>
  <c r="E286" i="40"/>
  <c r="D286" i="40"/>
  <c r="C286" i="40"/>
  <c r="O285" i="40"/>
  <c r="N285" i="40"/>
  <c r="M285" i="40"/>
  <c r="I285" i="40"/>
  <c r="F285" i="40"/>
  <c r="E285" i="40"/>
  <c r="D285" i="40"/>
  <c r="C285" i="40"/>
  <c r="O284" i="40"/>
  <c r="N284" i="40"/>
  <c r="M284" i="40"/>
  <c r="I284" i="40"/>
  <c r="F284" i="40"/>
  <c r="E284" i="40"/>
  <c r="D284" i="40"/>
  <c r="C284" i="40"/>
  <c r="O283" i="40"/>
  <c r="N283" i="40"/>
  <c r="M283" i="40"/>
  <c r="I283" i="40"/>
  <c r="F283" i="40"/>
  <c r="E283" i="40"/>
  <c r="D283" i="40"/>
  <c r="C283" i="40"/>
  <c r="O282" i="40"/>
  <c r="N282" i="40"/>
  <c r="M282" i="40"/>
  <c r="I282" i="40"/>
  <c r="F282" i="40"/>
  <c r="E282" i="40"/>
  <c r="D282" i="40"/>
  <c r="C282" i="40"/>
  <c r="O281" i="40"/>
  <c r="N281" i="40"/>
  <c r="M281" i="40"/>
  <c r="I281" i="40"/>
  <c r="F281" i="40"/>
  <c r="E281" i="40"/>
  <c r="D281" i="40"/>
  <c r="C281" i="40"/>
  <c r="O280" i="40"/>
  <c r="N280" i="40"/>
  <c r="M280" i="40"/>
  <c r="I280" i="40"/>
  <c r="F280" i="40"/>
  <c r="E280" i="40"/>
  <c r="D280" i="40"/>
  <c r="C280" i="40"/>
  <c r="O279" i="40"/>
  <c r="N279" i="40"/>
  <c r="M279" i="40"/>
  <c r="I279" i="40"/>
  <c r="F279" i="40"/>
  <c r="E279" i="40"/>
  <c r="D279" i="40"/>
  <c r="C279" i="40"/>
  <c r="O278" i="40"/>
  <c r="N278" i="40"/>
  <c r="M278" i="40"/>
  <c r="I278" i="40"/>
  <c r="F278" i="40"/>
  <c r="E278" i="40"/>
  <c r="D278" i="40"/>
  <c r="C278" i="40"/>
  <c r="O277" i="40"/>
  <c r="N277" i="40"/>
  <c r="M277" i="40"/>
  <c r="I277" i="40"/>
  <c r="F277" i="40"/>
  <c r="E277" i="40"/>
  <c r="D277" i="40"/>
  <c r="C277" i="40"/>
  <c r="O276" i="40"/>
  <c r="N276" i="40"/>
  <c r="M276" i="40"/>
  <c r="I276" i="40"/>
  <c r="F276" i="40"/>
  <c r="E276" i="40"/>
  <c r="D276" i="40"/>
  <c r="C276" i="40"/>
  <c r="O275" i="40"/>
  <c r="N275" i="40"/>
  <c r="M275" i="40"/>
  <c r="I275" i="40"/>
  <c r="F275" i="40"/>
  <c r="E275" i="40"/>
  <c r="D275" i="40"/>
  <c r="C275" i="40"/>
  <c r="O274" i="40"/>
  <c r="N274" i="40"/>
  <c r="M274" i="40"/>
  <c r="I274" i="40"/>
  <c r="F274" i="40"/>
  <c r="E274" i="40"/>
  <c r="D274" i="40"/>
  <c r="C274" i="40"/>
  <c r="O273" i="40"/>
  <c r="N273" i="40"/>
  <c r="M273" i="40"/>
  <c r="I273" i="40"/>
  <c r="F273" i="40"/>
  <c r="E273" i="40"/>
  <c r="D273" i="40"/>
  <c r="C273" i="40"/>
  <c r="O272" i="40"/>
  <c r="N272" i="40"/>
  <c r="M272" i="40"/>
  <c r="I272" i="40"/>
  <c r="F272" i="40"/>
  <c r="E272" i="40"/>
  <c r="D272" i="40"/>
  <c r="C272" i="40"/>
  <c r="O271" i="40"/>
  <c r="N271" i="40"/>
  <c r="M271" i="40"/>
  <c r="I271" i="40"/>
  <c r="F271" i="40"/>
  <c r="E271" i="40"/>
  <c r="D271" i="40"/>
  <c r="C271" i="40"/>
  <c r="O270" i="40"/>
  <c r="N270" i="40"/>
  <c r="M270" i="40"/>
  <c r="I270" i="40"/>
  <c r="F270" i="40"/>
  <c r="E270" i="40"/>
  <c r="D270" i="40"/>
  <c r="C270" i="40"/>
  <c r="O269" i="40"/>
  <c r="N269" i="40"/>
  <c r="M269" i="40"/>
  <c r="I269" i="40"/>
  <c r="F269" i="40"/>
  <c r="E269" i="40"/>
  <c r="D269" i="40"/>
  <c r="C269" i="40"/>
  <c r="O268" i="40"/>
  <c r="N268" i="40"/>
  <c r="M268" i="40"/>
  <c r="I268" i="40"/>
  <c r="F268" i="40"/>
  <c r="E268" i="40"/>
  <c r="D268" i="40"/>
  <c r="C268" i="40"/>
  <c r="O267" i="40"/>
  <c r="N267" i="40"/>
  <c r="M267" i="40"/>
  <c r="I267" i="40"/>
  <c r="F267" i="40"/>
  <c r="E267" i="40"/>
  <c r="D267" i="40"/>
  <c r="C267" i="40"/>
  <c r="O266" i="40"/>
  <c r="N266" i="40"/>
  <c r="M266" i="40"/>
  <c r="I266" i="40"/>
  <c r="F266" i="40"/>
  <c r="E266" i="40"/>
  <c r="D266" i="40"/>
  <c r="C266" i="40"/>
  <c r="O265" i="40"/>
  <c r="N265" i="40"/>
  <c r="M265" i="40"/>
  <c r="I265" i="40"/>
  <c r="F265" i="40"/>
  <c r="E265" i="40"/>
  <c r="D265" i="40"/>
  <c r="C265" i="40"/>
  <c r="O264" i="40"/>
  <c r="N264" i="40"/>
  <c r="M264" i="40"/>
  <c r="I264" i="40"/>
  <c r="F264" i="40"/>
  <c r="E264" i="40"/>
  <c r="D264" i="40"/>
  <c r="C264" i="40"/>
  <c r="O263" i="40"/>
  <c r="N263" i="40"/>
  <c r="M263" i="40"/>
  <c r="I263" i="40"/>
  <c r="F263" i="40"/>
  <c r="E263" i="40"/>
  <c r="D263" i="40"/>
  <c r="C263" i="40"/>
  <c r="O262" i="40"/>
  <c r="N262" i="40"/>
  <c r="M262" i="40"/>
  <c r="I262" i="40"/>
  <c r="F262" i="40"/>
  <c r="E262" i="40"/>
  <c r="D262" i="40"/>
  <c r="C262" i="40"/>
  <c r="O261" i="40"/>
  <c r="N261" i="40"/>
  <c r="M261" i="40"/>
  <c r="I261" i="40"/>
  <c r="F261" i="40"/>
  <c r="E261" i="40"/>
  <c r="D261" i="40"/>
  <c r="C261" i="40"/>
  <c r="O260" i="40"/>
  <c r="N260" i="40"/>
  <c r="M260" i="40"/>
  <c r="I260" i="40"/>
  <c r="F260" i="40"/>
  <c r="E260" i="40"/>
  <c r="D260" i="40"/>
  <c r="C260" i="40"/>
  <c r="O259" i="40"/>
  <c r="N259" i="40"/>
  <c r="M259" i="40"/>
  <c r="I259" i="40"/>
  <c r="F259" i="40"/>
  <c r="E259" i="40"/>
  <c r="D259" i="40"/>
  <c r="C259" i="40"/>
  <c r="O258" i="40"/>
  <c r="N258" i="40"/>
  <c r="M258" i="40"/>
  <c r="I258" i="40"/>
  <c r="F258" i="40"/>
  <c r="E258" i="40"/>
  <c r="D258" i="40"/>
  <c r="C258" i="40"/>
  <c r="O257" i="40"/>
  <c r="N257" i="40"/>
  <c r="M257" i="40"/>
  <c r="I257" i="40"/>
  <c r="F257" i="40"/>
  <c r="E257" i="40"/>
  <c r="D257" i="40"/>
  <c r="C257" i="40"/>
  <c r="O256" i="40"/>
  <c r="N256" i="40"/>
  <c r="M256" i="40"/>
  <c r="I256" i="40"/>
  <c r="F256" i="40"/>
  <c r="E256" i="40"/>
  <c r="D256" i="40"/>
  <c r="C256" i="40"/>
  <c r="O255" i="40"/>
  <c r="N255" i="40"/>
  <c r="M255" i="40"/>
  <c r="I255" i="40"/>
  <c r="F255" i="40"/>
  <c r="E255" i="40"/>
  <c r="D255" i="40"/>
  <c r="C255" i="40"/>
  <c r="O254" i="40"/>
  <c r="N254" i="40"/>
  <c r="M254" i="40"/>
  <c r="I254" i="40"/>
  <c r="F254" i="40"/>
  <c r="E254" i="40"/>
  <c r="D254" i="40"/>
  <c r="C254" i="40"/>
  <c r="O253" i="40"/>
  <c r="N253" i="40"/>
  <c r="M253" i="40"/>
  <c r="I253" i="40"/>
  <c r="F253" i="40"/>
  <c r="E253" i="40"/>
  <c r="D253" i="40"/>
  <c r="C253" i="40"/>
  <c r="O252" i="40"/>
  <c r="N252" i="40"/>
  <c r="M252" i="40"/>
  <c r="I252" i="40"/>
  <c r="F252" i="40"/>
  <c r="E252" i="40"/>
  <c r="D252" i="40"/>
  <c r="C252" i="40"/>
  <c r="O251" i="40"/>
  <c r="N251" i="40"/>
  <c r="M251" i="40"/>
  <c r="I251" i="40"/>
  <c r="F251" i="40"/>
  <c r="E251" i="40"/>
  <c r="D251" i="40"/>
  <c r="C251" i="40"/>
  <c r="O250" i="40"/>
  <c r="N250" i="40"/>
  <c r="M250" i="40"/>
  <c r="I250" i="40"/>
  <c r="F250" i="40"/>
  <c r="E250" i="40"/>
  <c r="D250" i="40"/>
  <c r="C250" i="40"/>
  <c r="O249" i="40"/>
  <c r="N249" i="40"/>
  <c r="M249" i="40"/>
  <c r="I249" i="40"/>
  <c r="F249" i="40"/>
  <c r="E249" i="40"/>
  <c r="D249" i="40"/>
  <c r="C249" i="40"/>
  <c r="O248" i="40"/>
  <c r="N248" i="40"/>
  <c r="M248" i="40"/>
  <c r="I248" i="40"/>
  <c r="F248" i="40"/>
  <c r="E248" i="40"/>
  <c r="D248" i="40"/>
  <c r="C248" i="40"/>
  <c r="O247" i="40"/>
  <c r="N247" i="40"/>
  <c r="M247" i="40"/>
  <c r="I247" i="40"/>
  <c r="F247" i="40"/>
  <c r="E247" i="40"/>
  <c r="D247" i="40"/>
  <c r="C247" i="40"/>
  <c r="O246" i="40"/>
  <c r="N246" i="40"/>
  <c r="M246" i="40"/>
  <c r="I246" i="40"/>
  <c r="F246" i="40"/>
  <c r="E246" i="40"/>
  <c r="D246" i="40"/>
  <c r="C246" i="40"/>
  <c r="O245" i="40"/>
  <c r="N245" i="40"/>
  <c r="M245" i="40"/>
  <c r="I245" i="40"/>
  <c r="F245" i="40"/>
  <c r="E245" i="40"/>
  <c r="D245" i="40"/>
  <c r="C245" i="40"/>
  <c r="O244" i="40"/>
  <c r="N244" i="40"/>
  <c r="M244" i="40"/>
  <c r="I244" i="40"/>
  <c r="F244" i="40"/>
  <c r="E244" i="40"/>
  <c r="D244" i="40"/>
  <c r="C244" i="40"/>
  <c r="O243" i="40"/>
  <c r="N243" i="40"/>
  <c r="M243" i="40"/>
  <c r="I243" i="40"/>
  <c r="F243" i="40"/>
  <c r="E243" i="40"/>
  <c r="D243" i="40"/>
  <c r="C243" i="40"/>
  <c r="O242" i="40"/>
  <c r="N242" i="40"/>
  <c r="M242" i="40"/>
  <c r="I242" i="40"/>
  <c r="F242" i="40"/>
  <c r="E242" i="40"/>
  <c r="D242" i="40"/>
  <c r="C242" i="40"/>
  <c r="O241" i="40"/>
  <c r="N241" i="40"/>
  <c r="M241" i="40"/>
  <c r="I241" i="40"/>
  <c r="F241" i="40"/>
  <c r="E241" i="40"/>
  <c r="D241" i="40"/>
  <c r="C241" i="40"/>
  <c r="O240" i="40"/>
  <c r="N240" i="40"/>
  <c r="M240" i="40"/>
  <c r="I240" i="40"/>
  <c r="F240" i="40"/>
  <c r="E240" i="40"/>
  <c r="D240" i="40"/>
  <c r="C240" i="40"/>
  <c r="O239" i="40"/>
  <c r="N239" i="40"/>
  <c r="M239" i="40"/>
  <c r="I239" i="40"/>
  <c r="F239" i="40"/>
  <c r="E239" i="40"/>
  <c r="D239" i="40"/>
  <c r="C239" i="40"/>
  <c r="O238" i="40"/>
  <c r="N238" i="40"/>
  <c r="M238" i="40"/>
  <c r="I238" i="40"/>
  <c r="F238" i="40"/>
  <c r="E238" i="40"/>
  <c r="D238" i="40"/>
  <c r="C238" i="40"/>
  <c r="O237" i="40"/>
  <c r="N237" i="40"/>
  <c r="M237" i="40"/>
  <c r="I237" i="40"/>
  <c r="F237" i="40"/>
  <c r="E237" i="40"/>
  <c r="D237" i="40"/>
  <c r="C237" i="40"/>
  <c r="O236" i="40"/>
  <c r="N236" i="40"/>
  <c r="M236" i="40"/>
  <c r="I236" i="40"/>
  <c r="F236" i="40"/>
  <c r="E236" i="40"/>
  <c r="D236" i="40"/>
  <c r="C236" i="40"/>
  <c r="O235" i="40"/>
  <c r="N235" i="40"/>
  <c r="M235" i="40"/>
  <c r="I235" i="40"/>
  <c r="F235" i="40"/>
  <c r="E235" i="40"/>
  <c r="D235" i="40"/>
  <c r="C235" i="40"/>
  <c r="O234" i="40"/>
  <c r="N234" i="40"/>
  <c r="M234" i="40"/>
  <c r="I234" i="40"/>
  <c r="F234" i="40"/>
  <c r="E234" i="40"/>
  <c r="D234" i="40"/>
  <c r="C234" i="40"/>
  <c r="O233" i="40"/>
  <c r="N233" i="40"/>
  <c r="M233" i="40"/>
  <c r="I233" i="40"/>
  <c r="F233" i="40"/>
  <c r="E233" i="40"/>
  <c r="D233" i="40"/>
  <c r="C233" i="40"/>
  <c r="O232" i="40"/>
  <c r="N232" i="40"/>
  <c r="M232" i="40"/>
  <c r="I232" i="40"/>
  <c r="F232" i="40"/>
  <c r="E232" i="40"/>
  <c r="D232" i="40"/>
  <c r="C232" i="40"/>
  <c r="O231" i="40"/>
  <c r="N231" i="40"/>
  <c r="M231" i="40"/>
  <c r="I231" i="40"/>
  <c r="F231" i="40"/>
  <c r="E231" i="40"/>
  <c r="D231" i="40"/>
  <c r="C231" i="40"/>
  <c r="O230" i="40"/>
  <c r="N230" i="40"/>
  <c r="M230" i="40"/>
  <c r="I230" i="40"/>
  <c r="F230" i="40"/>
  <c r="E230" i="40"/>
  <c r="D230" i="40"/>
  <c r="C230" i="40"/>
  <c r="O229" i="40"/>
  <c r="N229" i="40"/>
  <c r="M229" i="40"/>
  <c r="I229" i="40"/>
  <c r="F229" i="40"/>
  <c r="E229" i="40"/>
  <c r="D229" i="40"/>
  <c r="C229" i="40"/>
  <c r="O228" i="40"/>
  <c r="N228" i="40"/>
  <c r="M228" i="40"/>
  <c r="I228" i="40"/>
  <c r="F228" i="40"/>
  <c r="E228" i="40"/>
  <c r="D228" i="40"/>
  <c r="C228" i="40"/>
  <c r="O227" i="40"/>
  <c r="N227" i="40"/>
  <c r="M227" i="40"/>
  <c r="I227" i="40"/>
  <c r="F227" i="40"/>
  <c r="E227" i="40"/>
  <c r="D227" i="40"/>
  <c r="C227" i="40"/>
  <c r="O226" i="40"/>
  <c r="N226" i="40"/>
  <c r="M226" i="40"/>
  <c r="I226" i="40"/>
  <c r="F226" i="40"/>
  <c r="E226" i="40"/>
  <c r="D226" i="40"/>
  <c r="C226" i="40"/>
  <c r="O225" i="40"/>
  <c r="N225" i="40"/>
  <c r="M225" i="40"/>
  <c r="I225" i="40"/>
  <c r="F225" i="40"/>
  <c r="E225" i="40"/>
  <c r="D225" i="40"/>
  <c r="C225" i="40"/>
  <c r="O224" i="40"/>
  <c r="N224" i="40"/>
  <c r="M224" i="40"/>
  <c r="I224" i="40"/>
  <c r="F224" i="40"/>
  <c r="E224" i="40"/>
  <c r="D224" i="40"/>
  <c r="C224" i="40"/>
  <c r="O223" i="40"/>
  <c r="N223" i="40"/>
  <c r="M223" i="40"/>
  <c r="I223" i="40"/>
  <c r="F223" i="40"/>
  <c r="E223" i="40"/>
  <c r="D223" i="40"/>
  <c r="C223" i="40"/>
  <c r="O222" i="40"/>
  <c r="N222" i="40"/>
  <c r="M222" i="40"/>
  <c r="I222" i="40"/>
  <c r="F222" i="40"/>
  <c r="E222" i="40"/>
  <c r="D222" i="40"/>
  <c r="C222" i="40"/>
  <c r="O221" i="40"/>
  <c r="N221" i="40"/>
  <c r="M221" i="40"/>
  <c r="I221" i="40"/>
  <c r="F221" i="40"/>
  <c r="E221" i="40"/>
  <c r="D221" i="40"/>
  <c r="C221" i="40"/>
  <c r="O220" i="40"/>
  <c r="N220" i="40"/>
  <c r="M220" i="40"/>
  <c r="I220" i="40"/>
  <c r="F220" i="40"/>
  <c r="E220" i="40"/>
  <c r="D220" i="40"/>
  <c r="C220" i="40"/>
  <c r="O219" i="40"/>
  <c r="N219" i="40"/>
  <c r="M219" i="40"/>
  <c r="I219" i="40"/>
  <c r="F219" i="40"/>
  <c r="E219" i="40"/>
  <c r="D219" i="40"/>
  <c r="C219" i="40"/>
  <c r="O218" i="40"/>
  <c r="N218" i="40"/>
  <c r="M218" i="40"/>
  <c r="I218" i="40"/>
  <c r="F218" i="40"/>
  <c r="E218" i="40"/>
  <c r="D218" i="40"/>
  <c r="C218" i="40"/>
  <c r="O217" i="40"/>
  <c r="N217" i="40"/>
  <c r="M217" i="40"/>
  <c r="I217" i="40"/>
  <c r="F217" i="40"/>
  <c r="E217" i="40"/>
  <c r="D217" i="40"/>
  <c r="C217" i="40"/>
  <c r="O216" i="40"/>
  <c r="N216" i="40"/>
  <c r="M216" i="40"/>
  <c r="I216" i="40"/>
  <c r="F216" i="40"/>
  <c r="E216" i="40"/>
  <c r="D216" i="40"/>
  <c r="C216" i="40"/>
  <c r="O215" i="40"/>
  <c r="N215" i="40"/>
  <c r="M215" i="40"/>
  <c r="I215" i="40"/>
  <c r="F215" i="40"/>
  <c r="E215" i="40"/>
  <c r="D215" i="40"/>
  <c r="C215" i="40"/>
  <c r="O214" i="40"/>
  <c r="N214" i="40"/>
  <c r="M214" i="40"/>
  <c r="I214" i="40"/>
  <c r="F214" i="40"/>
  <c r="E214" i="40"/>
  <c r="D214" i="40"/>
  <c r="C214" i="40"/>
  <c r="O213" i="40"/>
  <c r="N213" i="40"/>
  <c r="M213" i="40"/>
  <c r="I213" i="40"/>
  <c r="F213" i="40"/>
  <c r="E213" i="40"/>
  <c r="D213" i="40"/>
  <c r="C213" i="40"/>
  <c r="O212" i="40"/>
  <c r="N212" i="40"/>
  <c r="M212" i="40"/>
  <c r="I212" i="40"/>
  <c r="F212" i="40"/>
  <c r="E212" i="40"/>
  <c r="D212" i="40"/>
  <c r="C212" i="40"/>
  <c r="O211" i="40"/>
  <c r="N211" i="40"/>
  <c r="M211" i="40"/>
  <c r="I211" i="40"/>
  <c r="F211" i="40"/>
  <c r="E211" i="40"/>
  <c r="D211" i="40"/>
  <c r="C211" i="40"/>
  <c r="O210" i="40"/>
  <c r="N210" i="40"/>
  <c r="M210" i="40"/>
  <c r="I210" i="40"/>
  <c r="F210" i="40"/>
  <c r="E210" i="40"/>
  <c r="D210" i="40"/>
  <c r="C210" i="40"/>
  <c r="O209" i="40"/>
  <c r="N209" i="40"/>
  <c r="M209" i="40"/>
  <c r="I209" i="40"/>
  <c r="F209" i="40"/>
  <c r="E209" i="40"/>
  <c r="D209" i="40"/>
  <c r="C209" i="40"/>
  <c r="O208" i="40"/>
  <c r="N208" i="40"/>
  <c r="M208" i="40"/>
  <c r="I208" i="40"/>
  <c r="F208" i="40"/>
  <c r="E208" i="40"/>
  <c r="D208" i="40"/>
  <c r="C208" i="40"/>
  <c r="O207" i="40"/>
  <c r="N207" i="40"/>
  <c r="M207" i="40"/>
  <c r="I207" i="40"/>
  <c r="F207" i="40"/>
  <c r="E207" i="40"/>
  <c r="D207" i="40"/>
  <c r="C207" i="40"/>
  <c r="O206" i="40"/>
  <c r="N206" i="40"/>
  <c r="M206" i="40"/>
  <c r="I206" i="40"/>
  <c r="F206" i="40"/>
  <c r="E206" i="40"/>
  <c r="D206" i="40"/>
  <c r="C206" i="40"/>
  <c r="O205" i="40"/>
  <c r="N205" i="40"/>
  <c r="M205" i="40"/>
  <c r="I205" i="40"/>
  <c r="F205" i="40"/>
  <c r="E205" i="40"/>
  <c r="D205" i="40"/>
  <c r="C205" i="40"/>
  <c r="O204" i="40"/>
  <c r="N204" i="40"/>
  <c r="M204" i="40"/>
  <c r="I204" i="40"/>
  <c r="F204" i="40"/>
  <c r="E204" i="40"/>
  <c r="D204" i="40"/>
  <c r="C204" i="40"/>
  <c r="O203" i="40"/>
  <c r="N203" i="40"/>
  <c r="M203" i="40"/>
  <c r="I203" i="40"/>
  <c r="F203" i="40"/>
  <c r="E203" i="40"/>
  <c r="D203" i="40"/>
  <c r="C203" i="40"/>
  <c r="O202" i="40"/>
  <c r="N202" i="40"/>
  <c r="M202" i="40"/>
  <c r="I202" i="40"/>
  <c r="F202" i="40"/>
  <c r="E202" i="40"/>
  <c r="D202" i="40"/>
  <c r="C202" i="40"/>
  <c r="O201" i="40"/>
  <c r="N201" i="40"/>
  <c r="M201" i="40"/>
  <c r="I201" i="40"/>
  <c r="F201" i="40"/>
  <c r="E201" i="40"/>
  <c r="D201" i="40"/>
  <c r="C201" i="40"/>
  <c r="O200" i="40"/>
  <c r="N200" i="40"/>
  <c r="M200" i="40"/>
  <c r="I200" i="40"/>
  <c r="F200" i="40"/>
  <c r="E200" i="40"/>
  <c r="D200" i="40"/>
  <c r="C200" i="40"/>
  <c r="O199" i="40"/>
  <c r="N199" i="40"/>
  <c r="M199" i="40"/>
  <c r="I199" i="40"/>
  <c r="F199" i="40"/>
  <c r="E199" i="40"/>
  <c r="D199" i="40"/>
  <c r="C199" i="40"/>
  <c r="O198" i="40"/>
  <c r="N198" i="40"/>
  <c r="M198" i="40"/>
  <c r="I198" i="40"/>
  <c r="F198" i="40"/>
  <c r="E198" i="40"/>
  <c r="D198" i="40"/>
  <c r="C198" i="40"/>
  <c r="O197" i="40"/>
  <c r="N197" i="40"/>
  <c r="M197" i="40"/>
  <c r="I197" i="40"/>
  <c r="F197" i="40"/>
  <c r="E197" i="40"/>
  <c r="D197" i="40"/>
  <c r="C197" i="40"/>
  <c r="O196" i="40"/>
  <c r="N196" i="40"/>
  <c r="M196" i="40"/>
  <c r="I196" i="40"/>
  <c r="F196" i="40"/>
  <c r="E196" i="40"/>
  <c r="D196" i="40"/>
  <c r="C196" i="40"/>
  <c r="O195" i="40"/>
  <c r="N195" i="40"/>
  <c r="M195" i="40"/>
  <c r="I195" i="40"/>
  <c r="F195" i="40"/>
  <c r="E195" i="40"/>
  <c r="D195" i="40"/>
  <c r="C195" i="40"/>
  <c r="O194" i="40"/>
  <c r="N194" i="40"/>
  <c r="M194" i="40"/>
  <c r="I194" i="40"/>
  <c r="F194" i="40"/>
  <c r="E194" i="40"/>
  <c r="D194" i="40"/>
  <c r="C194" i="40"/>
  <c r="O193" i="40"/>
  <c r="N193" i="40"/>
  <c r="M193" i="40"/>
  <c r="I193" i="40"/>
  <c r="F193" i="40"/>
  <c r="E193" i="40"/>
  <c r="D193" i="40"/>
  <c r="C193" i="40"/>
  <c r="O192" i="40"/>
  <c r="N192" i="40"/>
  <c r="M192" i="40"/>
  <c r="I192" i="40"/>
  <c r="F192" i="40"/>
  <c r="E192" i="40"/>
  <c r="D192" i="40"/>
  <c r="C192" i="40"/>
  <c r="O191" i="40"/>
  <c r="N191" i="40"/>
  <c r="M191" i="40"/>
  <c r="I191" i="40"/>
  <c r="F191" i="40"/>
  <c r="E191" i="40"/>
  <c r="D191" i="40"/>
  <c r="C191" i="40"/>
  <c r="O190" i="40"/>
  <c r="N190" i="40"/>
  <c r="M190" i="40"/>
  <c r="I190" i="40"/>
  <c r="F190" i="40"/>
  <c r="E190" i="40"/>
  <c r="D190" i="40"/>
  <c r="C190" i="40"/>
  <c r="O189" i="40"/>
  <c r="N189" i="40"/>
  <c r="M189" i="40"/>
  <c r="I189" i="40"/>
  <c r="F189" i="40"/>
  <c r="E189" i="40"/>
  <c r="D189" i="40"/>
  <c r="C189" i="40"/>
  <c r="O188" i="40"/>
  <c r="N188" i="40"/>
  <c r="M188" i="40"/>
  <c r="I188" i="40"/>
  <c r="F188" i="40"/>
  <c r="E188" i="40"/>
  <c r="D188" i="40"/>
  <c r="C188" i="40"/>
  <c r="O187" i="40"/>
  <c r="N187" i="40"/>
  <c r="M187" i="40"/>
  <c r="I187" i="40"/>
  <c r="F187" i="40"/>
  <c r="E187" i="40"/>
  <c r="D187" i="40"/>
  <c r="C187" i="40"/>
  <c r="O186" i="40"/>
  <c r="N186" i="40"/>
  <c r="M186" i="40"/>
  <c r="I186" i="40"/>
  <c r="F186" i="40"/>
  <c r="E186" i="40"/>
  <c r="D186" i="40"/>
  <c r="C186" i="40"/>
  <c r="O185" i="40"/>
  <c r="N185" i="40"/>
  <c r="M185" i="40"/>
  <c r="I185" i="40"/>
  <c r="F185" i="40"/>
  <c r="E185" i="40"/>
  <c r="D185" i="40"/>
  <c r="C185" i="40"/>
  <c r="O184" i="40"/>
  <c r="N184" i="40"/>
  <c r="M184" i="40"/>
  <c r="I184" i="40"/>
  <c r="F184" i="40"/>
  <c r="E184" i="40"/>
  <c r="D184" i="40"/>
  <c r="C184" i="40"/>
  <c r="O183" i="40"/>
  <c r="N183" i="40"/>
  <c r="M183" i="40"/>
  <c r="I183" i="40"/>
  <c r="F183" i="40"/>
  <c r="E183" i="40"/>
  <c r="D183" i="40"/>
  <c r="C183" i="40"/>
  <c r="O182" i="40"/>
  <c r="N182" i="40"/>
  <c r="M182" i="40"/>
  <c r="I182" i="40"/>
  <c r="F182" i="40"/>
  <c r="E182" i="40"/>
  <c r="D182" i="40"/>
  <c r="C182" i="40"/>
  <c r="O181" i="40"/>
  <c r="N181" i="40"/>
  <c r="M181" i="40"/>
  <c r="I181" i="40"/>
  <c r="F181" i="40"/>
  <c r="E181" i="40"/>
  <c r="D181" i="40"/>
  <c r="C181" i="40"/>
  <c r="O180" i="40"/>
  <c r="N180" i="40"/>
  <c r="M180" i="40"/>
  <c r="I180" i="40"/>
  <c r="F180" i="40"/>
  <c r="E180" i="40"/>
  <c r="D180" i="40"/>
  <c r="C180" i="40"/>
  <c r="O179" i="40"/>
  <c r="N179" i="40"/>
  <c r="M179" i="40"/>
  <c r="I179" i="40"/>
  <c r="F179" i="40"/>
  <c r="E179" i="40"/>
  <c r="D179" i="40"/>
  <c r="C179" i="40"/>
  <c r="O178" i="40"/>
  <c r="N178" i="40"/>
  <c r="M178" i="40"/>
  <c r="I178" i="40"/>
  <c r="F178" i="40"/>
  <c r="E178" i="40"/>
  <c r="D178" i="40"/>
  <c r="C178" i="40"/>
  <c r="O177" i="40"/>
  <c r="N177" i="40"/>
  <c r="M177" i="40"/>
  <c r="I177" i="40"/>
  <c r="F177" i="40"/>
  <c r="E177" i="40"/>
  <c r="D177" i="40"/>
  <c r="C177" i="40"/>
  <c r="O176" i="40"/>
  <c r="N176" i="40"/>
  <c r="M176" i="40"/>
  <c r="I176" i="40"/>
  <c r="F176" i="40"/>
  <c r="E176" i="40"/>
  <c r="D176" i="40"/>
  <c r="C176" i="40"/>
  <c r="O175" i="40"/>
  <c r="N175" i="40"/>
  <c r="M175" i="40"/>
  <c r="I175" i="40"/>
  <c r="F175" i="40"/>
  <c r="E175" i="40"/>
  <c r="D175" i="40"/>
  <c r="C175" i="40"/>
  <c r="O174" i="40"/>
  <c r="N174" i="40"/>
  <c r="M174" i="40"/>
  <c r="I174" i="40"/>
  <c r="F174" i="40"/>
  <c r="E174" i="40"/>
  <c r="D174" i="40"/>
  <c r="C174" i="40"/>
  <c r="O173" i="40"/>
  <c r="N173" i="40"/>
  <c r="M173" i="40"/>
  <c r="I173" i="40"/>
  <c r="F173" i="40"/>
  <c r="E173" i="40"/>
  <c r="D173" i="40"/>
  <c r="C173" i="40"/>
  <c r="O172" i="40"/>
  <c r="N172" i="40"/>
  <c r="M172" i="40"/>
  <c r="I172" i="40"/>
  <c r="F172" i="40"/>
  <c r="E172" i="40"/>
  <c r="D172" i="40"/>
  <c r="C172" i="40"/>
  <c r="O171" i="40"/>
  <c r="N171" i="40"/>
  <c r="M171" i="40"/>
  <c r="I171" i="40"/>
  <c r="F171" i="40"/>
  <c r="E171" i="40"/>
  <c r="D171" i="40"/>
  <c r="C171" i="40"/>
  <c r="O170" i="40"/>
  <c r="N170" i="40"/>
  <c r="M170" i="40"/>
  <c r="I170" i="40"/>
  <c r="F170" i="40"/>
  <c r="E170" i="40"/>
  <c r="D170" i="40"/>
  <c r="C170" i="40"/>
  <c r="O169" i="40"/>
  <c r="N169" i="40"/>
  <c r="M169" i="40"/>
  <c r="I169" i="40"/>
  <c r="F169" i="40"/>
  <c r="E169" i="40"/>
  <c r="D169" i="40"/>
  <c r="C169" i="40"/>
  <c r="O168" i="40"/>
  <c r="N168" i="40"/>
  <c r="M168" i="40"/>
  <c r="I168" i="40"/>
  <c r="F168" i="40"/>
  <c r="E168" i="40"/>
  <c r="D168" i="40"/>
  <c r="C168" i="40"/>
  <c r="O167" i="40"/>
  <c r="N167" i="40"/>
  <c r="M167" i="40"/>
  <c r="I167" i="40"/>
  <c r="F167" i="40"/>
  <c r="E167" i="40"/>
  <c r="D167" i="40"/>
  <c r="C167" i="40"/>
  <c r="O166" i="40"/>
  <c r="N166" i="40"/>
  <c r="M166" i="40"/>
  <c r="I166" i="40"/>
  <c r="F166" i="40"/>
  <c r="E166" i="40"/>
  <c r="D166" i="40"/>
  <c r="C166" i="40"/>
  <c r="O165" i="40"/>
  <c r="N165" i="40"/>
  <c r="M165" i="40"/>
  <c r="I165" i="40"/>
  <c r="F165" i="40"/>
  <c r="E165" i="40"/>
  <c r="D165" i="40"/>
  <c r="C165" i="40"/>
  <c r="O164" i="40"/>
  <c r="N164" i="40"/>
  <c r="M164" i="40"/>
  <c r="I164" i="40"/>
  <c r="F164" i="40"/>
  <c r="E164" i="40"/>
  <c r="D164" i="40"/>
  <c r="C164" i="40"/>
  <c r="O163" i="40"/>
  <c r="N163" i="40"/>
  <c r="M163" i="40"/>
  <c r="I163" i="40"/>
  <c r="F163" i="40"/>
  <c r="E163" i="40"/>
  <c r="D163" i="40"/>
  <c r="C163" i="40"/>
  <c r="O162" i="40"/>
  <c r="N162" i="40"/>
  <c r="M162" i="40"/>
  <c r="I162" i="40"/>
  <c r="F162" i="40"/>
  <c r="E162" i="40"/>
  <c r="D162" i="40"/>
  <c r="C162" i="40"/>
  <c r="O161" i="40"/>
  <c r="N161" i="40"/>
  <c r="M161" i="40"/>
  <c r="I161" i="40"/>
  <c r="F161" i="40"/>
  <c r="E161" i="40"/>
  <c r="D161" i="40"/>
  <c r="C161" i="40"/>
  <c r="O160" i="40"/>
  <c r="N160" i="40"/>
  <c r="M160" i="40"/>
  <c r="I160" i="40"/>
  <c r="F160" i="40"/>
  <c r="E160" i="40"/>
  <c r="D160" i="40"/>
  <c r="C160" i="40"/>
  <c r="O159" i="40"/>
  <c r="N159" i="40"/>
  <c r="M159" i="40"/>
  <c r="I159" i="40"/>
  <c r="F159" i="40"/>
  <c r="E159" i="40"/>
  <c r="D159" i="40"/>
  <c r="C159" i="40"/>
  <c r="O158" i="40"/>
  <c r="N158" i="40"/>
  <c r="M158" i="40"/>
  <c r="I158" i="40"/>
  <c r="F158" i="40"/>
  <c r="E158" i="40"/>
  <c r="D158" i="40"/>
  <c r="C158" i="40"/>
  <c r="O56" i="40"/>
  <c r="O57" i="40"/>
  <c r="O58" i="40"/>
  <c r="O59" i="40"/>
  <c r="O60" i="40"/>
  <c r="O61" i="40"/>
  <c r="O62" i="40"/>
  <c r="O63" i="40"/>
  <c r="O64" i="40"/>
  <c r="O65" i="40"/>
  <c r="O66" i="40"/>
  <c r="O67" i="40"/>
  <c r="O68" i="40"/>
  <c r="O69" i="40"/>
  <c r="O70" i="40"/>
  <c r="O71" i="40"/>
  <c r="O72" i="40"/>
  <c r="O73" i="40"/>
  <c r="O74" i="40"/>
  <c r="O75" i="40"/>
  <c r="O76" i="40"/>
  <c r="O77" i="40"/>
  <c r="O78" i="40"/>
  <c r="O79" i="40"/>
  <c r="O80" i="40"/>
  <c r="O81" i="40"/>
  <c r="O82" i="40"/>
  <c r="O83" i="40"/>
  <c r="O84" i="40"/>
  <c r="O85" i="40"/>
  <c r="O86" i="40"/>
  <c r="O87" i="40"/>
  <c r="O88" i="40"/>
  <c r="O89" i="40"/>
  <c r="O90" i="40"/>
  <c r="O91" i="40"/>
  <c r="O92" i="40"/>
  <c r="O93" i="40"/>
  <c r="O94" i="40"/>
  <c r="O95" i="40"/>
  <c r="O96" i="40"/>
  <c r="O97" i="40"/>
  <c r="O98" i="40"/>
  <c r="O99" i="40"/>
  <c r="O100" i="40"/>
  <c r="O101" i="40"/>
  <c r="O102" i="40"/>
  <c r="O103" i="40"/>
  <c r="O104" i="40"/>
  <c r="O105" i="40"/>
  <c r="O106" i="40"/>
  <c r="O107" i="40"/>
  <c r="O108" i="40"/>
  <c r="O109" i="40"/>
  <c r="O110" i="40"/>
  <c r="O111" i="40"/>
  <c r="O112" i="40"/>
  <c r="O113" i="40"/>
  <c r="O114" i="40"/>
  <c r="O115" i="40"/>
  <c r="O116" i="40"/>
  <c r="O117" i="40"/>
  <c r="O118" i="40"/>
  <c r="O119" i="40"/>
  <c r="O120" i="40"/>
  <c r="O121" i="40"/>
  <c r="O122" i="40"/>
  <c r="O123" i="40"/>
  <c r="O141" i="40"/>
  <c r="O142" i="40"/>
  <c r="O143" i="40"/>
  <c r="O144" i="40"/>
  <c r="O145" i="40"/>
  <c r="O146" i="40"/>
  <c r="O147" i="40"/>
  <c r="O148" i="40"/>
  <c r="O149" i="40"/>
  <c r="O150" i="40"/>
  <c r="O151" i="40"/>
  <c r="O152" i="40"/>
  <c r="O153" i="40"/>
  <c r="O154" i="40"/>
  <c r="O155" i="40"/>
  <c r="O156" i="40"/>
  <c r="O157" i="40"/>
  <c r="O6" i="40"/>
  <c r="O7" i="40"/>
  <c r="O8" i="40"/>
  <c r="O9" i="40"/>
  <c r="O10" i="40"/>
  <c r="O11" i="40"/>
  <c r="O12" i="40"/>
  <c r="O13" i="40"/>
  <c r="O14" i="40"/>
  <c r="O15" i="40"/>
  <c r="O16" i="40"/>
  <c r="O17" i="40"/>
  <c r="O18" i="40"/>
  <c r="O19" i="40"/>
  <c r="O20" i="40"/>
  <c r="O21" i="40"/>
  <c r="O22" i="40"/>
  <c r="O23" i="40"/>
  <c r="O24" i="40"/>
  <c r="O25" i="40"/>
  <c r="O26" i="40"/>
  <c r="O27" i="40"/>
  <c r="O28" i="40"/>
  <c r="O29" i="40"/>
  <c r="O30" i="40"/>
  <c r="O31" i="40"/>
  <c r="O32" i="40"/>
  <c r="O33" i="40"/>
  <c r="O34" i="40"/>
  <c r="O35" i="40"/>
  <c r="O36" i="40"/>
  <c r="O37" i="40"/>
  <c r="O38" i="40"/>
  <c r="O39" i="40"/>
  <c r="O40" i="40"/>
  <c r="O41" i="40"/>
  <c r="O42" i="40"/>
  <c r="O43" i="40"/>
  <c r="O44" i="40"/>
  <c r="O45" i="40"/>
  <c r="O46" i="40"/>
  <c r="O47" i="40"/>
  <c r="O48" i="40"/>
  <c r="O49" i="40"/>
  <c r="O50" i="40"/>
  <c r="O51" i="40"/>
  <c r="O52" i="40"/>
  <c r="O53" i="40"/>
  <c r="O54" i="40"/>
  <c r="O55" i="40"/>
  <c r="O5" i="40"/>
  <c r="M6" i="40"/>
  <c r="N6" i="40"/>
  <c r="M7" i="40"/>
  <c r="N7" i="40"/>
  <c r="M8" i="40"/>
  <c r="N8" i="40"/>
  <c r="M9" i="40"/>
  <c r="N9" i="40"/>
  <c r="M10" i="40"/>
  <c r="N10" i="40"/>
  <c r="M11" i="40"/>
  <c r="N11" i="40"/>
  <c r="M12" i="40"/>
  <c r="N12" i="40"/>
  <c r="M13" i="40"/>
  <c r="N13" i="40"/>
  <c r="M14" i="40"/>
  <c r="N14" i="40"/>
  <c r="M15" i="40"/>
  <c r="N15" i="40"/>
  <c r="M16" i="40"/>
  <c r="N16" i="40"/>
  <c r="M17" i="40"/>
  <c r="N17" i="40"/>
  <c r="M18" i="40"/>
  <c r="N18" i="40"/>
  <c r="M19" i="40"/>
  <c r="N19" i="40"/>
  <c r="M20" i="40"/>
  <c r="N20" i="40"/>
  <c r="M21" i="40"/>
  <c r="N21" i="40"/>
  <c r="M22" i="40"/>
  <c r="N22" i="40"/>
  <c r="M23" i="40"/>
  <c r="N23" i="40"/>
  <c r="M24" i="40"/>
  <c r="N24" i="40"/>
  <c r="M25" i="40"/>
  <c r="N25" i="40"/>
  <c r="M26" i="40"/>
  <c r="N26" i="40"/>
  <c r="M27" i="40"/>
  <c r="N27" i="40"/>
  <c r="M28" i="40"/>
  <c r="N28" i="40"/>
  <c r="M29" i="40"/>
  <c r="N29" i="40"/>
  <c r="M30" i="40"/>
  <c r="N30" i="40"/>
  <c r="M31" i="40"/>
  <c r="N31" i="40"/>
  <c r="M32" i="40"/>
  <c r="N32" i="40"/>
  <c r="M33" i="40"/>
  <c r="N33" i="40"/>
  <c r="M34" i="40"/>
  <c r="N34" i="40"/>
  <c r="M35" i="40"/>
  <c r="N35" i="40"/>
  <c r="M36" i="40"/>
  <c r="N36" i="40"/>
  <c r="M37" i="40"/>
  <c r="N37" i="40"/>
  <c r="M38" i="40"/>
  <c r="N38" i="40"/>
  <c r="M39" i="40"/>
  <c r="N39" i="40"/>
  <c r="M40" i="40"/>
  <c r="N40" i="40"/>
  <c r="M41" i="40"/>
  <c r="N41" i="40"/>
  <c r="M42" i="40"/>
  <c r="N42" i="40"/>
  <c r="M43" i="40"/>
  <c r="N43" i="40"/>
  <c r="M44" i="40"/>
  <c r="N44" i="40"/>
  <c r="M45" i="40"/>
  <c r="N45" i="40"/>
  <c r="M46" i="40"/>
  <c r="N46" i="40"/>
  <c r="M47" i="40"/>
  <c r="N47" i="40"/>
  <c r="M48" i="40"/>
  <c r="N48" i="40"/>
  <c r="M49" i="40"/>
  <c r="N49" i="40"/>
  <c r="M50" i="40"/>
  <c r="N50" i="40"/>
  <c r="M51" i="40"/>
  <c r="N51" i="40"/>
  <c r="M52" i="40"/>
  <c r="N52" i="40"/>
  <c r="M53" i="40"/>
  <c r="N53" i="40"/>
  <c r="M54" i="40"/>
  <c r="N54" i="40"/>
  <c r="M55" i="40"/>
  <c r="N55" i="40"/>
  <c r="M56" i="40"/>
  <c r="N56" i="40"/>
  <c r="M57" i="40"/>
  <c r="N57" i="40"/>
  <c r="M58" i="40"/>
  <c r="N58" i="40"/>
  <c r="M59" i="40"/>
  <c r="N59" i="40"/>
  <c r="M60" i="40"/>
  <c r="N60" i="40"/>
  <c r="M61" i="40"/>
  <c r="N61" i="40"/>
  <c r="M62" i="40"/>
  <c r="N62" i="40"/>
  <c r="M63" i="40"/>
  <c r="N63" i="40"/>
  <c r="M64" i="40"/>
  <c r="N64" i="40"/>
  <c r="M65" i="40"/>
  <c r="N65" i="40"/>
  <c r="M66" i="40"/>
  <c r="N66" i="40"/>
  <c r="M67" i="40"/>
  <c r="N67" i="40"/>
  <c r="M68" i="40"/>
  <c r="N68" i="40"/>
  <c r="M69" i="40"/>
  <c r="N69" i="40"/>
  <c r="M70" i="40"/>
  <c r="N70" i="40"/>
  <c r="M71" i="40"/>
  <c r="N71" i="40"/>
  <c r="M72" i="40"/>
  <c r="N72" i="40"/>
  <c r="M73" i="40"/>
  <c r="N73" i="40"/>
  <c r="M74" i="40"/>
  <c r="N74" i="40"/>
  <c r="M75" i="40"/>
  <c r="N75" i="40"/>
  <c r="M76" i="40"/>
  <c r="N76" i="40"/>
  <c r="M77" i="40"/>
  <c r="N77" i="40"/>
  <c r="M78" i="40"/>
  <c r="N78" i="40"/>
  <c r="M79" i="40"/>
  <c r="N79" i="40"/>
  <c r="M80" i="40"/>
  <c r="N80" i="40"/>
  <c r="M81" i="40"/>
  <c r="N81" i="40"/>
  <c r="M82" i="40"/>
  <c r="N82" i="40"/>
  <c r="M83" i="40"/>
  <c r="N83" i="40"/>
  <c r="M84" i="40"/>
  <c r="N84" i="40"/>
  <c r="M85" i="40"/>
  <c r="N85" i="40"/>
  <c r="M86" i="40"/>
  <c r="N86" i="40"/>
  <c r="M87" i="40"/>
  <c r="N87" i="40"/>
  <c r="M88" i="40"/>
  <c r="N88" i="40"/>
  <c r="M89" i="40"/>
  <c r="N89" i="40"/>
  <c r="M90" i="40"/>
  <c r="N90" i="40"/>
  <c r="M91" i="40"/>
  <c r="N91" i="40"/>
  <c r="M92" i="40"/>
  <c r="N92" i="40"/>
  <c r="M93" i="40"/>
  <c r="N93" i="40"/>
  <c r="M94" i="40"/>
  <c r="N94" i="40"/>
  <c r="M95" i="40"/>
  <c r="N95" i="40"/>
  <c r="M96" i="40"/>
  <c r="N96" i="40"/>
  <c r="M97" i="40"/>
  <c r="N97" i="40"/>
  <c r="M98" i="40"/>
  <c r="N98" i="40"/>
  <c r="M99" i="40"/>
  <c r="N99" i="40"/>
  <c r="M100" i="40"/>
  <c r="N100" i="40"/>
  <c r="M101" i="40"/>
  <c r="N101" i="40"/>
  <c r="M102" i="40"/>
  <c r="N102" i="40"/>
  <c r="M103" i="40"/>
  <c r="N103" i="40"/>
  <c r="M104" i="40"/>
  <c r="N104" i="40"/>
  <c r="M105" i="40"/>
  <c r="N105" i="40"/>
  <c r="M106" i="40"/>
  <c r="N106" i="40"/>
  <c r="M107" i="40"/>
  <c r="N107" i="40"/>
  <c r="M108" i="40"/>
  <c r="N108" i="40"/>
  <c r="M109" i="40"/>
  <c r="N109" i="40"/>
  <c r="M110" i="40"/>
  <c r="N110" i="40"/>
  <c r="M111" i="40"/>
  <c r="N111" i="40"/>
  <c r="M112" i="40"/>
  <c r="N112" i="40"/>
  <c r="M113" i="40"/>
  <c r="N113" i="40"/>
  <c r="M114" i="40"/>
  <c r="N114" i="40"/>
  <c r="M115" i="40"/>
  <c r="N115" i="40"/>
  <c r="M116" i="40"/>
  <c r="N116" i="40"/>
  <c r="M117" i="40"/>
  <c r="N117" i="40"/>
  <c r="M118" i="40"/>
  <c r="N118" i="40"/>
  <c r="M119" i="40"/>
  <c r="N119" i="40"/>
  <c r="M120" i="40"/>
  <c r="N120" i="40"/>
  <c r="M121" i="40"/>
  <c r="N121" i="40"/>
  <c r="M122" i="40"/>
  <c r="N122" i="40"/>
  <c r="M123" i="40"/>
  <c r="N123" i="40"/>
  <c r="M141" i="40"/>
  <c r="N141" i="40"/>
  <c r="M142" i="40"/>
  <c r="N142" i="40"/>
  <c r="M143" i="40"/>
  <c r="N143" i="40"/>
  <c r="M144" i="40"/>
  <c r="N144" i="40"/>
  <c r="M145" i="40"/>
  <c r="N145" i="40"/>
  <c r="M146" i="40"/>
  <c r="N146" i="40"/>
  <c r="M147" i="40"/>
  <c r="N147" i="40"/>
  <c r="M148" i="40"/>
  <c r="N148" i="40"/>
  <c r="M149" i="40"/>
  <c r="N149" i="40"/>
  <c r="M150" i="40"/>
  <c r="N150" i="40"/>
  <c r="M151" i="40"/>
  <c r="N151" i="40"/>
  <c r="M152" i="40"/>
  <c r="N152" i="40"/>
  <c r="M153" i="40"/>
  <c r="N153" i="40"/>
  <c r="M154" i="40"/>
  <c r="N154" i="40"/>
  <c r="M155" i="40"/>
  <c r="N155" i="40"/>
  <c r="M156" i="40"/>
  <c r="N156" i="40"/>
  <c r="M157" i="40"/>
  <c r="N157" i="40"/>
  <c r="N5" i="40"/>
  <c r="M5" i="40"/>
  <c r="M28" i="53" l="1"/>
  <c r="M26" i="53"/>
  <c r="M25" i="53"/>
  <c r="M24" i="53"/>
  <c r="M23" i="53"/>
  <c r="M22" i="53"/>
  <c r="S86" i="32"/>
  <c r="S120" i="32" s="1"/>
  <c r="S89" i="32"/>
  <c r="S123" i="32" s="1"/>
  <c r="P88" i="32"/>
  <c r="P122" i="32" s="1"/>
  <c r="R86" i="32"/>
  <c r="R120" i="32" s="1"/>
  <c r="R89" i="32"/>
  <c r="R123" i="32" s="1"/>
  <c r="O88" i="32"/>
  <c r="O122" i="32" s="1"/>
  <c r="Q86" i="32"/>
  <c r="Q120" i="32" s="1"/>
  <c r="Q89" i="32"/>
  <c r="Q123" i="32" s="1"/>
  <c r="S87" i="32"/>
  <c r="S121" i="32" s="1"/>
  <c r="P86" i="32"/>
  <c r="P120" i="32" s="1"/>
  <c r="Q88" i="32"/>
  <c r="Q122" i="32" s="1"/>
  <c r="P89" i="32"/>
  <c r="P123" i="32" s="1"/>
  <c r="R87" i="32"/>
  <c r="R121" i="32" s="1"/>
  <c r="O86" i="32"/>
  <c r="O120" i="32" s="1"/>
  <c r="P85" i="32"/>
  <c r="P119" i="32" s="1"/>
  <c r="O89" i="32"/>
  <c r="O123" i="32" s="1"/>
  <c r="Q87" i="32"/>
  <c r="Q121" i="32" s="1"/>
  <c r="S91" i="32"/>
  <c r="S125" i="32" s="1"/>
  <c r="S88" i="32"/>
  <c r="S122" i="32" s="1"/>
  <c r="P87" i="32"/>
  <c r="P121" i="32" s="1"/>
  <c r="R88" i="32"/>
  <c r="R122" i="32" s="1"/>
  <c r="O87" i="32"/>
  <c r="O121" i="32" s="1"/>
  <c r="O13" i="32"/>
  <c r="AD249" i="40" s="1"/>
  <c r="S81" i="32"/>
  <c r="O15" i="32"/>
  <c r="AD251" i="40" s="1"/>
  <c r="C177" i="31"/>
  <c r="D177" i="31" s="1"/>
  <c r="E177" i="31" s="1"/>
  <c r="F177" i="31" s="1"/>
  <c r="G177" i="31" s="1"/>
  <c r="J177" i="31"/>
  <c r="K177" i="31" s="1"/>
  <c r="L177" i="31" s="1"/>
  <c r="M177" i="31" s="1"/>
  <c r="N177" i="31" s="1"/>
  <c r="R23" i="32"/>
  <c r="P23" i="32"/>
  <c r="Q23" i="32"/>
  <c r="O17" i="32"/>
  <c r="O23" i="32"/>
  <c r="Q91" i="32" l="1"/>
  <c r="Q125" i="32" s="1"/>
  <c r="P91" i="32"/>
  <c r="P125" i="32" s="1"/>
  <c r="R91" i="32"/>
  <c r="R125" i="32" s="1"/>
  <c r="O91" i="32"/>
  <c r="O125" i="32" s="1"/>
  <c r="O85" i="32"/>
  <c r="O119" i="32" s="1"/>
  <c r="O81" i="32"/>
  <c r="O83" i="32"/>
  <c r="S115" i="32"/>
  <c r="AH147" i="40" s="1"/>
  <c r="I26" i="49"/>
  <c r="I24" i="49"/>
  <c r="I25" i="49"/>
  <c r="I27" i="49"/>
  <c r="I28" i="49"/>
  <c r="F96" i="31"/>
  <c r="I73" i="31" s="1"/>
  <c r="O115" i="32" l="1"/>
  <c r="AD147" i="40" s="1"/>
  <c r="O117" i="32"/>
  <c r="AD149" i="40" s="1"/>
  <c r="C129" i="31" l="1"/>
  <c r="C196" i="31" s="1"/>
  <c r="O16" i="32" l="1"/>
  <c r="AD252" i="40" s="1"/>
  <c r="G147" i="31"/>
  <c r="O84" i="32" l="1"/>
  <c r="B2" i="53"/>
  <c r="O118" i="32" l="1"/>
  <c r="AD150" i="40" s="1"/>
  <c r="AX90" i="29" l="1"/>
  <c r="AZ114" i="29" l="1"/>
  <c r="I74" i="36" l="1"/>
  <c r="F74" i="36"/>
  <c r="E74" i="36"/>
  <c r="D74" i="36"/>
  <c r="C74" i="36"/>
  <c r="I73" i="36"/>
  <c r="F73" i="36"/>
  <c r="E73" i="36"/>
  <c r="D73" i="36"/>
  <c r="C73" i="36"/>
  <c r="I72" i="36"/>
  <c r="F72" i="36"/>
  <c r="E72" i="36"/>
  <c r="D72" i="36"/>
  <c r="C72" i="36"/>
  <c r="I71" i="36"/>
  <c r="F71" i="36"/>
  <c r="E71" i="36"/>
  <c r="D71" i="36"/>
  <c r="C71" i="36"/>
  <c r="I70" i="36"/>
  <c r="F70" i="36"/>
  <c r="E70" i="36"/>
  <c r="D70" i="36"/>
  <c r="C70" i="36"/>
  <c r="I69" i="36"/>
  <c r="F69" i="36"/>
  <c r="E69" i="36"/>
  <c r="D69" i="36"/>
  <c r="C69" i="36"/>
  <c r="I68" i="36"/>
  <c r="F68" i="36"/>
  <c r="E68" i="36"/>
  <c r="D68" i="36"/>
  <c r="C68" i="36"/>
  <c r="I67" i="36"/>
  <c r="F67" i="36"/>
  <c r="E67" i="36"/>
  <c r="D67" i="36"/>
  <c r="C67" i="36"/>
  <c r="I66" i="36"/>
  <c r="F66" i="36"/>
  <c r="E66" i="36"/>
  <c r="D66" i="36"/>
  <c r="C66" i="36"/>
  <c r="I65" i="36"/>
  <c r="F65" i="36"/>
  <c r="E65" i="36"/>
  <c r="D65" i="36"/>
  <c r="C65" i="36"/>
  <c r="I64" i="36"/>
  <c r="F64" i="36"/>
  <c r="E64" i="36"/>
  <c r="D64" i="36"/>
  <c r="C64" i="36"/>
  <c r="I63" i="36"/>
  <c r="F63" i="36"/>
  <c r="E63" i="36"/>
  <c r="D63" i="36"/>
  <c r="C63" i="36"/>
  <c r="I62" i="36"/>
  <c r="F62" i="36"/>
  <c r="E62" i="36"/>
  <c r="D62" i="36"/>
  <c r="C62" i="36"/>
  <c r="I61" i="36"/>
  <c r="F61" i="36"/>
  <c r="E61" i="36"/>
  <c r="D61" i="36"/>
  <c r="C61" i="36"/>
  <c r="I60" i="36"/>
  <c r="F60" i="36"/>
  <c r="E60" i="36"/>
  <c r="D60" i="36"/>
  <c r="C60" i="36"/>
  <c r="I59" i="36"/>
  <c r="F59" i="36"/>
  <c r="E59" i="36"/>
  <c r="D59" i="36"/>
  <c r="C59" i="36"/>
  <c r="I58" i="36"/>
  <c r="F58" i="36"/>
  <c r="E58" i="36"/>
  <c r="D58" i="36"/>
  <c r="C58" i="36"/>
  <c r="I57" i="36"/>
  <c r="F57" i="36"/>
  <c r="E57" i="36"/>
  <c r="D57" i="36"/>
  <c r="C57" i="36"/>
  <c r="I56" i="36"/>
  <c r="F56" i="36"/>
  <c r="E56" i="36"/>
  <c r="D56" i="36"/>
  <c r="C56" i="36"/>
  <c r="I55" i="36"/>
  <c r="F55" i="36"/>
  <c r="E55" i="36"/>
  <c r="D55" i="36"/>
  <c r="C55" i="36"/>
  <c r="I54" i="36"/>
  <c r="F54" i="36"/>
  <c r="E54" i="36"/>
  <c r="D54" i="36"/>
  <c r="C54" i="36"/>
  <c r="I53" i="36"/>
  <c r="F53" i="36"/>
  <c r="E53" i="36"/>
  <c r="D53" i="36"/>
  <c r="C53" i="36"/>
  <c r="I52" i="36"/>
  <c r="F52" i="36"/>
  <c r="E52" i="36"/>
  <c r="D52" i="36"/>
  <c r="C52" i="36"/>
  <c r="I51" i="36"/>
  <c r="F51" i="36"/>
  <c r="E51" i="36"/>
  <c r="D51" i="36"/>
  <c r="C51" i="36"/>
  <c r="I50" i="36"/>
  <c r="F50" i="36"/>
  <c r="E50" i="36"/>
  <c r="D50" i="36"/>
  <c r="C50" i="36"/>
  <c r="I49" i="36"/>
  <c r="F49" i="36"/>
  <c r="E49" i="36"/>
  <c r="D49" i="36"/>
  <c r="C49" i="36"/>
  <c r="I48" i="36"/>
  <c r="F48" i="36"/>
  <c r="E48" i="36"/>
  <c r="D48" i="36"/>
  <c r="C48" i="36"/>
  <c r="I47" i="36"/>
  <c r="F47" i="36"/>
  <c r="E47" i="36"/>
  <c r="D47" i="36"/>
  <c r="C47" i="36"/>
  <c r="I46" i="36"/>
  <c r="F46" i="36"/>
  <c r="E46" i="36"/>
  <c r="D46" i="36"/>
  <c r="C46" i="36"/>
  <c r="I45" i="36"/>
  <c r="F45" i="36"/>
  <c r="E45" i="36"/>
  <c r="D45" i="36"/>
  <c r="C45" i="36"/>
  <c r="I44" i="36"/>
  <c r="F44" i="36"/>
  <c r="E44" i="36"/>
  <c r="D44" i="36"/>
  <c r="C44" i="36"/>
  <c r="I43" i="36"/>
  <c r="F43" i="36"/>
  <c r="E43" i="36"/>
  <c r="D43" i="36"/>
  <c r="C43" i="36"/>
  <c r="I42" i="36"/>
  <c r="F42" i="36"/>
  <c r="E42" i="36"/>
  <c r="D42" i="36"/>
  <c r="C42" i="36"/>
  <c r="I41" i="36"/>
  <c r="F41" i="36"/>
  <c r="E41" i="36"/>
  <c r="D41" i="36"/>
  <c r="C41" i="36"/>
  <c r="I40" i="36"/>
  <c r="F40" i="36"/>
  <c r="E40" i="36"/>
  <c r="D40" i="36"/>
  <c r="C40" i="36"/>
  <c r="I39" i="36"/>
  <c r="F39" i="36"/>
  <c r="E39" i="36"/>
  <c r="D39" i="36"/>
  <c r="C39" i="36"/>
  <c r="I38" i="36"/>
  <c r="F38" i="36"/>
  <c r="E38" i="36"/>
  <c r="D38" i="36"/>
  <c r="C38" i="36"/>
  <c r="I37" i="36"/>
  <c r="F37" i="36"/>
  <c r="E37" i="36"/>
  <c r="D37" i="36"/>
  <c r="C37" i="36"/>
  <c r="I36" i="36"/>
  <c r="F36" i="36"/>
  <c r="E36" i="36"/>
  <c r="D36" i="36"/>
  <c r="C36" i="36"/>
  <c r="I35" i="36"/>
  <c r="F35" i="36"/>
  <c r="E35" i="36"/>
  <c r="D35" i="36"/>
  <c r="C35" i="36"/>
  <c r="I34" i="36"/>
  <c r="F34" i="36"/>
  <c r="E34" i="36"/>
  <c r="D34" i="36"/>
  <c r="C34" i="36"/>
  <c r="I33" i="36"/>
  <c r="F33" i="36"/>
  <c r="E33" i="36"/>
  <c r="D33" i="36"/>
  <c r="C33" i="36"/>
  <c r="I32" i="36"/>
  <c r="F32" i="36"/>
  <c r="E32" i="36"/>
  <c r="D32" i="36"/>
  <c r="C32" i="36"/>
  <c r="I31" i="36"/>
  <c r="F31" i="36"/>
  <c r="E31" i="36"/>
  <c r="D31" i="36"/>
  <c r="C31" i="36"/>
  <c r="I30" i="36"/>
  <c r="F30" i="36"/>
  <c r="E30" i="36"/>
  <c r="D30" i="36"/>
  <c r="C30" i="36"/>
  <c r="I29" i="36"/>
  <c r="F29" i="36"/>
  <c r="E29" i="36"/>
  <c r="D29" i="36"/>
  <c r="C29" i="36"/>
  <c r="I28" i="36"/>
  <c r="F28" i="36"/>
  <c r="E28" i="36"/>
  <c r="D28" i="36"/>
  <c r="C28" i="36"/>
  <c r="I27" i="36"/>
  <c r="F27" i="36"/>
  <c r="E27" i="36"/>
  <c r="D27" i="36"/>
  <c r="C27" i="36"/>
  <c r="I26" i="36"/>
  <c r="F26" i="36"/>
  <c r="E26" i="36"/>
  <c r="D26" i="36"/>
  <c r="C26" i="36"/>
  <c r="I25" i="36"/>
  <c r="F25" i="36"/>
  <c r="E25" i="36"/>
  <c r="D25" i="36"/>
  <c r="C25" i="36"/>
  <c r="I24" i="36"/>
  <c r="F24" i="36"/>
  <c r="E24" i="36"/>
  <c r="D24" i="36"/>
  <c r="C24" i="36"/>
  <c r="I123" i="40" l="1"/>
  <c r="F123" i="40"/>
  <c r="E123" i="40"/>
  <c r="D123" i="40"/>
  <c r="C123" i="40"/>
  <c r="I122" i="40"/>
  <c r="F122" i="40"/>
  <c r="E122" i="40"/>
  <c r="D122" i="40"/>
  <c r="C122" i="40"/>
  <c r="I121" i="40"/>
  <c r="F121" i="40"/>
  <c r="E121" i="40"/>
  <c r="D121" i="40"/>
  <c r="C121" i="40"/>
  <c r="I120" i="40"/>
  <c r="F120" i="40"/>
  <c r="E120" i="40"/>
  <c r="D120" i="40"/>
  <c r="C120" i="40"/>
  <c r="I119" i="40"/>
  <c r="F119" i="40"/>
  <c r="E119" i="40"/>
  <c r="D119" i="40"/>
  <c r="C119" i="40"/>
  <c r="I118" i="40"/>
  <c r="F118" i="40"/>
  <c r="E118" i="40"/>
  <c r="D118" i="40"/>
  <c r="C118" i="40"/>
  <c r="I117" i="40"/>
  <c r="F117" i="40"/>
  <c r="E117" i="40"/>
  <c r="D117" i="40"/>
  <c r="C117" i="40"/>
  <c r="I116" i="40"/>
  <c r="F116" i="40"/>
  <c r="E116" i="40"/>
  <c r="D116" i="40"/>
  <c r="C116" i="40"/>
  <c r="I115" i="40"/>
  <c r="F115" i="40"/>
  <c r="E115" i="40"/>
  <c r="D115" i="40"/>
  <c r="C115" i="40"/>
  <c r="I114" i="40"/>
  <c r="F114" i="40"/>
  <c r="E114" i="40"/>
  <c r="D114" i="40"/>
  <c r="C114" i="40"/>
  <c r="I113" i="40"/>
  <c r="F113" i="40"/>
  <c r="E113" i="40"/>
  <c r="D113" i="40"/>
  <c r="C113" i="40"/>
  <c r="I112" i="40"/>
  <c r="F112" i="40"/>
  <c r="E112" i="40"/>
  <c r="D112" i="40"/>
  <c r="C112" i="40"/>
  <c r="I111" i="40"/>
  <c r="F111" i="40"/>
  <c r="E111" i="40"/>
  <c r="D111" i="40"/>
  <c r="C111" i="40"/>
  <c r="I110" i="40"/>
  <c r="F110" i="40"/>
  <c r="E110" i="40"/>
  <c r="D110" i="40"/>
  <c r="C110" i="40"/>
  <c r="I109" i="40"/>
  <c r="F109" i="40"/>
  <c r="E109" i="40"/>
  <c r="D109" i="40"/>
  <c r="C109" i="40"/>
  <c r="I108" i="40"/>
  <c r="F108" i="40"/>
  <c r="E108" i="40"/>
  <c r="D108" i="40"/>
  <c r="C108" i="40"/>
  <c r="I107" i="40"/>
  <c r="F107" i="40"/>
  <c r="E107" i="40"/>
  <c r="D107" i="40"/>
  <c r="C107" i="40"/>
  <c r="AC20" i="30"/>
  <c r="AD20" i="30"/>
  <c r="AE20" i="30"/>
  <c r="AF20" i="30"/>
  <c r="AG20" i="30"/>
  <c r="AH20" i="30"/>
  <c r="AC31" i="30"/>
  <c r="AD31" i="30"/>
  <c r="AE31" i="30"/>
  <c r="AF31" i="30"/>
  <c r="AG31" i="30"/>
  <c r="AH31" i="30"/>
  <c r="AC37" i="30"/>
  <c r="AD37" i="30"/>
  <c r="AE37" i="30"/>
  <c r="AF37" i="30"/>
  <c r="AG37" i="30"/>
  <c r="AH37" i="30"/>
  <c r="AC48" i="30"/>
  <c r="AD48" i="30"/>
  <c r="F105" i="31" s="1"/>
  <c r="AE48" i="30"/>
  <c r="G105" i="31" s="1"/>
  <c r="AF48" i="30"/>
  <c r="H105" i="31" s="1"/>
  <c r="AG48" i="30"/>
  <c r="I105" i="31" s="1"/>
  <c r="AH48" i="30"/>
  <c r="J105" i="31" s="1"/>
  <c r="AD54" i="30"/>
  <c r="C182" i="31" s="1"/>
  <c r="AE54" i="30"/>
  <c r="D182" i="31" s="1"/>
  <c r="AF54" i="30"/>
  <c r="E182" i="31" s="1"/>
  <c r="AG54" i="30"/>
  <c r="F182" i="31" s="1"/>
  <c r="AH54" i="30"/>
  <c r="G182" i="31" s="1"/>
  <c r="AD65" i="30"/>
  <c r="AE65" i="30"/>
  <c r="AF65" i="30"/>
  <c r="AG65" i="30"/>
  <c r="AH65" i="30"/>
  <c r="AA71" i="30"/>
  <c r="AB71" i="30"/>
  <c r="AC71" i="30"/>
  <c r="AD71" i="30"/>
  <c r="AE71" i="30"/>
  <c r="AF71" i="30"/>
  <c r="AG71" i="30"/>
  <c r="AH71" i="30"/>
  <c r="U88" i="30"/>
  <c r="U54" i="40" s="1"/>
  <c r="V88" i="30"/>
  <c r="V54" i="40" s="1"/>
  <c r="W88" i="30"/>
  <c r="W54" i="40" s="1"/>
  <c r="X88" i="30"/>
  <c r="X54" i="40" s="1"/>
  <c r="Y88" i="30"/>
  <c r="C90" i="53" s="1"/>
  <c r="Z88" i="30"/>
  <c r="D90" i="53" s="1"/>
  <c r="AA88" i="30"/>
  <c r="E90" i="53" s="1"/>
  <c r="AB88" i="30"/>
  <c r="F90" i="53" s="1"/>
  <c r="AC88" i="30"/>
  <c r="G90" i="53" s="1"/>
  <c r="G169" i="53" s="1"/>
  <c r="AD88" i="30"/>
  <c r="AE88" i="30"/>
  <c r="I90" i="53" s="1"/>
  <c r="AF88" i="30"/>
  <c r="J90" i="53" s="1"/>
  <c r="AG88" i="30"/>
  <c r="K90" i="53" s="1"/>
  <c r="AH88" i="30"/>
  <c r="L90" i="53" s="1"/>
  <c r="I169" i="53" s="1"/>
  <c r="AZ105" i="29"/>
  <c r="BD139" i="29"/>
  <c r="BC139" i="29"/>
  <c r="BB139" i="29"/>
  <c r="BA139" i="29"/>
  <c r="AZ139" i="29"/>
  <c r="AY139" i="29"/>
  <c r="AX139" i="29"/>
  <c r="AW139" i="29"/>
  <c r="AV139" i="29"/>
  <c r="AU139" i="29"/>
  <c r="AT139" i="29"/>
  <c r="AS139" i="29"/>
  <c r="AR139" i="29"/>
  <c r="AQ139" i="29"/>
  <c r="BD122" i="29"/>
  <c r="BC122" i="29"/>
  <c r="BB122" i="29"/>
  <c r="BA122" i="29"/>
  <c r="AZ122" i="29"/>
  <c r="AY122" i="29"/>
  <c r="AX122" i="29"/>
  <c r="AW122" i="29"/>
  <c r="AV122" i="29"/>
  <c r="AU122" i="29"/>
  <c r="AT122" i="29"/>
  <c r="AS122" i="29"/>
  <c r="AR122" i="29"/>
  <c r="AQ122" i="29"/>
  <c r="BD105" i="29"/>
  <c r="BC105" i="29"/>
  <c r="BB105" i="29"/>
  <c r="BA105" i="29"/>
  <c r="AY105" i="29"/>
  <c r="AX105" i="29"/>
  <c r="AW105" i="29"/>
  <c r="AV105" i="29"/>
  <c r="AU105" i="29"/>
  <c r="AT105" i="29"/>
  <c r="AS105" i="29"/>
  <c r="AR105" i="29"/>
  <c r="AQ105" i="29"/>
  <c r="AV71" i="29"/>
  <c r="AU71" i="29"/>
  <c r="AT71" i="29"/>
  <c r="AS71" i="29"/>
  <c r="AR71" i="29"/>
  <c r="AQ71" i="29"/>
  <c r="AE20" i="40" l="1"/>
  <c r="J65" i="50"/>
  <c r="AC20" i="40"/>
  <c r="H65" i="50"/>
  <c r="AH20" i="40"/>
  <c r="M65" i="50"/>
  <c r="AG20" i="40"/>
  <c r="L65" i="50"/>
  <c r="AD20" i="40"/>
  <c r="I65" i="50"/>
  <c r="AF20" i="40"/>
  <c r="K65" i="50"/>
  <c r="K182" i="31"/>
  <c r="K169" i="53"/>
  <c r="H90" i="53"/>
  <c r="G129" i="50"/>
  <c r="T37" i="50" s="1"/>
  <c r="AB54" i="40"/>
  <c r="F129" i="50"/>
  <c r="S37" i="50" s="1"/>
  <c r="AA54" i="40"/>
  <c r="H129" i="50"/>
  <c r="U37" i="50" s="1"/>
  <c r="AC54" i="40"/>
  <c r="AG54" i="40"/>
  <c r="R73" i="32"/>
  <c r="AG190" i="40" s="1"/>
  <c r="D129" i="50"/>
  <c r="Q37" i="50" s="1"/>
  <c r="Y54" i="40"/>
  <c r="S73" i="32"/>
  <c r="AH190" i="40" s="1"/>
  <c r="AH54" i="40"/>
  <c r="E129" i="50"/>
  <c r="R37" i="50" s="1"/>
  <c r="Z54" i="40"/>
  <c r="AF54" i="40"/>
  <c r="Q73" i="32"/>
  <c r="AF190" i="40" s="1"/>
  <c r="AE54" i="40"/>
  <c r="P73" i="32"/>
  <c r="AE190" i="40" s="1"/>
  <c r="N182" i="31"/>
  <c r="C259" i="31"/>
  <c r="AD54" i="40"/>
  <c r="O73" i="32"/>
  <c r="AD190" i="40" s="1"/>
  <c r="L182" i="31"/>
  <c r="M129" i="50"/>
  <c r="Z37" i="50" s="1"/>
  <c r="G259" i="31"/>
  <c r="G176" i="31"/>
  <c r="L129" i="50"/>
  <c r="Y37" i="50" s="1"/>
  <c r="F259" i="31"/>
  <c r="F176" i="31"/>
  <c r="K129" i="50"/>
  <c r="X37" i="50" s="1"/>
  <c r="E259" i="31"/>
  <c r="E176" i="31"/>
  <c r="J129" i="50"/>
  <c r="W37" i="50" s="1"/>
  <c r="D259" i="31"/>
  <c r="D176" i="31"/>
  <c r="M182" i="31"/>
  <c r="C176" i="31"/>
  <c r="D99" i="31"/>
  <c r="E99" i="31" s="1"/>
  <c r="C99" i="31"/>
  <c r="H27" i="53"/>
  <c r="I129" i="50"/>
  <c r="V37" i="50" s="1"/>
  <c r="C76" i="31"/>
  <c r="H76" i="31" s="1"/>
  <c r="AY14" i="29"/>
  <c r="AY15" i="29"/>
  <c r="AZ15" i="29"/>
  <c r="BA15" i="29"/>
  <c r="BB15" i="29"/>
  <c r="BC15" i="29"/>
  <c r="BD15" i="29"/>
  <c r="AY16" i="29"/>
  <c r="AZ16" i="29"/>
  <c r="BA16" i="29"/>
  <c r="BB16" i="29"/>
  <c r="BC16" i="29"/>
  <c r="BD16" i="29"/>
  <c r="AY17" i="29"/>
  <c r="AZ17" i="29"/>
  <c r="BA17" i="29"/>
  <c r="BB17" i="29"/>
  <c r="BC17" i="29"/>
  <c r="BD17" i="29"/>
  <c r="BD7" i="29"/>
  <c r="AL5" i="29"/>
  <c r="O140" i="30"/>
  <c r="N140" i="30"/>
  <c r="M140" i="30"/>
  <c r="K140" i="30"/>
  <c r="J140" i="30"/>
  <c r="I140" i="30"/>
  <c r="F140" i="30"/>
  <c r="E140" i="30"/>
  <c r="D140" i="30"/>
  <c r="C140" i="30"/>
  <c r="O139" i="30"/>
  <c r="N139" i="30"/>
  <c r="M139" i="30"/>
  <c r="K139" i="30"/>
  <c r="J139" i="30"/>
  <c r="I139" i="30"/>
  <c r="F139" i="30"/>
  <c r="E139" i="30"/>
  <c r="D139" i="30"/>
  <c r="C139" i="30"/>
  <c r="O138" i="30"/>
  <c r="N138" i="30"/>
  <c r="M138" i="30"/>
  <c r="K138" i="30"/>
  <c r="J138" i="30"/>
  <c r="I138" i="30"/>
  <c r="F138" i="30"/>
  <c r="E138" i="30"/>
  <c r="D138" i="30"/>
  <c r="C138" i="30"/>
  <c r="O137" i="30"/>
  <c r="N137" i="30"/>
  <c r="M137" i="30"/>
  <c r="K137" i="30"/>
  <c r="J137" i="30"/>
  <c r="I137" i="30"/>
  <c r="F137" i="30"/>
  <c r="E137" i="30"/>
  <c r="D137" i="30"/>
  <c r="C137" i="30"/>
  <c r="O136" i="30"/>
  <c r="N136" i="30"/>
  <c r="M136" i="30"/>
  <c r="K136" i="30"/>
  <c r="J136" i="30"/>
  <c r="I136" i="30"/>
  <c r="F136" i="30"/>
  <c r="E136" i="30"/>
  <c r="D136" i="30"/>
  <c r="C136" i="30"/>
  <c r="O135" i="30"/>
  <c r="N135" i="30"/>
  <c r="M135" i="30"/>
  <c r="K135" i="30"/>
  <c r="J135" i="30"/>
  <c r="I135" i="30"/>
  <c r="F135" i="30"/>
  <c r="E135" i="30"/>
  <c r="D135" i="30"/>
  <c r="C135" i="30"/>
  <c r="O134" i="30"/>
  <c r="N134" i="30"/>
  <c r="M134" i="30"/>
  <c r="K134" i="30"/>
  <c r="J134" i="30"/>
  <c r="I134" i="30"/>
  <c r="F134" i="30"/>
  <c r="E134" i="30"/>
  <c r="D134" i="30"/>
  <c r="C134" i="30"/>
  <c r="O133" i="30"/>
  <c r="N133" i="30"/>
  <c r="M133" i="30"/>
  <c r="K133" i="30"/>
  <c r="J133" i="30"/>
  <c r="I133" i="30"/>
  <c r="F133" i="30"/>
  <c r="E133" i="30"/>
  <c r="D133" i="30"/>
  <c r="C133" i="30"/>
  <c r="O132" i="30"/>
  <c r="N132" i="30"/>
  <c r="M132" i="30"/>
  <c r="K132" i="30"/>
  <c r="J132" i="30"/>
  <c r="I132" i="30"/>
  <c r="F132" i="30"/>
  <c r="E132" i="30"/>
  <c r="D132" i="30"/>
  <c r="C132" i="30"/>
  <c r="O131" i="30"/>
  <c r="N131" i="30"/>
  <c r="M131" i="30"/>
  <c r="K131" i="30"/>
  <c r="J131" i="30"/>
  <c r="I131" i="30"/>
  <c r="F131" i="30"/>
  <c r="E131" i="30"/>
  <c r="D131" i="30"/>
  <c r="C131" i="30"/>
  <c r="O130" i="30"/>
  <c r="N130" i="30"/>
  <c r="M130" i="30"/>
  <c r="K130" i="30"/>
  <c r="J130" i="30"/>
  <c r="I130" i="30"/>
  <c r="F130" i="30"/>
  <c r="E130" i="30"/>
  <c r="D130" i="30"/>
  <c r="C130" i="30"/>
  <c r="O129" i="30"/>
  <c r="N129" i="30"/>
  <c r="M129" i="30"/>
  <c r="K129" i="30"/>
  <c r="J129" i="30"/>
  <c r="I129" i="30"/>
  <c r="F129" i="30"/>
  <c r="E129" i="30"/>
  <c r="D129" i="30"/>
  <c r="C129" i="30"/>
  <c r="O128" i="30"/>
  <c r="N128" i="30"/>
  <c r="M128" i="30"/>
  <c r="K128" i="30"/>
  <c r="J128" i="30"/>
  <c r="I128" i="30"/>
  <c r="F128" i="30"/>
  <c r="E128" i="30"/>
  <c r="D128" i="30"/>
  <c r="C128" i="30"/>
  <c r="O127" i="30"/>
  <c r="N127" i="30"/>
  <c r="M127" i="30"/>
  <c r="K127" i="30"/>
  <c r="J127" i="30"/>
  <c r="I127" i="30"/>
  <c r="F127" i="30"/>
  <c r="E127" i="30"/>
  <c r="D127" i="30"/>
  <c r="C127" i="30"/>
  <c r="O126" i="30"/>
  <c r="N126" i="30"/>
  <c r="M126" i="30"/>
  <c r="K126" i="30"/>
  <c r="J126" i="30"/>
  <c r="I126" i="30"/>
  <c r="F126" i="30"/>
  <c r="E126" i="30"/>
  <c r="D126" i="30"/>
  <c r="C126" i="30"/>
  <c r="O125" i="30"/>
  <c r="N125" i="30"/>
  <c r="M125" i="30"/>
  <c r="K125" i="30"/>
  <c r="J125" i="30"/>
  <c r="I125" i="30"/>
  <c r="F125" i="30"/>
  <c r="E125" i="30"/>
  <c r="D125" i="30"/>
  <c r="C125" i="30"/>
  <c r="O124" i="30"/>
  <c r="N124" i="30"/>
  <c r="M124" i="30"/>
  <c r="K124" i="30"/>
  <c r="J124" i="30"/>
  <c r="I124" i="30"/>
  <c r="F124" i="30"/>
  <c r="E124" i="30"/>
  <c r="D124" i="30"/>
  <c r="C124" i="30"/>
  <c r="O123" i="30"/>
  <c r="N123" i="30"/>
  <c r="M123" i="30"/>
  <c r="K123" i="30"/>
  <c r="J123" i="30"/>
  <c r="I123" i="30"/>
  <c r="F123" i="30"/>
  <c r="E123" i="30"/>
  <c r="D123" i="30"/>
  <c r="C123" i="30"/>
  <c r="O122" i="30"/>
  <c r="N122" i="30"/>
  <c r="M122" i="30"/>
  <c r="K122" i="30"/>
  <c r="J122" i="30"/>
  <c r="I122" i="30"/>
  <c r="F122" i="30"/>
  <c r="E122" i="30"/>
  <c r="D122" i="30"/>
  <c r="C122" i="30"/>
  <c r="O121" i="30"/>
  <c r="N121" i="30"/>
  <c r="M121" i="30"/>
  <c r="K121" i="30"/>
  <c r="J121" i="30"/>
  <c r="I121" i="30"/>
  <c r="F121" i="30"/>
  <c r="E121" i="30"/>
  <c r="D121" i="30"/>
  <c r="C121" i="30"/>
  <c r="O120" i="30"/>
  <c r="N120" i="30"/>
  <c r="M120" i="30"/>
  <c r="K120" i="30"/>
  <c r="J120" i="30"/>
  <c r="I120" i="30"/>
  <c r="F120" i="30"/>
  <c r="E120" i="30"/>
  <c r="D120" i="30"/>
  <c r="C120" i="30"/>
  <c r="O119" i="30"/>
  <c r="N119" i="30"/>
  <c r="M119" i="30"/>
  <c r="K119" i="30"/>
  <c r="J119" i="30"/>
  <c r="I119" i="30"/>
  <c r="F119" i="30"/>
  <c r="E119" i="30"/>
  <c r="D119" i="30"/>
  <c r="C119" i="30"/>
  <c r="O118" i="30"/>
  <c r="N118" i="30"/>
  <c r="M118" i="30"/>
  <c r="K118" i="30"/>
  <c r="J118" i="30"/>
  <c r="I118" i="30"/>
  <c r="F118" i="30"/>
  <c r="E118" i="30"/>
  <c r="D118" i="30"/>
  <c r="C118" i="30"/>
  <c r="O117" i="30"/>
  <c r="N117" i="30"/>
  <c r="M117" i="30"/>
  <c r="K117" i="30"/>
  <c r="J117" i="30"/>
  <c r="I117" i="30"/>
  <c r="F117" i="30"/>
  <c r="E117" i="30"/>
  <c r="D117" i="30"/>
  <c r="C117" i="30"/>
  <c r="O116" i="30"/>
  <c r="N116" i="30"/>
  <c r="M116" i="30"/>
  <c r="K116" i="30"/>
  <c r="J116" i="30"/>
  <c r="I116" i="30"/>
  <c r="F116" i="30"/>
  <c r="E116" i="30"/>
  <c r="D116" i="30"/>
  <c r="C116" i="30"/>
  <c r="O115" i="30"/>
  <c r="N115" i="30"/>
  <c r="M115" i="30"/>
  <c r="K115" i="30"/>
  <c r="J115" i="30"/>
  <c r="I115" i="30"/>
  <c r="F115" i="30"/>
  <c r="E115" i="30"/>
  <c r="D115" i="30"/>
  <c r="C115" i="30"/>
  <c r="O114" i="30"/>
  <c r="N114" i="30"/>
  <c r="M114" i="30"/>
  <c r="K114" i="30"/>
  <c r="J114" i="30"/>
  <c r="I114" i="30"/>
  <c r="F114" i="30"/>
  <c r="E114" i="30"/>
  <c r="D114" i="30"/>
  <c r="C114" i="30"/>
  <c r="O113" i="30"/>
  <c r="N113" i="30"/>
  <c r="M113" i="30"/>
  <c r="K113" i="30"/>
  <c r="J113" i="30"/>
  <c r="I113" i="30"/>
  <c r="F113" i="30"/>
  <c r="E113" i="30"/>
  <c r="D113" i="30"/>
  <c r="C113" i="30"/>
  <c r="O112" i="30"/>
  <c r="N112" i="30"/>
  <c r="M112" i="30"/>
  <c r="K112" i="30"/>
  <c r="J112" i="30"/>
  <c r="I112" i="30"/>
  <c r="F112" i="30"/>
  <c r="E112" i="30"/>
  <c r="D112" i="30"/>
  <c r="C112" i="30"/>
  <c r="O111" i="30"/>
  <c r="N111" i="30"/>
  <c r="M111" i="30"/>
  <c r="K111" i="30"/>
  <c r="J111" i="30"/>
  <c r="I111" i="30"/>
  <c r="F111" i="30"/>
  <c r="E111" i="30"/>
  <c r="D111" i="30"/>
  <c r="C111" i="30"/>
  <c r="O110" i="30"/>
  <c r="N110" i="30"/>
  <c r="M110" i="30"/>
  <c r="K110" i="30"/>
  <c r="J110" i="30"/>
  <c r="I110" i="30"/>
  <c r="F110" i="30"/>
  <c r="E110" i="30"/>
  <c r="D110" i="30"/>
  <c r="C110" i="30"/>
  <c r="O109" i="30"/>
  <c r="N109" i="30"/>
  <c r="M109" i="30"/>
  <c r="K109" i="30"/>
  <c r="J109" i="30"/>
  <c r="I109" i="30"/>
  <c r="F109" i="30"/>
  <c r="E109" i="30"/>
  <c r="D109" i="30"/>
  <c r="C109" i="30"/>
  <c r="O108" i="30"/>
  <c r="N108" i="30"/>
  <c r="M108" i="30"/>
  <c r="K108" i="30"/>
  <c r="J108" i="30"/>
  <c r="I108" i="30"/>
  <c r="F108" i="30"/>
  <c r="E108" i="30"/>
  <c r="D108" i="30"/>
  <c r="C108" i="30"/>
  <c r="O107" i="30"/>
  <c r="N107" i="30"/>
  <c r="M107" i="30"/>
  <c r="K107" i="30"/>
  <c r="J107" i="30"/>
  <c r="I107" i="30"/>
  <c r="F107" i="30"/>
  <c r="E107" i="30"/>
  <c r="D107" i="30"/>
  <c r="C107" i="30"/>
  <c r="O106" i="30"/>
  <c r="N106" i="30"/>
  <c r="M106" i="30"/>
  <c r="K106" i="30"/>
  <c r="J106" i="30"/>
  <c r="I106" i="30"/>
  <c r="F106" i="30"/>
  <c r="E106" i="30"/>
  <c r="D106" i="30"/>
  <c r="C106" i="30"/>
  <c r="O105" i="30"/>
  <c r="N105" i="30"/>
  <c r="M105" i="30"/>
  <c r="K105" i="30"/>
  <c r="J105" i="30"/>
  <c r="I105" i="30"/>
  <c r="F105" i="30"/>
  <c r="E105" i="30"/>
  <c r="D105" i="30"/>
  <c r="C105" i="30"/>
  <c r="O104" i="30"/>
  <c r="N104" i="30"/>
  <c r="M104" i="30"/>
  <c r="K104" i="30"/>
  <c r="J104" i="30"/>
  <c r="I104" i="30"/>
  <c r="F104" i="30"/>
  <c r="E104" i="30"/>
  <c r="D104" i="30"/>
  <c r="C104" i="30"/>
  <c r="O103" i="30"/>
  <c r="N103" i="30"/>
  <c r="M103" i="30"/>
  <c r="K103" i="30"/>
  <c r="J103" i="30"/>
  <c r="I103" i="30"/>
  <c r="F103" i="30"/>
  <c r="E103" i="30"/>
  <c r="D103" i="30"/>
  <c r="C103" i="30"/>
  <c r="O102" i="30"/>
  <c r="N102" i="30"/>
  <c r="M102" i="30"/>
  <c r="K102" i="30"/>
  <c r="J102" i="30"/>
  <c r="I102" i="30"/>
  <c r="F102" i="30"/>
  <c r="E102" i="30"/>
  <c r="D102" i="30"/>
  <c r="C102" i="30"/>
  <c r="O101" i="30"/>
  <c r="N101" i="30"/>
  <c r="M101" i="30"/>
  <c r="K101" i="30"/>
  <c r="J101" i="30"/>
  <c r="I101" i="30"/>
  <c r="F101" i="30"/>
  <c r="E101" i="30"/>
  <c r="D101" i="30"/>
  <c r="C101" i="30"/>
  <c r="O100" i="30"/>
  <c r="N100" i="30"/>
  <c r="M100" i="30"/>
  <c r="K100" i="30"/>
  <c r="J100" i="30"/>
  <c r="I100" i="30"/>
  <c r="F100" i="30"/>
  <c r="E100" i="30"/>
  <c r="D100" i="30"/>
  <c r="C100" i="30"/>
  <c r="O99" i="30"/>
  <c r="N99" i="30"/>
  <c r="M99" i="30"/>
  <c r="K99" i="30"/>
  <c r="J99" i="30"/>
  <c r="I99" i="30"/>
  <c r="F99" i="30"/>
  <c r="E99" i="30"/>
  <c r="D99" i="30"/>
  <c r="C99" i="30"/>
  <c r="O98" i="30"/>
  <c r="N98" i="30"/>
  <c r="M98" i="30"/>
  <c r="K98" i="30"/>
  <c r="J98" i="30"/>
  <c r="I98" i="30"/>
  <c r="F98" i="30"/>
  <c r="E98" i="30"/>
  <c r="D98" i="30"/>
  <c r="C98" i="30"/>
  <c r="O97" i="30"/>
  <c r="N97" i="30"/>
  <c r="M97" i="30"/>
  <c r="K97" i="30"/>
  <c r="J97" i="30"/>
  <c r="I97" i="30"/>
  <c r="F97" i="30"/>
  <c r="E97" i="30"/>
  <c r="D97" i="30"/>
  <c r="C97" i="30"/>
  <c r="O96" i="30"/>
  <c r="N96" i="30"/>
  <c r="M96" i="30"/>
  <c r="K96" i="30"/>
  <c r="J96" i="30"/>
  <c r="I96" i="30"/>
  <c r="F96" i="30"/>
  <c r="E96" i="30"/>
  <c r="D96" i="30"/>
  <c r="C96" i="30"/>
  <c r="O95" i="30"/>
  <c r="N95" i="30"/>
  <c r="M95" i="30"/>
  <c r="K95" i="30"/>
  <c r="J95" i="30"/>
  <c r="I95" i="30"/>
  <c r="F95" i="30"/>
  <c r="E95" i="30"/>
  <c r="D95" i="30"/>
  <c r="C95" i="30"/>
  <c r="O94" i="30"/>
  <c r="N94" i="30"/>
  <c r="M94" i="30"/>
  <c r="K94" i="30"/>
  <c r="J94" i="30"/>
  <c r="I94" i="30"/>
  <c r="F94" i="30"/>
  <c r="E94" i="30"/>
  <c r="D94" i="30"/>
  <c r="C94" i="30"/>
  <c r="O93" i="30"/>
  <c r="N93" i="30"/>
  <c r="M93" i="30"/>
  <c r="K93" i="30"/>
  <c r="J93" i="30"/>
  <c r="I93" i="30"/>
  <c r="F93" i="30"/>
  <c r="E93" i="30"/>
  <c r="D93" i="30"/>
  <c r="C93" i="30"/>
  <c r="O92" i="30"/>
  <c r="N92" i="30"/>
  <c r="M92" i="30"/>
  <c r="K92" i="30"/>
  <c r="J92" i="30"/>
  <c r="I92" i="30"/>
  <c r="F92" i="30"/>
  <c r="E92" i="30"/>
  <c r="D92" i="30"/>
  <c r="C92" i="30"/>
  <c r="O91" i="30"/>
  <c r="N91" i="30"/>
  <c r="M91" i="30"/>
  <c r="K91" i="30"/>
  <c r="J91" i="30"/>
  <c r="I91" i="30"/>
  <c r="F91" i="30"/>
  <c r="E91" i="30"/>
  <c r="D91" i="30"/>
  <c r="C91" i="30"/>
  <c r="O90" i="30"/>
  <c r="N90" i="30"/>
  <c r="M90" i="30"/>
  <c r="K90" i="30"/>
  <c r="J90" i="30"/>
  <c r="I90" i="30"/>
  <c r="F90" i="30"/>
  <c r="E90" i="30"/>
  <c r="D90" i="30"/>
  <c r="C90" i="30"/>
  <c r="O89" i="30"/>
  <c r="N89" i="30"/>
  <c r="M89" i="30"/>
  <c r="K89" i="30"/>
  <c r="J89" i="30"/>
  <c r="I89" i="30"/>
  <c r="F89" i="30"/>
  <c r="E89" i="30"/>
  <c r="D89" i="30"/>
  <c r="C89" i="30"/>
  <c r="O88" i="30"/>
  <c r="N88" i="30"/>
  <c r="M88" i="30"/>
  <c r="K88" i="30"/>
  <c r="J88" i="30"/>
  <c r="I88" i="30"/>
  <c r="F88" i="30"/>
  <c r="E88" i="30"/>
  <c r="D88" i="30"/>
  <c r="C88" i="30"/>
  <c r="O87" i="30"/>
  <c r="N87" i="30"/>
  <c r="M87" i="30"/>
  <c r="K87" i="30"/>
  <c r="J87" i="30"/>
  <c r="I87" i="30"/>
  <c r="F87" i="30"/>
  <c r="E87" i="30"/>
  <c r="D87" i="30"/>
  <c r="C87" i="30"/>
  <c r="O86" i="30"/>
  <c r="N86" i="30"/>
  <c r="M86" i="30"/>
  <c r="K86" i="30"/>
  <c r="J86" i="30"/>
  <c r="I86" i="30"/>
  <c r="F86" i="30"/>
  <c r="E86" i="30"/>
  <c r="D86" i="30"/>
  <c r="C86" i="30"/>
  <c r="O85" i="30"/>
  <c r="N85" i="30"/>
  <c r="M85" i="30"/>
  <c r="K85" i="30"/>
  <c r="J85" i="30"/>
  <c r="I85" i="30"/>
  <c r="F85" i="30"/>
  <c r="E85" i="30"/>
  <c r="D85" i="30"/>
  <c r="C85" i="30"/>
  <c r="O84" i="30"/>
  <c r="N84" i="30"/>
  <c r="M84" i="30"/>
  <c r="K84" i="30"/>
  <c r="J84" i="30"/>
  <c r="I84" i="30"/>
  <c r="F84" i="30"/>
  <c r="E84" i="30"/>
  <c r="D84" i="30"/>
  <c r="C84" i="30"/>
  <c r="O83" i="30"/>
  <c r="N83" i="30"/>
  <c r="M83" i="30"/>
  <c r="K83" i="30"/>
  <c r="J83" i="30"/>
  <c r="I83" i="30"/>
  <c r="F83" i="30"/>
  <c r="E83" i="30"/>
  <c r="D83" i="30"/>
  <c r="C83" i="30"/>
  <c r="O82" i="30"/>
  <c r="N82" i="30"/>
  <c r="M82" i="30"/>
  <c r="K82" i="30"/>
  <c r="J82" i="30"/>
  <c r="I82" i="30"/>
  <c r="F82" i="30"/>
  <c r="E82" i="30"/>
  <c r="D82" i="30"/>
  <c r="C82" i="30"/>
  <c r="O81" i="30"/>
  <c r="N81" i="30"/>
  <c r="M81" i="30"/>
  <c r="K81" i="30"/>
  <c r="J81" i="30"/>
  <c r="I81" i="30"/>
  <c r="F81" i="30"/>
  <c r="E81" i="30"/>
  <c r="D81" i="30"/>
  <c r="C81" i="30"/>
  <c r="O80" i="30"/>
  <c r="N80" i="30"/>
  <c r="M80" i="30"/>
  <c r="K80" i="30"/>
  <c r="J80" i="30"/>
  <c r="I80" i="30"/>
  <c r="F80" i="30"/>
  <c r="E80" i="30"/>
  <c r="D80" i="30"/>
  <c r="C80" i="30"/>
  <c r="O79" i="30"/>
  <c r="N79" i="30"/>
  <c r="M79" i="30"/>
  <c r="K79" i="30"/>
  <c r="J79" i="30"/>
  <c r="I79" i="30"/>
  <c r="F79" i="30"/>
  <c r="E79" i="30"/>
  <c r="D79" i="30"/>
  <c r="C79" i="30"/>
  <c r="O78" i="30"/>
  <c r="N78" i="30"/>
  <c r="M78" i="30"/>
  <c r="K78" i="30"/>
  <c r="J78" i="30"/>
  <c r="I78" i="30"/>
  <c r="F78" i="30"/>
  <c r="E78" i="30"/>
  <c r="D78" i="30"/>
  <c r="C78" i="30"/>
  <c r="O77" i="30"/>
  <c r="N77" i="30"/>
  <c r="M77" i="30"/>
  <c r="K77" i="30"/>
  <c r="J77" i="30"/>
  <c r="I77" i="30"/>
  <c r="F77" i="30"/>
  <c r="E77" i="30"/>
  <c r="D77" i="30"/>
  <c r="C77" i="30"/>
  <c r="O76" i="30"/>
  <c r="N76" i="30"/>
  <c r="M76" i="30"/>
  <c r="K76" i="30"/>
  <c r="J76" i="30"/>
  <c r="I76" i="30"/>
  <c r="F76" i="30"/>
  <c r="E76" i="30"/>
  <c r="D76" i="30"/>
  <c r="C76" i="30"/>
  <c r="O75" i="30"/>
  <c r="N75" i="30"/>
  <c r="M75" i="30"/>
  <c r="K75" i="30"/>
  <c r="J75" i="30"/>
  <c r="I75" i="30"/>
  <c r="F75" i="30"/>
  <c r="E75" i="30"/>
  <c r="D75" i="30"/>
  <c r="C75" i="30"/>
  <c r="O74" i="30"/>
  <c r="N74" i="30"/>
  <c r="M74" i="30"/>
  <c r="K74" i="30"/>
  <c r="J74" i="30"/>
  <c r="I74" i="30"/>
  <c r="F74" i="30"/>
  <c r="E74" i="30"/>
  <c r="D74" i="30"/>
  <c r="C74" i="30"/>
  <c r="O73" i="30"/>
  <c r="N73" i="30"/>
  <c r="M73" i="30"/>
  <c r="K73" i="30"/>
  <c r="J73" i="30"/>
  <c r="I73" i="30"/>
  <c r="F73" i="30"/>
  <c r="E73" i="30"/>
  <c r="D73" i="30"/>
  <c r="C73" i="30"/>
  <c r="O72" i="30"/>
  <c r="N72" i="30"/>
  <c r="M72" i="30"/>
  <c r="K72" i="30"/>
  <c r="J72" i="30"/>
  <c r="I72" i="30"/>
  <c r="F72" i="30"/>
  <c r="E72" i="30"/>
  <c r="D72" i="30"/>
  <c r="C72" i="30"/>
  <c r="O71" i="30"/>
  <c r="N71" i="30"/>
  <c r="M71" i="30"/>
  <c r="K71" i="30"/>
  <c r="J71" i="30"/>
  <c r="I71" i="30"/>
  <c r="F71" i="30"/>
  <c r="E71" i="30"/>
  <c r="D71" i="30"/>
  <c r="C71" i="30"/>
  <c r="O70" i="30"/>
  <c r="N70" i="30"/>
  <c r="M70" i="30"/>
  <c r="K70" i="30"/>
  <c r="J70" i="30"/>
  <c r="I70" i="30"/>
  <c r="F70" i="30"/>
  <c r="E70" i="30"/>
  <c r="D70" i="30"/>
  <c r="C70" i="30"/>
  <c r="O69" i="30"/>
  <c r="N69" i="30"/>
  <c r="M69" i="30"/>
  <c r="K69" i="30"/>
  <c r="J69" i="30"/>
  <c r="I69" i="30"/>
  <c r="F69" i="30"/>
  <c r="E69" i="30"/>
  <c r="D69" i="30"/>
  <c r="C69" i="30"/>
  <c r="O68" i="30"/>
  <c r="N68" i="30"/>
  <c r="M68" i="30"/>
  <c r="K68" i="30"/>
  <c r="J68" i="30"/>
  <c r="I68" i="30"/>
  <c r="F68" i="30"/>
  <c r="E68" i="30"/>
  <c r="D68" i="30"/>
  <c r="C68" i="30"/>
  <c r="O67" i="30"/>
  <c r="N67" i="30"/>
  <c r="M67" i="30"/>
  <c r="K67" i="30"/>
  <c r="J67" i="30"/>
  <c r="I67" i="30"/>
  <c r="F67" i="30"/>
  <c r="E67" i="30"/>
  <c r="D67" i="30"/>
  <c r="C67" i="30"/>
  <c r="O66" i="30"/>
  <c r="N66" i="30"/>
  <c r="M66" i="30"/>
  <c r="K66" i="30"/>
  <c r="J66" i="30"/>
  <c r="I66" i="30"/>
  <c r="F66" i="30"/>
  <c r="E66" i="30"/>
  <c r="D66" i="30"/>
  <c r="C66" i="30"/>
  <c r="O65" i="30"/>
  <c r="N65" i="30"/>
  <c r="M65" i="30"/>
  <c r="K65" i="30"/>
  <c r="J65" i="30"/>
  <c r="I65" i="30"/>
  <c r="F65" i="30"/>
  <c r="E65" i="30"/>
  <c r="D65" i="30"/>
  <c r="C65" i="30"/>
  <c r="O64" i="30"/>
  <c r="N64" i="30"/>
  <c r="M64" i="30"/>
  <c r="K64" i="30"/>
  <c r="J64" i="30"/>
  <c r="I64" i="30"/>
  <c r="F64" i="30"/>
  <c r="E64" i="30"/>
  <c r="D64" i="30"/>
  <c r="C64" i="30"/>
  <c r="O63" i="30"/>
  <c r="N63" i="30"/>
  <c r="M63" i="30"/>
  <c r="K63" i="30"/>
  <c r="J63" i="30"/>
  <c r="I63" i="30"/>
  <c r="F63" i="30"/>
  <c r="E63" i="30"/>
  <c r="D63" i="30"/>
  <c r="C63" i="30"/>
  <c r="O62" i="30"/>
  <c r="N62" i="30"/>
  <c r="M62" i="30"/>
  <c r="K62" i="30"/>
  <c r="J62" i="30"/>
  <c r="I62" i="30"/>
  <c r="F62" i="30"/>
  <c r="E62" i="30"/>
  <c r="D62" i="30"/>
  <c r="C62" i="30"/>
  <c r="O61" i="30"/>
  <c r="N61" i="30"/>
  <c r="M61" i="30"/>
  <c r="K61" i="30"/>
  <c r="J61" i="30"/>
  <c r="I61" i="30"/>
  <c r="F61" i="30"/>
  <c r="E61" i="30"/>
  <c r="D61" i="30"/>
  <c r="C61" i="30"/>
  <c r="O60" i="30"/>
  <c r="N60" i="30"/>
  <c r="M60" i="30"/>
  <c r="K60" i="30"/>
  <c r="J60" i="30"/>
  <c r="I60" i="30"/>
  <c r="F60" i="30"/>
  <c r="E60" i="30"/>
  <c r="D60" i="30"/>
  <c r="C60" i="30"/>
  <c r="O59" i="30"/>
  <c r="N59" i="30"/>
  <c r="M59" i="30"/>
  <c r="K59" i="30"/>
  <c r="J59" i="30"/>
  <c r="I59" i="30"/>
  <c r="F59" i="30"/>
  <c r="E59" i="30"/>
  <c r="D59" i="30"/>
  <c r="C59" i="30"/>
  <c r="O58" i="30"/>
  <c r="N58" i="30"/>
  <c r="M58" i="30"/>
  <c r="K58" i="30"/>
  <c r="J58" i="30"/>
  <c r="I58" i="30"/>
  <c r="F58" i="30"/>
  <c r="E58" i="30"/>
  <c r="D58" i="30"/>
  <c r="C58" i="30"/>
  <c r="O57" i="30"/>
  <c r="N57" i="30"/>
  <c r="M57" i="30"/>
  <c r="K57" i="30"/>
  <c r="J57" i="30"/>
  <c r="I57" i="30"/>
  <c r="F57" i="30"/>
  <c r="E57" i="30"/>
  <c r="D57" i="30"/>
  <c r="C57" i="30"/>
  <c r="O56" i="30"/>
  <c r="N56" i="30"/>
  <c r="M56" i="30"/>
  <c r="K56" i="30"/>
  <c r="J56" i="30"/>
  <c r="I56" i="30"/>
  <c r="F56" i="30"/>
  <c r="E56" i="30"/>
  <c r="D56" i="30"/>
  <c r="C56" i="30"/>
  <c r="O55" i="30"/>
  <c r="N55" i="30"/>
  <c r="M55" i="30"/>
  <c r="K55" i="30"/>
  <c r="J55" i="30"/>
  <c r="I55" i="30"/>
  <c r="F55" i="30"/>
  <c r="E55" i="30"/>
  <c r="D55" i="30"/>
  <c r="C55" i="30"/>
  <c r="O54" i="30"/>
  <c r="N54" i="30"/>
  <c r="M54" i="30"/>
  <c r="K54" i="30"/>
  <c r="J54" i="30"/>
  <c r="I54" i="30"/>
  <c r="F54" i="30"/>
  <c r="E54" i="30"/>
  <c r="D54" i="30"/>
  <c r="C54" i="30"/>
  <c r="O53" i="30"/>
  <c r="N53" i="30"/>
  <c r="M53" i="30"/>
  <c r="K53" i="30"/>
  <c r="J53" i="30"/>
  <c r="I53" i="30"/>
  <c r="F53" i="30"/>
  <c r="E53" i="30"/>
  <c r="D53" i="30"/>
  <c r="C53" i="30"/>
  <c r="O52" i="30"/>
  <c r="N52" i="30"/>
  <c r="M52" i="30"/>
  <c r="K52" i="30"/>
  <c r="J52" i="30"/>
  <c r="I52" i="30"/>
  <c r="F52" i="30"/>
  <c r="E52" i="30"/>
  <c r="D52" i="30"/>
  <c r="C52" i="30"/>
  <c r="O51" i="30"/>
  <c r="N51" i="30"/>
  <c r="M51" i="30"/>
  <c r="K51" i="30"/>
  <c r="J51" i="30"/>
  <c r="I51" i="30"/>
  <c r="F51" i="30"/>
  <c r="E51" i="30"/>
  <c r="D51" i="30"/>
  <c r="C51" i="30"/>
  <c r="O50" i="30"/>
  <c r="N50" i="30"/>
  <c r="M50" i="30"/>
  <c r="K50" i="30"/>
  <c r="J50" i="30"/>
  <c r="I50" i="30"/>
  <c r="F50" i="30"/>
  <c r="E50" i="30"/>
  <c r="D50" i="30"/>
  <c r="C50" i="30"/>
  <c r="O49" i="30"/>
  <c r="N49" i="30"/>
  <c r="M49" i="30"/>
  <c r="K49" i="30"/>
  <c r="J49" i="30"/>
  <c r="I49" i="30"/>
  <c r="F49" i="30"/>
  <c r="E49" i="30"/>
  <c r="D49" i="30"/>
  <c r="C49" i="30"/>
  <c r="O48" i="30"/>
  <c r="N48" i="30"/>
  <c r="M48" i="30"/>
  <c r="K48" i="30"/>
  <c r="J48" i="30"/>
  <c r="I48" i="30"/>
  <c r="F48" i="30"/>
  <c r="E48" i="30"/>
  <c r="D48" i="30"/>
  <c r="C48" i="30"/>
  <c r="O47" i="30"/>
  <c r="N47" i="30"/>
  <c r="M47" i="30"/>
  <c r="K47" i="30"/>
  <c r="J47" i="30"/>
  <c r="I47" i="30"/>
  <c r="F47" i="30"/>
  <c r="E47" i="30"/>
  <c r="D47" i="30"/>
  <c r="C47" i="30"/>
  <c r="O46" i="30"/>
  <c r="N46" i="30"/>
  <c r="M46" i="30"/>
  <c r="K46" i="30"/>
  <c r="J46" i="30"/>
  <c r="I46" i="30"/>
  <c r="F46" i="30"/>
  <c r="E46" i="30"/>
  <c r="D46" i="30"/>
  <c r="C46" i="30"/>
  <c r="O45" i="30"/>
  <c r="N45" i="30"/>
  <c r="M45" i="30"/>
  <c r="K45" i="30"/>
  <c r="J45" i="30"/>
  <c r="I45" i="30"/>
  <c r="F45" i="30"/>
  <c r="E45" i="30"/>
  <c r="D45" i="30"/>
  <c r="C45" i="30"/>
  <c r="O44" i="30"/>
  <c r="N44" i="30"/>
  <c r="M44" i="30"/>
  <c r="K44" i="30"/>
  <c r="J44" i="30"/>
  <c r="I44" i="30"/>
  <c r="F44" i="30"/>
  <c r="E44" i="30"/>
  <c r="D44" i="30"/>
  <c r="C44" i="30"/>
  <c r="O43" i="30"/>
  <c r="N43" i="30"/>
  <c r="M43" i="30"/>
  <c r="K43" i="30"/>
  <c r="J43" i="30"/>
  <c r="I43" i="30"/>
  <c r="F43" i="30"/>
  <c r="E43" i="30"/>
  <c r="D43" i="30"/>
  <c r="C43" i="30"/>
  <c r="O42" i="30"/>
  <c r="N42" i="30"/>
  <c r="M42" i="30"/>
  <c r="K42" i="30"/>
  <c r="J42" i="30"/>
  <c r="I42" i="30"/>
  <c r="F42" i="30"/>
  <c r="E42" i="30"/>
  <c r="D42" i="30"/>
  <c r="C42" i="30"/>
  <c r="O41" i="30"/>
  <c r="N41" i="30"/>
  <c r="M41" i="30"/>
  <c r="K41" i="30"/>
  <c r="J41" i="30"/>
  <c r="I41" i="30"/>
  <c r="F41" i="30"/>
  <c r="E41" i="30"/>
  <c r="D41" i="30"/>
  <c r="C41" i="30"/>
  <c r="O40" i="30"/>
  <c r="N40" i="30"/>
  <c r="M40" i="30"/>
  <c r="K40" i="30"/>
  <c r="J40" i="30"/>
  <c r="I40" i="30"/>
  <c r="F40" i="30"/>
  <c r="E40" i="30"/>
  <c r="D40" i="30"/>
  <c r="C40" i="30"/>
  <c r="O39" i="30"/>
  <c r="N39" i="30"/>
  <c r="M39" i="30"/>
  <c r="K39" i="30"/>
  <c r="J39" i="30"/>
  <c r="I39" i="30"/>
  <c r="F39" i="30"/>
  <c r="E39" i="30"/>
  <c r="D39" i="30"/>
  <c r="C39" i="30"/>
  <c r="O38" i="30"/>
  <c r="N38" i="30"/>
  <c r="M38" i="30"/>
  <c r="K38" i="30"/>
  <c r="J38" i="30"/>
  <c r="I38" i="30"/>
  <c r="F38" i="30"/>
  <c r="E38" i="30"/>
  <c r="D38" i="30"/>
  <c r="C38" i="30"/>
  <c r="O37" i="30"/>
  <c r="N37" i="30"/>
  <c r="M37" i="30"/>
  <c r="K37" i="30"/>
  <c r="J37" i="30"/>
  <c r="I37" i="30"/>
  <c r="F37" i="30"/>
  <c r="E37" i="30"/>
  <c r="D37" i="30"/>
  <c r="C37" i="30"/>
  <c r="O36" i="30"/>
  <c r="N36" i="30"/>
  <c r="M36" i="30"/>
  <c r="K36" i="30"/>
  <c r="J36" i="30"/>
  <c r="I36" i="30"/>
  <c r="F36" i="30"/>
  <c r="E36" i="30"/>
  <c r="D36" i="30"/>
  <c r="C36" i="30"/>
  <c r="O35" i="30"/>
  <c r="N35" i="30"/>
  <c r="M35" i="30"/>
  <c r="K35" i="30"/>
  <c r="J35" i="30"/>
  <c r="I35" i="30"/>
  <c r="F35" i="30"/>
  <c r="E35" i="30"/>
  <c r="D35" i="30"/>
  <c r="C35" i="30"/>
  <c r="O34" i="30"/>
  <c r="N34" i="30"/>
  <c r="M34" i="30"/>
  <c r="K34" i="30"/>
  <c r="J34" i="30"/>
  <c r="I34" i="30"/>
  <c r="F34" i="30"/>
  <c r="E34" i="30"/>
  <c r="D34" i="30"/>
  <c r="C34" i="30"/>
  <c r="O33" i="30"/>
  <c r="N33" i="30"/>
  <c r="M33" i="30"/>
  <c r="K33" i="30"/>
  <c r="J33" i="30"/>
  <c r="I33" i="30"/>
  <c r="F33" i="30"/>
  <c r="E33" i="30"/>
  <c r="D33" i="30"/>
  <c r="C33" i="30"/>
  <c r="O32" i="30"/>
  <c r="N32" i="30"/>
  <c r="M32" i="30"/>
  <c r="K32" i="30"/>
  <c r="J32" i="30"/>
  <c r="I32" i="30"/>
  <c r="F32" i="30"/>
  <c r="E32" i="30"/>
  <c r="D32" i="30"/>
  <c r="C32" i="30"/>
  <c r="O31" i="30"/>
  <c r="N31" i="30"/>
  <c r="M31" i="30"/>
  <c r="K31" i="30"/>
  <c r="J31" i="30"/>
  <c r="I31" i="30"/>
  <c r="F31" i="30"/>
  <c r="E31" i="30"/>
  <c r="D31" i="30"/>
  <c r="C31" i="30"/>
  <c r="O30" i="30"/>
  <c r="N30" i="30"/>
  <c r="M30" i="30"/>
  <c r="K30" i="30"/>
  <c r="J30" i="30"/>
  <c r="I30" i="30"/>
  <c r="F30" i="30"/>
  <c r="E30" i="30"/>
  <c r="D30" i="30"/>
  <c r="C30" i="30"/>
  <c r="O29" i="30"/>
  <c r="N29" i="30"/>
  <c r="M29" i="30"/>
  <c r="K29" i="30"/>
  <c r="J29" i="30"/>
  <c r="I29" i="30"/>
  <c r="F29" i="30"/>
  <c r="E29" i="30"/>
  <c r="D29" i="30"/>
  <c r="C29" i="30"/>
  <c r="O28" i="30"/>
  <c r="N28" i="30"/>
  <c r="M28" i="30"/>
  <c r="K28" i="30"/>
  <c r="J28" i="30"/>
  <c r="I28" i="30"/>
  <c r="F28" i="30"/>
  <c r="E28" i="30"/>
  <c r="D28" i="30"/>
  <c r="C28" i="30"/>
  <c r="O27" i="30"/>
  <c r="N27" i="30"/>
  <c r="M27" i="30"/>
  <c r="K27" i="30"/>
  <c r="J27" i="30"/>
  <c r="I27" i="30"/>
  <c r="F27" i="30"/>
  <c r="E27" i="30"/>
  <c r="D27" i="30"/>
  <c r="C27" i="30"/>
  <c r="O26" i="30"/>
  <c r="N26" i="30"/>
  <c r="M26" i="30"/>
  <c r="K26" i="30"/>
  <c r="J26" i="30"/>
  <c r="I26" i="30"/>
  <c r="F26" i="30"/>
  <c r="E26" i="30"/>
  <c r="D26" i="30"/>
  <c r="C26" i="30"/>
  <c r="O25" i="30"/>
  <c r="N25" i="30"/>
  <c r="M25" i="30"/>
  <c r="K25" i="30"/>
  <c r="J25" i="30"/>
  <c r="I25" i="30"/>
  <c r="F25" i="30"/>
  <c r="E25" i="30"/>
  <c r="D25" i="30"/>
  <c r="C25" i="30"/>
  <c r="O24" i="30"/>
  <c r="N24" i="30"/>
  <c r="M24" i="30"/>
  <c r="K24" i="30"/>
  <c r="J24" i="30"/>
  <c r="I24" i="30"/>
  <c r="F24" i="30"/>
  <c r="E24" i="30"/>
  <c r="D24" i="30"/>
  <c r="C24" i="30"/>
  <c r="O23" i="30"/>
  <c r="N23" i="30"/>
  <c r="M23" i="30"/>
  <c r="K23" i="30"/>
  <c r="J23" i="30"/>
  <c r="I23" i="30"/>
  <c r="F23" i="30"/>
  <c r="E23" i="30"/>
  <c r="D23" i="30"/>
  <c r="C23" i="30"/>
  <c r="O22" i="30"/>
  <c r="N22" i="30"/>
  <c r="M22" i="30"/>
  <c r="K22" i="30"/>
  <c r="J22" i="30"/>
  <c r="I22" i="30"/>
  <c r="F22" i="30"/>
  <c r="E22" i="30"/>
  <c r="D22" i="30"/>
  <c r="C22" i="30"/>
  <c r="O21" i="30"/>
  <c r="N21" i="30"/>
  <c r="M21" i="30"/>
  <c r="K21" i="30"/>
  <c r="J21" i="30"/>
  <c r="I21" i="30"/>
  <c r="F21" i="30"/>
  <c r="E21" i="30"/>
  <c r="D21" i="30"/>
  <c r="C21" i="30"/>
  <c r="O20" i="30"/>
  <c r="N20" i="30"/>
  <c r="M20" i="30"/>
  <c r="K20" i="30"/>
  <c r="J20" i="30"/>
  <c r="I20" i="30"/>
  <c r="F20" i="30"/>
  <c r="E20" i="30"/>
  <c r="D20" i="30"/>
  <c r="C20" i="30"/>
  <c r="O19" i="30"/>
  <c r="N19" i="30"/>
  <c r="M19" i="30"/>
  <c r="K19" i="30"/>
  <c r="J19" i="30"/>
  <c r="I19" i="30"/>
  <c r="F19" i="30"/>
  <c r="E19" i="30"/>
  <c r="D19" i="30"/>
  <c r="C19" i="30"/>
  <c r="O18" i="30"/>
  <c r="N18" i="30"/>
  <c r="M18" i="30"/>
  <c r="K18" i="30"/>
  <c r="J18" i="30"/>
  <c r="I18" i="30"/>
  <c r="F18" i="30"/>
  <c r="E18" i="30"/>
  <c r="D18" i="30"/>
  <c r="C18" i="30"/>
  <c r="O17" i="30"/>
  <c r="N17" i="30"/>
  <c r="M17" i="30"/>
  <c r="K17" i="30"/>
  <c r="J17" i="30"/>
  <c r="I17" i="30"/>
  <c r="F17" i="30"/>
  <c r="E17" i="30"/>
  <c r="D17" i="30"/>
  <c r="C17" i="30"/>
  <c r="O16" i="30"/>
  <c r="N16" i="30"/>
  <c r="M16" i="30"/>
  <c r="K16" i="30"/>
  <c r="J16" i="30"/>
  <c r="I16" i="30"/>
  <c r="F16" i="30"/>
  <c r="E16" i="30"/>
  <c r="D16" i="30"/>
  <c r="C16" i="30"/>
  <c r="O15" i="30"/>
  <c r="N15" i="30"/>
  <c r="M15" i="30"/>
  <c r="K15" i="30"/>
  <c r="J15" i="30"/>
  <c r="I15" i="30"/>
  <c r="F15" i="30"/>
  <c r="E15" i="30"/>
  <c r="D15" i="30"/>
  <c r="C15" i="30"/>
  <c r="O14" i="30"/>
  <c r="N14" i="30"/>
  <c r="M14" i="30"/>
  <c r="K14" i="30"/>
  <c r="J14" i="30"/>
  <c r="I14" i="30"/>
  <c r="F14" i="30"/>
  <c r="E14" i="30"/>
  <c r="D14" i="30"/>
  <c r="C14" i="30"/>
  <c r="O13" i="30"/>
  <c r="N13" i="30"/>
  <c r="M13" i="30"/>
  <c r="K13" i="30"/>
  <c r="J13" i="30"/>
  <c r="I13" i="30"/>
  <c r="F13" i="30"/>
  <c r="E13" i="30"/>
  <c r="D13" i="30"/>
  <c r="C13" i="30"/>
  <c r="O12" i="30"/>
  <c r="N12" i="30"/>
  <c r="M12" i="30"/>
  <c r="K12" i="30"/>
  <c r="J12" i="30"/>
  <c r="I12" i="30"/>
  <c r="F12" i="30"/>
  <c r="E12" i="30"/>
  <c r="D12" i="30"/>
  <c r="C12" i="30"/>
  <c r="O11" i="30"/>
  <c r="N11" i="30"/>
  <c r="M11" i="30"/>
  <c r="K11" i="30"/>
  <c r="J11" i="30"/>
  <c r="I11" i="30"/>
  <c r="F11" i="30"/>
  <c r="E11" i="30"/>
  <c r="D11" i="30"/>
  <c r="C11" i="30"/>
  <c r="O10" i="30"/>
  <c r="N10" i="30"/>
  <c r="M10" i="30"/>
  <c r="K10" i="30"/>
  <c r="J10" i="30"/>
  <c r="I10" i="30"/>
  <c r="F10" i="30"/>
  <c r="E10" i="30"/>
  <c r="D10" i="30"/>
  <c r="C10" i="30"/>
  <c r="O9" i="30"/>
  <c r="N9" i="30"/>
  <c r="M9" i="30"/>
  <c r="K9" i="30"/>
  <c r="J9" i="30"/>
  <c r="I9" i="30"/>
  <c r="F9" i="30"/>
  <c r="E9" i="30"/>
  <c r="D9" i="30"/>
  <c r="C9" i="30"/>
  <c r="O8" i="30"/>
  <c r="N8" i="30"/>
  <c r="M8" i="30"/>
  <c r="K8" i="30"/>
  <c r="J8" i="30"/>
  <c r="I8" i="30"/>
  <c r="F8" i="30"/>
  <c r="E8" i="30"/>
  <c r="D8" i="30"/>
  <c r="C8" i="30"/>
  <c r="O7" i="30"/>
  <c r="N7" i="30"/>
  <c r="M7" i="30"/>
  <c r="K7" i="30"/>
  <c r="J7" i="30"/>
  <c r="I7" i="30"/>
  <c r="F7" i="30"/>
  <c r="E7" i="30"/>
  <c r="D7" i="30"/>
  <c r="C7" i="30"/>
  <c r="O6" i="30"/>
  <c r="N6" i="30"/>
  <c r="M6" i="30"/>
  <c r="K6" i="30"/>
  <c r="J6" i="30"/>
  <c r="I6" i="30"/>
  <c r="F6" i="30"/>
  <c r="E6" i="30"/>
  <c r="D6" i="30"/>
  <c r="C6" i="30"/>
  <c r="O5" i="30"/>
  <c r="N5" i="30"/>
  <c r="M5" i="30"/>
  <c r="K5" i="30"/>
  <c r="J5" i="30"/>
  <c r="I5" i="30"/>
  <c r="F5" i="30"/>
  <c r="E5" i="30"/>
  <c r="D5" i="30"/>
  <c r="C5" i="30"/>
  <c r="H169" i="53" l="1"/>
  <c r="L176" i="31"/>
  <c r="K176" i="31"/>
  <c r="M176" i="31"/>
  <c r="N176" i="31"/>
  <c r="C105" i="31"/>
  <c r="D105" i="31" s="1"/>
  <c r="AG14" i="30"/>
  <c r="AH14" i="30"/>
  <c r="AD14" i="30"/>
  <c r="AE14" i="30"/>
  <c r="AF14" i="30"/>
  <c r="F99" i="31"/>
  <c r="I76" i="31" s="1"/>
  <c r="J76" i="31" s="1"/>
  <c r="D237" i="53" s="1"/>
  <c r="E169" i="49"/>
  <c r="D169" i="49" s="1"/>
  <c r="E163" i="49"/>
  <c r="D163" i="49" s="1"/>
  <c r="F90" i="49" s="1"/>
  <c r="AA312" i="40" s="1"/>
  <c r="E157" i="49"/>
  <c r="D157" i="49" s="1"/>
  <c r="F143" i="49"/>
  <c r="F142" i="49"/>
  <c r="F141" i="49"/>
  <c r="F140" i="49"/>
  <c r="E137" i="49"/>
  <c r="G43" i="49" s="1"/>
  <c r="AB278" i="40" s="1"/>
  <c r="D137" i="49"/>
  <c r="G66" i="49" s="1"/>
  <c r="AB295" i="40" s="1"/>
  <c r="F136" i="49"/>
  <c r="F135" i="49"/>
  <c r="F134" i="49"/>
  <c r="E129" i="49"/>
  <c r="F43" i="49" s="1"/>
  <c r="AA278" i="40" s="1"/>
  <c r="D129" i="49"/>
  <c r="F66" i="49" s="1"/>
  <c r="AA295" i="40" s="1"/>
  <c r="F128" i="49"/>
  <c r="F127" i="49"/>
  <c r="F126" i="49"/>
  <c r="E122" i="49"/>
  <c r="E43" i="49" s="1"/>
  <c r="Z278" i="40" s="1"/>
  <c r="D122" i="49"/>
  <c r="E66" i="49" s="1"/>
  <c r="Z295" i="40" s="1"/>
  <c r="F121" i="49"/>
  <c r="F120" i="49"/>
  <c r="F119" i="49"/>
  <c r="E91" i="49"/>
  <c r="Z313" i="40" s="1"/>
  <c r="M89" i="49"/>
  <c r="M90" i="49" s="1"/>
  <c r="M91" i="49" s="1"/>
  <c r="M92" i="49" s="1"/>
  <c r="M93" i="49" s="1"/>
  <c r="M94" i="49" s="1"/>
  <c r="M95" i="49" s="1"/>
  <c r="M96" i="49" s="1"/>
  <c r="M97" i="49" s="1"/>
  <c r="M98" i="49" s="1"/>
  <c r="M99" i="49" s="1"/>
  <c r="M100" i="49" s="1"/>
  <c r="M101" i="49" s="1"/>
  <c r="M102" i="49" s="1"/>
  <c r="M103" i="49" s="1"/>
  <c r="M104" i="49" s="1"/>
  <c r="C89" i="49"/>
  <c r="C90" i="49" s="1"/>
  <c r="C91" i="49" s="1"/>
  <c r="C92" i="49" s="1"/>
  <c r="C93" i="49" s="1"/>
  <c r="C94" i="49" s="1"/>
  <c r="C95" i="49" s="1"/>
  <c r="C96" i="49" s="1"/>
  <c r="C97" i="49" s="1"/>
  <c r="C98" i="49" s="1"/>
  <c r="C99" i="49" s="1"/>
  <c r="C100" i="49" s="1"/>
  <c r="C101" i="49" s="1"/>
  <c r="C102" i="49" s="1"/>
  <c r="C103" i="49" s="1"/>
  <c r="C104" i="49" s="1"/>
  <c r="C105" i="49" s="1"/>
  <c r="G67" i="49"/>
  <c r="AB296" i="40" s="1"/>
  <c r="F67" i="49"/>
  <c r="AA296" i="40" s="1"/>
  <c r="E67" i="49"/>
  <c r="Z296" i="40" s="1"/>
  <c r="D67" i="49"/>
  <c r="Y296" i="40" s="1"/>
  <c r="M65" i="49"/>
  <c r="M66" i="49" s="1"/>
  <c r="M67" i="49" s="1"/>
  <c r="M68" i="49" s="1"/>
  <c r="M69" i="49" s="1"/>
  <c r="M70" i="49" s="1"/>
  <c r="M71" i="49" s="1"/>
  <c r="M72" i="49" s="1"/>
  <c r="M73" i="49" s="1"/>
  <c r="M74" i="49" s="1"/>
  <c r="M75" i="49" s="1"/>
  <c r="M76" i="49" s="1"/>
  <c r="M77" i="49" s="1"/>
  <c r="M78" i="49" s="1"/>
  <c r="M79" i="49" s="1"/>
  <c r="M80" i="49" s="1"/>
  <c r="M81" i="49" s="1"/>
  <c r="I65" i="49"/>
  <c r="C65" i="49"/>
  <c r="C66" i="49" s="1"/>
  <c r="C67" i="49" s="1"/>
  <c r="C68" i="49" s="1"/>
  <c r="C69" i="49" s="1"/>
  <c r="C70" i="49" s="1"/>
  <c r="C71" i="49" s="1"/>
  <c r="C72" i="49" s="1"/>
  <c r="C73" i="49" s="1"/>
  <c r="C74" i="49" s="1"/>
  <c r="C75" i="49" s="1"/>
  <c r="C76" i="49" s="1"/>
  <c r="C77" i="49" s="1"/>
  <c r="C78" i="49" s="1"/>
  <c r="C79" i="49" s="1"/>
  <c r="C80" i="49" s="1"/>
  <c r="C81" i="49" s="1"/>
  <c r="G44" i="49"/>
  <c r="AB279" i="40" s="1"/>
  <c r="F44" i="49"/>
  <c r="E44" i="49"/>
  <c r="Z279" i="40" s="1"/>
  <c r="D44" i="49"/>
  <c r="Y279" i="40" s="1"/>
  <c r="M42" i="49"/>
  <c r="M43" i="49" s="1"/>
  <c r="M44" i="49" s="1"/>
  <c r="M45" i="49" s="1"/>
  <c r="M46" i="49" s="1"/>
  <c r="M47" i="49" s="1"/>
  <c r="M48" i="49" s="1"/>
  <c r="M49" i="49" s="1"/>
  <c r="M50" i="49" s="1"/>
  <c r="M51" i="49" s="1"/>
  <c r="M52" i="49" s="1"/>
  <c r="M53" i="49" s="1"/>
  <c r="M54" i="49" s="1"/>
  <c r="M55" i="49" s="1"/>
  <c r="M56" i="49" s="1"/>
  <c r="M57" i="49" s="1"/>
  <c r="M58" i="49" s="1"/>
  <c r="I42" i="49"/>
  <c r="C42" i="49"/>
  <c r="C43" i="49" s="1"/>
  <c r="C44" i="49" s="1"/>
  <c r="C45" i="49" s="1"/>
  <c r="C46" i="49" s="1"/>
  <c r="C47" i="49" s="1"/>
  <c r="C48" i="49" s="1"/>
  <c r="C49" i="49" s="1"/>
  <c r="C50" i="49" s="1"/>
  <c r="C51" i="49" s="1"/>
  <c r="C52" i="49" s="1"/>
  <c r="C53" i="49" s="1"/>
  <c r="C54" i="49" s="1"/>
  <c r="C55" i="49" s="1"/>
  <c r="C56" i="49" s="1"/>
  <c r="C57" i="49" s="1"/>
  <c r="C58" i="49" s="1"/>
  <c r="I38" i="49"/>
  <c r="I36" i="49"/>
  <c r="G34" i="49"/>
  <c r="F34" i="49"/>
  <c r="E34" i="49"/>
  <c r="D34" i="49"/>
  <c r="G28" i="49"/>
  <c r="F28" i="49"/>
  <c r="E28" i="49"/>
  <c r="D28" i="49"/>
  <c r="G27" i="49"/>
  <c r="F27" i="49"/>
  <c r="E27" i="49"/>
  <c r="D27" i="49"/>
  <c r="G26" i="49"/>
  <c r="F26" i="49"/>
  <c r="E26" i="49"/>
  <c r="D26" i="49"/>
  <c r="G25" i="49"/>
  <c r="F25" i="49"/>
  <c r="E25" i="49"/>
  <c r="D25" i="49"/>
  <c r="G24" i="49"/>
  <c r="F24" i="49"/>
  <c r="E24" i="49"/>
  <c r="D24" i="49"/>
  <c r="I23" i="49"/>
  <c r="G23" i="49"/>
  <c r="F23" i="49"/>
  <c r="E23" i="49"/>
  <c r="D23" i="49"/>
  <c r="I22" i="49"/>
  <c r="G22" i="49"/>
  <c r="F22" i="49"/>
  <c r="E22" i="49"/>
  <c r="D22" i="49"/>
  <c r="I21" i="49"/>
  <c r="I20" i="49"/>
  <c r="I19" i="49"/>
  <c r="G19" i="49"/>
  <c r="F19" i="49"/>
  <c r="E19" i="49"/>
  <c r="D19" i="49"/>
  <c r="C19" i="49"/>
  <c r="C20" i="49" s="1"/>
  <c r="C21" i="49" s="1"/>
  <c r="C22" i="49" s="1"/>
  <c r="C23" i="49" s="1"/>
  <c r="C24" i="49" s="1"/>
  <c r="C25" i="49" s="1"/>
  <c r="C26" i="49" s="1"/>
  <c r="C27" i="49" s="1"/>
  <c r="C28" i="49" s="1"/>
  <c r="C29" i="49" s="1"/>
  <c r="C30" i="49" s="1"/>
  <c r="C31" i="49" s="1"/>
  <c r="C32" i="49" s="1"/>
  <c r="C33" i="49" s="1"/>
  <c r="C34" i="49" s="1"/>
  <c r="C35" i="49" s="1"/>
  <c r="AL6" i="29"/>
  <c r="AM6" i="29"/>
  <c r="AN6" i="29"/>
  <c r="AO6" i="29"/>
  <c r="AP6" i="29"/>
  <c r="AQ6" i="29"/>
  <c r="AR6" i="29"/>
  <c r="AS6" i="29"/>
  <c r="AT6" i="29"/>
  <c r="AU6" i="29"/>
  <c r="AV6" i="29"/>
  <c r="AW6" i="29"/>
  <c r="AX6" i="29"/>
  <c r="AY6" i="29"/>
  <c r="AZ6" i="29"/>
  <c r="BA6" i="29"/>
  <c r="BB6" i="29"/>
  <c r="BC6" i="29"/>
  <c r="BD6" i="29"/>
  <c r="AL7" i="29"/>
  <c r="AM7" i="29"/>
  <c r="AN7" i="29"/>
  <c r="AO7" i="29"/>
  <c r="AP7" i="29"/>
  <c r="AQ7" i="29"/>
  <c r="AR7" i="29"/>
  <c r="AS7" i="29"/>
  <c r="AT7" i="29"/>
  <c r="AU7" i="29"/>
  <c r="AV7" i="29"/>
  <c r="AW7" i="29"/>
  <c r="AX7" i="29"/>
  <c r="AY7" i="29"/>
  <c r="AZ7" i="29"/>
  <c r="BA7" i="29"/>
  <c r="BB7" i="29"/>
  <c r="BC7" i="29"/>
  <c r="AL8" i="29"/>
  <c r="AM8" i="29"/>
  <c r="AN8" i="29"/>
  <c r="AO8" i="29"/>
  <c r="AP8" i="29"/>
  <c r="AQ8" i="29"/>
  <c r="AR8" i="29"/>
  <c r="AS8" i="29"/>
  <c r="AT8" i="29"/>
  <c r="AU8" i="29"/>
  <c r="AV8" i="29"/>
  <c r="AW8" i="29"/>
  <c r="AX8" i="29"/>
  <c r="AY8" i="29"/>
  <c r="AL9" i="29"/>
  <c r="AM9" i="29"/>
  <c r="AN9" i="29"/>
  <c r="AO9" i="29"/>
  <c r="AP9" i="29"/>
  <c r="AQ9" i="29"/>
  <c r="AR9" i="29"/>
  <c r="AS9" i="29"/>
  <c r="AT9" i="29"/>
  <c r="AU9" i="29"/>
  <c r="AV9" i="29"/>
  <c r="AW9" i="29"/>
  <c r="AX9" i="29"/>
  <c r="AY9" i="29"/>
  <c r="AZ9" i="29"/>
  <c r="BA9" i="29"/>
  <c r="BB9" i="29"/>
  <c r="BC9" i="29"/>
  <c r="BD9" i="29"/>
  <c r="AL10" i="29"/>
  <c r="AM10" i="29"/>
  <c r="AN10" i="29"/>
  <c r="AO10" i="29"/>
  <c r="AP10" i="29"/>
  <c r="AQ10" i="29"/>
  <c r="AR10" i="29"/>
  <c r="AS10" i="29"/>
  <c r="AT10" i="29"/>
  <c r="AU10" i="29"/>
  <c r="AV10" i="29"/>
  <c r="AW10" i="29"/>
  <c r="AX10" i="29"/>
  <c r="AY10" i="29"/>
  <c r="AZ10" i="29"/>
  <c r="BA10" i="29"/>
  <c r="BB10" i="29"/>
  <c r="BC10" i="29"/>
  <c r="BD10" i="29"/>
  <c r="AL11" i="29"/>
  <c r="AM11" i="29"/>
  <c r="AN11" i="29"/>
  <c r="AO11" i="29"/>
  <c r="AP11" i="29"/>
  <c r="AQ11" i="29"/>
  <c r="AR11" i="29"/>
  <c r="AS11" i="29"/>
  <c r="AT11" i="29"/>
  <c r="AU11" i="29"/>
  <c r="AV11" i="29"/>
  <c r="AW11" i="29"/>
  <c r="AX11" i="29"/>
  <c r="AY11" i="29"/>
  <c r="AZ11" i="29"/>
  <c r="BA11" i="29"/>
  <c r="BB11" i="29"/>
  <c r="BC11" i="29"/>
  <c r="BD11" i="29"/>
  <c r="AL12" i="29"/>
  <c r="AM12" i="29"/>
  <c r="AN12" i="29"/>
  <c r="AO12" i="29"/>
  <c r="AP12" i="29"/>
  <c r="AQ12" i="29"/>
  <c r="AR12" i="29"/>
  <c r="AS12" i="29"/>
  <c r="AT12" i="29"/>
  <c r="AU12" i="29"/>
  <c r="AV12" i="29"/>
  <c r="AW12" i="29"/>
  <c r="AX12" i="29"/>
  <c r="AY12" i="29"/>
  <c r="AZ12" i="29"/>
  <c r="BA12" i="29"/>
  <c r="BB12" i="29"/>
  <c r="BC12" i="29"/>
  <c r="BD12" i="29"/>
  <c r="AL13" i="29"/>
  <c r="AM13" i="29"/>
  <c r="AN13" i="29"/>
  <c r="AO13" i="29"/>
  <c r="AP13" i="29"/>
  <c r="AQ13" i="29"/>
  <c r="AR13" i="29"/>
  <c r="AS13" i="29"/>
  <c r="AT13" i="29"/>
  <c r="AU13" i="29"/>
  <c r="AV13" i="29"/>
  <c r="AW13" i="29"/>
  <c r="AX13" i="29"/>
  <c r="AY13" i="29"/>
  <c r="AZ13" i="29"/>
  <c r="BA13" i="29"/>
  <c r="BB13" i="29"/>
  <c r="BC13" i="29"/>
  <c r="BD13" i="29"/>
  <c r="AL14" i="29"/>
  <c r="AM14" i="29"/>
  <c r="AN14" i="29"/>
  <c r="AO14" i="29"/>
  <c r="AP14" i="29"/>
  <c r="AQ14" i="29"/>
  <c r="AR14" i="29"/>
  <c r="AS14" i="29"/>
  <c r="AT14" i="29"/>
  <c r="AU14" i="29"/>
  <c r="AV14" i="29"/>
  <c r="AW14" i="29"/>
  <c r="AX14" i="29"/>
  <c r="AL15" i="29"/>
  <c r="AM15" i="29"/>
  <c r="AN15" i="29"/>
  <c r="AO15" i="29"/>
  <c r="AP15" i="29"/>
  <c r="AQ15" i="29"/>
  <c r="AR15" i="29"/>
  <c r="AS15" i="29"/>
  <c r="AT15" i="29"/>
  <c r="AU15" i="29"/>
  <c r="AV15" i="29"/>
  <c r="AW15" i="29"/>
  <c r="AX15" i="29"/>
  <c r="AL16" i="29"/>
  <c r="AM16" i="29"/>
  <c r="AN16" i="29"/>
  <c r="AO16" i="29"/>
  <c r="AP16" i="29"/>
  <c r="AQ16" i="29"/>
  <c r="AR16" i="29"/>
  <c r="AS16" i="29"/>
  <c r="AT16" i="29"/>
  <c r="AU16" i="29"/>
  <c r="AV16" i="29"/>
  <c r="AW16" i="29"/>
  <c r="AX16" i="29"/>
  <c r="AL17" i="29"/>
  <c r="AM17" i="29"/>
  <c r="AN17" i="29"/>
  <c r="AO17" i="29"/>
  <c r="AP17" i="29"/>
  <c r="AQ17" i="29"/>
  <c r="AR17" i="29"/>
  <c r="AS17" i="29"/>
  <c r="AT17" i="29"/>
  <c r="AU17" i="29"/>
  <c r="AV17" i="29"/>
  <c r="AW17" i="29"/>
  <c r="AX17" i="29"/>
  <c r="AL18" i="29"/>
  <c r="AM18" i="29"/>
  <c r="AN18" i="29"/>
  <c r="AO18" i="29"/>
  <c r="AP18" i="29"/>
  <c r="AQ18" i="29"/>
  <c r="AR18" i="29"/>
  <c r="AS18" i="29"/>
  <c r="AT18" i="29"/>
  <c r="AU18" i="29"/>
  <c r="AV18" i="29"/>
  <c r="AW18" i="29"/>
  <c r="AX18" i="29"/>
  <c r="AY18" i="29"/>
  <c r="AZ18" i="29"/>
  <c r="BA18" i="29"/>
  <c r="BB18" i="29"/>
  <c r="BC18" i="29"/>
  <c r="BD18" i="29"/>
  <c r="AL19" i="29"/>
  <c r="AM19" i="29"/>
  <c r="AN19" i="29"/>
  <c r="AO19" i="29"/>
  <c r="AP19" i="29"/>
  <c r="AQ19" i="29"/>
  <c r="AR19" i="29"/>
  <c r="AS19" i="29"/>
  <c r="AT19" i="29"/>
  <c r="AU19" i="29"/>
  <c r="AV19" i="29"/>
  <c r="AW19" i="29"/>
  <c r="AX19" i="29"/>
  <c r="AY19" i="29"/>
  <c r="AZ19" i="29"/>
  <c r="BA19" i="29"/>
  <c r="BB19" i="29"/>
  <c r="BC19" i="29"/>
  <c r="BD19" i="29"/>
  <c r="AL20" i="29"/>
  <c r="AM20" i="29"/>
  <c r="AN20" i="29"/>
  <c r="AO20" i="29"/>
  <c r="AP20" i="29"/>
  <c r="AQ20" i="29"/>
  <c r="AR20" i="29"/>
  <c r="AS20" i="29"/>
  <c r="AT20" i="29"/>
  <c r="AU20" i="29"/>
  <c r="AV20" i="29"/>
  <c r="AW20" i="29"/>
  <c r="AX20" i="29"/>
  <c r="AL21" i="29"/>
  <c r="AM21" i="29"/>
  <c r="AN21" i="29"/>
  <c r="AO21" i="29"/>
  <c r="AP21" i="29"/>
  <c r="AQ21" i="29"/>
  <c r="AR21" i="29"/>
  <c r="AS21" i="29"/>
  <c r="AT21" i="29"/>
  <c r="AU21" i="29"/>
  <c r="AV21" i="29"/>
  <c r="AW21" i="29"/>
  <c r="AX21" i="29"/>
  <c r="AY21" i="29"/>
  <c r="AZ21" i="29"/>
  <c r="BA21" i="29"/>
  <c r="BB21" i="29"/>
  <c r="BC21" i="29"/>
  <c r="BD21" i="29"/>
  <c r="AL22" i="29"/>
  <c r="AM22" i="29"/>
  <c r="AN22" i="29"/>
  <c r="AO22" i="29"/>
  <c r="AP22" i="29"/>
  <c r="AQ22" i="29"/>
  <c r="AR22" i="29"/>
  <c r="AS22" i="29"/>
  <c r="AT22" i="29"/>
  <c r="AU22" i="29"/>
  <c r="AV22" i="29"/>
  <c r="AW22" i="29"/>
  <c r="AX22" i="29"/>
  <c r="AY22" i="29"/>
  <c r="AZ22" i="29"/>
  <c r="BA22" i="29"/>
  <c r="BB22" i="29"/>
  <c r="BC22" i="29"/>
  <c r="BD22" i="29"/>
  <c r="AL23" i="29"/>
  <c r="AM23" i="29"/>
  <c r="AN23" i="29"/>
  <c r="AO23" i="29"/>
  <c r="AP23" i="29"/>
  <c r="AQ23" i="29"/>
  <c r="AR23" i="29"/>
  <c r="AS23" i="29"/>
  <c r="AT23" i="29"/>
  <c r="AU23" i="29"/>
  <c r="AV23" i="29"/>
  <c r="AW23" i="29"/>
  <c r="AX23" i="29"/>
  <c r="AY23" i="29"/>
  <c r="AZ23" i="29"/>
  <c r="BA23" i="29"/>
  <c r="BB23" i="29"/>
  <c r="BC23" i="29"/>
  <c r="BD23" i="29"/>
  <c r="AL24" i="29"/>
  <c r="AM24" i="29"/>
  <c r="AN24" i="29"/>
  <c r="AO24" i="29"/>
  <c r="AP24" i="29"/>
  <c r="AQ24" i="29"/>
  <c r="AR24" i="29"/>
  <c r="AS24" i="29"/>
  <c r="AT24" i="29"/>
  <c r="AU24" i="29"/>
  <c r="AV24" i="29"/>
  <c r="AW24" i="29"/>
  <c r="AX24" i="29"/>
  <c r="AY24" i="29"/>
  <c r="AZ24" i="29"/>
  <c r="BA24" i="29"/>
  <c r="BB24" i="29"/>
  <c r="BC24" i="29"/>
  <c r="BD24" i="29"/>
  <c r="AL25" i="29"/>
  <c r="AM25" i="29"/>
  <c r="AN25" i="29"/>
  <c r="AO25" i="29"/>
  <c r="AP25" i="29"/>
  <c r="AQ25" i="29"/>
  <c r="AR25" i="29"/>
  <c r="AS25" i="29"/>
  <c r="AT25" i="29"/>
  <c r="AU25" i="29"/>
  <c r="AV25" i="29"/>
  <c r="AW25" i="29"/>
  <c r="AX25" i="29"/>
  <c r="AY25" i="29"/>
  <c r="AL26" i="29"/>
  <c r="AM26" i="29"/>
  <c r="AN26" i="29"/>
  <c r="AO26" i="29"/>
  <c r="AP26" i="29"/>
  <c r="AQ26" i="29"/>
  <c r="AR26" i="29"/>
  <c r="AS26" i="29"/>
  <c r="AT26" i="29"/>
  <c r="AU26" i="29"/>
  <c r="AV26" i="29"/>
  <c r="AW26" i="29"/>
  <c r="AX26" i="29"/>
  <c r="AY26" i="29"/>
  <c r="AZ26" i="29"/>
  <c r="BA26" i="29"/>
  <c r="BB26" i="29"/>
  <c r="BC26" i="29"/>
  <c r="BD26" i="29"/>
  <c r="AL27" i="29"/>
  <c r="AM27" i="29"/>
  <c r="AN27" i="29"/>
  <c r="AO27" i="29"/>
  <c r="AP27" i="29"/>
  <c r="AQ27" i="29"/>
  <c r="AR27" i="29"/>
  <c r="AS27" i="29"/>
  <c r="AT27" i="29"/>
  <c r="AU27" i="29"/>
  <c r="AV27" i="29"/>
  <c r="AW27" i="29"/>
  <c r="AX27" i="29"/>
  <c r="AY27" i="29"/>
  <c r="AZ27" i="29"/>
  <c r="BA27" i="29"/>
  <c r="BB27" i="29"/>
  <c r="BC27" i="29"/>
  <c r="BD27" i="29"/>
  <c r="AL28" i="29"/>
  <c r="AM28" i="29"/>
  <c r="AN28" i="29"/>
  <c r="AO28" i="29"/>
  <c r="AP28" i="29"/>
  <c r="AQ28" i="29"/>
  <c r="AR28" i="29"/>
  <c r="AS28" i="29"/>
  <c r="AT28" i="29"/>
  <c r="AU28" i="29"/>
  <c r="AV28" i="29"/>
  <c r="AW28" i="29"/>
  <c r="AX28" i="29"/>
  <c r="AY28" i="29"/>
  <c r="AZ28" i="29"/>
  <c r="BA28" i="29"/>
  <c r="BB28" i="29"/>
  <c r="BC28" i="29"/>
  <c r="BD28" i="29"/>
  <c r="AL29" i="29"/>
  <c r="AM29" i="29"/>
  <c r="AN29" i="29"/>
  <c r="AO29" i="29"/>
  <c r="AP29" i="29"/>
  <c r="AQ29" i="29"/>
  <c r="AR29" i="29"/>
  <c r="AS29" i="29"/>
  <c r="AT29" i="29"/>
  <c r="AU29" i="29"/>
  <c r="AV29" i="29"/>
  <c r="AW29" i="29"/>
  <c r="AX29" i="29"/>
  <c r="AY29" i="29"/>
  <c r="AZ29" i="29"/>
  <c r="BA29" i="29"/>
  <c r="BB29" i="29"/>
  <c r="BC29" i="29"/>
  <c r="BD29" i="29"/>
  <c r="AL30" i="29"/>
  <c r="AM30" i="29"/>
  <c r="AN30" i="29"/>
  <c r="AO30" i="29"/>
  <c r="AP30" i="29"/>
  <c r="AQ30" i="29"/>
  <c r="AR30" i="29"/>
  <c r="AS30" i="29"/>
  <c r="AT30" i="29"/>
  <c r="AU30" i="29"/>
  <c r="AV30" i="29"/>
  <c r="AW30" i="29"/>
  <c r="AX30" i="29"/>
  <c r="AY30" i="29"/>
  <c r="AZ30" i="29"/>
  <c r="BA30" i="29"/>
  <c r="BB30" i="29"/>
  <c r="BC30" i="29"/>
  <c r="BD30" i="29"/>
  <c r="AN31" i="29"/>
  <c r="AO31" i="29"/>
  <c r="AP31" i="29"/>
  <c r="AQ31" i="29"/>
  <c r="AR31" i="29"/>
  <c r="AS31" i="29"/>
  <c r="AT31" i="29"/>
  <c r="AU31" i="29"/>
  <c r="AV31" i="29"/>
  <c r="AW31" i="29"/>
  <c r="AX31" i="29"/>
  <c r="AL32" i="29"/>
  <c r="AM32" i="29"/>
  <c r="AN32" i="29"/>
  <c r="AO32" i="29"/>
  <c r="AP32" i="29"/>
  <c r="AQ32" i="29"/>
  <c r="AR32" i="29"/>
  <c r="AS32" i="29"/>
  <c r="AT32" i="29"/>
  <c r="AU32" i="29"/>
  <c r="AV32" i="29"/>
  <c r="AW32" i="29"/>
  <c r="AX32" i="29"/>
  <c r="AY32" i="29"/>
  <c r="AZ32" i="29"/>
  <c r="BA32" i="29"/>
  <c r="BB32" i="29"/>
  <c r="BC32" i="29"/>
  <c r="BD32" i="29"/>
  <c r="AL33" i="29"/>
  <c r="AM33" i="29"/>
  <c r="AN33" i="29"/>
  <c r="AO33" i="29"/>
  <c r="AP33" i="29"/>
  <c r="AQ33" i="29"/>
  <c r="AR33" i="29"/>
  <c r="AS33" i="29"/>
  <c r="AT33" i="29"/>
  <c r="AU33" i="29"/>
  <c r="AV33" i="29"/>
  <c r="AW33" i="29"/>
  <c r="AX33" i="29"/>
  <c r="AY33" i="29"/>
  <c r="AZ33" i="29"/>
  <c r="BA33" i="29"/>
  <c r="BB33" i="29"/>
  <c r="BC33" i="29"/>
  <c r="BD33" i="29"/>
  <c r="AL34" i="29"/>
  <c r="AM34" i="29"/>
  <c r="AN34" i="29"/>
  <c r="AO34" i="29"/>
  <c r="AP34" i="29"/>
  <c r="AQ34" i="29"/>
  <c r="AR34" i="29"/>
  <c r="AS34" i="29"/>
  <c r="AT34" i="29"/>
  <c r="AU34" i="29"/>
  <c r="AV34" i="29"/>
  <c r="AW34" i="29"/>
  <c r="AX34" i="29"/>
  <c r="AY34" i="29"/>
  <c r="AZ34" i="29"/>
  <c r="BA34" i="29"/>
  <c r="BB34" i="29"/>
  <c r="BC34" i="29"/>
  <c r="BD34" i="29"/>
  <c r="AL35" i="29"/>
  <c r="AM35" i="29"/>
  <c r="AN35" i="29"/>
  <c r="AO35" i="29"/>
  <c r="AP35" i="29"/>
  <c r="AQ35" i="29"/>
  <c r="AR35" i="29"/>
  <c r="AS35" i="29"/>
  <c r="AT35" i="29"/>
  <c r="AU35" i="29"/>
  <c r="AV35" i="29"/>
  <c r="AW35" i="29"/>
  <c r="AX35" i="29"/>
  <c r="AY35" i="29"/>
  <c r="AZ35" i="29"/>
  <c r="BA35" i="29"/>
  <c r="BB35" i="29"/>
  <c r="BC35" i="29"/>
  <c r="BD35" i="29"/>
  <c r="AL36" i="29"/>
  <c r="AM36" i="29"/>
  <c r="AN36" i="29"/>
  <c r="AO36" i="29"/>
  <c r="AP36" i="29"/>
  <c r="AQ36" i="29"/>
  <c r="AR36" i="29"/>
  <c r="AS36" i="29"/>
  <c r="AT36" i="29"/>
  <c r="AU36" i="29"/>
  <c r="AV36" i="29"/>
  <c r="AW36" i="29"/>
  <c r="AX36" i="29"/>
  <c r="AY36" i="29"/>
  <c r="AZ36" i="29"/>
  <c r="BA36" i="29"/>
  <c r="BB36" i="29"/>
  <c r="BC36" i="29"/>
  <c r="BD36" i="29"/>
  <c r="AL37" i="29"/>
  <c r="AM37" i="29"/>
  <c r="AN37" i="29"/>
  <c r="AO37" i="29"/>
  <c r="AP37" i="29"/>
  <c r="AQ37" i="29"/>
  <c r="AR37" i="29"/>
  <c r="AS37" i="29"/>
  <c r="AT37" i="29"/>
  <c r="AU37" i="29"/>
  <c r="AV37" i="29"/>
  <c r="AW37" i="29"/>
  <c r="AX37" i="29"/>
  <c r="AL38" i="29"/>
  <c r="AM38" i="29"/>
  <c r="AN38" i="29"/>
  <c r="AO38" i="29"/>
  <c r="AP38" i="29"/>
  <c r="AQ38" i="29"/>
  <c r="AR38" i="29"/>
  <c r="AS38" i="29"/>
  <c r="AT38" i="29"/>
  <c r="AU38" i="29"/>
  <c r="AV38" i="29"/>
  <c r="AW38" i="29"/>
  <c r="AX38" i="29"/>
  <c r="AY38" i="29"/>
  <c r="AZ38" i="29"/>
  <c r="BA38" i="29"/>
  <c r="BB38" i="29"/>
  <c r="BC38" i="29"/>
  <c r="BD38" i="29"/>
  <c r="AL39" i="29"/>
  <c r="AM39" i="29"/>
  <c r="AN39" i="29"/>
  <c r="AO39" i="29"/>
  <c r="AP39" i="29"/>
  <c r="AQ39" i="29"/>
  <c r="AR39" i="29"/>
  <c r="AS39" i="29"/>
  <c r="AT39" i="29"/>
  <c r="AU39" i="29"/>
  <c r="AV39" i="29"/>
  <c r="AW39" i="29"/>
  <c r="AX39" i="29"/>
  <c r="AY39" i="29"/>
  <c r="AL40" i="29"/>
  <c r="AM40" i="29"/>
  <c r="AN40" i="29"/>
  <c r="AO40" i="29"/>
  <c r="AP40" i="29"/>
  <c r="AQ40" i="29"/>
  <c r="AR40" i="29"/>
  <c r="AS40" i="29"/>
  <c r="AT40" i="29"/>
  <c r="AU40" i="29"/>
  <c r="AV40" i="29"/>
  <c r="AW40" i="29"/>
  <c r="AX40" i="29"/>
  <c r="AY40" i="29"/>
  <c r="AZ40" i="29"/>
  <c r="BA40" i="29"/>
  <c r="BB40" i="29"/>
  <c r="BC40" i="29"/>
  <c r="BD40" i="29"/>
  <c r="AL41" i="29"/>
  <c r="AM41" i="29"/>
  <c r="AN41" i="29"/>
  <c r="AO41" i="29"/>
  <c r="AP41" i="29"/>
  <c r="AQ41" i="29"/>
  <c r="AR41" i="29"/>
  <c r="AS41" i="29"/>
  <c r="AT41" i="29"/>
  <c r="AU41" i="29"/>
  <c r="AV41" i="29"/>
  <c r="AW41" i="29"/>
  <c r="AX41" i="29"/>
  <c r="AY41" i="29"/>
  <c r="AZ41" i="29"/>
  <c r="BA41" i="29"/>
  <c r="BB41" i="29"/>
  <c r="BC41" i="29"/>
  <c r="BD41" i="29"/>
  <c r="AL42" i="29"/>
  <c r="AM42" i="29"/>
  <c r="AN42" i="29"/>
  <c r="AO42" i="29"/>
  <c r="AP42" i="29"/>
  <c r="AQ42" i="29"/>
  <c r="AR42" i="29"/>
  <c r="AS42" i="29"/>
  <c r="AT42" i="29"/>
  <c r="AU42" i="29"/>
  <c r="AV42" i="29"/>
  <c r="AW42" i="29"/>
  <c r="AX42" i="29"/>
  <c r="AY42" i="29"/>
  <c r="AL43" i="29"/>
  <c r="AM43" i="29"/>
  <c r="AN43" i="29"/>
  <c r="AO43" i="29"/>
  <c r="AP43" i="29"/>
  <c r="AQ43" i="29"/>
  <c r="AR43" i="29"/>
  <c r="AS43" i="29"/>
  <c r="AT43" i="29"/>
  <c r="AU43" i="29"/>
  <c r="AV43" i="29"/>
  <c r="AW43" i="29"/>
  <c r="AX43" i="29"/>
  <c r="AY43" i="29"/>
  <c r="AZ43" i="29"/>
  <c r="BA43" i="29"/>
  <c r="BB43" i="29"/>
  <c r="BC43" i="29"/>
  <c r="BD43" i="29"/>
  <c r="AL44" i="29"/>
  <c r="AM44" i="29"/>
  <c r="AN44" i="29"/>
  <c r="AO44" i="29"/>
  <c r="AP44" i="29"/>
  <c r="AQ44" i="29"/>
  <c r="AR44" i="29"/>
  <c r="AS44" i="29"/>
  <c r="AT44" i="29"/>
  <c r="AU44" i="29"/>
  <c r="AV44" i="29"/>
  <c r="AW44" i="29"/>
  <c r="AX44" i="29"/>
  <c r="AY44" i="29"/>
  <c r="AZ44" i="29"/>
  <c r="BA44" i="29"/>
  <c r="BB44" i="29"/>
  <c r="BC44" i="29"/>
  <c r="BD44" i="29"/>
  <c r="AL45" i="29"/>
  <c r="AM45" i="29"/>
  <c r="AN45" i="29"/>
  <c r="AO45" i="29"/>
  <c r="AP45" i="29"/>
  <c r="AQ45" i="29"/>
  <c r="AR45" i="29"/>
  <c r="AS45" i="29"/>
  <c r="AT45" i="29"/>
  <c r="AU45" i="29"/>
  <c r="AV45" i="29"/>
  <c r="AW45" i="29"/>
  <c r="AX45" i="29"/>
  <c r="AY45" i="29"/>
  <c r="AZ45" i="29"/>
  <c r="BA45" i="29"/>
  <c r="BB45" i="29"/>
  <c r="BC45" i="29"/>
  <c r="BD45" i="29"/>
  <c r="AL46" i="29"/>
  <c r="AM46" i="29"/>
  <c r="AN46" i="29"/>
  <c r="AO46" i="29"/>
  <c r="AP46" i="29"/>
  <c r="AQ46" i="29"/>
  <c r="AR46" i="29"/>
  <c r="AS46" i="29"/>
  <c r="AT46" i="29"/>
  <c r="AU46" i="29"/>
  <c r="AV46" i="29"/>
  <c r="AW46" i="29"/>
  <c r="AX46" i="29"/>
  <c r="AY46" i="29"/>
  <c r="AZ46" i="29"/>
  <c r="BA46" i="29"/>
  <c r="BB46" i="29"/>
  <c r="BC46" i="29"/>
  <c r="BD46" i="29"/>
  <c r="AL47" i="29"/>
  <c r="AM47" i="29"/>
  <c r="AN47" i="29"/>
  <c r="AO47" i="29"/>
  <c r="AP47" i="29"/>
  <c r="AQ47" i="29"/>
  <c r="AR47" i="29"/>
  <c r="AS47" i="29"/>
  <c r="AT47" i="29"/>
  <c r="AU47" i="29"/>
  <c r="AV47" i="29"/>
  <c r="AW47" i="29"/>
  <c r="AX47" i="29"/>
  <c r="AY47" i="29"/>
  <c r="AZ47" i="29"/>
  <c r="BA47" i="29"/>
  <c r="BB47" i="29"/>
  <c r="BC47" i="29"/>
  <c r="BD47" i="29"/>
  <c r="AL48" i="29"/>
  <c r="AM48" i="29"/>
  <c r="AN48" i="29"/>
  <c r="AO48" i="29"/>
  <c r="AP48" i="29"/>
  <c r="AQ48" i="29"/>
  <c r="AR48" i="29"/>
  <c r="AS48" i="29"/>
  <c r="AT48" i="29"/>
  <c r="AU48" i="29"/>
  <c r="AV48" i="29"/>
  <c r="AW48" i="29"/>
  <c r="AX48" i="29"/>
  <c r="AL49" i="29"/>
  <c r="AM49" i="29"/>
  <c r="AN49" i="29"/>
  <c r="AO49" i="29"/>
  <c r="AP49" i="29"/>
  <c r="AQ49" i="29"/>
  <c r="AR49" i="29"/>
  <c r="AS49" i="29"/>
  <c r="AT49" i="29"/>
  <c r="AU49" i="29"/>
  <c r="AV49" i="29"/>
  <c r="AW49" i="29"/>
  <c r="AX49" i="29"/>
  <c r="AY49" i="29"/>
  <c r="AZ49" i="29"/>
  <c r="BA49" i="29"/>
  <c r="BB49" i="29"/>
  <c r="BC49" i="29"/>
  <c r="BD49" i="29"/>
  <c r="AL50" i="29"/>
  <c r="AM50" i="29"/>
  <c r="AN50" i="29"/>
  <c r="AO50" i="29"/>
  <c r="AP50" i="29"/>
  <c r="AQ50" i="29"/>
  <c r="AR50" i="29"/>
  <c r="AS50" i="29"/>
  <c r="AT50" i="29"/>
  <c r="AU50" i="29"/>
  <c r="AV50" i="29"/>
  <c r="AW50" i="29"/>
  <c r="AX50" i="29"/>
  <c r="AY50" i="29"/>
  <c r="AZ50" i="29"/>
  <c r="BA50" i="29"/>
  <c r="BB50" i="29"/>
  <c r="BC50" i="29"/>
  <c r="BD50" i="29"/>
  <c r="AL51" i="29"/>
  <c r="AM51" i="29"/>
  <c r="AN51" i="29"/>
  <c r="AO51" i="29"/>
  <c r="AP51" i="29"/>
  <c r="AQ51" i="29"/>
  <c r="AR51" i="29"/>
  <c r="AS51" i="29"/>
  <c r="AT51" i="29"/>
  <c r="AU51" i="29"/>
  <c r="AV51" i="29"/>
  <c r="AW51" i="29"/>
  <c r="AX51" i="29"/>
  <c r="AY51" i="29"/>
  <c r="AZ51" i="29"/>
  <c r="BA51" i="29"/>
  <c r="BB51" i="29"/>
  <c r="BC51" i="29"/>
  <c r="BD51" i="29"/>
  <c r="AL52" i="29"/>
  <c r="AM52" i="29"/>
  <c r="AN52" i="29"/>
  <c r="AO52" i="29"/>
  <c r="AP52" i="29"/>
  <c r="AQ52" i="29"/>
  <c r="AR52" i="29"/>
  <c r="AS52" i="29"/>
  <c r="AT52" i="29"/>
  <c r="AU52" i="29"/>
  <c r="AV52" i="29"/>
  <c r="AW52" i="29"/>
  <c r="AX52" i="29"/>
  <c r="AY52" i="29"/>
  <c r="AZ52" i="29"/>
  <c r="BA52" i="29"/>
  <c r="BB52" i="29"/>
  <c r="BC52" i="29"/>
  <c r="BD52" i="29"/>
  <c r="AL53" i="29"/>
  <c r="AM53" i="29"/>
  <c r="AN53" i="29"/>
  <c r="AO53" i="29"/>
  <c r="AP53" i="29"/>
  <c r="AQ53" i="29"/>
  <c r="AR53" i="29"/>
  <c r="AS53" i="29"/>
  <c r="AT53" i="29"/>
  <c r="AU53" i="29"/>
  <c r="AV53" i="29"/>
  <c r="AW53" i="29"/>
  <c r="AX53" i="29"/>
  <c r="AY53" i="29"/>
  <c r="AZ53" i="29"/>
  <c r="BA53" i="29"/>
  <c r="BB53" i="29"/>
  <c r="BC53" i="29"/>
  <c r="BD53" i="29"/>
  <c r="AL54" i="29"/>
  <c r="AM54" i="29"/>
  <c r="AN54" i="29"/>
  <c r="AO54" i="29"/>
  <c r="AP54" i="29"/>
  <c r="AQ54" i="29"/>
  <c r="AR54" i="29"/>
  <c r="AS54" i="29"/>
  <c r="AT54" i="29"/>
  <c r="AU54" i="29"/>
  <c r="AV54" i="29"/>
  <c r="AW54" i="29"/>
  <c r="AX54" i="29"/>
  <c r="AY54" i="29"/>
  <c r="AL55" i="29"/>
  <c r="AM55" i="29"/>
  <c r="AN55" i="29"/>
  <c r="AO55" i="29"/>
  <c r="AP55" i="29"/>
  <c r="AQ55" i="29"/>
  <c r="AR55" i="29"/>
  <c r="AS55" i="29"/>
  <c r="AT55" i="29"/>
  <c r="AU55" i="29"/>
  <c r="AV55" i="29"/>
  <c r="AW55" i="29"/>
  <c r="AX55" i="29"/>
  <c r="AY55" i="29"/>
  <c r="AZ55" i="29"/>
  <c r="BA55" i="29"/>
  <c r="BB55" i="29"/>
  <c r="BC55" i="29"/>
  <c r="BD55" i="29"/>
  <c r="AL56" i="29"/>
  <c r="AM56" i="29"/>
  <c r="AN56" i="29"/>
  <c r="AO56" i="29"/>
  <c r="AP56" i="29"/>
  <c r="AQ56" i="29"/>
  <c r="AR56" i="29"/>
  <c r="AS56" i="29"/>
  <c r="AT56" i="29"/>
  <c r="AU56" i="29"/>
  <c r="AV56" i="29"/>
  <c r="AW56" i="29"/>
  <c r="AX56" i="29"/>
  <c r="AY56" i="29"/>
  <c r="AZ56" i="29"/>
  <c r="BA56" i="29"/>
  <c r="BB56" i="29"/>
  <c r="BC56" i="29"/>
  <c r="BD56" i="29"/>
  <c r="AL57" i="29"/>
  <c r="AM57" i="29"/>
  <c r="AN57" i="29"/>
  <c r="AO57" i="29"/>
  <c r="AP57" i="29"/>
  <c r="AQ57" i="29"/>
  <c r="AR57" i="29"/>
  <c r="AS57" i="29"/>
  <c r="AT57" i="29"/>
  <c r="AU57" i="29"/>
  <c r="AV57" i="29"/>
  <c r="AW57" i="29"/>
  <c r="AX57" i="29"/>
  <c r="AY57" i="29"/>
  <c r="AZ57" i="29"/>
  <c r="BA57" i="29"/>
  <c r="BB57" i="29"/>
  <c r="BC57" i="29"/>
  <c r="BD57" i="29"/>
  <c r="AL58" i="29"/>
  <c r="AM58" i="29"/>
  <c r="AN58" i="29"/>
  <c r="AO58" i="29"/>
  <c r="AP58" i="29"/>
  <c r="AQ58" i="29"/>
  <c r="AR58" i="29"/>
  <c r="AS58" i="29"/>
  <c r="AT58" i="29"/>
  <c r="AU58" i="29"/>
  <c r="AV58" i="29"/>
  <c r="AW58" i="29"/>
  <c r="AX58" i="29"/>
  <c r="AY58" i="29"/>
  <c r="AZ58" i="29"/>
  <c r="BA58" i="29"/>
  <c r="BB58" i="29"/>
  <c r="BC58" i="29"/>
  <c r="BD58" i="29"/>
  <c r="AL59" i="29"/>
  <c r="AM59" i="29"/>
  <c r="AN59" i="29"/>
  <c r="AO59" i="29"/>
  <c r="AP59" i="29"/>
  <c r="AQ59" i="29"/>
  <c r="AR59" i="29"/>
  <c r="AS59" i="29"/>
  <c r="AT59" i="29"/>
  <c r="AU59" i="29"/>
  <c r="AV59" i="29"/>
  <c r="AW59" i="29"/>
  <c r="AX59" i="29"/>
  <c r="AY59" i="29"/>
  <c r="AZ59" i="29"/>
  <c r="BA59" i="29"/>
  <c r="BB59" i="29"/>
  <c r="BC59" i="29"/>
  <c r="BD59" i="29"/>
  <c r="AL60" i="29"/>
  <c r="AM60" i="29"/>
  <c r="AN60" i="29"/>
  <c r="AO60" i="29"/>
  <c r="AP60" i="29"/>
  <c r="AQ60" i="29"/>
  <c r="AR60" i="29"/>
  <c r="AS60" i="29"/>
  <c r="AT60" i="29"/>
  <c r="AU60" i="29"/>
  <c r="AV60" i="29"/>
  <c r="AW60" i="29"/>
  <c r="AX60" i="29"/>
  <c r="AY60" i="29"/>
  <c r="AZ60" i="29"/>
  <c r="BA60" i="29"/>
  <c r="BB60" i="29"/>
  <c r="BC60" i="29"/>
  <c r="BD60" i="29"/>
  <c r="AL61" i="29"/>
  <c r="AM61" i="29"/>
  <c r="AN61" i="29"/>
  <c r="AO61" i="29"/>
  <c r="AP61" i="29"/>
  <c r="AQ61" i="29"/>
  <c r="AR61" i="29"/>
  <c r="AS61" i="29"/>
  <c r="AT61" i="29"/>
  <c r="AU61" i="29"/>
  <c r="AV61" i="29"/>
  <c r="AW61" i="29"/>
  <c r="AX61" i="29"/>
  <c r="AY61" i="29"/>
  <c r="AZ61" i="29"/>
  <c r="BA61" i="29"/>
  <c r="BB61" i="29"/>
  <c r="BC61" i="29"/>
  <c r="BD61" i="29"/>
  <c r="AL62" i="29"/>
  <c r="AM62" i="29"/>
  <c r="AN62" i="29"/>
  <c r="AO62" i="29"/>
  <c r="AP62" i="29"/>
  <c r="AQ62" i="29"/>
  <c r="AR62" i="29"/>
  <c r="AS62" i="29"/>
  <c r="AT62" i="29"/>
  <c r="AU62" i="29"/>
  <c r="AV62" i="29"/>
  <c r="AW62" i="29"/>
  <c r="AX62" i="29"/>
  <c r="AY62" i="29"/>
  <c r="AL63" i="29"/>
  <c r="AM63" i="29"/>
  <c r="AN63" i="29"/>
  <c r="AO63" i="29"/>
  <c r="AP63" i="29"/>
  <c r="AQ63" i="29"/>
  <c r="AR63" i="29"/>
  <c r="AS63" i="29"/>
  <c r="AT63" i="29"/>
  <c r="AU63" i="29"/>
  <c r="AV63" i="29"/>
  <c r="AW63" i="29"/>
  <c r="AX63" i="29"/>
  <c r="AY63" i="29"/>
  <c r="AZ63" i="29"/>
  <c r="BA63" i="29"/>
  <c r="BB63" i="29"/>
  <c r="BC63" i="29"/>
  <c r="BD63" i="29"/>
  <c r="AL64" i="29"/>
  <c r="AM64" i="29"/>
  <c r="AN64" i="29"/>
  <c r="AO64" i="29"/>
  <c r="AP64" i="29"/>
  <c r="AQ64" i="29"/>
  <c r="AR64" i="29"/>
  <c r="AS64" i="29"/>
  <c r="AT64" i="29"/>
  <c r="AU64" i="29"/>
  <c r="AV64" i="29"/>
  <c r="AW64" i="29"/>
  <c r="AX64" i="29"/>
  <c r="AY64" i="29"/>
  <c r="AZ64" i="29"/>
  <c r="BA64" i="29"/>
  <c r="BB64" i="29"/>
  <c r="BC64" i="29"/>
  <c r="BD64" i="29"/>
  <c r="AL65" i="29"/>
  <c r="AM65" i="29"/>
  <c r="AN65" i="29"/>
  <c r="AO65" i="29"/>
  <c r="AP65" i="29"/>
  <c r="AQ65" i="29"/>
  <c r="AR65" i="29"/>
  <c r="AS65" i="29"/>
  <c r="AT65" i="29"/>
  <c r="AU65" i="29"/>
  <c r="AV65" i="29"/>
  <c r="AW65" i="29"/>
  <c r="AX65" i="29"/>
  <c r="AY65" i="29"/>
  <c r="AL66" i="29"/>
  <c r="AM66" i="29"/>
  <c r="AN66" i="29"/>
  <c r="AO66" i="29"/>
  <c r="AP66" i="29"/>
  <c r="AQ66" i="29"/>
  <c r="AR66" i="29"/>
  <c r="AS66" i="29"/>
  <c r="AT66" i="29"/>
  <c r="AU66" i="29"/>
  <c r="AV66" i="29"/>
  <c r="AW66" i="29"/>
  <c r="AX66" i="29"/>
  <c r="AY66" i="29"/>
  <c r="AZ66" i="29"/>
  <c r="BA66" i="29"/>
  <c r="BB66" i="29"/>
  <c r="BC66" i="29"/>
  <c r="BD66" i="29"/>
  <c r="AL67" i="29"/>
  <c r="AM67" i="29"/>
  <c r="AN67" i="29"/>
  <c r="AO67" i="29"/>
  <c r="AP67" i="29"/>
  <c r="AQ67" i="29"/>
  <c r="AR67" i="29"/>
  <c r="AS67" i="29"/>
  <c r="AT67" i="29"/>
  <c r="AU67" i="29"/>
  <c r="AV67" i="29"/>
  <c r="AW67" i="29"/>
  <c r="AX67" i="29"/>
  <c r="AY67" i="29"/>
  <c r="AZ67" i="29"/>
  <c r="BA67" i="29"/>
  <c r="BB67" i="29"/>
  <c r="BC67" i="29"/>
  <c r="BD67" i="29"/>
  <c r="AL68" i="29"/>
  <c r="AM68" i="29"/>
  <c r="AN68" i="29"/>
  <c r="AO68" i="29"/>
  <c r="AP68" i="29"/>
  <c r="AQ68" i="29"/>
  <c r="AR68" i="29"/>
  <c r="AS68" i="29"/>
  <c r="AT68" i="29"/>
  <c r="AU68" i="29"/>
  <c r="AV68" i="29"/>
  <c r="AW68" i="29"/>
  <c r="AX68" i="29"/>
  <c r="AY68" i="29"/>
  <c r="AZ68" i="29"/>
  <c r="BA68" i="29"/>
  <c r="BB68" i="29"/>
  <c r="BC68" i="29"/>
  <c r="BD68" i="29"/>
  <c r="AL69" i="29"/>
  <c r="AM69" i="29"/>
  <c r="AN69" i="29"/>
  <c r="AO69" i="29"/>
  <c r="AP69" i="29"/>
  <c r="AQ69" i="29"/>
  <c r="AR69" i="29"/>
  <c r="AS69" i="29"/>
  <c r="AT69" i="29"/>
  <c r="AU69" i="29"/>
  <c r="AV69" i="29"/>
  <c r="AW69" i="29"/>
  <c r="AX69" i="29"/>
  <c r="AY69" i="29"/>
  <c r="AZ69" i="29"/>
  <c r="BA69" i="29"/>
  <c r="BB69" i="29"/>
  <c r="BC69" i="29"/>
  <c r="BD69" i="29"/>
  <c r="AL70" i="29"/>
  <c r="AM70" i="29"/>
  <c r="AN70" i="29"/>
  <c r="AO70" i="29"/>
  <c r="AP70" i="29"/>
  <c r="AQ70" i="29"/>
  <c r="AR70" i="29"/>
  <c r="AS70" i="29"/>
  <c r="AT70" i="29"/>
  <c r="AU70" i="29"/>
  <c r="AV70" i="29"/>
  <c r="AW70" i="29"/>
  <c r="AX70" i="29"/>
  <c r="AY70" i="29"/>
  <c r="AZ70" i="29"/>
  <c r="BA70" i="29"/>
  <c r="BB70" i="29"/>
  <c r="BC70" i="29"/>
  <c r="BD70" i="29"/>
  <c r="AL71" i="29"/>
  <c r="AM71" i="29"/>
  <c r="AN71" i="29"/>
  <c r="AO71" i="29"/>
  <c r="AP71" i="29"/>
  <c r="AL72" i="29"/>
  <c r="AM72" i="29"/>
  <c r="AN72" i="29"/>
  <c r="AO72" i="29"/>
  <c r="AP72" i="29"/>
  <c r="AQ72" i="29"/>
  <c r="AR72" i="29"/>
  <c r="AS72" i="29"/>
  <c r="AT72" i="29"/>
  <c r="AU72" i="29"/>
  <c r="AV72" i="29"/>
  <c r="AW72" i="29"/>
  <c r="AX72" i="29"/>
  <c r="AY72" i="29"/>
  <c r="AZ72" i="29"/>
  <c r="BA72" i="29"/>
  <c r="BB72" i="29"/>
  <c r="BC72" i="29"/>
  <c r="BD72" i="29"/>
  <c r="AL73" i="29"/>
  <c r="AM73" i="29"/>
  <c r="AN73" i="29"/>
  <c r="AO73" i="29"/>
  <c r="AP73" i="29"/>
  <c r="AQ73" i="29"/>
  <c r="AR73" i="29"/>
  <c r="AS73" i="29"/>
  <c r="AT73" i="29"/>
  <c r="AU73" i="29"/>
  <c r="AV73" i="29"/>
  <c r="AW73" i="29"/>
  <c r="AL74" i="29"/>
  <c r="AM74" i="29"/>
  <c r="AN74" i="29"/>
  <c r="AO74" i="29"/>
  <c r="AP74" i="29"/>
  <c r="AQ74" i="29"/>
  <c r="AR74" i="29"/>
  <c r="AS74" i="29"/>
  <c r="AT74" i="29"/>
  <c r="AU74" i="29"/>
  <c r="AV74" i="29"/>
  <c r="AW74" i="29"/>
  <c r="AX74" i="29"/>
  <c r="AY74" i="29"/>
  <c r="AZ74" i="29"/>
  <c r="BA74" i="29"/>
  <c r="BB74" i="29"/>
  <c r="BC74" i="29"/>
  <c r="BD74" i="29"/>
  <c r="AL75" i="29"/>
  <c r="AM75" i="29"/>
  <c r="AN75" i="29"/>
  <c r="AO75" i="29"/>
  <c r="AP75" i="29"/>
  <c r="AQ75" i="29"/>
  <c r="AR75" i="29"/>
  <c r="AS75" i="29"/>
  <c r="AT75" i="29"/>
  <c r="AU75" i="29"/>
  <c r="AV75" i="29"/>
  <c r="AW75" i="29"/>
  <c r="AX75" i="29"/>
  <c r="AY75" i="29"/>
  <c r="AZ75" i="29"/>
  <c r="BA75" i="29"/>
  <c r="BB75" i="29"/>
  <c r="BC75" i="29"/>
  <c r="BD75" i="29"/>
  <c r="AL76" i="29"/>
  <c r="AM76" i="29"/>
  <c r="AN76" i="29"/>
  <c r="AO76" i="29"/>
  <c r="AP76" i="29"/>
  <c r="AQ76" i="29"/>
  <c r="AR76" i="29"/>
  <c r="AS76" i="29"/>
  <c r="AT76" i="29"/>
  <c r="AU76" i="29"/>
  <c r="AV76" i="29"/>
  <c r="AW76" i="29"/>
  <c r="AX76" i="29"/>
  <c r="AY76" i="29"/>
  <c r="AZ76" i="29"/>
  <c r="BA76" i="29"/>
  <c r="BB76" i="29"/>
  <c r="BC76" i="29"/>
  <c r="BD76" i="29"/>
  <c r="AL77" i="29"/>
  <c r="AM77" i="29"/>
  <c r="AN77" i="29"/>
  <c r="AO77" i="29"/>
  <c r="AP77" i="29"/>
  <c r="AQ77" i="29"/>
  <c r="AR77" i="29"/>
  <c r="AS77" i="29"/>
  <c r="AT77" i="29"/>
  <c r="AU77" i="29"/>
  <c r="AV77" i="29"/>
  <c r="AW77" i="29"/>
  <c r="AX77" i="29"/>
  <c r="AY77" i="29"/>
  <c r="AZ77" i="29"/>
  <c r="BA77" i="29"/>
  <c r="BB77" i="29"/>
  <c r="BC77" i="29"/>
  <c r="BD77" i="29"/>
  <c r="AL78" i="29"/>
  <c r="AM78" i="29"/>
  <c r="AN78" i="29"/>
  <c r="AO78" i="29"/>
  <c r="AP78" i="29"/>
  <c r="AQ78" i="29"/>
  <c r="AR78" i="29"/>
  <c r="AS78" i="29"/>
  <c r="AT78" i="29"/>
  <c r="AU78" i="29"/>
  <c r="AV78" i="29"/>
  <c r="AW78" i="29"/>
  <c r="AX78" i="29"/>
  <c r="AY78" i="29"/>
  <c r="AZ78" i="29"/>
  <c r="BA78" i="29"/>
  <c r="BB78" i="29"/>
  <c r="BC78" i="29"/>
  <c r="BD78" i="29"/>
  <c r="AL79" i="29"/>
  <c r="AM79" i="29"/>
  <c r="AN79" i="29"/>
  <c r="AO79" i="29"/>
  <c r="AP79" i="29"/>
  <c r="AQ79" i="29"/>
  <c r="AR79" i="29"/>
  <c r="AS79" i="29"/>
  <c r="AT79" i="29"/>
  <c r="AU79" i="29"/>
  <c r="AV79" i="29"/>
  <c r="AW79" i="29"/>
  <c r="AX79" i="29"/>
  <c r="AY79" i="29"/>
  <c r="AZ79" i="29"/>
  <c r="BA79" i="29"/>
  <c r="BB79" i="29"/>
  <c r="BC79" i="29"/>
  <c r="BD79" i="29"/>
  <c r="AL80" i="29"/>
  <c r="AM80" i="29"/>
  <c r="AN80" i="29"/>
  <c r="AO80" i="29"/>
  <c r="AP80" i="29"/>
  <c r="AQ80" i="29"/>
  <c r="AR80" i="29"/>
  <c r="AS80" i="29"/>
  <c r="AT80" i="29"/>
  <c r="AU80" i="29"/>
  <c r="AV80" i="29"/>
  <c r="AW80" i="29"/>
  <c r="AX80" i="29"/>
  <c r="AY80" i="29"/>
  <c r="AZ80" i="29"/>
  <c r="BA80" i="29"/>
  <c r="BB80" i="29"/>
  <c r="BC80" i="29"/>
  <c r="BD80" i="29"/>
  <c r="AL81" i="29"/>
  <c r="AM81" i="29"/>
  <c r="AN81" i="29"/>
  <c r="AO81" i="29"/>
  <c r="AP81" i="29"/>
  <c r="AQ81" i="29"/>
  <c r="AR81" i="29"/>
  <c r="AS81" i="29"/>
  <c r="AT81" i="29"/>
  <c r="AU81" i="29"/>
  <c r="AV81" i="29"/>
  <c r="AW81" i="29"/>
  <c r="AX81" i="29"/>
  <c r="AY81" i="29"/>
  <c r="AZ81" i="29"/>
  <c r="BA81" i="29"/>
  <c r="BB81" i="29"/>
  <c r="BC81" i="29"/>
  <c r="BD81" i="29"/>
  <c r="AL82" i="29"/>
  <c r="AM82" i="29"/>
  <c r="AN82" i="29"/>
  <c r="AO82" i="29"/>
  <c r="AP82" i="29"/>
  <c r="AQ82" i="29"/>
  <c r="AR82" i="29"/>
  <c r="AS82" i="29"/>
  <c r="AT82" i="29"/>
  <c r="AU82" i="29"/>
  <c r="AV82" i="29"/>
  <c r="AW82" i="29"/>
  <c r="AX82" i="29"/>
  <c r="AY82" i="29"/>
  <c r="AZ82" i="29"/>
  <c r="BA82" i="29"/>
  <c r="BB82" i="29"/>
  <c r="BC82" i="29"/>
  <c r="BD82" i="29"/>
  <c r="AL83" i="29"/>
  <c r="AM83" i="29"/>
  <c r="AN83" i="29"/>
  <c r="AO83" i="29"/>
  <c r="AP83" i="29"/>
  <c r="AQ83" i="29"/>
  <c r="AR83" i="29"/>
  <c r="AS83" i="29"/>
  <c r="AT83" i="29"/>
  <c r="AU83" i="29"/>
  <c r="AV83" i="29"/>
  <c r="AW83" i="29"/>
  <c r="AX83" i="29"/>
  <c r="AY83" i="29"/>
  <c r="AZ83" i="29"/>
  <c r="BA83" i="29"/>
  <c r="BB83" i="29"/>
  <c r="BC83" i="29"/>
  <c r="BD83" i="29"/>
  <c r="AL84" i="29"/>
  <c r="AM84" i="29"/>
  <c r="AN84" i="29"/>
  <c r="AO84" i="29"/>
  <c r="AP84" i="29"/>
  <c r="AQ84" i="29"/>
  <c r="AR84" i="29"/>
  <c r="AS84" i="29"/>
  <c r="AT84" i="29"/>
  <c r="AU84" i="29"/>
  <c r="AV84" i="29"/>
  <c r="AW84" i="29"/>
  <c r="AX84" i="29"/>
  <c r="AY84" i="29"/>
  <c r="AZ84" i="29"/>
  <c r="BA84" i="29"/>
  <c r="BB84" i="29"/>
  <c r="BC84" i="29"/>
  <c r="BD84" i="29"/>
  <c r="AL85" i="29"/>
  <c r="AM85" i="29"/>
  <c r="AN85" i="29"/>
  <c r="AO85" i="29"/>
  <c r="AP85" i="29"/>
  <c r="AQ85" i="29"/>
  <c r="AR85" i="29"/>
  <c r="AS85" i="29"/>
  <c r="AT85" i="29"/>
  <c r="AU85" i="29"/>
  <c r="AV85" i="29"/>
  <c r="AW85" i="29"/>
  <c r="AX85" i="29"/>
  <c r="AY85" i="29"/>
  <c r="AZ85" i="29"/>
  <c r="BA85" i="29"/>
  <c r="BB85" i="29"/>
  <c r="BC85" i="29"/>
  <c r="BD85" i="29"/>
  <c r="AL86" i="29"/>
  <c r="AM86" i="29"/>
  <c r="AN86" i="29"/>
  <c r="AO86" i="29"/>
  <c r="AP86" i="29"/>
  <c r="AQ86" i="29"/>
  <c r="AR86" i="29"/>
  <c r="AS86" i="29"/>
  <c r="AT86" i="29"/>
  <c r="AU86" i="29"/>
  <c r="AV86" i="29"/>
  <c r="AW86" i="29"/>
  <c r="AX86" i="29"/>
  <c r="AY86" i="29"/>
  <c r="AZ86" i="29"/>
  <c r="BA86" i="29"/>
  <c r="BB86" i="29"/>
  <c r="BC86" i="29"/>
  <c r="BD86" i="29"/>
  <c r="AL87" i="29"/>
  <c r="AM87" i="29"/>
  <c r="AN87" i="29"/>
  <c r="AO87" i="29"/>
  <c r="AP87" i="29"/>
  <c r="AQ87" i="29"/>
  <c r="AR87" i="29"/>
  <c r="AS87" i="29"/>
  <c r="AT87" i="29"/>
  <c r="AU87" i="29"/>
  <c r="AV87" i="29"/>
  <c r="AW87" i="29"/>
  <c r="AX87" i="29"/>
  <c r="AY87" i="29"/>
  <c r="AZ87" i="29"/>
  <c r="BA87" i="29"/>
  <c r="BB87" i="29"/>
  <c r="BC87" i="29"/>
  <c r="BD87" i="29"/>
  <c r="AL88" i="29"/>
  <c r="AM88" i="29"/>
  <c r="AN88" i="29"/>
  <c r="AO88" i="29"/>
  <c r="AP88" i="29"/>
  <c r="AL89" i="29"/>
  <c r="AM89" i="29"/>
  <c r="AN89" i="29"/>
  <c r="AO89" i="29"/>
  <c r="AP89" i="29"/>
  <c r="AQ89" i="29"/>
  <c r="AR89" i="29"/>
  <c r="AS89" i="29"/>
  <c r="AT89" i="29"/>
  <c r="AU89" i="29"/>
  <c r="AV89" i="29"/>
  <c r="AW89" i="29"/>
  <c r="AX89" i="29"/>
  <c r="AY89" i="29"/>
  <c r="AZ89" i="29"/>
  <c r="BA89" i="29"/>
  <c r="BB89" i="29"/>
  <c r="BC89" i="29"/>
  <c r="BD89" i="29"/>
  <c r="AL90" i="29"/>
  <c r="AM90" i="29"/>
  <c r="AN90" i="29"/>
  <c r="AO90" i="29"/>
  <c r="AP90" i="29"/>
  <c r="AQ90" i="29"/>
  <c r="AR90" i="29"/>
  <c r="AS90" i="29"/>
  <c r="AT90" i="29"/>
  <c r="AU90" i="29"/>
  <c r="AV90" i="29"/>
  <c r="AW90" i="29"/>
  <c r="AY90" i="29"/>
  <c r="AL91" i="29"/>
  <c r="AM91" i="29"/>
  <c r="AN91" i="29"/>
  <c r="AO91" i="29"/>
  <c r="AP91" i="29"/>
  <c r="AQ91" i="29"/>
  <c r="AR91" i="29"/>
  <c r="AS91" i="29"/>
  <c r="AT91" i="29"/>
  <c r="AU91" i="29"/>
  <c r="AV91" i="29"/>
  <c r="AW91" i="29"/>
  <c r="AX91" i="29"/>
  <c r="AY91" i="29"/>
  <c r="AZ91" i="29"/>
  <c r="BA91" i="29"/>
  <c r="BB91" i="29"/>
  <c r="BC91" i="29"/>
  <c r="BD91" i="29"/>
  <c r="AL92" i="29"/>
  <c r="AM92" i="29"/>
  <c r="AN92" i="29"/>
  <c r="AO92" i="29"/>
  <c r="AP92" i="29"/>
  <c r="AQ92" i="29"/>
  <c r="AR92" i="29"/>
  <c r="AS92" i="29"/>
  <c r="AT92" i="29"/>
  <c r="AU92" i="29"/>
  <c r="AV92" i="29"/>
  <c r="AW92" i="29"/>
  <c r="AX92" i="29"/>
  <c r="AY92" i="29"/>
  <c r="AZ92" i="29"/>
  <c r="BA92" i="29"/>
  <c r="BB92" i="29"/>
  <c r="BC92" i="29"/>
  <c r="BD92" i="29"/>
  <c r="AL93" i="29"/>
  <c r="AM93" i="29"/>
  <c r="AN93" i="29"/>
  <c r="AO93" i="29"/>
  <c r="AP93" i="29"/>
  <c r="AQ93" i="29"/>
  <c r="AR93" i="29"/>
  <c r="AS93" i="29"/>
  <c r="AT93" i="29"/>
  <c r="AU93" i="29"/>
  <c r="AV93" i="29"/>
  <c r="AW93" i="29"/>
  <c r="AX93" i="29"/>
  <c r="AY93" i="29"/>
  <c r="AL94" i="29"/>
  <c r="AM94" i="29"/>
  <c r="AN94" i="29"/>
  <c r="AO94" i="29"/>
  <c r="AP94" i="29"/>
  <c r="AQ94" i="29"/>
  <c r="AR94" i="29"/>
  <c r="AS94" i="29"/>
  <c r="AT94" i="29"/>
  <c r="AU94" i="29"/>
  <c r="AV94" i="29"/>
  <c r="AW94" i="29"/>
  <c r="AX94" i="29"/>
  <c r="AY94" i="29"/>
  <c r="AZ94" i="29"/>
  <c r="BA94" i="29"/>
  <c r="BB94" i="29"/>
  <c r="BC94" i="29"/>
  <c r="BD94" i="29"/>
  <c r="AL95" i="29"/>
  <c r="AM95" i="29"/>
  <c r="AN95" i="29"/>
  <c r="AO95" i="29"/>
  <c r="AP95" i="29"/>
  <c r="AQ95" i="29"/>
  <c r="AR95" i="29"/>
  <c r="AS95" i="29"/>
  <c r="AT95" i="29"/>
  <c r="AU95" i="29"/>
  <c r="AV95" i="29"/>
  <c r="AW95" i="29"/>
  <c r="AX95" i="29"/>
  <c r="AY95" i="29"/>
  <c r="AZ95" i="29"/>
  <c r="BA95" i="29"/>
  <c r="BB95" i="29"/>
  <c r="BC95" i="29"/>
  <c r="BD95" i="29"/>
  <c r="AL96" i="29"/>
  <c r="AM96" i="29"/>
  <c r="AN96" i="29"/>
  <c r="AO96" i="29"/>
  <c r="AP96" i="29"/>
  <c r="AQ96" i="29"/>
  <c r="AR96" i="29"/>
  <c r="AS96" i="29"/>
  <c r="AT96" i="29"/>
  <c r="AU96" i="29"/>
  <c r="AV96" i="29"/>
  <c r="AW96" i="29"/>
  <c r="AX96" i="29"/>
  <c r="AY96" i="29"/>
  <c r="AL97" i="29"/>
  <c r="AM97" i="29"/>
  <c r="AN97" i="29"/>
  <c r="AO97" i="29"/>
  <c r="AP97" i="29"/>
  <c r="AQ97" i="29"/>
  <c r="AR97" i="29"/>
  <c r="AS97" i="29"/>
  <c r="AT97" i="29"/>
  <c r="AU97" i="29"/>
  <c r="AV97" i="29"/>
  <c r="AW97" i="29"/>
  <c r="AX97" i="29"/>
  <c r="AY97" i="29"/>
  <c r="AZ97" i="29"/>
  <c r="BA97" i="29"/>
  <c r="BB97" i="29"/>
  <c r="BC97" i="29"/>
  <c r="BD97" i="29"/>
  <c r="AL98" i="29"/>
  <c r="AM98" i="29"/>
  <c r="AN98" i="29"/>
  <c r="AO98" i="29"/>
  <c r="AP98" i="29"/>
  <c r="AQ98" i="29"/>
  <c r="AR98" i="29"/>
  <c r="AS98" i="29"/>
  <c r="AT98" i="29"/>
  <c r="AU98" i="29"/>
  <c r="AV98" i="29"/>
  <c r="AW98" i="29"/>
  <c r="AX98" i="29"/>
  <c r="AY98" i="29"/>
  <c r="AZ98" i="29"/>
  <c r="BA98" i="29"/>
  <c r="BB98" i="29"/>
  <c r="BC98" i="29"/>
  <c r="BD98" i="29"/>
  <c r="AL99" i="29"/>
  <c r="AM99" i="29"/>
  <c r="AN99" i="29"/>
  <c r="AO99" i="29"/>
  <c r="AP99" i="29"/>
  <c r="AQ99" i="29"/>
  <c r="AR99" i="29"/>
  <c r="AS99" i="29"/>
  <c r="AT99" i="29"/>
  <c r="AU99" i="29"/>
  <c r="AV99" i="29"/>
  <c r="AW99" i="29"/>
  <c r="AX99" i="29"/>
  <c r="AY99" i="29"/>
  <c r="AL100" i="29"/>
  <c r="AM100" i="29"/>
  <c r="AN100" i="29"/>
  <c r="AO100" i="29"/>
  <c r="AP100" i="29"/>
  <c r="AQ100" i="29"/>
  <c r="AR100" i="29"/>
  <c r="AS100" i="29"/>
  <c r="AT100" i="29"/>
  <c r="AU100" i="29"/>
  <c r="AV100" i="29"/>
  <c r="AW100" i="29"/>
  <c r="AX100" i="29"/>
  <c r="AY100" i="29"/>
  <c r="AZ100" i="29"/>
  <c r="BA100" i="29"/>
  <c r="BB100" i="29"/>
  <c r="BC100" i="29"/>
  <c r="BD100" i="29"/>
  <c r="AL101" i="29"/>
  <c r="AM101" i="29"/>
  <c r="AN101" i="29"/>
  <c r="AO101" i="29"/>
  <c r="AP101" i="29"/>
  <c r="AQ101" i="29"/>
  <c r="AR101" i="29"/>
  <c r="AS101" i="29"/>
  <c r="AT101" i="29"/>
  <c r="AU101" i="29"/>
  <c r="AV101" i="29"/>
  <c r="AW101" i="29"/>
  <c r="AX101" i="29"/>
  <c r="AY101" i="29"/>
  <c r="AZ101" i="29"/>
  <c r="BA101" i="29"/>
  <c r="BB101" i="29"/>
  <c r="BC101" i="29"/>
  <c r="BD101" i="29"/>
  <c r="AL102" i="29"/>
  <c r="AM102" i="29"/>
  <c r="AN102" i="29"/>
  <c r="AO102" i="29"/>
  <c r="AP102" i="29"/>
  <c r="AQ102" i="29"/>
  <c r="AR102" i="29"/>
  <c r="AS102" i="29"/>
  <c r="AT102" i="29"/>
  <c r="AU102" i="29"/>
  <c r="AV102" i="29"/>
  <c r="AW102" i="29"/>
  <c r="AX102" i="29"/>
  <c r="AY102" i="29"/>
  <c r="AZ102" i="29"/>
  <c r="BA102" i="29"/>
  <c r="BB102" i="29"/>
  <c r="BC102" i="29"/>
  <c r="BD102" i="29"/>
  <c r="AL103" i="29"/>
  <c r="AM103" i="29"/>
  <c r="AN103" i="29"/>
  <c r="AO103" i="29"/>
  <c r="AP103" i="29"/>
  <c r="AQ103" i="29"/>
  <c r="AR103" i="29"/>
  <c r="AS103" i="29"/>
  <c r="AT103" i="29"/>
  <c r="AU103" i="29"/>
  <c r="AV103" i="29"/>
  <c r="AW103" i="29"/>
  <c r="AX103" i="29"/>
  <c r="AY103" i="29"/>
  <c r="AZ103" i="29"/>
  <c r="BA103" i="29"/>
  <c r="BB103" i="29"/>
  <c r="BC103" i="29"/>
  <c r="BD103" i="29"/>
  <c r="AL104" i="29"/>
  <c r="AM104" i="29"/>
  <c r="AN104" i="29"/>
  <c r="AO104" i="29"/>
  <c r="AP104" i="29"/>
  <c r="AQ104" i="29"/>
  <c r="AR104" i="29"/>
  <c r="AS104" i="29"/>
  <c r="AT104" i="29"/>
  <c r="AU104" i="29"/>
  <c r="AV104" i="29"/>
  <c r="AW104" i="29"/>
  <c r="AX104" i="29"/>
  <c r="AY104" i="29"/>
  <c r="AZ104" i="29"/>
  <c r="BA104" i="29"/>
  <c r="BB104" i="29"/>
  <c r="BC104" i="29"/>
  <c r="BD104" i="29"/>
  <c r="AL105" i="29"/>
  <c r="AM105" i="29"/>
  <c r="AN105" i="29"/>
  <c r="AO105" i="29"/>
  <c r="AP105" i="29"/>
  <c r="AL106" i="29"/>
  <c r="AM106" i="29"/>
  <c r="AN106" i="29"/>
  <c r="AO106" i="29"/>
  <c r="AP106" i="29"/>
  <c r="AQ106" i="29"/>
  <c r="AR106" i="29"/>
  <c r="AS106" i="29"/>
  <c r="AT106" i="29"/>
  <c r="AU106" i="29"/>
  <c r="AV106" i="29"/>
  <c r="AW106" i="29"/>
  <c r="AX106" i="29"/>
  <c r="AY106" i="29"/>
  <c r="AZ106" i="29"/>
  <c r="BA106" i="29"/>
  <c r="BB106" i="29"/>
  <c r="BC106" i="29"/>
  <c r="BD106" i="29"/>
  <c r="AL107" i="29"/>
  <c r="AM107" i="29"/>
  <c r="AN107" i="29"/>
  <c r="AO107" i="29"/>
  <c r="AP107" i="29"/>
  <c r="AQ107" i="29"/>
  <c r="AR107" i="29"/>
  <c r="AS107" i="29"/>
  <c r="AT107" i="29"/>
  <c r="AU107" i="29"/>
  <c r="AV107" i="29"/>
  <c r="AW107" i="29"/>
  <c r="AZ107" i="29"/>
  <c r="BA107" i="29"/>
  <c r="BB107" i="29"/>
  <c r="BC107" i="29"/>
  <c r="BD107" i="29"/>
  <c r="AL108" i="29"/>
  <c r="AM108" i="29"/>
  <c r="AN108" i="29"/>
  <c r="AO108" i="29"/>
  <c r="AP108" i="29"/>
  <c r="AQ108" i="29"/>
  <c r="AR108" i="29"/>
  <c r="AS108" i="29"/>
  <c r="AT108" i="29"/>
  <c r="AU108" i="29"/>
  <c r="AV108" i="29"/>
  <c r="AW108" i="29"/>
  <c r="AX108" i="29"/>
  <c r="AY108" i="29"/>
  <c r="AZ108" i="29"/>
  <c r="BA108" i="29"/>
  <c r="BB108" i="29"/>
  <c r="BC108" i="29"/>
  <c r="BD108" i="29"/>
  <c r="AL109" i="29"/>
  <c r="AM109" i="29"/>
  <c r="AN109" i="29"/>
  <c r="AO109" i="29"/>
  <c r="AP109" i="29"/>
  <c r="AQ109" i="29"/>
  <c r="AR109" i="29"/>
  <c r="AS109" i="29"/>
  <c r="AT109" i="29"/>
  <c r="AU109" i="29"/>
  <c r="AV109" i="29"/>
  <c r="AW109" i="29"/>
  <c r="AX109" i="29"/>
  <c r="AY109" i="29"/>
  <c r="AZ109" i="29"/>
  <c r="BA109" i="29"/>
  <c r="BB109" i="29"/>
  <c r="BC109" i="29"/>
  <c r="BD109" i="29"/>
  <c r="AL110" i="29"/>
  <c r="AM110" i="29"/>
  <c r="AN110" i="29"/>
  <c r="AO110" i="29"/>
  <c r="AP110" i="29"/>
  <c r="AQ110" i="29"/>
  <c r="AR110" i="29"/>
  <c r="AS110" i="29"/>
  <c r="AT110" i="29"/>
  <c r="AU110" i="29"/>
  <c r="AV110" i="29"/>
  <c r="AW110" i="29"/>
  <c r="AX110" i="29"/>
  <c r="AY110" i="29"/>
  <c r="AZ110" i="29"/>
  <c r="BA110" i="29"/>
  <c r="BB110" i="29"/>
  <c r="BC110" i="29"/>
  <c r="BD110" i="29"/>
  <c r="AL111" i="29"/>
  <c r="AM111" i="29"/>
  <c r="AN111" i="29"/>
  <c r="AO111" i="29"/>
  <c r="AP111" i="29"/>
  <c r="AQ111" i="29"/>
  <c r="AR111" i="29"/>
  <c r="AS111" i="29"/>
  <c r="AT111" i="29"/>
  <c r="AU111" i="29"/>
  <c r="AV111" i="29"/>
  <c r="AW111" i="29"/>
  <c r="AX111" i="29"/>
  <c r="AY111" i="29"/>
  <c r="AZ111" i="29"/>
  <c r="BA111" i="29"/>
  <c r="BB111" i="29"/>
  <c r="BC111" i="29"/>
  <c r="BD111" i="29"/>
  <c r="AL112" i="29"/>
  <c r="AM112" i="29"/>
  <c r="AN112" i="29"/>
  <c r="AO112" i="29"/>
  <c r="AP112" i="29"/>
  <c r="AQ112" i="29"/>
  <c r="AR112" i="29"/>
  <c r="AS112" i="29"/>
  <c r="AT112" i="29"/>
  <c r="AU112" i="29"/>
  <c r="AV112" i="29"/>
  <c r="AW112" i="29"/>
  <c r="AX112" i="29"/>
  <c r="AY112" i="29"/>
  <c r="AZ112" i="29"/>
  <c r="BA112" i="29"/>
  <c r="BB112" i="29"/>
  <c r="BC112" i="29"/>
  <c r="BD112" i="29"/>
  <c r="AL113" i="29"/>
  <c r="AM113" i="29"/>
  <c r="AN113" i="29"/>
  <c r="AO113" i="29"/>
  <c r="AP113" i="29"/>
  <c r="AQ113" i="29"/>
  <c r="AR113" i="29"/>
  <c r="AS113" i="29"/>
  <c r="AT113" i="29"/>
  <c r="AU113" i="29"/>
  <c r="AV113" i="29"/>
  <c r="AW113" i="29"/>
  <c r="AX113" i="29"/>
  <c r="AY113" i="29"/>
  <c r="AL114" i="29"/>
  <c r="AM114" i="29"/>
  <c r="AN114" i="29"/>
  <c r="AO114" i="29"/>
  <c r="AP114" i="29"/>
  <c r="AQ114" i="29"/>
  <c r="AR114" i="29"/>
  <c r="AS114" i="29"/>
  <c r="AT114" i="29"/>
  <c r="AU114" i="29"/>
  <c r="AV114" i="29"/>
  <c r="AW114" i="29"/>
  <c r="AX114" i="29"/>
  <c r="AY114" i="29"/>
  <c r="BA114" i="29"/>
  <c r="BB114" i="29"/>
  <c r="BC114" i="29"/>
  <c r="BD114" i="29"/>
  <c r="AL115" i="29"/>
  <c r="AM115" i="29"/>
  <c r="AN115" i="29"/>
  <c r="AO115" i="29"/>
  <c r="AP115" i="29"/>
  <c r="AQ115" i="29"/>
  <c r="AR115" i="29"/>
  <c r="AS115" i="29"/>
  <c r="AT115" i="29"/>
  <c r="AU115" i="29"/>
  <c r="AV115" i="29"/>
  <c r="AW115" i="29"/>
  <c r="AX115" i="29"/>
  <c r="AY115" i="29"/>
  <c r="AZ115" i="29"/>
  <c r="BA115" i="29"/>
  <c r="BB115" i="29"/>
  <c r="BC115" i="29"/>
  <c r="BD115" i="29"/>
  <c r="AL116" i="29"/>
  <c r="AM116" i="29"/>
  <c r="AN116" i="29"/>
  <c r="AO116" i="29"/>
  <c r="AP116" i="29"/>
  <c r="AQ116" i="29"/>
  <c r="AR116" i="29"/>
  <c r="AS116" i="29"/>
  <c r="AT116" i="29"/>
  <c r="AU116" i="29"/>
  <c r="AV116" i="29"/>
  <c r="AW116" i="29"/>
  <c r="AX116" i="29"/>
  <c r="AY116" i="29"/>
  <c r="AZ116" i="29"/>
  <c r="BA116" i="29"/>
  <c r="BB116" i="29"/>
  <c r="BC116" i="29"/>
  <c r="BD116" i="29"/>
  <c r="AL117" i="29"/>
  <c r="AM117" i="29"/>
  <c r="AN117" i="29"/>
  <c r="AO117" i="29"/>
  <c r="AP117" i="29"/>
  <c r="AQ117" i="29"/>
  <c r="AR117" i="29"/>
  <c r="AS117" i="29"/>
  <c r="AT117" i="29"/>
  <c r="AU117" i="29"/>
  <c r="AV117" i="29"/>
  <c r="AW117" i="29"/>
  <c r="AX117" i="29"/>
  <c r="AY117" i="29"/>
  <c r="AZ117" i="29"/>
  <c r="BA117" i="29"/>
  <c r="BB117" i="29"/>
  <c r="BC117" i="29"/>
  <c r="BD117" i="29"/>
  <c r="AL118" i="29"/>
  <c r="AM118" i="29"/>
  <c r="AN118" i="29"/>
  <c r="AO118" i="29"/>
  <c r="AP118" i="29"/>
  <c r="AQ118" i="29"/>
  <c r="AR118" i="29"/>
  <c r="AS118" i="29"/>
  <c r="AT118" i="29"/>
  <c r="AU118" i="29"/>
  <c r="AV118" i="29"/>
  <c r="AW118" i="29"/>
  <c r="AX118" i="29"/>
  <c r="AY118" i="29"/>
  <c r="AZ118" i="29"/>
  <c r="BA118" i="29"/>
  <c r="BB118" i="29"/>
  <c r="BC118" i="29"/>
  <c r="BD118" i="29"/>
  <c r="AL119" i="29"/>
  <c r="AM119" i="29"/>
  <c r="AN119" i="29"/>
  <c r="AO119" i="29"/>
  <c r="AP119" i="29"/>
  <c r="AQ119" i="29"/>
  <c r="AR119" i="29"/>
  <c r="AS119" i="29"/>
  <c r="AT119" i="29"/>
  <c r="AU119" i="29"/>
  <c r="AV119" i="29"/>
  <c r="AW119" i="29"/>
  <c r="AX119" i="29"/>
  <c r="AY119" i="29"/>
  <c r="AZ119" i="29"/>
  <c r="BA119" i="29"/>
  <c r="BB119" i="29"/>
  <c r="BC119" i="29"/>
  <c r="BD119" i="29"/>
  <c r="AL120" i="29"/>
  <c r="AM120" i="29"/>
  <c r="AN120" i="29"/>
  <c r="AO120" i="29"/>
  <c r="AP120" i="29"/>
  <c r="AQ120" i="29"/>
  <c r="AR120" i="29"/>
  <c r="AS120" i="29"/>
  <c r="AT120" i="29"/>
  <c r="AU120" i="29"/>
  <c r="AV120" i="29"/>
  <c r="AW120" i="29"/>
  <c r="AX120" i="29"/>
  <c r="AY120" i="29"/>
  <c r="AZ120" i="29"/>
  <c r="BA120" i="29"/>
  <c r="BB120" i="29"/>
  <c r="BC120" i="29"/>
  <c r="BD120" i="29"/>
  <c r="AL121" i="29"/>
  <c r="AM121" i="29"/>
  <c r="AN121" i="29"/>
  <c r="AO121" i="29"/>
  <c r="AP121" i="29"/>
  <c r="AQ121" i="29"/>
  <c r="AR121" i="29"/>
  <c r="AS121" i="29"/>
  <c r="AT121" i="29"/>
  <c r="AU121" i="29"/>
  <c r="AV121" i="29"/>
  <c r="AW121" i="29"/>
  <c r="AX121" i="29"/>
  <c r="AY121" i="29"/>
  <c r="AZ121" i="29"/>
  <c r="BA121" i="29"/>
  <c r="BB121" i="29"/>
  <c r="BC121" i="29"/>
  <c r="BD121" i="29"/>
  <c r="AL122" i="29"/>
  <c r="AM122" i="29"/>
  <c r="AN122" i="29"/>
  <c r="AO122" i="29"/>
  <c r="AP122" i="29"/>
  <c r="AL123" i="29"/>
  <c r="AM123" i="29"/>
  <c r="AN123" i="29"/>
  <c r="AO123" i="29"/>
  <c r="AP123" i="29"/>
  <c r="AQ123" i="29"/>
  <c r="AR123" i="29"/>
  <c r="AS123" i="29"/>
  <c r="AT123" i="29"/>
  <c r="AU123" i="29"/>
  <c r="AV123" i="29"/>
  <c r="AW123" i="29"/>
  <c r="AX123" i="29"/>
  <c r="AY123" i="29"/>
  <c r="AZ123" i="29"/>
  <c r="BA123" i="29"/>
  <c r="BB123" i="29"/>
  <c r="BC123" i="29"/>
  <c r="BD123" i="29"/>
  <c r="AL124" i="29"/>
  <c r="AM124" i="29"/>
  <c r="AN124" i="29"/>
  <c r="AO124" i="29"/>
  <c r="AP124" i="29"/>
  <c r="AQ124" i="29"/>
  <c r="AR124" i="29"/>
  <c r="AS124" i="29"/>
  <c r="AT124" i="29"/>
  <c r="AU124" i="29"/>
  <c r="AV124" i="29"/>
  <c r="AW124" i="29"/>
  <c r="AX124" i="29"/>
  <c r="AY124" i="29"/>
  <c r="AZ124" i="29"/>
  <c r="BA124" i="29"/>
  <c r="BB124" i="29"/>
  <c r="BC124" i="29"/>
  <c r="BD124" i="29"/>
  <c r="AL125" i="29"/>
  <c r="AM125" i="29"/>
  <c r="AN125" i="29"/>
  <c r="AO125" i="29"/>
  <c r="AP125" i="29"/>
  <c r="AQ125" i="29"/>
  <c r="AR125" i="29"/>
  <c r="AS125" i="29"/>
  <c r="AT125" i="29"/>
  <c r="AU125" i="29"/>
  <c r="AV125" i="29"/>
  <c r="AW125" i="29"/>
  <c r="AX125" i="29"/>
  <c r="AY125" i="29"/>
  <c r="AZ125" i="29"/>
  <c r="BA125" i="29"/>
  <c r="BB125" i="29"/>
  <c r="BC125" i="29"/>
  <c r="BD125" i="29"/>
  <c r="AL126" i="29"/>
  <c r="AM126" i="29"/>
  <c r="AN126" i="29"/>
  <c r="AO126" i="29"/>
  <c r="AP126" i="29"/>
  <c r="AQ126" i="29"/>
  <c r="AR126" i="29"/>
  <c r="AS126" i="29"/>
  <c r="AT126" i="29"/>
  <c r="AU126" i="29"/>
  <c r="AV126" i="29"/>
  <c r="AW126" i="29"/>
  <c r="AX126" i="29"/>
  <c r="AY126" i="29"/>
  <c r="AZ126" i="29"/>
  <c r="BA126" i="29"/>
  <c r="BB126" i="29"/>
  <c r="BC126" i="29"/>
  <c r="BD126" i="29"/>
  <c r="AL127" i="29"/>
  <c r="AM127" i="29"/>
  <c r="AN127" i="29"/>
  <c r="AO127" i="29"/>
  <c r="AP127" i="29"/>
  <c r="AQ127" i="29"/>
  <c r="AR127" i="29"/>
  <c r="AS127" i="29"/>
  <c r="AT127" i="29"/>
  <c r="AU127" i="29"/>
  <c r="AV127" i="29"/>
  <c r="AW127" i="29"/>
  <c r="AX127" i="29"/>
  <c r="AY127" i="29"/>
  <c r="AZ127" i="29"/>
  <c r="BA127" i="29"/>
  <c r="BB127" i="29"/>
  <c r="BC127" i="29"/>
  <c r="BD127" i="29"/>
  <c r="AL128" i="29"/>
  <c r="AM128" i="29"/>
  <c r="AN128" i="29"/>
  <c r="AO128" i="29"/>
  <c r="AP128" i="29"/>
  <c r="AQ128" i="29"/>
  <c r="AR128" i="29"/>
  <c r="AS128" i="29"/>
  <c r="AT128" i="29"/>
  <c r="AU128" i="29"/>
  <c r="AV128" i="29"/>
  <c r="AW128" i="29"/>
  <c r="AX128" i="29"/>
  <c r="AY128" i="29"/>
  <c r="AZ128" i="29"/>
  <c r="BA128" i="29"/>
  <c r="BB128" i="29"/>
  <c r="BC128" i="29"/>
  <c r="BD128" i="29"/>
  <c r="AL129" i="29"/>
  <c r="AM129" i="29"/>
  <c r="AN129" i="29"/>
  <c r="AO129" i="29"/>
  <c r="AP129" i="29"/>
  <c r="AQ129" i="29"/>
  <c r="AR129" i="29"/>
  <c r="AS129" i="29"/>
  <c r="AT129" i="29"/>
  <c r="AU129" i="29"/>
  <c r="AV129" i="29"/>
  <c r="AW129" i="29"/>
  <c r="AX129" i="29"/>
  <c r="AY129" i="29"/>
  <c r="AZ129" i="29"/>
  <c r="BA129" i="29"/>
  <c r="BB129" i="29"/>
  <c r="BC129" i="29"/>
  <c r="BD129" i="29"/>
  <c r="AL130" i="29"/>
  <c r="AM130" i="29"/>
  <c r="AN130" i="29"/>
  <c r="AO130" i="29"/>
  <c r="AP130" i="29"/>
  <c r="AQ130" i="29"/>
  <c r="AR130" i="29"/>
  <c r="AS130" i="29"/>
  <c r="AT130" i="29"/>
  <c r="AU130" i="29"/>
  <c r="AV130" i="29"/>
  <c r="AW130" i="29"/>
  <c r="AX130" i="29"/>
  <c r="AY130" i="29"/>
  <c r="AL131" i="29"/>
  <c r="AM131" i="29"/>
  <c r="AN131" i="29"/>
  <c r="AO131" i="29"/>
  <c r="AP131" i="29"/>
  <c r="AQ131" i="29"/>
  <c r="AR131" i="29"/>
  <c r="AS131" i="29"/>
  <c r="AT131" i="29"/>
  <c r="AU131" i="29"/>
  <c r="AV131" i="29"/>
  <c r="AW131" i="29"/>
  <c r="AX131" i="29"/>
  <c r="AY131" i="29"/>
  <c r="AZ131" i="29"/>
  <c r="BA131" i="29"/>
  <c r="BB131" i="29"/>
  <c r="BC131" i="29"/>
  <c r="BD131" i="29"/>
  <c r="AL132" i="29"/>
  <c r="AM132" i="29"/>
  <c r="AN132" i="29"/>
  <c r="AO132" i="29"/>
  <c r="AP132" i="29"/>
  <c r="AQ132" i="29"/>
  <c r="AR132" i="29"/>
  <c r="AS132" i="29"/>
  <c r="AT132" i="29"/>
  <c r="AU132" i="29"/>
  <c r="AV132" i="29"/>
  <c r="AW132" i="29"/>
  <c r="AX132" i="29"/>
  <c r="AY132" i="29"/>
  <c r="AZ132" i="29"/>
  <c r="BA132" i="29"/>
  <c r="BB132" i="29"/>
  <c r="BC132" i="29"/>
  <c r="BD132" i="29"/>
  <c r="AL133" i="29"/>
  <c r="AM133" i="29"/>
  <c r="AN133" i="29"/>
  <c r="AO133" i="29"/>
  <c r="AP133" i="29"/>
  <c r="AQ133" i="29"/>
  <c r="AR133" i="29"/>
  <c r="AS133" i="29"/>
  <c r="AT133" i="29"/>
  <c r="AU133" i="29"/>
  <c r="AV133" i="29"/>
  <c r="AW133" i="29"/>
  <c r="AX133" i="29"/>
  <c r="AY133" i="29"/>
  <c r="AZ133" i="29"/>
  <c r="BA133" i="29"/>
  <c r="BB133" i="29"/>
  <c r="BC133" i="29"/>
  <c r="BD133" i="29"/>
  <c r="AL134" i="29"/>
  <c r="AM134" i="29"/>
  <c r="AN134" i="29"/>
  <c r="AO134" i="29"/>
  <c r="AP134" i="29"/>
  <c r="AQ134" i="29"/>
  <c r="AR134" i="29"/>
  <c r="AS134" i="29"/>
  <c r="AT134" i="29"/>
  <c r="AU134" i="29"/>
  <c r="AV134" i="29"/>
  <c r="AW134" i="29"/>
  <c r="AX134" i="29"/>
  <c r="AY134" i="29"/>
  <c r="AZ134" i="29"/>
  <c r="BA134" i="29"/>
  <c r="BB134" i="29"/>
  <c r="BC134" i="29"/>
  <c r="BD134" i="29"/>
  <c r="AL135" i="29"/>
  <c r="AM135" i="29"/>
  <c r="AN135" i="29"/>
  <c r="AO135" i="29"/>
  <c r="AP135" i="29"/>
  <c r="AQ135" i="29"/>
  <c r="AR135" i="29"/>
  <c r="AS135" i="29"/>
  <c r="AT135" i="29"/>
  <c r="AU135" i="29"/>
  <c r="AV135" i="29"/>
  <c r="AW135" i="29"/>
  <c r="AX135" i="29"/>
  <c r="AY135" i="29"/>
  <c r="AZ135" i="29"/>
  <c r="BA135" i="29"/>
  <c r="BB135" i="29"/>
  <c r="BC135" i="29"/>
  <c r="BD135" i="29"/>
  <c r="AL136" i="29"/>
  <c r="AM136" i="29"/>
  <c r="AN136" i="29"/>
  <c r="AO136" i="29"/>
  <c r="AP136" i="29"/>
  <c r="AQ136" i="29"/>
  <c r="AR136" i="29"/>
  <c r="AS136" i="29"/>
  <c r="AT136" i="29"/>
  <c r="AU136" i="29"/>
  <c r="AV136" i="29"/>
  <c r="AW136" i="29"/>
  <c r="AX136" i="29"/>
  <c r="AY136" i="29"/>
  <c r="AZ136" i="29"/>
  <c r="BA136" i="29"/>
  <c r="BB136" i="29"/>
  <c r="BC136" i="29"/>
  <c r="BD136" i="29"/>
  <c r="AL137" i="29"/>
  <c r="AM137" i="29"/>
  <c r="AN137" i="29"/>
  <c r="AO137" i="29"/>
  <c r="AP137" i="29"/>
  <c r="AQ137" i="29"/>
  <c r="AR137" i="29"/>
  <c r="AS137" i="29"/>
  <c r="AT137" i="29"/>
  <c r="AU137" i="29"/>
  <c r="AV137" i="29"/>
  <c r="AW137" i="29"/>
  <c r="AX137" i="29"/>
  <c r="AY137" i="29"/>
  <c r="AZ137" i="29"/>
  <c r="BA137" i="29"/>
  <c r="BB137" i="29"/>
  <c r="BC137" i="29"/>
  <c r="BD137" i="29"/>
  <c r="AL138" i="29"/>
  <c r="AM138" i="29"/>
  <c r="AN138" i="29"/>
  <c r="AO138" i="29"/>
  <c r="AP138" i="29"/>
  <c r="AQ138" i="29"/>
  <c r="AR138" i="29"/>
  <c r="AS138" i="29"/>
  <c r="AT138" i="29"/>
  <c r="AU138" i="29"/>
  <c r="AV138" i="29"/>
  <c r="AW138" i="29"/>
  <c r="AX138" i="29"/>
  <c r="AY138" i="29"/>
  <c r="AZ138" i="29"/>
  <c r="BA138" i="29"/>
  <c r="BB138" i="29"/>
  <c r="BC138" i="29"/>
  <c r="BD138" i="29"/>
  <c r="AL139" i="29"/>
  <c r="AM139" i="29"/>
  <c r="AN139" i="29"/>
  <c r="AO139" i="29"/>
  <c r="AP139" i="29"/>
  <c r="AL140" i="29"/>
  <c r="AM140" i="29"/>
  <c r="AN140" i="29"/>
  <c r="AO140" i="29"/>
  <c r="AP140" i="29"/>
  <c r="AQ140" i="29"/>
  <c r="AR140" i="29"/>
  <c r="AS140" i="29"/>
  <c r="AT140" i="29"/>
  <c r="AU140" i="29"/>
  <c r="AV140" i="29"/>
  <c r="AW140" i="29"/>
  <c r="AX140" i="29"/>
  <c r="AY140" i="29"/>
  <c r="AZ140" i="29"/>
  <c r="BA140" i="29"/>
  <c r="BB140" i="29"/>
  <c r="BC140" i="29"/>
  <c r="BD140" i="29"/>
  <c r="AM5" i="29"/>
  <c r="AN5" i="29"/>
  <c r="AO5" i="29"/>
  <c r="AP5" i="29"/>
  <c r="AQ5" i="29"/>
  <c r="AR5" i="29"/>
  <c r="AS5" i="29"/>
  <c r="AT5" i="29"/>
  <c r="AU5" i="29"/>
  <c r="AV5" i="29"/>
  <c r="AW5" i="29"/>
  <c r="AX5" i="29"/>
  <c r="AY5" i="29"/>
  <c r="O140" i="29"/>
  <c r="N140" i="29"/>
  <c r="M140" i="29"/>
  <c r="K140" i="29"/>
  <c r="J140" i="29"/>
  <c r="I140" i="29"/>
  <c r="O139" i="29"/>
  <c r="N139" i="29"/>
  <c r="M139" i="29"/>
  <c r="K139" i="29"/>
  <c r="J139" i="29"/>
  <c r="I139" i="29"/>
  <c r="O138" i="29"/>
  <c r="N138" i="29"/>
  <c r="M138" i="29"/>
  <c r="K138" i="29"/>
  <c r="J138" i="29"/>
  <c r="I138" i="29"/>
  <c r="O137" i="29"/>
  <c r="N137" i="29"/>
  <c r="M137" i="29"/>
  <c r="K137" i="29"/>
  <c r="J137" i="29"/>
  <c r="I137" i="29"/>
  <c r="O136" i="29"/>
  <c r="N136" i="29"/>
  <c r="M136" i="29"/>
  <c r="K136" i="29"/>
  <c r="J136" i="29"/>
  <c r="I136" i="29"/>
  <c r="O135" i="29"/>
  <c r="N135" i="29"/>
  <c r="M135" i="29"/>
  <c r="K135" i="29"/>
  <c r="J135" i="29"/>
  <c r="I135" i="29"/>
  <c r="O134" i="29"/>
  <c r="N134" i="29"/>
  <c r="M134" i="29"/>
  <c r="K134" i="29"/>
  <c r="J134" i="29"/>
  <c r="I134" i="29"/>
  <c r="O133" i="29"/>
  <c r="N133" i="29"/>
  <c r="M133" i="29"/>
  <c r="K133" i="29"/>
  <c r="J133" i="29"/>
  <c r="I133" i="29"/>
  <c r="O132" i="29"/>
  <c r="N132" i="29"/>
  <c r="M132" i="29"/>
  <c r="K132" i="29"/>
  <c r="J132" i="29"/>
  <c r="I132" i="29"/>
  <c r="O131" i="29"/>
  <c r="N131" i="29"/>
  <c r="M131" i="29"/>
  <c r="K131" i="29"/>
  <c r="J131" i="29"/>
  <c r="I131" i="29"/>
  <c r="O130" i="29"/>
  <c r="N130" i="29"/>
  <c r="M130" i="29"/>
  <c r="K130" i="29"/>
  <c r="J130" i="29"/>
  <c r="I130" i="29"/>
  <c r="O129" i="29"/>
  <c r="N129" i="29"/>
  <c r="M129" i="29"/>
  <c r="K129" i="29"/>
  <c r="J129" i="29"/>
  <c r="I129" i="29"/>
  <c r="O128" i="29"/>
  <c r="N128" i="29"/>
  <c r="M128" i="29"/>
  <c r="K128" i="29"/>
  <c r="J128" i="29"/>
  <c r="I128" i="29"/>
  <c r="O127" i="29"/>
  <c r="N127" i="29"/>
  <c r="M127" i="29"/>
  <c r="K127" i="29"/>
  <c r="J127" i="29"/>
  <c r="I127" i="29"/>
  <c r="O126" i="29"/>
  <c r="N126" i="29"/>
  <c r="M126" i="29"/>
  <c r="K126" i="29"/>
  <c r="J126" i="29"/>
  <c r="I126" i="29"/>
  <c r="O125" i="29"/>
  <c r="N125" i="29"/>
  <c r="M125" i="29"/>
  <c r="K125" i="29"/>
  <c r="J125" i="29"/>
  <c r="I125" i="29"/>
  <c r="O124" i="29"/>
  <c r="N124" i="29"/>
  <c r="M124" i="29"/>
  <c r="K124" i="29"/>
  <c r="J124" i="29"/>
  <c r="I124" i="29"/>
  <c r="F140" i="29"/>
  <c r="E140" i="29"/>
  <c r="D140" i="29"/>
  <c r="C140" i="29"/>
  <c r="F139" i="29"/>
  <c r="E139" i="29"/>
  <c r="D139" i="29"/>
  <c r="C139" i="29"/>
  <c r="F138" i="29"/>
  <c r="E138" i="29"/>
  <c r="D138" i="29"/>
  <c r="C138" i="29"/>
  <c r="F137" i="29"/>
  <c r="E137" i="29"/>
  <c r="D137" i="29"/>
  <c r="C137" i="29"/>
  <c r="F136" i="29"/>
  <c r="E136" i="29"/>
  <c r="D136" i="29"/>
  <c r="C136" i="29"/>
  <c r="F135" i="29"/>
  <c r="E135" i="29"/>
  <c r="D135" i="29"/>
  <c r="C135" i="29"/>
  <c r="F134" i="29"/>
  <c r="E134" i="29"/>
  <c r="D134" i="29"/>
  <c r="C134" i="29"/>
  <c r="F133" i="29"/>
  <c r="E133" i="29"/>
  <c r="D133" i="29"/>
  <c r="C133" i="29"/>
  <c r="F132" i="29"/>
  <c r="E132" i="29"/>
  <c r="D132" i="29"/>
  <c r="C132" i="29"/>
  <c r="F131" i="29"/>
  <c r="E131" i="29"/>
  <c r="D131" i="29"/>
  <c r="C131" i="29"/>
  <c r="F130" i="29"/>
  <c r="E130" i="29"/>
  <c r="D130" i="29"/>
  <c r="C130" i="29"/>
  <c r="F129" i="29"/>
  <c r="E129" i="29"/>
  <c r="D129" i="29"/>
  <c r="C129" i="29"/>
  <c r="F128" i="29"/>
  <c r="E128" i="29"/>
  <c r="D128" i="29"/>
  <c r="C128" i="29"/>
  <c r="F127" i="29"/>
  <c r="E127" i="29"/>
  <c r="D127" i="29"/>
  <c r="C127" i="29"/>
  <c r="F126" i="29"/>
  <c r="E126" i="29"/>
  <c r="D126" i="29"/>
  <c r="C126" i="29"/>
  <c r="F125" i="29"/>
  <c r="E125" i="29"/>
  <c r="D125" i="29"/>
  <c r="C125" i="29"/>
  <c r="F124" i="29"/>
  <c r="E124" i="29"/>
  <c r="D124" i="29"/>
  <c r="C124" i="29"/>
  <c r="O123" i="29"/>
  <c r="N123" i="29"/>
  <c r="M123" i="29"/>
  <c r="K123" i="29"/>
  <c r="J123" i="29"/>
  <c r="I123" i="29"/>
  <c r="O122" i="29"/>
  <c r="N122" i="29"/>
  <c r="M122" i="29"/>
  <c r="K122" i="29"/>
  <c r="J122" i="29"/>
  <c r="I122" i="29"/>
  <c r="O121" i="29"/>
  <c r="N121" i="29"/>
  <c r="M121" i="29"/>
  <c r="K121" i="29"/>
  <c r="J121" i="29"/>
  <c r="I121" i="29"/>
  <c r="O120" i="29"/>
  <c r="N120" i="29"/>
  <c r="M120" i="29"/>
  <c r="K120" i="29"/>
  <c r="J120" i="29"/>
  <c r="I120" i="29"/>
  <c r="O119" i="29"/>
  <c r="N119" i="29"/>
  <c r="M119" i="29"/>
  <c r="K119" i="29"/>
  <c r="J119" i="29"/>
  <c r="I119" i="29"/>
  <c r="O118" i="29"/>
  <c r="N118" i="29"/>
  <c r="M118" i="29"/>
  <c r="K118" i="29"/>
  <c r="J118" i="29"/>
  <c r="I118" i="29"/>
  <c r="O117" i="29"/>
  <c r="N117" i="29"/>
  <c r="M117" i="29"/>
  <c r="K117" i="29"/>
  <c r="J117" i="29"/>
  <c r="I117" i="29"/>
  <c r="O116" i="29"/>
  <c r="N116" i="29"/>
  <c r="M116" i="29"/>
  <c r="K116" i="29"/>
  <c r="J116" i="29"/>
  <c r="I116" i="29"/>
  <c r="O115" i="29"/>
  <c r="N115" i="29"/>
  <c r="M115" i="29"/>
  <c r="K115" i="29"/>
  <c r="J115" i="29"/>
  <c r="I115" i="29"/>
  <c r="O114" i="29"/>
  <c r="N114" i="29"/>
  <c r="M114" i="29"/>
  <c r="K114" i="29"/>
  <c r="J114" i="29"/>
  <c r="I114" i="29"/>
  <c r="O113" i="29"/>
  <c r="N113" i="29"/>
  <c r="M113" i="29"/>
  <c r="K113" i="29"/>
  <c r="J113" i="29"/>
  <c r="I113" i="29"/>
  <c r="O112" i="29"/>
  <c r="N112" i="29"/>
  <c r="M112" i="29"/>
  <c r="K112" i="29"/>
  <c r="J112" i="29"/>
  <c r="I112" i="29"/>
  <c r="O111" i="29"/>
  <c r="N111" i="29"/>
  <c r="M111" i="29"/>
  <c r="K111" i="29"/>
  <c r="J111" i="29"/>
  <c r="I111" i="29"/>
  <c r="O110" i="29"/>
  <c r="N110" i="29"/>
  <c r="M110" i="29"/>
  <c r="K110" i="29"/>
  <c r="J110" i="29"/>
  <c r="I110" i="29"/>
  <c r="O109" i="29"/>
  <c r="N109" i="29"/>
  <c r="M109" i="29"/>
  <c r="K109" i="29"/>
  <c r="J109" i="29"/>
  <c r="I109" i="29"/>
  <c r="O108" i="29"/>
  <c r="N108" i="29"/>
  <c r="M108" i="29"/>
  <c r="K108" i="29"/>
  <c r="J108" i="29"/>
  <c r="I108" i="29"/>
  <c r="O107" i="29"/>
  <c r="N107" i="29"/>
  <c r="M107" i="29"/>
  <c r="K107" i="29"/>
  <c r="J107" i="29"/>
  <c r="I107" i="29"/>
  <c r="O106" i="29"/>
  <c r="N106" i="29"/>
  <c r="M106" i="29"/>
  <c r="K106" i="29"/>
  <c r="J106" i="29"/>
  <c r="I106" i="29"/>
  <c r="O105" i="29"/>
  <c r="N105" i="29"/>
  <c r="M105" i="29"/>
  <c r="K105" i="29"/>
  <c r="J105" i="29"/>
  <c r="I105" i="29"/>
  <c r="O104" i="29"/>
  <c r="N104" i="29"/>
  <c r="M104" i="29"/>
  <c r="K104" i="29"/>
  <c r="J104" i="29"/>
  <c r="I104" i="29"/>
  <c r="O103" i="29"/>
  <c r="N103" i="29"/>
  <c r="M103" i="29"/>
  <c r="K103" i="29"/>
  <c r="J103" i="29"/>
  <c r="I103" i="29"/>
  <c r="O102" i="29"/>
  <c r="N102" i="29"/>
  <c r="M102" i="29"/>
  <c r="K102" i="29"/>
  <c r="J102" i="29"/>
  <c r="I102" i="29"/>
  <c r="O101" i="29"/>
  <c r="N101" i="29"/>
  <c r="M101" i="29"/>
  <c r="K101" i="29"/>
  <c r="J101" i="29"/>
  <c r="I101" i="29"/>
  <c r="O100" i="29"/>
  <c r="N100" i="29"/>
  <c r="M100" i="29"/>
  <c r="K100" i="29"/>
  <c r="J100" i="29"/>
  <c r="I100" i="29"/>
  <c r="O99" i="29"/>
  <c r="N99" i="29"/>
  <c r="M99" i="29"/>
  <c r="K99" i="29"/>
  <c r="J99" i="29"/>
  <c r="I99" i="29"/>
  <c r="O98" i="29"/>
  <c r="N98" i="29"/>
  <c r="M98" i="29"/>
  <c r="K98" i="29"/>
  <c r="J98" i="29"/>
  <c r="I98" i="29"/>
  <c r="O97" i="29"/>
  <c r="N97" i="29"/>
  <c r="M97" i="29"/>
  <c r="K97" i="29"/>
  <c r="J97" i="29"/>
  <c r="I97" i="29"/>
  <c r="O96" i="29"/>
  <c r="N96" i="29"/>
  <c r="M96" i="29"/>
  <c r="K96" i="29"/>
  <c r="J96" i="29"/>
  <c r="I96" i="29"/>
  <c r="O95" i="29"/>
  <c r="N95" i="29"/>
  <c r="M95" i="29"/>
  <c r="K95" i="29"/>
  <c r="J95" i="29"/>
  <c r="I95" i="29"/>
  <c r="O94" i="29"/>
  <c r="N94" i="29"/>
  <c r="M94" i="29"/>
  <c r="K94" i="29"/>
  <c r="J94" i="29"/>
  <c r="I94" i="29"/>
  <c r="O93" i="29"/>
  <c r="N93" i="29"/>
  <c r="M93" i="29"/>
  <c r="K93" i="29"/>
  <c r="J93" i="29"/>
  <c r="I93" i="29"/>
  <c r="O92" i="29"/>
  <c r="N92" i="29"/>
  <c r="M92" i="29"/>
  <c r="K92" i="29"/>
  <c r="J92" i="29"/>
  <c r="I92" i="29"/>
  <c r="O91" i="29"/>
  <c r="N91" i="29"/>
  <c r="M91" i="29"/>
  <c r="K91" i="29"/>
  <c r="J91" i="29"/>
  <c r="I91" i="29"/>
  <c r="O90" i="29"/>
  <c r="N90" i="29"/>
  <c r="M90" i="29"/>
  <c r="K90" i="29"/>
  <c r="J90" i="29"/>
  <c r="I90" i="29"/>
  <c r="O89" i="29"/>
  <c r="N89" i="29"/>
  <c r="M89" i="29"/>
  <c r="K89" i="29"/>
  <c r="J89" i="29"/>
  <c r="I89" i="29"/>
  <c r="O88" i="29"/>
  <c r="N88" i="29"/>
  <c r="M88" i="29"/>
  <c r="K88" i="29"/>
  <c r="J88" i="29"/>
  <c r="I88" i="29"/>
  <c r="O87" i="29"/>
  <c r="N87" i="29"/>
  <c r="M87" i="29"/>
  <c r="K87" i="29"/>
  <c r="J87" i="29"/>
  <c r="I87" i="29"/>
  <c r="O86" i="29"/>
  <c r="N86" i="29"/>
  <c r="M86" i="29"/>
  <c r="K86" i="29"/>
  <c r="J86" i="29"/>
  <c r="I86" i="29"/>
  <c r="O85" i="29"/>
  <c r="N85" i="29"/>
  <c r="M85" i="29"/>
  <c r="K85" i="29"/>
  <c r="J85" i="29"/>
  <c r="I85" i="29"/>
  <c r="O84" i="29"/>
  <c r="N84" i="29"/>
  <c r="M84" i="29"/>
  <c r="K84" i="29"/>
  <c r="J84" i="29"/>
  <c r="I84" i="29"/>
  <c r="O83" i="29"/>
  <c r="N83" i="29"/>
  <c r="M83" i="29"/>
  <c r="K83" i="29"/>
  <c r="J83" i="29"/>
  <c r="I83" i="29"/>
  <c r="O82" i="29"/>
  <c r="N82" i="29"/>
  <c r="M82" i="29"/>
  <c r="K82" i="29"/>
  <c r="J82" i="29"/>
  <c r="I82" i="29"/>
  <c r="O81" i="29"/>
  <c r="N81" i="29"/>
  <c r="M81" i="29"/>
  <c r="K81" i="29"/>
  <c r="J81" i="29"/>
  <c r="I81" i="29"/>
  <c r="O80" i="29"/>
  <c r="N80" i="29"/>
  <c r="M80" i="29"/>
  <c r="K80" i="29"/>
  <c r="J80" i="29"/>
  <c r="I80" i="29"/>
  <c r="O79" i="29"/>
  <c r="N79" i="29"/>
  <c r="M79" i="29"/>
  <c r="K79" i="29"/>
  <c r="J79" i="29"/>
  <c r="I79" i="29"/>
  <c r="O78" i="29"/>
  <c r="N78" i="29"/>
  <c r="M78" i="29"/>
  <c r="K78" i="29"/>
  <c r="J78" i="29"/>
  <c r="I78" i="29"/>
  <c r="O77" i="29"/>
  <c r="N77" i="29"/>
  <c r="M77" i="29"/>
  <c r="K77" i="29"/>
  <c r="J77" i="29"/>
  <c r="I77" i="29"/>
  <c r="O76" i="29"/>
  <c r="N76" i="29"/>
  <c r="M76" i="29"/>
  <c r="K76" i="29"/>
  <c r="J76" i="29"/>
  <c r="I76" i="29"/>
  <c r="O75" i="29"/>
  <c r="N75" i="29"/>
  <c r="M75" i="29"/>
  <c r="K75" i="29"/>
  <c r="J75" i="29"/>
  <c r="I75" i="29"/>
  <c r="O74" i="29"/>
  <c r="N74" i="29"/>
  <c r="M74" i="29"/>
  <c r="K74" i="29"/>
  <c r="J74" i="29"/>
  <c r="I74" i="29"/>
  <c r="O73" i="29"/>
  <c r="N73" i="29"/>
  <c r="M73" i="29"/>
  <c r="K73" i="29"/>
  <c r="J73" i="29"/>
  <c r="I73" i="29"/>
  <c r="O72" i="29"/>
  <c r="N72" i="29"/>
  <c r="M72" i="29"/>
  <c r="K72" i="29"/>
  <c r="J72" i="29"/>
  <c r="I72" i="29"/>
  <c r="O71" i="29"/>
  <c r="N71" i="29"/>
  <c r="M71" i="29"/>
  <c r="K71" i="29"/>
  <c r="J71" i="29"/>
  <c r="I71" i="29"/>
  <c r="O70" i="29"/>
  <c r="N70" i="29"/>
  <c r="M70" i="29"/>
  <c r="K70" i="29"/>
  <c r="J70" i="29"/>
  <c r="I70" i="29"/>
  <c r="O69" i="29"/>
  <c r="N69" i="29"/>
  <c r="M69" i="29"/>
  <c r="K69" i="29"/>
  <c r="J69" i="29"/>
  <c r="I69" i="29"/>
  <c r="O68" i="29"/>
  <c r="N68" i="29"/>
  <c r="M68" i="29"/>
  <c r="K68" i="29"/>
  <c r="J68" i="29"/>
  <c r="I68" i="29"/>
  <c r="O67" i="29"/>
  <c r="N67" i="29"/>
  <c r="M67" i="29"/>
  <c r="K67" i="29"/>
  <c r="J67" i="29"/>
  <c r="I67" i="29"/>
  <c r="O66" i="29"/>
  <c r="N66" i="29"/>
  <c r="M66" i="29"/>
  <c r="K66" i="29"/>
  <c r="J66" i="29"/>
  <c r="I66" i="29"/>
  <c r="O65" i="29"/>
  <c r="N65" i="29"/>
  <c r="M65" i="29"/>
  <c r="K65" i="29"/>
  <c r="J65" i="29"/>
  <c r="I65" i="29"/>
  <c r="O64" i="29"/>
  <c r="N64" i="29"/>
  <c r="M64" i="29"/>
  <c r="K64" i="29"/>
  <c r="J64" i="29"/>
  <c r="I64" i="29"/>
  <c r="O63" i="29"/>
  <c r="N63" i="29"/>
  <c r="M63" i="29"/>
  <c r="K63" i="29"/>
  <c r="J63" i="29"/>
  <c r="I63" i="29"/>
  <c r="O62" i="29"/>
  <c r="N62" i="29"/>
  <c r="M62" i="29"/>
  <c r="K62" i="29"/>
  <c r="J62" i="29"/>
  <c r="I62" i="29"/>
  <c r="O61" i="29"/>
  <c r="N61" i="29"/>
  <c r="M61" i="29"/>
  <c r="K61" i="29"/>
  <c r="J61" i="29"/>
  <c r="I61" i="29"/>
  <c r="O60" i="29"/>
  <c r="N60" i="29"/>
  <c r="M60" i="29"/>
  <c r="K60" i="29"/>
  <c r="J60" i="29"/>
  <c r="I60" i="29"/>
  <c r="O59" i="29"/>
  <c r="N59" i="29"/>
  <c r="M59" i="29"/>
  <c r="K59" i="29"/>
  <c r="J59" i="29"/>
  <c r="I59" i="29"/>
  <c r="O58" i="29"/>
  <c r="N58" i="29"/>
  <c r="M58" i="29"/>
  <c r="K58" i="29"/>
  <c r="J58" i="29"/>
  <c r="I58" i="29"/>
  <c r="O57" i="29"/>
  <c r="N57" i="29"/>
  <c r="M57" i="29"/>
  <c r="K57" i="29"/>
  <c r="J57" i="29"/>
  <c r="I57" i="29"/>
  <c r="O56" i="29"/>
  <c r="N56" i="29"/>
  <c r="M56" i="29"/>
  <c r="K56" i="29"/>
  <c r="J56" i="29"/>
  <c r="I56" i="29"/>
  <c r="O55" i="29"/>
  <c r="N55" i="29"/>
  <c r="M55" i="29"/>
  <c r="K55" i="29"/>
  <c r="J55" i="29"/>
  <c r="I55" i="29"/>
  <c r="O54" i="29"/>
  <c r="N54" i="29"/>
  <c r="M54" i="29"/>
  <c r="K54" i="29"/>
  <c r="J54" i="29"/>
  <c r="I54" i="29"/>
  <c r="O53" i="29"/>
  <c r="N53" i="29"/>
  <c r="M53" i="29"/>
  <c r="K53" i="29"/>
  <c r="J53" i="29"/>
  <c r="I53" i="29"/>
  <c r="O52" i="29"/>
  <c r="N52" i="29"/>
  <c r="M52" i="29"/>
  <c r="K52" i="29"/>
  <c r="J52" i="29"/>
  <c r="I52" i="29"/>
  <c r="O51" i="29"/>
  <c r="N51" i="29"/>
  <c r="M51" i="29"/>
  <c r="K51" i="29"/>
  <c r="J51" i="29"/>
  <c r="I51" i="29"/>
  <c r="O50" i="29"/>
  <c r="N50" i="29"/>
  <c r="M50" i="29"/>
  <c r="K50" i="29"/>
  <c r="J50" i="29"/>
  <c r="I50" i="29"/>
  <c r="O49" i="29"/>
  <c r="N49" i="29"/>
  <c r="M49" i="29"/>
  <c r="K49" i="29"/>
  <c r="J49" i="29"/>
  <c r="I49" i="29"/>
  <c r="O48" i="29"/>
  <c r="N48" i="29"/>
  <c r="M48" i="29"/>
  <c r="K48" i="29"/>
  <c r="J48" i="29"/>
  <c r="I48" i="29"/>
  <c r="O47" i="29"/>
  <c r="N47" i="29"/>
  <c r="M47" i="29"/>
  <c r="K47" i="29"/>
  <c r="J47" i="29"/>
  <c r="I47" i="29"/>
  <c r="O46" i="29"/>
  <c r="N46" i="29"/>
  <c r="M46" i="29"/>
  <c r="K46" i="29"/>
  <c r="J46" i="29"/>
  <c r="I46" i="29"/>
  <c r="O45" i="29"/>
  <c r="N45" i="29"/>
  <c r="M45" i="29"/>
  <c r="K45" i="29"/>
  <c r="J45" i="29"/>
  <c r="I45" i="29"/>
  <c r="O44" i="29"/>
  <c r="N44" i="29"/>
  <c r="M44" i="29"/>
  <c r="K44" i="29"/>
  <c r="J44" i="29"/>
  <c r="I44" i="29"/>
  <c r="O43" i="29"/>
  <c r="N43" i="29"/>
  <c r="M43" i="29"/>
  <c r="K43" i="29"/>
  <c r="J43" i="29"/>
  <c r="I43" i="29"/>
  <c r="O42" i="29"/>
  <c r="N42" i="29"/>
  <c r="M42" i="29"/>
  <c r="K42" i="29"/>
  <c r="J42" i="29"/>
  <c r="I42" i="29"/>
  <c r="O41" i="29"/>
  <c r="N41" i="29"/>
  <c r="M41" i="29"/>
  <c r="K41" i="29"/>
  <c r="J41" i="29"/>
  <c r="I41" i="29"/>
  <c r="O40" i="29"/>
  <c r="N40" i="29"/>
  <c r="M40" i="29"/>
  <c r="K40" i="29"/>
  <c r="J40" i="29"/>
  <c r="I40" i="29"/>
  <c r="O39" i="29"/>
  <c r="N39" i="29"/>
  <c r="M39" i="29"/>
  <c r="K39" i="29"/>
  <c r="J39" i="29"/>
  <c r="I39" i="29"/>
  <c r="O38" i="29"/>
  <c r="N38" i="29"/>
  <c r="M38" i="29"/>
  <c r="K38" i="29"/>
  <c r="J38" i="29"/>
  <c r="I38" i="29"/>
  <c r="O37" i="29"/>
  <c r="N37" i="29"/>
  <c r="M37" i="29"/>
  <c r="K37" i="29"/>
  <c r="J37" i="29"/>
  <c r="I37" i="29"/>
  <c r="O36" i="29"/>
  <c r="N36" i="29"/>
  <c r="M36" i="29"/>
  <c r="K36" i="29"/>
  <c r="J36" i="29"/>
  <c r="I36" i="29"/>
  <c r="O35" i="29"/>
  <c r="N35" i="29"/>
  <c r="M35" i="29"/>
  <c r="K35" i="29"/>
  <c r="J35" i="29"/>
  <c r="I35" i="29"/>
  <c r="O34" i="29"/>
  <c r="N34" i="29"/>
  <c r="M34" i="29"/>
  <c r="K34" i="29"/>
  <c r="J34" i="29"/>
  <c r="I34" i="29"/>
  <c r="O33" i="29"/>
  <c r="N33" i="29"/>
  <c r="M33" i="29"/>
  <c r="K33" i="29"/>
  <c r="J33" i="29"/>
  <c r="I33" i="29"/>
  <c r="O32" i="29"/>
  <c r="N32" i="29"/>
  <c r="M32" i="29"/>
  <c r="K32" i="29"/>
  <c r="J32" i="29"/>
  <c r="I32" i="29"/>
  <c r="O31" i="29"/>
  <c r="N31" i="29"/>
  <c r="M31" i="29"/>
  <c r="K31" i="29"/>
  <c r="J31" i="29"/>
  <c r="I31" i="29"/>
  <c r="O30" i="29"/>
  <c r="N30" i="29"/>
  <c r="M30" i="29"/>
  <c r="K30" i="29"/>
  <c r="J30" i="29"/>
  <c r="I30" i="29"/>
  <c r="O29" i="29"/>
  <c r="N29" i="29"/>
  <c r="M29" i="29"/>
  <c r="K29" i="29"/>
  <c r="J29" i="29"/>
  <c r="I29" i="29"/>
  <c r="O28" i="29"/>
  <c r="N28" i="29"/>
  <c r="M28" i="29"/>
  <c r="K28" i="29"/>
  <c r="J28" i="29"/>
  <c r="I28" i="29"/>
  <c r="O27" i="29"/>
  <c r="N27" i="29"/>
  <c r="M27" i="29"/>
  <c r="K27" i="29"/>
  <c r="J27" i="29"/>
  <c r="I27" i="29"/>
  <c r="O26" i="29"/>
  <c r="N26" i="29"/>
  <c r="M26" i="29"/>
  <c r="K26" i="29"/>
  <c r="J26" i="29"/>
  <c r="I26" i="29"/>
  <c r="O25" i="29"/>
  <c r="N25" i="29"/>
  <c r="M25" i="29"/>
  <c r="K25" i="29"/>
  <c r="J25" i="29"/>
  <c r="I25" i="29"/>
  <c r="O24" i="29"/>
  <c r="N24" i="29"/>
  <c r="M24" i="29"/>
  <c r="K24" i="29"/>
  <c r="J24" i="29"/>
  <c r="I24" i="29"/>
  <c r="O23" i="29"/>
  <c r="N23" i="29"/>
  <c r="M23" i="29"/>
  <c r="K23" i="29"/>
  <c r="J23" i="29"/>
  <c r="I23" i="29"/>
  <c r="O22" i="29"/>
  <c r="N22" i="29"/>
  <c r="M22" i="29"/>
  <c r="K22" i="29"/>
  <c r="J22" i="29"/>
  <c r="I22" i="29"/>
  <c r="O21" i="29"/>
  <c r="N21" i="29"/>
  <c r="M21" i="29"/>
  <c r="K21" i="29"/>
  <c r="J21" i="29"/>
  <c r="I21" i="29"/>
  <c r="O20" i="29"/>
  <c r="N20" i="29"/>
  <c r="M20" i="29"/>
  <c r="K20" i="29"/>
  <c r="J20" i="29"/>
  <c r="I20" i="29"/>
  <c r="O19" i="29"/>
  <c r="N19" i="29"/>
  <c r="M19" i="29"/>
  <c r="K19" i="29"/>
  <c r="J19" i="29"/>
  <c r="I19" i="29"/>
  <c r="O18" i="29"/>
  <c r="N18" i="29"/>
  <c r="M18" i="29"/>
  <c r="K18" i="29"/>
  <c r="J18" i="29"/>
  <c r="I18" i="29"/>
  <c r="O17" i="29"/>
  <c r="N17" i="29"/>
  <c r="M17" i="29"/>
  <c r="K17" i="29"/>
  <c r="J17" i="29"/>
  <c r="I17" i="29"/>
  <c r="O16" i="29"/>
  <c r="N16" i="29"/>
  <c r="M16" i="29"/>
  <c r="K16" i="29"/>
  <c r="J16" i="29"/>
  <c r="I16" i="29"/>
  <c r="O15" i="29"/>
  <c r="N15" i="29"/>
  <c r="M15" i="29"/>
  <c r="K15" i="29"/>
  <c r="J15" i="29"/>
  <c r="I15" i="29"/>
  <c r="O14" i="29"/>
  <c r="N14" i="29"/>
  <c r="M14" i="29"/>
  <c r="K14" i="29"/>
  <c r="J14" i="29"/>
  <c r="I14" i="29"/>
  <c r="O13" i="29"/>
  <c r="N13" i="29"/>
  <c r="M13" i="29"/>
  <c r="K13" i="29"/>
  <c r="J13" i="29"/>
  <c r="I13" i="29"/>
  <c r="O12" i="29"/>
  <c r="N12" i="29"/>
  <c r="M12" i="29"/>
  <c r="K12" i="29"/>
  <c r="J12" i="29"/>
  <c r="I12" i="29"/>
  <c r="O11" i="29"/>
  <c r="N11" i="29"/>
  <c r="M11" i="29"/>
  <c r="K11" i="29"/>
  <c r="J11" i="29"/>
  <c r="I11" i="29"/>
  <c r="O10" i="29"/>
  <c r="N10" i="29"/>
  <c r="M10" i="29"/>
  <c r="K10" i="29"/>
  <c r="J10" i="29"/>
  <c r="I10" i="29"/>
  <c r="O9" i="29"/>
  <c r="N9" i="29"/>
  <c r="M9" i="29"/>
  <c r="K9" i="29"/>
  <c r="J9" i="29"/>
  <c r="I9" i="29"/>
  <c r="O8" i="29"/>
  <c r="N8" i="29"/>
  <c r="M8" i="29"/>
  <c r="K8" i="29"/>
  <c r="J8" i="29"/>
  <c r="I8" i="29"/>
  <c r="O7" i="29"/>
  <c r="N7" i="29"/>
  <c r="M7" i="29"/>
  <c r="K7" i="29"/>
  <c r="J7" i="29"/>
  <c r="I7" i="29"/>
  <c r="O6" i="29"/>
  <c r="N6" i="29"/>
  <c r="M6" i="29"/>
  <c r="K6" i="29"/>
  <c r="J6" i="29"/>
  <c r="I6" i="29"/>
  <c r="O5" i="29"/>
  <c r="N5" i="29"/>
  <c r="M5" i="29"/>
  <c r="K5" i="29"/>
  <c r="J5" i="29"/>
  <c r="I5" i="29"/>
  <c r="I55" i="27"/>
  <c r="J55" i="27"/>
  <c r="K55" i="27"/>
  <c r="M55" i="27"/>
  <c r="N55" i="27"/>
  <c r="O55" i="27"/>
  <c r="AH55" i="27" s="1"/>
  <c r="AH55" i="30" s="1"/>
  <c r="I56" i="27"/>
  <c r="J56" i="27"/>
  <c r="K56" i="27"/>
  <c r="M56" i="27"/>
  <c r="N56" i="27"/>
  <c r="O56" i="27"/>
  <c r="I57" i="27"/>
  <c r="J57" i="27"/>
  <c r="K57" i="27"/>
  <c r="M57" i="27"/>
  <c r="N57" i="27"/>
  <c r="O57" i="27"/>
  <c r="I58" i="27"/>
  <c r="J58" i="27"/>
  <c r="K58" i="27"/>
  <c r="M58" i="27"/>
  <c r="N58" i="27"/>
  <c r="O58" i="27"/>
  <c r="I59" i="27"/>
  <c r="J59" i="27"/>
  <c r="K59" i="27"/>
  <c r="M59" i="27"/>
  <c r="N59" i="27"/>
  <c r="O59" i="27"/>
  <c r="I60" i="27"/>
  <c r="J60" i="27"/>
  <c r="K60" i="27"/>
  <c r="M60" i="27"/>
  <c r="N60" i="27"/>
  <c r="O60" i="27"/>
  <c r="I61" i="27"/>
  <c r="J61" i="27"/>
  <c r="K61" i="27"/>
  <c r="M61" i="27"/>
  <c r="N61" i="27"/>
  <c r="O61" i="27"/>
  <c r="I62" i="27"/>
  <c r="J62" i="27"/>
  <c r="K62" i="27"/>
  <c r="M62" i="27"/>
  <c r="N62" i="27"/>
  <c r="O62" i="27"/>
  <c r="I63" i="27"/>
  <c r="J63" i="27"/>
  <c r="K63" i="27"/>
  <c r="M63" i="27"/>
  <c r="N63" i="27"/>
  <c r="O63" i="27"/>
  <c r="I64" i="27"/>
  <c r="J64" i="27"/>
  <c r="K64" i="27"/>
  <c r="M64" i="27"/>
  <c r="N64" i="27"/>
  <c r="O64" i="27"/>
  <c r="I65" i="27"/>
  <c r="J65" i="27"/>
  <c r="K65" i="27"/>
  <c r="M65" i="27"/>
  <c r="N65" i="27"/>
  <c r="O65" i="27"/>
  <c r="I66" i="27"/>
  <c r="J66" i="27"/>
  <c r="K66" i="27"/>
  <c r="M66" i="27"/>
  <c r="N66" i="27"/>
  <c r="O66" i="27"/>
  <c r="I67" i="27"/>
  <c r="J67" i="27"/>
  <c r="K67" i="27"/>
  <c r="M67" i="27"/>
  <c r="N67" i="27"/>
  <c r="O67" i="27"/>
  <c r="I68" i="27"/>
  <c r="J68" i="27"/>
  <c r="K68" i="27"/>
  <c r="M68" i="27"/>
  <c r="N68" i="27"/>
  <c r="O68" i="27"/>
  <c r="I69" i="27"/>
  <c r="J69" i="27"/>
  <c r="K69" i="27"/>
  <c r="M69" i="27"/>
  <c r="N69" i="27"/>
  <c r="O69" i="27"/>
  <c r="I70" i="27"/>
  <c r="J70" i="27"/>
  <c r="K70" i="27"/>
  <c r="M70" i="27"/>
  <c r="N70" i="27"/>
  <c r="O70" i="27"/>
  <c r="I71" i="27"/>
  <c r="J71" i="27"/>
  <c r="K71" i="27"/>
  <c r="M71" i="27"/>
  <c r="N71" i="27"/>
  <c r="O71" i="27"/>
  <c r="I72" i="27"/>
  <c r="J72" i="27"/>
  <c r="K72" i="27"/>
  <c r="M72" i="27"/>
  <c r="N72" i="27"/>
  <c r="O72" i="27"/>
  <c r="I73" i="27"/>
  <c r="J73" i="27"/>
  <c r="K73" i="27"/>
  <c r="M73" i="27"/>
  <c r="N73" i="27"/>
  <c r="O73" i="27"/>
  <c r="I74" i="27"/>
  <c r="J74" i="27"/>
  <c r="K74" i="27"/>
  <c r="M74" i="27"/>
  <c r="N74" i="27"/>
  <c r="O74" i="27"/>
  <c r="I75" i="27"/>
  <c r="J75" i="27"/>
  <c r="K75" i="27"/>
  <c r="M75" i="27"/>
  <c r="N75" i="27"/>
  <c r="O75" i="27"/>
  <c r="I76" i="27"/>
  <c r="J76" i="27"/>
  <c r="K76" i="27"/>
  <c r="M76" i="27"/>
  <c r="N76" i="27"/>
  <c r="O76" i="27"/>
  <c r="I77" i="27"/>
  <c r="J77" i="27"/>
  <c r="K77" i="27"/>
  <c r="M77" i="27"/>
  <c r="N77" i="27"/>
  <c r="O77" i="27"/>
  <c r="I78" i="27"/>
  <c r="J78" i="27"/>
  <c r="K78" i="27"/>
  <c r="M78" i="27"/>
  <c r="N78" i="27"/>
  <c r="O78" i="27"/>
  <c r="I79" i="27"/>
  <c r="J79" i="27"/>
  <c r="K79" i="27"/>
  <c r="M79" i="27"/>
  <c r="N79" i="27"/>
  <c r="O79" i="27"/>
  <c r="I80" i="27"/>
  <c r="J80" i="27"/>
  <c r="K80" i="27"/>
  <c r="M80" i="27"/>
  <c r="N80" i="27"/>
  <c r="O80" i="27"/>
  <c r="I81" i="27"/>
  <c r="J81" i="27"/>
  <c r="K81" i="27"/>
  <c r="M81" i="27"/>
  <c r="N81" i="27"/>
  <c r="O81" i="27"/>
  <c r="I82" i="27"/>
  <c r="J82" i="27"/>
  <c r="K82" i="27"/>
  <c r="M82" i="27"/>
  <c r="N82" i="27"/>
  <c r="O82" i="27"/>
  <c r="I83" i="27"/>
  <c r="J83" i="27"/>
  <c r="K83" i="27"/>
  <c r="M83" i="27"/>
  <c r="N83" i="27"/>
  <c r="O83" i="27"/>
  <c r="I84" i="27"/>
  <c r="J84" i="27"/>
  <c r="K84" i="27"/>
  <c r="M84" i="27"/>
  <c r="N84" i="27"/>
  <c r="O84" i="27"/>
  <c r="I85" i="27"/>
  <c r="J85" i="27"/>
  <c r="K85" i="27"/>
  <c r="M85" i="27"/>
  <c r="N85" i="27"/>
  <c r="O85" i="27"/>
  <c r="I86" i="27"/>
  <c r="J86" i="27"/>
  <c r="K86" i="27"/>
  <c r="M86" i="27"/>
  <c r="N86" i="27"/>
  <c r="O86" i="27"/>
  <c r="I87" i="27"/>
  <c r="J87" i="27"/>
  <c r="K87" i="27"/>
  <c r="M87" i="27"/>
  <c r="N87" i="27"/>
  <c r="O87" i="27"/>
  <c r="I88" i="27"/>
  <c r="J88" i="27"/>
  <c r="K88" i="27"/>
  <c r="M88" i="27"/>
  <c r="N88" i="27"/>
  <c r="O88" i="27"/>
  <c r="I89" i="27"/>
  <c r="J89" i="27"/>
  <c r="K89" i="27"/>
  <c r="M89" i="27"/>
  <c r="N89" i="27"/>
  <c r="O89" i="27"/>
  <c r="I90" i="27"/>
  <c r="J90" i="27"/>
  <c r="K90" i="27"/>
  <c r="M90" i="27"/>
  <c r="N90" i="27"/>
  <c r="O90" i="27"/>
  <c r="I91" i="27"/>
  <c r="J91" i="27"/>
  <c r="K91" i="27"/>
  <c r="M91" i="27"/>
  <c r="N91" i="27"/>
  <c r="O91" i="27"/>
  <c r="I92" i="27"/>
  <c r="J92" i="27"/>
  <c r="K92" i="27"/>
  <c r="M92" i="27"/>
  <c r="N92" i="27"/>
  <c r="O92" i="27"/>
  <c r="I93" i="27"/>
  <c r="J93" i="27"/>
  <c r="K93" i="27"/>
  <c r="M93" i="27"/>
  <c r="N93" i="27"/>
  <c r="O93" i="27"/>
  <c r="I94" i="27"/>
  <c r="J94" i="27"/>
  <c r="K94" i="27"/>
  <c r="M94" i="27"/>
  <c r="N94" i="27"/>
  <c r="O94" i="27"/>
  <c r="I95" i="27"/>
  <c r="J95" i="27"/>
  <c r="K95" i="27"/>
  <c r="M95" i="27"/>
  <c r="N95" i="27"/>
  <c r="O95" i="27"/>
  <c r="I96" i="27"/>
  <c r="J96" i="27"/>
  <c r="K96" i="27"/>
  <c r="M96" i="27"/>
  <c r="N96" i="27"/>
  <c r="O96" i="27"/>
  <c r="I97" i="27"/>
  <c r="J97" i="27"/>
  <c r="K97" i="27"/>
  <c r="M97" i="27"/>
  <c r="N97" i="27"/>
  <c r="O97" i="27"/>
  <c r="I98" i="27"/>
  <c r="J98" i="27"/>
  <c r="K98" i="27"/>
  <c r="M98" i="27"/>
  <c r="N98" i="27"/>
  <c r="O98" i="27"/>
  <c r="I99" i="27"/>
  <c r="J99" i="27"/>
  <c r="K99" i="27"/>
  <c r="M99" i="27"/>
  <c r="N99" i="27"/>
  <c r="O99" i="27"/>
  <c r="I100" i="27"/>
  <c r="J100" i="27"/>
  <c r="K100" i="27"/>
  <c r="M100" i="27"/>
  <c r="N100" i="27"/>
  <c r="O100" i="27"/>
  <c r="I101" i="27"/>
  <c r="J101" i="27"/>
  <c r="K101" i="27"/>
  <c r="M101" i="27"/>
  <c r="N101" i="27"/>
  <c r="O101" i="27"/>
  <c r="I102" i="27"/>
  <c r="J102" i="27"/>
  <c r="K102" i="27"/>
  <c r="M102" i="27"/>
  <c r="N102" i="27"/>
  <c r="O102" i="27"/>
  <c r="I103" i="27"/>
  <c r="J103" i="27"/>
  <c r="K103" i="27"/>
  <c r="M103" i="27"/>
  <c r="N103" i="27"/>
  <c r="O103" i="27"/>
  <c r="I104" i="27"/>
  <c r="J104" i="27"/>
  <c r="K104" i="27"/>
  <c r="M104" i="27"/>
  <c r="N104" i="27"/>
  <c r="O104" i="27"/>
  <c r="I105" i="27"/>
  <c r="J105" i="27"/>
  <c r="K105" i="27"/>
  <c r="M105" i="27"/>
  <c r="N105" i="27"/>
  <c r="O105" i="27"/>
  <c r="I106" i="27"/>
  <c r="J106" i="27"/>
  <c r="K106" i="27"/>
  <c r="M106" i="27"/>
  <c r="N106" i="27"/>
  <c r="O106" i="27"/>
  <c r="I107" i="27"/>
  <c r="J107" i="27"/>
  <c r="K107" i="27"/>
  <c r="M107" i="27"/>
  <c r="N107" i="27"/>
  <c r="O107" i="27"/>
  <c r="I108" i="27"/>
  <c r="J108" i="27"/>
  <c r="K108" i="27"/>
  <c r="M108" i="27"/>
  <c r="N108" i="27"/>
  <c r="O108" i="27"/>
  <c r="I109" i="27"/>
  <c r="J109" i="27"/>
  <c r="K109" i="27"/>
  <c r="M109" i="27"/>
  <c r="N109" i="27"/>
  <c r="O109" i="27"/>
  <c r="I110" i="27"/>
  <c r="J110" i="27"/>
  <c r="K110" i="27"/>
  <c r="M110" i="27"/>
  <c r="N110" i="27"/>
  <c r="O110" i="27"/>
  <c r="I111" i="27"/>
  <c r="J111" i="27"/>
  <c r="K111" i="27"/>
  <c r="M111" i="27"/>
  <c r="N111" i="27"/>
  <c r="O111" i="27"/>
  <c r="I112" i="27"/>
  <c r="J112" i="27"/>
  <c r="K112" i="27"/>
  <c r="M112" i="27"/>
  <c r="N112" i="27"/>
  <c r="O112" i="27"/>
  <c r="I113" i="27"/>
  <c r="J113" i="27"/>
  <c r="K113" i="27"/>
  <c r="M113" i="27"/>
  <c r="N113" i="27"/>
  <c r="O113" i="27"/>
  <c r="P113" i="27" s="1"/>
  <c r="I114" i="27"/>
  <c r="J114" i="27"/>
  <c r="K114" i="27"/>
  <c r="M114" i="27"/>
  <c r="N114" i="27"/>
  <c r="O114" i="27"/>
  <c r="P114" i="27" s="1"/>
  <c r="I115" i="27"/>
  <c r="J115" i="27"/>
  <c r="K115" i="27"/>
  <c r="M115" i="27"/>
  <c r="N115" i="27"/>
  <c r="O115" i="27"/>
  <c r="I116" i="27"/>
  <c r="J116" i="27"/>
  <c r="K116" i="27"/>
  <c r="M116" i="27"/>
  <c r="N116" i="27"/>
  <c r="O116" i="27"/>
  <c r="I117" i="27"/>
  <c r="J117" i="27"/>
  <c r="K117" i="27"/>
  <c r="M117" i="27"/>
  <c r="N117" i="27"/>
  <c r="O117" i="27"/>
  <c r="I118" i="27"/>
  <c r="J118" i="27"/>
  <c r="K118" i="27"/>
  <c r="M118" i="27"/>
  <c r="N118" i="27"/>
  <c r="O118" i="27"/>
  <c r="I119" i="27"/>
  <c r="J119" i="27"/>
  <c r="K119" i="27"/>
  <c r="M119" i="27"/>
  <c r="N119" i="27"/>
  <c r="O119" i="27"/>
  <c r="I120" i="27"/>
  <c r="J120" i="27"/>
  <c r="K120" i="27"/>
  <c r="M120" i="27"/>
  <c r="N120" i="27"/>
  <c r="O120" i="27"/>
  <c r="I121" i="27"/>
  <c r="J121" i="27"/>
  <c r="K121" i="27"/>
  <c r="M121" i="27"/>
  <c r="N121" i="27"/>
  <c r="O121" i="27"/>
  <c r="P121" i="27" s="1"/>
  <c r="I122" i="27"/>
  <c r="J122" i="27"/>
  <c r="K122" i="27"/>
  <c r="M122" i="27"/>
  <c r="N122" i="27"/>
  <c r="O122" i="27"/>
  <c r="P122" i="27" s="1"/>
  <c r="I123" i="27"/>
  <c r="J123" i="27"/>
  <c r="K123" i="27"/>
  <c r="M123" i="27"/>
  <c r="N123" i="27"/>
  <c r="O123" i="27"/>
  <c r="I124" i="27"/>
  <c r="J124" i="27"/>
  <c r="K124" i="27"/>
  <c r="M124" i="27"/>
  <c r="N124" i="27"/>
  <c r="O124" i="27"/>
  <c r="P124" i="27" s="1"/>
  <c r="I125" i="27"/>
  <c r="J125" i="27"/>
  <c r="K125" i="27"/>
  <c r="M125" i="27"/>
  <c r="N125" i="27"/>
  <c r="O125" i="27"/>
  <c r="I126" i="27"/>
  <c r="J126" i="27"/>
  <c r="K126" i="27"/>
  <c r="M126" i="27"/>
  <c r="N126" i="27"/>
  <c r="O126" i="27"/>
  <c r="I127" i="27"/>
  <c r="J127" i="27"/>
  <c r="K127" i="27"/>
  <c r="M127" i="27"/>
  <c r="N127" i="27"/>
  <c r="O127" i="27"/>
  <c r="P127" i="27" s="1"/>
  <c r="I128" i="27"/>
  <c r="J128" i="27"/>
  <c r="K128" i="27"/>
  <c r="M128" i="27"/>
  <c r="N128" i="27"/>
  <c r="O128" i="27"/>
  <c r="I129" i="27"/>
  <c r="J129" i="27"/>
  <c r="K129" i="27"/>
  <c r="M129" i="27"/>
  <c r="N129" i="27"/>
  <c r="O129" i="27"/>
  <c r="I130" i="27"/>
  <c r="J130" i="27"/>
  <c r="K130" i="27"/>
  <c r="M130" i="27"/>
  <c r="N130" i="27"/>
  <c r="O130" i="27"/>
  <c r="I131" i="27"/>
  <c r="J131" i="27"/>
  <c r="K131" i="27"/>
  <c r="M131" i="27"/>
  <c r="N131" i="27"/>
  <c r="O131" i="27"/>
  <c r="I132" i="27"/>
  <c r="J132" i="27"/>
  <c r="K132" i="27"/>
  <c r="M132" i="27"/>
  <c r="N132" i="27"/>
  <c r="O132" i="27"/>
  <c r="I133" i="27"/>
  <c r="J133" i="27"/>
  <c r="K133" i="27"/>
  <c r="M133" i="27"/>
  <c r="N133" i="27"/>
  <c r="O133" i="27"/>
  <c r="I134" i="27"/>
  <c r="J134" i="27"/>
  <c r="K134" i="27"/>
  <c r="M134" i="27"/>
  <c r="N134" i="27"/>
  <c r="O134" i="27"/>
  <c r="I135" i="27"/>
  <c r="J135" i="27"/>
  <c r="K135" i="27"/>
  <c r="M135" i="27"/>
  <c r="N135" i="27"/>
  <c r="O135" i="27"/>
  <c r="I136" i="27"/>
  <c r="J136" i="27"/>
  <c r="K136" i="27"/>
  <c r="M136" i="27"/>
  <c r="N136" i="27"/>
  <c r="O136" i="27"/>
  <c r="I137" i="27"/>
  <c r="J137" i="27"/>
  <c r="K137" i="27"/>
  <c r="M137" i="27"/>
  <c r="N137" i="27"/>
  <c r="O137" i="27"/>
  <c r="I138" i="27"/>
  <c r="J138" i="27"/>
  <c r="K138" i="27"/>
  <c r="M138" i="27"/>
  <c r="N138" i="27"/>
  <c r="O138" i="27"/>
  <c r="I139" i="27"/>
  <c r="J139" i="27"/>
  <c r="K139" i="27"/>
  <c r="M139" i="27"/>
  <c r="N139" i="27"/>
  <c r="O139" i="27"/>
  <c r="I140" i="27"/>
  <c r="J140" i="27"/>
  <c r="K140" i="27"/>
  <c r="M140" i="27"/>
  <c r="N140" i="27"/>
  <c r="O140" i="27"/>
  <c r="O53" i="27"/>
  <c r="V53" i="27" s="1"/>
  <c r="V53" i="30" s="1"/>
  <c r="C7" i="22"/>
  <c r="F55" i="27"/>
  <c r="E55" i="27"/>
  <c r="D55" i="27"/>
  <c r="C55" i="27"/>
  <c r="O54" i="27"/>
  <c r="AE54" i="27" s="1"/>
  <c r="N54" i="27"/>
  <c r="M54" i="27"/>
  <c r="K54" i="27"/>
  <c r="J54" i="27"/>
  <c r="I54" i="27"/>
  <c r="F54" i="27"/>
  <c r="E54" i="27"/>
  <c r="D54" i="27"/>
  <c r="C54" i="27"/>
  <c r="X53" i="27"/>
  <c r="X53" i="30" s="1"/>
  <c r="N53" i="27"/>
  <c r="M53" i="27"/>
  <c r="K53" i="27"/>
  <c r="J53" i="27"/>
  <c r="I53" i="27"/>
  <c r="F53" i="27"/>
  <c r="E53" i="27"/>
  <c r="D53" i="27"/>
  <c r="C53" i="27"/>
  <c r="O52" i="27"/>
  <c r="AF52" i="27" s="1"/>
  <c r="AF52" i="30" s="1"/>
  <c r="N52" i="27"/>
  <c r="M52" i="27"/>
  <c r="K52" i="27"/>
  <c r="J52" i="27"/>
  <c r="I52" i="27"/>
  <c r="F52" i="27"/>
  <c r="E52" i="27"/>
  <c r="D52" i="27"/>
  <c r="C52" i="27"/>
  <c r="O51" i="27"/>
  <c r="AD51" i="27" s="1"/>
  <c r="AD51" i="30" s="1"/>
  <c r="N51" i="27"/>
  <c r="M51" i="27"/>
  <c r="K51" i="27"/>
  <c r="J51" i="27"/>
  <c r="I51" i="27"/>
  <c r="F51" i="27"/>
  <c r="E51" i="27"/>
  <c r="D51" i="27"/>
  <c r="C51" i="27"/>
  <c r="O50" i="27"/>
  <c r="AH50" i="27" s="1"/>
  <c r="AH50" i="30" s="1"/>
  <c r="N50" i="27"/>
  <c r="M50" i="27"/>
  <c r="K50" i="27"/>
  <c r="J50" i="27"/>
  <c r="I50" i="27"/>
  <c r="F50" i="27"/>
  <c r="E50" i="27"/>
  <c r="D50" i="27"/>
  <c r="C50" i="27"/>
  <c r="O49" i="27"/>
  <c r="AE49" i="27" s="1"/>
  <c r="AE49" i="30" s="1"/>
  <c r="N49" i="27"/>
  <c r="M49" i="27"/>
  <c r="K49" i="27"/>
  <c r="J49" i="27"/>
  <c r="I49" i="27"/>
  <c r="F49" i="27"/>
  <c r="E49" i="27"/>
  <c r="D49" i="27"/>
  <c r="C49" i="27"/>
  <c r="O48" i="27"/>
  <c r="AC48" i="27" s="1"/>
  <c r="N48" i="27"/>
  <c r="M48" i="27"/>
  <c r="K48" i="27"/>
  <c r="J48" i="27"/>
  <c r="I48" i="27"/>
  <c r="F48" i="27"/>
  <c r="E48" i="27"/>
  <c r="D48" i="27"/>
  <c r="C48" i="27"/>
  <c r="O47" i="27"/>
  <c r="AH47" i="27" s="1"/>
  <c r="AH47" i="30" s="1"/>
  <c r="G175" i="31" s="1"/>
  <c r="J109" i="31" s="1"/>
  <c r="N47" i="27"/>
  <c r="M47" i="27"/>
  <c r="K47" i="27"/>
  <c r="J47" i="27"/>
  <c r="I47" i="27"/>
  <c r="F47" i="27"/>
  <c r="E47" i="27"/>
  <c r="D47" i="27"/>
  <c r="C47" i="27"/>
  <c r="O46" i="27"/>
  <c r="AE46" i="27" s="1"/>
  <c r="AE46" i="30" s="1"/>
  <c r="D174" i="31" s="1"/>
  <c r="N46" i="27"/>
  <c r="M46" i="27"/>
  <c r="K46" i="27"/>
  <c r="J46" i="27"/>
  <c r="I46" i="27"/>
  <c r="F46" i="27"/>
  <c r="E46" i="27"/>
  <c r="D46" i="27"/>
  <c r="C46" i="27"/>
  <c r="O45" i="27"/>
  <c r="AE45" i="27" s="1"/>
  <c r="AE45" i="30" s="1"/>
  <c r="D173" i="31" s="1"/>
  <c r="N45" i="27"/>
  <c r="M45" i="27"/>
  <c r="K45" i="27"/>
  <c r="J45" i="27"/>
  <c r="I45" i="27"/>
  <c r="F45" i="27"/>
  <c r="E45" i="27"/>
  <c r="D45" i="27"/>
  <c r="C45" i="27"/>
  <c r="O44" i="27"/>
  <c r="AF44" i="27" s="1"/>
  <c r="AF44" i="30" s="1"/>
  <c r="E172" i="31" s="1"/>
  <c r="N44" i="27"/>
  <c r="M44" i="27"/>
  <c r="K44" i="27"/>
  <c r="J44" i="27"/>
  <c r="I44" i="27"/>
  <c r="F44" i="27"/>
  <c r="E44" i="27"/>
  <c r="D44" i="27"/>
  <c r="C44" i="27"/>
  <c r="O43" i="27"/>
  <c r="AD43" i="27" s="1"/>
  <c r="AD43" i="30" s="1"/>
  <c r="C171" i="31" s="1"/>
  <c r="N43" i="27"/>
  <c r="M43" i="27"/>
  <c r="K43" i="27"/>
  <c r="J43" i="27"/>
  <c r="I43" i="27"/>
  <c r="F43" i="27"/>
  <c r="E43" i="27"/>
  <c r="D43" i="27"/>
  <c r="C43" i="27"/>
  <c r="O42" i="27"/>
  <c r="AH42" i="27" s="1"/>
  <c r="AH42" i="30" s="1"/>
  <c r="G170" i="31" s="1"/>
  <c r="N42" i="27"/>
  <c r="M42" i="27"/>
  <c r="K42" i="27"/>
  <c r="J42" i="27"/>
  <c r="I42" i="27"/>
  <c r="F42" i="27"/>
  <c r="E42" i="27"/>
  <c r="D42" i="27"/>
  <c r="C42" i="27"/>
  <c r="O41" i="27"/>
  <c r="AE41" i="27" s="1"/>
  <c r="AE41" i="30" s="1"/>
  <c r="N41" i="27"/>
  <c r="M41" i="27"/>
  <c r="K41" i="27"/>
  <c r="J41" i="27"/>
  <c r="I41" i="27"/>
  <c r="F41" i="27"/>
  <c r="E41" i="27"/>
  <c r="D41" i="27"/>
  <c r="C41" i="27"/>
  <c r="O40" i="27"/>
  <c r="AC40" i="27" s="1"/>
  <c r="AC40" i="30" s="1"/>
  <c r="N40" i="27"/>
  <c r="M40" i="27"/>
  <c r="K40" i="27"/>
  <c r="J40" i="27"/>
  <c r="I40" i="27"/>
  <c r="F40" i="27"/>
  <c r="E40" i="27"/>
  <c r="D40" i="27"/>
  <c r="C40" i="27"/>
  <c r="O39" i="27"/>
  <c r="AH39" i="27" s="1"/>
  <c r="AH39" i="30" s="1"/>
  <c r="G167" i="31" s="1"/>
  <c r="N39" i="27"/>
  <c r="M39" i="27"/>
  <c r="K39" i="27"/>
  <c r="J39" i="27"/>
  <c r="I39" i="27"/>
  <c r="F39" i="27"/>
  <c r="E39" i="27"/>
  <c r="D39" i="27"/>
  <c r="C39" i="27"/>
  <c r="O38" i="27"/>
  <c r="AH38" i="27" s="1"/>
  <c r="AH38" i="30" s="1"/>
  <c r="N38" i="27"/>
  <c r="M38" i="27"/>
  <c r="K38" i="27"/>
  <c r="J38" i="27"/>
  <c r="I38" i="27"/>
  <c r="F38" i="27"/>
  <c r="E38" i="27"/>
  <c r="D38" i="27"/>
  <c r="C38" i="27"/>
  <c r="O37" i="27"/>
  <c r="AE37" i="27" s="1"/>
  <c r="N37" i="27"/>
  <c r="M37" i="27"/>
  <c r="K37" i="27"/>
  <c r="J37" i="27"/>
  <c r="I37" i="27"/>
  <c r="F37" i="27"/>
  <c r="E37" i="27"/>
  <c r="D37" i="27"/>
  <c r="C37" i="27"/>
  <c r="O36" i="27"/>
  <c r="AB36" i="27" s="1"/>
  <c r="AB36" i="30" s="1"/>
  <c r="N36" i="27"/>
  <c r="M36" i="27"/>
  <c r="K36" i="27"/>
  <c r="J36" i="27"/>
  <c r="I36" i="27"/>
  <c r="F36" i="27"/>
  <c r="E36" i="27"/>
  <c r="D36" i="27"/>
  <c r="C36" i="27"/>
  <c r="O35" i="27"/>
  <c r="AG35" i="27" s="1"/>
  <c r="AG35" i="30" s="1"/>
  <c r="N35" i="27"/>
  <c r="M35" i="27"/>
  <c r="K35" i="27"/>
  <c r="J35" i="27"/>
  <c r="I35" i="27"/>
  <c r="F35" i="27"/>
  <c r="E35" i="27"/>
  <c r="D35" i="27"/>
  <c r="C35" i="27"/>
  <c r="O34" i="27"/>
  <c r="AD34" i="27" s="1"/>
  <c r="AD34" i="30" s="1"/>
  <c r="N34" i="27"/>
  <c r="M34" i="27"/>
  <c r="K34" i="27"/>
  <c r="J34" i="27"/>
  <c r="I34" i="27"/>
  <c r="F34" i="27"/>
  <c r="E34" i="27"/>
  <c r="D34" i="27"/>
  <c r="C34" i="27"/>
  <c r="O33" i="27"/>
  <c r="AA33" i="27" s="1"/>
  <c r="AA33" i="30" s="1"/>
  <c r="N33" i="27"/>
  <c r="M33" i="27"/>
  <c r="K33" i="27"/>
  <c r="J33" i="27"/>
  <c r="I33" i="27"/>
  <c r="F33" i="27"/>
  <c r="E33" i="27"/>
  <c r="D33" i="27"/>
  <c r="C33" i="27"/>
  <c r="O32" i="27"/>
  <c r="AF32" i="27" s="1"/>
  <c r="AF32" i="30" s="1"/>
  <c r="N32" i="27"/>
  <c r="M32" i="27"/>
  <c r="K32" i="27"/>
  <c r="J32" i="27"/>
  <c r="I32" i="27"/>
  <c r="F32" i="27"/>
  <c r="E32" i="27"/>
  <c r="D32" i="27"/>
  <c r="C32" i="27"/>
  <c r="O31" i="27"/>
  <c r="AC31" i="27" s="1"/>
  <c r="N31" i="27"/>
  <c r="M31" i="27"/>
  <c r="K31" i="27"/>
  <c r="J31" i="27"/>
  <c r="I31" i="27"/>
  <c r="F31" i="27"/>
  <c r="E31" i="27"/>
  <c r="D31" i="27"/>
  <c r="C31" i="27"/>
  <c r="O30" i="27"/>
  <c r="AH30" i="27" s="1"/>
  <c r="AH30" i="30" s="1"/>
  <c r="N30" i="27"/>
  <c r="M30" i="27"/>
  <c r="K30" i="27"/>
  <c r="J30" i="27"/>
  <c r="I30" i="27"/>
  <c r="F30" i="27"/>
  <c r="E30" i="27"/>
  <c r="D30" i="27"/>
  <c r="C30" i="27"/>
  <c r="O29" i="27"/>
  <c r="AE29" i="27" s="1"/>
  <c r="AE29" i="30" s="1"/>
  <c r="N29" i="27"/>
  <c r="M29" i="27"/>
  <c r="K29" i="27"/>
  <c r="J29" i="27"/>
  <c r="I29" i="27"/>
  <c r="F29" i="27"/>
  <c r="E29" i="27"/>
  <c r="D29" i="27"/>
  <c r="C29" i="27"/>
  <c r="O28" i="27"/>
  <c r="AB28" i="27" s="1"/>
  <c r="AB28" i="30" s="1"/>
  <c r="N28" i="27"/>
  <c r="M28" i="27"/>
  <c r="K28" i="27"/>
  <c r="J28" i="27"/>
  <c r="I28" i="27"/>
  <c r="F28" i="27"/>
  <c r="E28" i="27"/>
  <c r="D28" i="27"/>
  <c r="C28" i="27"/>
  <c r="O27" i="27"/>
  <c r="AG27" i="27" s="1"/>
  <c r="AG27" i="30" s="1"/>
  <c r="N27" i="27"/>
  <c r="M27" i="27"/>
  <c r="K27" i="27"/>
  <c r="J27" i="27"/>
  <c r="I27" i="27"/>
  <c r="F27" i="27"/>
  <c r="E27" i="27"/>
  <c r="D27" i="27"/>
  <c r="C27" i="27"/>
  <c r="O26" i="27"/>
  <c r="AD26" i="27" s="1"/>
  <c r="AD26" i="30" s="1"/>
  <c r="N26" i="27"/>
  <c r="M26" i="27"/>
  <c r="K26" i="27"/>
  <c r="J26" i="27"/>
  <c r="I26" i="27"/>
  <c r="F26" i="27"/>
  <c r="E26" i="27"/>
  <c r="D26" i="27"/>
  <c r="C26" i="27"/>
  <c r="O25" i="27"/>
  <c r="AA25" i="27" s="1"/>
  <c r="AA25" i="30" s="1"/>
  <c r="N25" i="27"/>
  <c r="M25" i="27"/>
  <c r="K25" i="27"/>
  <c r="J25" i="27"/>
  <c r="I25" i="27"/>
  <c r="F25" i="27"/>
  <c r="E25" i="27"/>
  <c r="D25" i="27"/>
  <c r="C25" i="27"/>
  <c r="O24" i="27"/>
  <c r="AF24" i="27" s="1"/>
  <c r="AF24" i="30" s="1"/>
  <c r="N24" i="27"/>
  <c r="M24" i="27"/>
  <c r="K24" i="27"/>
  <c r="J24" i="27"/>
  <c r="I24" i="27"/>
  <c r="F24" i="27"/>
  <c r="E24" i="27"/>
  <c r="D24" i="27"/>
  <c r="C24" i="27"/>
  <c r="O23" i="27"/>
  <c r="AC23" i="27" s="1"/>
  <c r="AC23" i="30" s="1"/>
  <c r="N23" i="27"/>
  <c r="M23" i="27"/>
  <c r="K23" i="27"/>
  <c r="J23" i="27"/>
  <c r="I23" i="27"/>
  <c r="F23" i="27"/>
  <c r="E23" i="27"/>
  <c r="D23" i="27"/>
  <c r="C23" i="27"/>
  <c r="O22" i="27"/>
  <c r="AH22" i="27" s="1"/>
  <c r="AH22" i="30" s="1"/>
  <c r="N22" i="27"/>
  <c r="M22" i="27"/>
  <c r="K22" i="27"/>
  <c r="J22" i="27"/>
  <c r="I22" i="27"/>
  <c r="F22" i="27"/>
  <c r="E22" i="27"/>
  <c r="D22" i="27"/>
  <c r="C22" i="27"/>
  <c r="M6" i="27"/>
  <c r="N6" i="27"/>
  <c r="O6" i="27"/>
  <c r="M7" i="27"/>
  <c r="N7" i="27"/>
  <c r="O7" i="27"/>
  <c r="M8" i="27"/>
  <c r="N8" i="27"/>
  <c r="O8" i="27"/>
  <c r="M9" i="27"/>
  <c r="N9" i="27"/>
  <c r="O9" i="27"/>
  <c r="M10" i="27"/>
  <c r="N10" i="27"/>
  <c r="O10" i="27"/>
  <c r="M11" i="27"/>
  <c r="N11" i="27"/>
  <c r="O11" i="27"/>
  <c r="M12" i="27"/>
  <c r="N12" i="27"/>
  <c r="O12" i="27"/>
  <c r="M13" i="27"/>
  <c r="N13" i="27"/>
  <c r="O13" i="27"/>
  <c r="M14" i="27"/>
  <c r="N14" i="27"/>
  <c r="O14" i="27"/>
  <c r="M15" i="27"/>
  <c r="N15" i="27"/>
  <c r="O15" i="27"/>
  <c r="M16" i="27"/>
  <c r="N16" i="27"/>
  <c r="O16" i="27"/>
  <c r="M17" i="27"/>
  <c r="N17" i="27"/>
  <c r="O17" i="27"/>
  <c r="M18" i="27"/>
  <c r="N18" i="27"/>
  <c r="O18" i="27"/>
  <c r="M19" i="27"/>
  <c r="N19" i="27"/>
  <c r="O19" i="27"/>
  <c r="M20" i="27"/>
  <c r="N20" i="27"/>
  <c r="O20" i="27"/>
  <c r="M21" i="27"/>
  <c r="N21" i="27"/>
  <c r="O21" i="27"/>
  <c r="O5" i="27"/>
  <c r="AE5" i="27" s="1"/>
  <c r="N5" i="27"/>
  <c r="M5" i="27"/>
  <c r="K5" i="27"/>
  <c r="K6" i="27"/>
  <c r="K7" i="27"/>
  <c r="K8" i="27"/>
  <c r="K9" i="27"/>
  <c r="K10" i="27"/>
  <c r="K11" i="27"/>
  <c r="K12" i="27"/>
  <c r="K13" i="27"/>
  <c r="K14" i="27"/>
  <c r="K15" i="27"/>
  <c r="K16" i="27"/>
  <c r="K17" i="27"/>
  <c r="K18" i="27"/>
  <c r="K19" i="27"/>
  <c r="K20" i="27"/>
  <c r="K21" i="27"/>
  <c r="J6" i="27"/>
  <c r="J7" i="27"/>
  <c r="J8" i="27"/>
  <c r="J9" i="27"/>
  <c r="J10" i="27"/>
  <c r="J11" i="27"/>
  <c r="J12" i="27"/>
  <c r="J13" i="27"/>
  <c r="J14" i="27"/>
  <c r="J15" i="27"/>
  <c r="J16" i="27"/>
  <c r="J17" i="27"/>
  <c r="J18" i="27"/>
  <c r="J19" i="27"/>
  <c r="J20" i="27"/>
  <c r="J21" i="27"/>
  <c r="J5" i="27"/>
  <c r="AB264" i="40" l="1"/>
  <c r="AB266" i="40"/>
  <c r="AB268" i="40"/>
  <c r="AB275" i="40"/>
  <c r="F21" i="49"/>
  <c r="AA279" i="40"/>
  <c r="AB263" i="40"/>
  <c r="AB260" i="40"/>
  <c r="AB265" i="40"/>
  <c r="AB267" i="40"/>
  <c r="AB269" i="40"/>
  <c r="AG14" i="40"/>
  <c r="L59" i="50"/>
  <c r="AF14" i="40"/>
  <c r="K59" i="50"/>
  <c r="AE14" i="40"/>
  <c r="J59" i="50"/>
  <c r="AD14" i="40"/>
  <c r="I59" i="50"/>
  <c r="AH14" i="40"/>
  <c r="M59" i="50"/>
  <c r="Z140" i="27"/>
  <c r="Z140" i="30" s="1"/>
  <c r="E109" i="50" s="1"/>
  <c r="P140" i="27"/>
  <c r="P140" i="30" s="1"/>
  <c r="Q84" i="27"/>
  <c r="Q84" i="30" s="1"/>
  <c r="Y84" i="27"/>
  <c r="Y84" i="30" s="1"/>
  <c r="AG84" i="27"/>
  <c r="AG84" i="30" s="1"/>
  <c r="R84" i="27"/>
  <c r="R84" i="30" s="1"/>
  <c r="Z84" i="27"/>
  <c r="AH84" i="27"/>
  <c r="AH84" i="30" s="1"/>
  <c r="S84" i="27"/>
  <c r="S84" i="30" s="1"/>
  <c r="AA84" i="27"/>
  <c r="AA84" i="30" s="1"/>
  <c r="T84" i="27"/>
  <c r="T84" i="30" s="1"/>
  <c r="AB84" i="27"/>
  <c r="AB84" i="30" s="1"/>
  <c r="U84" i="27"/>
  <c r="U84" i="30" s="1"/>
  <c r="AC84" i="27"/>
  <c r="AC84" i="30" s="1"/>
  <c r="W84" i="27"/>
  <c r="W84" i="30" s="1"/>
  <c r="AE84" i="27"/>
  <c r="AE84" i="30" s="1"/>
  <c r="P84" i="27"/>
  <c r="P84" i="30" s="1"/>
  <c r="X84" i="27"/>
  <c r="X84" i="30" s="1"/>
  <c r="AF84" i="27"/>
  <c r="AF84" i="30" s="1"/>
  <c r="V84" i="27"/>
  <c r="V84" i="30" s="1"/>
  <c r="AD84" i="27"/>
  <c r="AD84" i="30" s="1"/>
  <c r="Q76" i="27"/>
  <c r="Q76" i="30" s="1"/>
  <c r="Q42" i="40" s="1"/>
  <c r="Y76" i="27"/>
  <c r="AG76" i="27"/>
  <c r="AG76" i="30" s="1"/>
  <c r="K78" i="53" s="1"/>
  <c r="R76" i="27"/>
  <c r="R76" i="30" s="1"/>
  <c r="R42" i="40" s="1"/>
  <c r="Z76" i="27"/>
  <c r="Z76" i="30" s="1"/>
  <c r="D78" i="53" s="1"/>
  <c r="AH76" i="27"/>
  <c r="S76" i="27"/>
  <c r="AA76" i="27"/>
  <c r="AA76" i="30" s="1"/>
  <c r="E78" i="53" s="1"/>
  <c r="T76" i="27"/>
  <c r="AB76" i="27"/>
  <c r="U76" i="27"/>
  <c r="U76" i="30" s="1"/>
  <c r="U42" i="40" s="1"/>
  <c r="AC76" i="27"/>
  <c r="AC76" i="30" s="1"/>
  <c r="G78" i="53" s="1"/>
  <c r="G157" i="53" s="1"/>
  <c r="W76" i="27"/>
  <c r="W76" i="30" s="1"/>
  <c r="W42" i="40" s="1"/>
  <c r="AE76" i="27"/>
  <c r="AE76" i="30" s="1"/>
  <c r="I78" i="53" s="1"/>
  <c r="P76" i="27"/>
  <c r="P76" i="30" s="1"/>
  <c r="P42" i="40" s="1"/>
  <c r="X76" i="27"/>
  <c r="X76" i="30" s="1"/>
  <c r="X42" i="40" s="1"/>
  <c r="AF76" i="27"/>
  <c r="AF76" i="30" s="1"/>
  <c r="J78" i="53" s="1"/>
  <c r="AD76" i="27"/>
  <c r="AD76" i="30" s="1"/>
  <c r="V76" i="27"/>
  <c r="V76" i="30" s="1"/>
  <c r="V42" i="40" s="1"/>
  <c r="Q116" i="27"/>
  <c r="Q116" i="30" s="1"/>
  <c r="Q82" i="40" s="1"/>
  <c r="P116" i="27"/>
  <c r="P116" i="30" s="1"/>
  <c r="P82" i="40" s="1"/>
  <c r="U88" i="27"/>
  <c r="AC88" i="27"/>
  <c r="V88" i="27"/>
  <c r="AD88" i="27"/>
  <c r="W88" i="27"/>
  <c r="AE88" i="27"/>
  <c r="P88" i="27"/>
  <c r="P88" i="30" s="1"/>
  <c r="P54" i="40" s="1"/>
  <c r="X88" i="27"/>
  <c r="AF88" i="27"/>
  <c r="Q88" i="27"/>
  <c r="Q88" i="30" s="1"/>
  <c r="Q54" i="40" s="1"/>
  <c r="Y88" i="27"/>
  <c r="AG88" i="27"/>
  <c r="S88" i="27"/>
  <c r="S88" i="30" s="1"/>
  <c r="S54" i="40" s="1"/>
  <c r="AA88" i="27"/>
  <c r="T88" i="27"/>
  <c r="T88" i="30" s="1"/>
  <c r="T54" i="40" s="1"/>
  <c r="AB88" i="27"/>
  <c r="R88" i="27"/>
  <c r="R88" i="30" s="1"/>
  <c r="R54" i="40" s="1"/>
  <c r="AH88" i="27"/>
  <c r="Z88" i="27"/>
  <c r="U80" i="27"/>
  <c r="U80" i="30" s="1"/>
  <c r="U46" i="40" s="1"/>
  <c r="AC80" i="27"/>
  <c r="AC80" i="30" s="1"/>
  <c r="G82" i="53" s="1"/>
  <c r="G161" i="53" s="1"/>
  <c r="V80" i="27"/>
  <c r="V80" i="30" s="1"/>
  <c r="V46" i="40" s="1"/>
  <c r="AD80" i="27"/>
  <c r="AD80" i="30" s="1"/>
  <c r="W80" i="27"/>
  <c r="W80" i="30" s="1"/>
  <c r="W46" i="40" s="1"/>
  <c r="AE80" i="27"/>
  <c r="AE80" i="30" s="1"/>
  <c r="I82" i="53" s="1"/>
  <c r="P80" i="27"/>
  <c r="P80" i="30" s="1"/>
  <c r="P46" i="40" s="1"/>
  <c r="X80" i="27"/>
  <c r="X80" i="30" s="1"/>
  <c r="X46" i="40" s="1"/>
  <c r="AF80" i="27"/>
  <c r="AF80" i="30" s="1"/>
  <c r="J82" i="53" s="1"/>
  <c r="Q80" i="27"/>
  <c r="Q80" i="30" s="1"/>
  <c r="Q46" i="40" s="1"/>
  <c r="Y80" i="27"/>
  <c r="Y80" i="30" s="1"/>
  <c r="C82" i="53" s="1"/>
  <c r="AG80" i="27"/>
  <c r="AG80" i="30" s="1"/>
  <c r="K82" i="53" s="1"/>
  <c r="S80" i="27"/>
  <c r="S80" i="30" s="1"/>
  <c r="S46" i="40" s="1"/>
  <c r="AA80" i="27"/>
  <c r="AA80" i="30" s="1"/>
  <c r="E82" i="53" s="1"/>
  <c r="T80" i="27"/>
  <c r="T80" i="30" s="1"/>
  <c r="T46" i="40" s="1"/>
  <c r="AB80" i="27"/>
  <c r="AB80" i="30" s="1"/>
  <c r="F82" i="53" s="1"/>
  <c r="AH80" i="27"/>
  <c r="AH80" i="30" s="1"/>
  <c r="L82" i="53" s="1"/>
  <c r="I161" i="53" s="1"/>
  <c r="R80" i="27"/>
  <c r="Z80" i="27"/>
  <c r="Z80" i="30" s="1"/>
  <c r="D82" i="53" s="1"/>
  <c r="R72" i="27"/>
  <c r="R72" i="30" s="1"/>
  <c r="Z72" i="27"/>
  <c r="Z72" i="30" s="1"/>
  <c r="AH72" i="27"/>
  <c r="AH72" i="30" s="1"/>
  <c r="S72" i="27"/>
  <c r="S72" i="30" s="1"/>
  <c r="AA72" i="27"/>
  <c r="AA72" i="30" s="1"/>
  <c r="T72" i="27"/>
  <c r="T72" i="30" s="1"/>
  <c r="AB72" i="27"/>
  <c r="AB72" i="30" s="1"/>
  <c r="U72" i="27"/>
  <c r="U72" i="30" s="1"/>
  <c r="AC72" i="27"/>
  <c r="AC72" i="30" s="1"/>
  <c r="V72" i="27"/>
  <c r="V72" i="30" s="1"/>
  <c r="AD72" i="27"/>
  <c r="AD72" i="30" s="1"/>
  <c r="P72" i="27"/>
  <c r="P72" i="30" s="1"/>
  <c r="X72" i="27"/>
  <c r="X72" i="30" s="1"/>
  <c r="AF72" i="27"/>
  <c r="AF72" i="30" s="1"/>
  <c r="Q72" i="27"/>
  <c r="W72" i="27"/>
  <c r="AE72" i="27"/>
  <c r="AE72" i="30" s="1"/>
  <c r="AG72" i="27"/>
  <c r="AG72" i="30" s="1"/>
  <c r="Y72" i="27"/>
  <c r="Y72" i="30" s="1"/>
  <c r="V137" i="27"/>
  <c r="V137" i="30" s="1"/>
  <c r="P137" i="27"/>
  <c r="P137" i="30" s="1"/>
  <c r="AF133" i="27"/>
  <c r="AF133" i="30" s="1"/>
  <c r="K102" i="50" s="1"/>
  <c r="P133" i="27"/>
  <c r="P133" i="30" s="1"/>
  <c r="P99" i="40" s="1"/>
  <c r="U129" i="27"/>
  <c r="U129" i="30" s="1"/>
  <c r="U95" i="40" s="1"/>
  <c r="P129" i="27"/>
  <c r="P129" i="30" s="1"/>
  <c r="P95" i="40" s="1"/>
  <c r="Z125" i="27"/>
  <c r="Z125" i="30" s="1"/>
  <c r="P125" i="27"/>
  <c r="P125" i="30" s="1"/>
  <c r="P91" i="40" s="1"/>
  <c r="U117" i="27"/>
  <c r="U117" i="30" s="1"/>
  <c r="P117" i="27"/>
  <c r="P117" i="30" s="1"/>
  <c r="W109" i="27"/>
  <c r="W109" i="30" s="1"/>
  <c r="W75" i="40" s="1"/>
  <c r="P109" i="27"/>
  <c r="P109" i="30" s="1"/>
  <c r="P75" i="40" s="1"/>
  <c r="Q105" i="27"/>
  <c r="Q105" i="30" s="1"/>
  <c r="Q71" i="40" s="1"/>
  <c r="Y105" i="27"/>
  <c r="Y105" i="30" s="1"/>
  <c r="Y71" i="40" s="1"/>
  <c r="AG105" i="27"/>
  <c r="AG105" i="30" s="1"/>
  <c r="AG71" i="40" s="1"/>
  <c r="R105" i="27"/>
  <c r="R105" i="30" s="1"/>
  <c r="R71" i="40" s="1"/>
  <c r="Z105" i="27"/>
  <c r="Z105" i="30" s="1"/>
  <c r="Z71" i="40" s="1"/>
  <c r="AH105" i="27"/>
  <c r="AH105" i="30" s="1"/>
  <c r="AH71" i="40" s="1"/>
  <c r="AD105" i="27"/>
  <c r="AD105" i="30" s="1"/>
  <c r="AD71" i="40" s="1"/>
  <c r="S105" i="27"/>
  <c r="S105" i="30" s="1"/>
  <c r="S71" i="40" s="1"/>
  <c r="AA105" i="27"/>
  <c r="AA105" i="30" s="1"/>
  <c r="AA71" i="40" s="1"/>
  <c r="T105" i="27"/>
  <c r="T105" i="30" s="1"/>
  <c r="T71" i="40" s="1"/>
  <c r="AB105" i="27"/>
  <c r="AB105" i="30" s="1"/>
  <c r="AB71" i="40" s="1"/>
  <c r="U105" i="27"/>
  <c r="U105" i="30" s="1"/>
  <c r="U71" i="40" s="1"/>
  <c r="AC105" i="27"/>
  <c r="AC105" i="30" s="1"/>
  <c r="AC71" i="40" s="1"/>
  <c r="V105" i="27"/>
  <c r="V105" i="30" s="1"/>
  <c r="V71" i="40" s="1"/>
  <c r="W105" i="27"/>
  <c r="W105" i="30" s="1"/>
  <c r="W71" i="40" s="1"/>
  <c r="AE105" i="27"/>
  <c r="AE105" i="30" s="1"/>
  <c r="AE71" i="40" s="1"/>
  <c r="P105" i="27"/>
  <c r="P105" i="30" s="1"/>
  <c r="P71" i="40" s="1"/>
  <c r="X105" i="27"/>
  <c r="X105" i="30" s="1"/>
  <c r="X71" i="40" s="1"/>
  <c r="AF105" i="27"/>
  <c r="AF105" i="30" s="1"/>
  <c r="AF71" i="40" s="1"/>
  <c r="U101" i="27"/>
  <c r="AC101" i="27"/>
  <c r="AC101" i="30" s="1"/>
  <c r="Z101" i="27"/>
  <c r="Z101" i="30" s="1"/>
  <c r="V101" i="27"/>
  <c r="V101" i="30" s="1"/>
  <c r="AD101" i="27"/>
  <c r="AD101" i="30" s="1"/>
  <c r="W101" i="27"/>
  <c r="W101" i="30" s="1"/>
  <c r="AE101" i="27"/>
  <c r="AE101" i="30" s="1"/>
  <c r="AH101" i="27"/>
  <c r="AH101" i="30" s="1"/>
  <c r="P101" i="27"/>
  <c r="P101" i="30" s="1"/>
  <c r="X101" i="27"/>
  <c r="X101" i="30" s="1"/>
  <c r="AF101" i="27"/>
  <c r="AF101" i="30" s="1"/>
  <c r="Q101" i="27"/>
  <c r="Q101" i="30" s="1"/>
  <c r="Y101" i="27"/>
  <c r="AG101" i="27"/>
  <c r="AG101" i="30" s="1"/>
  <c r="S101" i="27"/>
  <c r="S101" i="30" s="1"/>
  <c r="AA101" i="27"/>
  <c r="AA101" i="30" s="1"/>
  <c r="T101" i="27"/>
  <c r="T101" i="30" s="1"/>
  <c r="AB101" i="27"/>
  <c r="AB101" i="30" s="1"/>
  <c r="R101" i="27"/>
  <c r="R101" i="30" s="1"/>
  <c r="Q97" i="27"/>
  <c r="Q97" i="30" s="1"/>
  <c r="Q63" i="40" s="1"/>
  <c r="Y97" i="27"/>
  <c r="AG97" i="27"/>
  <c r="AG97" i="30" s="1"/>
  <c r="AG63" i="40" s="1"/>
  <c r="R97" i="27"/>
  <c r="R97" i="30" s="1"/>
  <c r="R63" i="40" s="1"/>
  <c r="Z97" i="27"/>
  <c r="Z97" i="30" s="1"/>
  <c r="Z63" i="40" s="1"/>
  <c r="AH97" i="27"/>
  <c r="AH97" i="30" s="1"/>
  <c r="AH63" i="40" s="1"/>
  <c r="V97" i="27"/>
  <c r="V97" i="30" s="1"/>
  <c r="V63" i="40" s="1"/>
  <c r="S97" i="27"/>
  <c r="S97" i="30" s="1"/>
  <c r="S63" i="40" s="1"/>
  <c r="AA97" i="27"/>
  <c r="AA97" i="30" s="1"/>
  <c r="AA63" i="40" s="1"/>
  <c r="T97" i="27"/>
  <c r="T97" i="30" s="1"/>
  <c r="T63" i="40" s="1"/>
  <c r="AB97" i="27"/>
  <c r="AB97" i="30" s="1"/>
  <c r="AB63" i="40" s="1"/>
  <c r="U97" i="27"/>
  <c r="U97" i="30" s="1"/>
  <c r="U63" i="40" s="1"/>
  <c r="AC97" i="27"/>
  <c r="AC97" i="30" s="1"/>
  <c r="AC63" i="40" s="1"/>
  <c r="W97" i="27"/>
  <c r="W97" i="30" s="1"/>
  <c r="W63" i="40" s="1"/>
  <c r="AE97" i="27"/>
  <c r="AE97" i="30" s="1"/>
  <c r="AE63" i="40" s="1"/>
  <c r="AD97" i="27"/>
  <c r="AD97" i="30" s="1"/>
  <c r="AD63" i="40" s="1"/>
  <c r="P97" i="27"/>
  <c r="P97" i="30" s="1"/>
  <c r="P63" i="40" s="1"/>
  <c r="X97" i="27"/>
  <c r="X97" i="30" s="1"/>
  <c r="X63" i="40" s="1"/>
  <c r="AF97" i="27"/>
  <c r="AF97" i="30" s="1"/>
  <c r="AF63" i="40" s="1"/>
  <c r="AD93" i="30"/>
  <c r="AD59" i="40" s="1"/>
  <c r="U93" i="27"/>
  <c r="U93" i="30" s="1"/>
  <c r="U59" i="40" s="1"/>
  <c r="AC93" i="27"/>
  <c r="AC93" i="30" s="1"/>
  <c r="AC59" i="40" s="1"/>
  <c r="R93" i="27"/>
  <c r="R93" i="30" s="1"/>
  <c r="R59" i="40" s="1"/>
  <c r="V93" i="27"/>
  <c r="V93" i="30" s="1"/>
  <c r="V59" i="40" s="1"/>
  <c r="AD93" i="27"/>
  <c r="W93" i="27"/>
  <c r="W93" i="30" s="1"/>
  <c r="W59" i="40" s="1"/>
  <c r="AE93" i="27"/>
  <c r="AH93" i="27"/>
  <c r="P93" i="27"/>
  <c r="P93" i="30" s="1"/>
  <c r="P59" i="40" s="1"/>
  <c r="X93" i="27"/>
  <c r="X93" i="30" s="1"/>
  <c r="X59" i="40" s="1"/>
  <c r="AF93" i="27"/>
  <c r="Q93" i="27"/>
  <c r="Q93" i="30" s="1"/>
  <c r="Q59" i="40" s="1"/>
  <c r="Y93" i="27"/>
  <c r="Y93" i="30" s="1"/>
  <c r="Y59" i="40" s="1"/>
  <c r="AG93" i="27"/>
  <c r="Z93" i="27"/>
  <c r="Z93" i="30" s="1"/>
  <c r="Z59" i="40" s="1"/>
  <c r="S93" i="27"/>
  <c r="S93" i="30" s="1"/>
  <c r="S59" i="40" s="1"/>
  <c r="AA93" i="27"/>
  <c r="AA93" i="30" s="1"/>
  <c r="AA59" i="40" s="1"/>
  <c r="T93" i="27"/>
  <c r="T93" i="30" s="1"/>
  <c r="T59" i="40" s="1"/>
  <c r="AB93" i="27"/>
  <c r="AB93" i="30" s="1"/>
  <c r="AB59" i="40" s="1"/>
  <c r="R89" i="27"/>
  <c r="R89" i="30" s="1"/>
  <c r="Z89" i="27"/>
  <c r="Z89" i="30" s="1"/>
  <c r="AH89" i="27"/>
  <c r="S89" i="27"/>
  <c r="AA89" i="27"/>
  <c r="AA89" i="30" s="1"/>
  <c r="T89" i="27"/>
  <c r="T89" i="30" s="1"/>
  <c r="AB89" i="27"/>
  <c r="AB89" i="30" s="1"/>
  <c r="U89" i="27"/>
  <c r="U89" i="30" s="1"/>
  <c r="AC89" i="27"/>
  <c r="AC89" i="30" s="1"/>
  <c r="V89" i="27"/>
  <c r="V89" i="30" s="1"/>
  <c r="AD89" i="27"/>
  <c r="AD89" i="30" s="1"/>
  <c r="P89" i="27"/>
  <c r="P89" i="30" s="1"/>
  <c r="X89" i="27"/>
  <c r="X89" i="30" s="1"/>
  <c r="AF89" i="27"/>
  <c r="AF89" i="30" s="1"/>
  <c r="Q89" i="27"/>
  <c r="Q89" i="30" s="1"/>
  <c r="Y89" i="27"/>
  <c r="Y89" i="30" s="1"/>
  <c r="AG89" i="27"/>
  <c r="AG89" i="30" s="1"/>
  <c r="W89" i="27"/>
  <c r="AE89" i="27"/>
  <c r="AE89" i="30" s="1"/>
  <c r="V85" i="27"/>
  <c r="V85" i="30" s="1"/>
  <c r="AD85" i="27"/>
  <c r="AD85" i="30" s="1"/>
  <c r="W85" i="27"/>
  <c r="W85" i="30" s="1"/>
  <c r="AE85" i="27"/>
  <c r="AE85" i="30" s="1"/>
  <c r="P85" i="27"/>
  <c r="P85" i="30" s="1"/>
  <c r="X85" i="27"/>
  <c r="X85" i="30" s="1"/>
  <c r="AF85" i="27"/>
  <c r="AF85" i="30" s="1"/>
  <c r="Q85" i="27"/>
  <c r="Y85" i="27"/>
  <c r="Y85" i="30" s="1"/>
  <c r="AG85" i="27"/>
  <c r="AG85" i="30" s="1"/>
  <c r="R85" i="27"/>
  <c r="R85" i="30" s="1"/>
  <c r="Z85" i="27"/>
  <c r="Z85" i="30" s="1"/>
  <c r="AH85" i="27"/>
  <c r="AH85" i="30" s="1"/>
  <c r="T85" i="27"/>
  <c r="T85" i="30" s="1"/>
  <c r="AB85" i="27"/>
  <c r="AB85" i="30" s="1"/>
  <c r="U85" i="27"/>
  <c r="U85" i="30" s="1"/>
  <c r="AC85" i="27"/>
  <c r="AC85" i="30" s="1"/>
  <c r="S85" i="27"/>
  <c r="S85" i="30" s="1"/>
  <c r="AA85" i="27"/>
  <c r="AA85" i="30" s="1"/>
  <c r="R81" i="27"/>
  <c r="R81" i="30" s="1"/>
  <c r="R47" i="40" s="1"/>
  <c r="Z81" i="27"/>
  <c r="Z81" i="30" s="1"/>
  <c r="D83" i="53" s="1"/>
  <c r="AH81" i="27"/>
  <c r="AH81" i="30" s="1"/>
  <c r="L83" i="53" s="1"/>
  <c r="I162" i="53" s="1"/>
  <c r="S81" i="27"/>
  <c r="S81" i="30" s="1"/>
  <c r="S47" i="40" s="1"/>
  <c r="AA81" i="27"/>
  <c r="T81" i="27"/>
  <c r="T81" i="30" s="1"/>
  <c r="T47" i="40" s="1"/>
  <c r="AB81" i="27"/>
  <c r="AB81" i="30" s="1"/>
  <c r="F83" i="53" s="1"/>
  <c r="U81" i="27"/>
  <c r="U81" i="30" s="1"/>
  <c r="U47" i="40" s="1"/>
  <c r="AC81" i="27"/>
  <c r="AC81" i="30" s="1"/>
  <c r="G83" i="53" s="1"/>
  <c r="G162" i="53" s="1"/>
  <c r="V81" i="27"/>
  <c r="V81" i="30" s="1"/>
  <c r="V47" i="40" s="1"/>
  <c r="AD81" i="27"/>
  <c r="P81" i="27"/>
  <c r="P81" i="30" s="1"/>
  <c r="P47" i="40" s="1"/>
  <c r="X81" i="27"/>
  <c r="X81" i="30" s="1"/>
  <c r="X47" i="40" s="1"/>
  <c r="AF81" i="27"/>
  <c r="AF81" i="30" s="1"/>
  <c r="J83" i="53" s="1"/>
  <c r="Q81" i="27"/>
  <c r="Q81" i="30" s="1"/>
  <c r="Q47" i="40" s="1"/>
  <c r="Y81" i="27"/>
  <c r="Y81" i="30" s="1"/>
  <c r="C83" i="53" s="1"/>
  <c r="AG81" i="27"/>
  <c r="AG81" i="30" s="1"/>
  <c r="K83" i="53" s="1"/>
  <c r="W81" i="27"/>
  <c r="W81" i="30" s="1"/>
  <c r="W47" i="40" s="1"/>
  <c r="AE81" i="27"/>
  <c r="AE81" i="30" s="1"/>
  <c r="I83" i="53" s="1"/>
  <c r="V77" i="27"/>
  <c r="V77" i="30" s="1"/>
  <c r="V43" i="40" s="1"/>
  <c r="AD77" i="27"/>
  <c r="AD77" i="30" s="1"/>
  <c r="C65" i="31" s="1"/>
  <c r="W77" i="27"/>
  <c r="W77" i="30" s="1"/>
  <c r="W43" i="40" s="1"/>
  <c r="AE77" i="27"/>
  <c r="P77" i="27"/>
  <c r="P77" i="30" s="1"/>
  <c r="P43" i="40" s="1"/>
  <c r="X77" i="27"/>
  <c r="X77" i="30" s="1"/>
  <c r="X43" i="40" s="1"/>
  <c r="AF77" i="27"/>
  <c r="AF77" i="30" s="1"/>
  <c r="J79" i="53" s="1"/>
  <c r="Q77" i="27"/>
  <c r="Q77" i="30" s="1"/>
  <c r="Q43" i="40" s="1"/>
  <c r="Y77" i="27"/>
  <c r="Y77" i="30" s="1"/>
  <c r="C79" i="53" s="1"/>
  <c r="AG77" i="27"/>
  <c r="R77" i="27"/>
  <c r="R77" i="30" s="1"/>
  <c r="R43" i="40" s="1"/>
  <c r="Z77" i="27"/>
  <c r="Z77" i="30" s="1"/>
  <c r="D79" i="53" s="1"/>
  <c r="AH77" i="27"/>
  <c r="AH77" i="30" s="1"/>
  <c r="L79" i="53" s="1"/>
  <c r="I158" i="53" s="1"/>
  <c r="T77" i="27"/>
  <c r="T77" i="30" s="1"/>
  <c r="T43" i="40" s="1"/>
  <c r="AB77" i="27"/>
  <c r="AB77" i="30" s="1"/>
  <c r="F79" i="53" s="1"/>
  <c r="U77" i="27"/>
  <c r="U77" i="30" s="1"/>
  <c r="U43" i="40" s="1"/>
  <c r="AC77" i="27"/>
  <c r="AA77" i="27"/>
  <c r="AA77" i="30" s="1"/>
  <c r="E79" i="53" s="1"/>
  <c r="S77" i="27"/>
  <c r="S77" i="30" s="1"/>
  <c r="S43" i="40" s="1"/>
  <c r="X73" i="27"/>
  <c r="X73" i="30" s="1"/>
  <c r="X39" i="40" s="1"/>
  <c r="AF73" i="27"/>
  <c r="P73" i="27"/>
  <c r="P73" i="30" s="1"/>
  <c r="P39" i="40" s="1"/>
  <c r="Q73" i="27"/>
  <c r="Q73" i="30" s="1"/>
  <c r="Q39" i="40" s="1"/>
  <c r="Y73" i="27"/>
  <c r="Y73" i="30" s="1"/>
  <c r="C75" i="53" s="1"/>
  <c r="AG73" i="27"/>
  <c r="R73" i="27"/>
  <c r="R73" i="30" s="1"/>
  <c r="R39" i="40" s="1"/>
  <c r="Z73" i="27"/>
  <c r="Z73" i="30" s="1"/>
  <c r="D75" i="53" s="1"/>
  <c r="AH73" i="27"/>
  <c r="S73" i="27"/>
  <c r="S73" i="30" s="1"/>
  <c r="S39" i="40" s="1"/>
  <c r="AA73" i="27"/>
  <c r="AA73" i="30" s="1"/>
  <c r="E75" i="53" s="1"/>
  <c r="T73" i="27"/>
  <c r="T73" i="30" s="1"/>
  <c r="T39" i="40" s="1"/>
  <c r="AB73" i="27"/>
  <c r="V73" i="27"/>
  <c r="V73" i="30" s="1"/>
  <c r="V39" i="40" s="1"/>
  <c r="AD73" i="27"/>
  <c r="W73" i="27"/>
  <c r="W73" i="30" s="1"/>
  <c r="W39" i="40" s="1"/>
  <c r="AE73" i="27"/>
  <c r="AC73" i="27"/>
  <c r="U73" i="27"/>
  <c r="U73" i="30" s="1"/>
  <c r="U39" i="40" s="1"/>
  <c r="S69" i="27"/>
  <c r="S69" i="30" s="1"/>
  <c r="AA69" i="27"/>
  <c r="AA69" i="30" s="1"/>
  <c r="T69" i="27"/>
  <c r="T69" i="30" s="1"/>
  <c r="AB69" i="27"/>
  <c r="AB69" i="30" s="1"/>
  <c r="U69" i="27"/>
  <c r="U69" i="30" s="1"/>
  <c r="AC69" i="27"/>
  <c r="AC69" i="30" s="1"/>
  <c r="V69" i="27"/>
  <c r="V69" i="30" s="1"/>
  <c r="AD69" i="27"/>
  <c r="AD69" i="30" s="1"/>
  <c r="W69" i="27"/>
  <c r="W69" i="30" s="1"/>
  <c r="AE69" i="27"/>
  <c r="AE69" i="30" s="1"/>
  <c r="Q69" i="27"/>
  <c r="Q69" i="30" s="1"/>
  <c r="Y69" i="27"/>
  <c r="Y69" i="30" s="1"/>
  <c r="AG69" i="27"/>
  <c r="AG69" i="30" s="1"/>
  <c r="R69" i="27"/>
  <c r="R69" i="30" s="1"/>
  <c r="Z69" i="27"/>
  <c r="Z69" i="30" s="1"/>
  <c r="AH69" i="27"/>
  <c r="AH69" i="30" s="1"/>
  <c r="P69" i="27"/>
  <c r="P69" i="30" s="1"/>
  <c r="X69" i="27"/>
  <c r="X69" i="30" s="1"/>
  <c r="AF69" i="27"/>
  <c r="AF69" i="30" s="1"/>
  <c r="W65" i="27"/>
  <c r="W31" i="40" s="1"/>
  <c r="AE65" i="27"/>
  <c r="AE31" i="40" s="1"/>
  <c r="P65" i="27"/>
  <c r="P31" i="40" s="1"/>
  <c r="X65" i="27"/>
  <c r="X31" i="40" s="1"/>
  <c r="AF65" i="27"/>
  <c r="AF31" i="40" s="1"/>
  <c r="Q65" i="27"/>
  <c r="Q31" i="40" s="1"/>
  <c r="Y65" i="27"/>
  <c r="Y31" i="40" s="1"/>
  <c r="AG65" i="27"/>
  <c r="AG31" i="40" s="1"/>
  <c r="R65" i="27"/>
  <c r="R31" i="40" s="1"/>
  <c r="Z65" i="27"/>
  <c r="Z31" i="40" s="1"/>
  <c r="AH65" i="27"/>
  <c r="AH31" i="40" s="1"/>
  <c r="S65" i="27"/>
  <c r="S31" i="40" s="1"/>
  <c r="AA65" i="27"/>
  <c r="AA31" i="40" s="1"/>
  <c r="U65" i="27"/>
  <c r="U31" i="40" s="1"/>
  <c r="AC65" i="27"/>
  <c r="AC31" i="40" s="1"/>
  <c r="V65" i="27"/>
  <c r="V31" i="40" s="1"/>
  <c r="AD65" i="27"/>
  <c r="AD31" i="40" s="1"/>
  <c r="AB65" i="27"/>
  <c r="AB31" i="40" s="1"/>
  <c r="T65" i="27"/>
  <c r="S61" i="27"/>
  <c r="S27" i="40" s="1"/>
  <c r="AA61" i="27"/>
  <c r="AA27" i="40" s="1"/>
  <c r="T61" i="27"/>
  <c r="T27" i="40" s="1"/>
  <c r="AB61" i="27"/>
  <c r="AB27" i="40" s="1"/>
  <c r="U61" i="27"/>
  <c r="U27" i="40" s="1"/>
  <c r="AC61" i="27"/>
  <c r="AC27" i="40" s="1"/>
  <c r="V61" i="27"/>
  <c r="V27" i="40" s="1"/>
  <c r="AD61" i="27"/>
  <c r="W61" i="27"/>
  <c r="AE61" i="27"/>
  <c r="AE27" i="40" s="1"/>
  <c r="Q61" i="27"/>
  <c r="Q27" i="40" s="1"/>
  <c r="Y61" i="27"/>
  <c r="AG61" i="27"/>
  <c r="AG27" i="40" s="1"/>
  <c r="R61" i="27"/>
  <c r="Z61" i="27"/>
  <c r="Z27" i="40" s="1"/>
  <c r="AH61" i="27"/>
  <c r="AH27" i="40" s="1"/>
  <c r="P61" i="27"/>
  <c r="X61" i="27"/>
  <c r="X27" i="40" s="1"/>
  <c r="AF61" i="27"/>
  <c r="AF27" i="40" s="1"/>
  <c r="W57" i="27"/>
  <c r="W23" i="40" s="1"/>
  <c r="AE57" i="27"/>
  <c r="AE23" i="40" s="1"/>
  <c r="P57" i="27"/>
  <c r="P23" i="40" s="1"/>
  <c r="X57" i="27"/>
  <c r="X23" i="40" s="1"/>
  <c r="AF57" i="27"/>
  <c r="AF23" i="40" s="1"/>
  <c r="Q57" i="27"/>
  <c r="Q23" i="40" s="1"/>
  <c r="Y57" i="27"/>
  <c r="Y23" i="40" s="1"/>
  <c r="AG57" i="27"/>
  <c r="AG23" i="40" s="1"/>
  <c r="R57" i="27"/>
  <c r="R23" i="40" s="1"/>
  <c r="Z57" i="27"/>
  <c r="Z23" i="40" s="1"/>
  <c r="AH57" i="27"/>
  <c r="AH23" i="40" s="1"/>
  <c r="S57" i="27"/>
  <c r="AA57" i="27"/>
  <c r="U57" i="27"/>
  <c r="U23" i="40" s="1"/>
  <c r="AC57" i="27"/>
  <c r="AC23" i="40" s="1"/>
  <c r="V57" i="27"/>
  <c r="V23" i="40" s="1"/>
  <c r="AD57" i="27"/>
  <c r="AD23" i="40" s="1"/>
  <c r="AB57" i="27"/>
  <c r="T57" i="27"/>
  <c r="T23" i="40" s="1"/>
  <c r="AD132" i="27"/>
  <c r="AD132" i="30" s="1"/>
  <c r="AD98" i="40" s="1"/>
  <c r="P132" i="27"/>
  <c r="P132" i="30" s="1"/>
  <c r="P98" i="40" s="1"/>
  <c r="X136" i="27"/>
  <c r="X136" i="30" s="1"/>
  <c r="P136" i="27"/>
  <c r="P136" i="30" s="1"/>
  <c r="P120" i="27"/>
  <c r="P120" i="30" s="1"/>
  <c r="P112" i="27"/>
  <c r="P112" i="30" s="1"/>
  <c r="P78" i="40" s="1"/>
  <c r="Y138" i="27"/>
  <c r="Y138" i="30" s="1"/>
  <c r="D107" i="50" s="1"/>
  <c r="P138" i="27"/>
  <c r="W134" i="27"/>
  <c r="W134" i="30" s="1"/>
  <c r="P134" i="27"/>
  <c r="P134" i="30" s="1"/>
  <c r="AH130" i="27"/>
  <c r="AH130" i="30" s="1"/>
  <c r="M99" i="50" s="1"/>
  <c r="P130" i="27"/>
  <c r="P130" i="30" s="1"/>
  <c r="P96" i="40" s="1"/>
  <c r="T126" i="27"/>
  <c r="T126" i="30" s="1"/>
  <c r="T92" i="40" s="1"/>
  <c r="P126" i="27"/>
  <c r="P126" i="30" s="1"/>
  <c r="P92" i="40" s="1"/>
  <c r="Q118" i="27"/>
  <c r="Q118" i="30" s="1"/>
  <c r="P118" i="27"/>
  <c r="P118" i="30" s="1"/>
  <c r="P110" i="27"/>
  <c r="P110" i="30" s="1"/>
  <c r="P76" i="40" s="1"/>
  <c r="V106" i="27"/>
  <c r="V106" i="30" s="1"/>
  <c r="AD106" i="27"/>
  <c r="AD106" i="30" s="1"/>
  <c r="W106" i="27"/>
  <c r="W106" i="30" s="1"/>
  <c r="AE106" i="27"/>
  <c r="AE106" i="30" s="1"/>
  <c r="P106" i="27"/>
  <c r="P106" i="30" s="1"/>
  <c r="X106" i="27"/>
  <c r="X106" i="30" s="1"/>
  <c r="AF106" i="27"/>
  <c r="AF106" i="30" s="1"/>
  <c r="Q106" i="27"/>
  <c r="Q106" i="30" s="1"/>
  <c r="Y106" i="27"/>
  <c r="Y106" i="30" s="1"/>
  <c r="AG106" i="27"/>
  <c r="AG106" i="30" s="1"/>
  <c r="S106" i="27"/>
  <c r="S106" i="30" s="1"/>
  <c r="R106" i="27"/>
  <c r="R106" i="30" s="1"/>
  <c r="Z106" i="27"/>
  <c r="AH106" i="27"/>
  <c r="AH106" i="30" s="1"/>
  <c r="T106" i="27"/>
  <c r="T106" i="30" s="1"/>
  <c r="AB106" i="27"/>
  <c r="AB106" i="30" s="1"/>
  <c r="AA106" i="27"/>
  <c r="AA106" i="30" s="1"/>
  <c r="U106" i="27"/>
  <c r="U106" i="30" s="1"/>
  <c r="AC106" i="27"/>
  <c r="AC106" i="30" s="1"/>
  <c r="R102" i="27"/>
  <c r="R102" i="30" s="1"/>
  <c r="Z102" i="27"/>
  <c r="Z102" i="30" s="1"/>
  <c r="AH102" i="27"/>
  <c r="AH102" i="30" s="1"/>
  <c r="S102" i="27"/>
  <c r="S102" i="30" s="1"/>
  <c r="AA102" i="27"/>
  <c r="AA102" i="30" s="1"/>
  <c r="T102" i="27"/>
  <c r="T102" i="30" s="1"/>
  <c r="AB102" i="27"/>
  <c r="AB102" i="30" s="1"/>
  <c r="U102" i="27"/>
  <c r="U102" i="30" s="1"/>
  <c r="AC102" i="27"/>
  <c r="AC102" i="30" s="1"/>
  <c r="AE102" i="27"/>
  <c r="AE102" i="30" s="1"/>
  <c r="V102" i="27"/>
  <c r="V102" i="30" s="1"/>
  <c r="AD102" i="27"/>
  <c r="AD102" i="30" s="1"/>
  <c r="W102" i="27"/>
  <c r="W102" i="30" s="1"/>
  <c r="P102" i="27"/>
  <c r="P102" i="30" s="1"/>
  <c r="X102" i="27"/>
  <c r="X102" i="30" s="1"/>
  <c r="AF102" i="27"/>
  <c r="AF102" i="30" s="1"/>
  <c r="Q102" i="27"/>
  <c r="Q102" i="30" s="1"/>
  <c r="Y102" i="27"/>
  <c r="Y102" i="30" s="1"/>
  <c r="AG102" i="27"/>
  <c r="AG102" i="30" s="1"/>
  <c r="V98" i="27"/>
  <c r="V98" i="30" s="1"/>
  <c r="V64" i="40" s="1"/>
  <c r="AD98" i="27"/>
  <c r="AD98" i="30" s="1"/>
  <c r="AD64" i="40" s="1"/>
  <c r="AA98" i="27"/>
  <c r="AA98" i="30" s="1"/>
  <c r="AA64" i="40" s="1"/>
  <c r="W98" i="27"/>
  <c r="W98" i="30" s="1"/>
  <c r="W64" i="40" s="1"/>
  <c r="AE98" i="27"/>
  <c r="AE98" i="30" s="1"/>
  <c r="AE64" i="40" s="1"/>
  <c r="P98" i="27"/>
  <c r="P98" i="30" s="1"/>
  <c r="P64" i="40" s="1"/>
  <c r="X98" i="27"/>
  <c r="X98" i="30" s="1"/>
  <c r="X64" i="40" s="1"/>
  <c r="AF98" i="27"/>
  <c r="AF98" i="30" s="1"/>
  <c r="AF64" i="40" s="1"/>
  <c r="Q98" i="27"/>
  <c r="Q98" i="30" s="1"/>
  <c r="Q64" i="40" s="1"/>
  <c r="Y98" i="27"/>
  <c r="Y98" i="30" s="1"/>
  <c r="Y64" i="40" s="1"/>
  <c r="AG98" i="27"/>
  <c r="AG98" i="30" s="1"/>
  <c r="AG64" i="40" s="1"/>
  <c r="R98" i="27"/>
  <c r="R98" i="30" s="1"/>
  <c r="R64" i="40" s="1"/>
  <c r="Z98" i="27"/>
  <c r="Z98" i="30" s="1"/>
  <c r="Z64" i="40" s="1"/>
  <c r="AH98" i="27"/>
  <c r="AH98" i="30" s="1"/>
  <c r="AH64" i="40" s="1"/>
  <c r="T98" i="27"/>
  <c r="T98" i="30" s="1"/>
  <c r="T64" i="40" s="1"/>
  <c r="AB98" i="27"/>
  <c r="AB98" i="30" s="1"/>
  <c r="AB64" i="40" s="1"/>
  <c r="U98" i="27"/>
  <c r="U98" i="30" s="1"/>
  <c r="U64" i="40" s="1"/>
  <c r="AC98" i="27"/>
  <c r="AC98" i="30" s="1"/>
  <c r="AC64" i="40" s="1"/>
  <c r="S98" i="27"/>
  <c r="S98" i="30" s="1"/>
  <c r="S64" i="40" s="1"/>
  <c r="R94" i="27"/>
  <c r="R94" i="30" s="1"/>
  <c r="R60" i="40" s="1"/>
  <c r="Z94" i="27"/>
  <c r="Z94" i="30" s="1"/>
  <c r="Z60" i="40" s="1"/>
  <c r="AH94" i="27"/>
  <c r="AH94" i="30" s="1"/>
  <c r="S94" i="27"/>
  <c r="S94" i="30" s="1"/>
  <c r="S60" i="40" s="1"/>
  <c r="AA94" i="27"/>
  <c r="AA94" i="30" s="1"/>
  <c r="AA60" i="40" s="1"/>
  <c r="W94" i="27"/>
  <c r="W94" i="30" s="1"/>
  <c r="W60" i="40" s="1"/>
  <c r="T94" i="27"/>
  <c r="T94" i="30" s="1"/>
  <c r="T60" i="40" s="1"/>
  <c r="AB94" i="27"/>
  <c r="AB94" i="30" s="1"/>
  <c r="AB60" i="40" s="1"/>
  <c r="U94" i="27"/>
  <c r="U94" i="30" s="1"/>
  <c r="U60" i="40" s="1"/>
  <c r="AC94" i="27"/>
  <c r="AC94" i="30" s="1"/>
  <c r="AC60" i="40" s="1"/>
  <c r="V94" i="27"/>
  <c r="V94" i="30" s="1"/>
  <c r="V60" i="40" s="1"/>
  <c r="AD94" i="27"/>
  <c r="AD94" i="30" s="1"/>
  <c r="AD60" i="40" s="1"/>
  <c r="P94" i="27"/>
  <c r="P94" i="30" s="1"/>
  <c r="P60" i="40" s="1"/>
  <c r="X94" i="27"/>
  <c r="X94" i="30" s="1"/>
  <c r="X60" i="40" s="1"/>
  <c r="AF94" i="27"/>
  <c r="AF94" i="30" s="1"/>
  <c r="AF60" i="40" s="1"/>
  <c r="Q94" i="27"/>
  <c r="Q94" i="30" s="1"/>
  <c r="Q60" i="40" s="1"/>
  <c r="Y94" i="27"/>
  <c r="Y94" i="30" s="1"/>
  <c r="Y60" i="40" s="1"/>
  <c r="AG94" i="27"/>
  <c r="AG94" i="30" s="1"/>
  <c r="AG60" i="40" s="1"/>
  <c r="AE94" i="27"/>
  <c r="AE94" i="30" s="1"/>
  <c r="AE60" i="40" s="1"/>
  <c r="V90" i="27"/>
  <c r="V90" i="30" s="1"/>
  <c r="V56" i="40" s="1"/>
  <c r="AD90" i="27"/>
  <c r="W90" i="27"/>
  <c r="W90" i="30" s="1"/>
  <c r="W56" i="40" s="1"/>
  <c r="AE90" i="27"/>
  <c r="AA90" i="27"/>
  <c r="AA90" i="30" s="1"/>
  <c r="AA56" i="40" s="1"/>
  <c r="P90" i="27"/>
  <c r="P90" i="30" s="1"/>
  <c r="P56" i="40" s="1"/>
  <c r="X90" i="27"/>
  <c r="X90" i="30" s="1"/>
  <c r="X56" i="40" s="1"/>
  <c r="AF90" i="27"/>
  <c r="Q90" i="27"/>
  <c r="Q90" i="30" s="1"/>
  <c r="Q56" i="40" s="1"/>
  <c r="Y90" i="27"/>
  <c r="Y90" i="30" s="1"/>
  <c r="Y56" i="40" s="1"/>
  <c r="AG90" i="27"/>
  <c r="S90" i="27"/>
  <c r="S90" i="30" s="1"/>
  <c r="S56" i="40" s="1"/>
  <c r="R90" i="27"/>
  <c r="R90" i="30" s="1"/>
  <c r="R56" i="40" s="1"/>
  <c r="Z90" i="27"/>
  <c r="Z90" i="30" s="1"/>
  <c r="Z56" i="40" s="1"/>
  <c r="AH90" i="27"/>
  <c r="T90" i="27"/>
  <c r="T90" i="30" s="1"/>
  <c r="T56" i="40" s="1"/>
  <c r="AB90" i="27"/>
  <c r="AB90" i="30" s="1"/>
  <c r="AB56" i="40" s="1"/>
  <c r="U90" i="27"/>
  <c r="U90" i="30" s="1"/>
  <c r="U56" i="40" s="1"/>
  <c r="AC90" i="27"/>
  <c r="AC90" i="30" s="1"/>
  <c r="AC56" i="40" s="1"/>
  <c r="S86" i="27"/>
  <c r="S86" i="30" s="1"/>
  <c r="AA86" i="27"/>
  <c r="AA86" i="30" s="1"/>
  <c r="T86" i="27"/>
  <c r="T86" i="30" s="1"/>
  <c r="AB86" i="27"/>
  <c r="AB86" i="30" s="1"/>
  <c r="U86" i="27"/>
  <c r="U86" i="30" s="1"/>
  <c r="AC86" i="27"/>
  <c r="AC86" i="30" s="1"/>
  <c r="V86" i="27"/>
  <c r="V86" i="30" s="1"/>
  <c r="AD86" i="27"/>
  <c r="AD86" i="30" s="1"/>
  <c r="W86" i="27"/>
  <c r="W86" i="30" s="1"/>
  <c r="AE86" i="27"/>
  <c r="AE86" i="30" s="1"/>
  <c r="Q86" i="27"/>
  <c r="Q86" i="30" s="1"/>
  <c r="Y86" i="27"/>
  <c r="Y86" i="30" s="1"/>
  <c r="AG86" i="27"/>
  <c r="AG86" i="30" s="1"/>
  <c r="R86" i="27"/>
  <c r="R86" i="30" s="1"/>
  <c r="Z86" i="27"/>
  <c r="Z86" i="30" s="1"/>
  <c r="AH86" i="27"/>
  <c r="AH86" i="30" s="1"/>
  <c r="P86" i="27"/>
  <c r="P86" i="30" s="1"/>
  <c r="X86" i="27"/>
  <c r="X86" i="30" s="1"/>
  <c r="AF86" i="27"/>
  <c r="AF86" i="30" s="1"/>
  <c r="W82" i="27"/>
  <c r="W82" i="30" s="1"/>
  <c r="W48" i="40" s="1"/>
  <c r="AE82" i="27"/>
  <c r="AE82" i="30" s="1"/>
  <c r="I84" i="53" s="1"/>
  <c r="P82" i="27"/>
  <c r="P82" i="30" s="1"/>
  <c r="P48" i="40" s="1"/>
  <c r="X82" i="27"/>
  <c r="X82" i="30" s="1"/>
  <c r="X48" i="40" s="1"/>
  <c r="AF82" i="27"/>
  <c r="AF82" i="30" s="1"/>
  <c r="J84" i="53" s="1"/>
  <c r="Q82" i="27"/>
  <c r="Q82" i="30" s="1"/>
  <c r="Q48" i="40" s="1"/>
  <c r="Y82" i="27"/>
  <c r="Y82" i="30" s="1"/>
  <c r="C84" i="53" s="1"/>
  <c r="AG82" i="27"/>
  <c r="AG82" i="30" s="1"/>
  <c r="K84" i="53" s="1"/>
  <c r="R82" i="27"/>
  <c r="R82" i="30" s="1"/>
  <c r="R48" i="40" s="1"/>
  <c r="Z82" i="27"/>
  <c r="Z82" i="30" s="1"/>
  <c r="D84" i="53" s="1"/>
  <c r="AH82" i="27"/>
  <c r="AH82" i="30" s="1"/>
  <c r="L84" i="53" s="1"/>
  <c r="I163" i="53" s="1"/>
  <c r="S82" i="27"/>
  <c r="S82" i="30" s="1"/>
  <c r="S48" i="40" s="1"/>
  <c r="AA82" i="27"/>
  <c r="AA82" i="30" s="1"/>
  <c r="E84" i="53" s="1"/>
  <c r="U82" i="27"/>
  <c r="U82" i="30" s="1"/>
  <c r="U48" i="40" s="1"/>
  <c r="AC82" i="27"/>
  <c r="AC82" i="30" s="1"/>
  <c r="G84" i="53" s="1"/>
  <c r="G163" i="53" s="1"/>
  <c r="V82" i="27"/>
  <c r="V82" i="30" s="1"/>
  <c r="V48" i="40" s="1"/>
  <c r="AD82" i="27"/>
  <c r="AD82" i="30" s="1"/>
  <c r="T82" i="27"/>
  <c r="T82" i="30" s="1"/>
  <c r="T48" i="40" s="1"/>
  <c r="AB82" i="27"/>
  <c r="AB82" i="30" s="1"/>
  <c r="F84" i="53" s="1"/>
  <c r="S78" i="27"/>
  <c r="S78" i="30" s="1"/>
  <c r="S44" i="40" s="1"/>
  <c r="AA78" i="27"/>
  <c r="AA78" i="30" s="1"/>
  <c r="E80" i="53" s="1"/>
  <c r="T78" i="27"/>
  <c r="T78" i="30" s="1"/>
  <c r="T44" i="40" s="1"/>
  <c r="AB78" i="27"/>
  <c r="AB78" i="30" s="1"/>
  <c r="F80" i="53" s="1"/>
  <c r="U78" i="27"/>
  <c r="U78" i="30" s="1"/>
  <c r="U44" i="40" s="1"/>
  <c r="AC78" i="27"/>
  <c r="AC78" i="30" s="1"/>
  <c r="G80" i="53" s="1"/>
  <c r="G159" i="53" s="1"/>
  <c r="V78" i="27"/>
  <c r="V78" i="30" s="1"/>
  <c r="V44" i="40" s="1"/>
  <c r="AD78" i="27"/>
  <c r="AD78" i="30" s="1"/>
  <c r="W78" i="27"/>
  <c r="W78" i="30" s="1"/>
  <c r="W44" i="40" s="1"/>
  <c r="AE78" i="27"/>
  <c r="AE78" i="30" s="1"/>
  <c r="I80" i="53" s="1"/>
  <c r="Q78" i="27"/>
  <c r="Q78" i="30" s="1"/>
  <c r="Q44" i="40" s="1"/>
  <c r="Y78" i="27"/>
  <c r="AG78" i="27"/>
  <c r="AG78" i="30" s="1"/>
  <c r="K80" i="53" s="1"/>
  <c r="R78" i="27"/>
  <c r="R78" i="30" s="1"/>
  <c r="R44" i="40" s="1"/>
  <c r="Z78" i="27"/>
  <c r="Z78" i="30" s="1"/>
  <c r="D80" i="53" s="1"/>
  <c r="AH78" i="27"/>
  <c r="AH78" i="30" s="1"/>
  <c r="L80" i="53" s="1"/>
  <c r="I159" i="53" s="1"/>
  <c r="P78" i="27"/>
  <c r="P78" i="30" s="1"/>
  <c r="P44" i="40" s="1"/>
  <c r="X78" i="27"/>
  <c r="X78" i="30" s="1"/>
  <c r="X44" i="40" s="1"/>
  <c r="AF78" i="27"/>
  <c r="AF78" i="30" s="1"/>
  <c r="J80" i="53" s="1"/>
  <c r="W74" i="27"/>
  <c r="W74" i="30" s="1"/>
  <c r="W40" i="40" s="1"/>
  <c r="AE74" i="27"/>
  <c r="AE74" i="30" s="1"/>
  <c r="I76" i="53" s="1"/>
  <c r="P74" i="27"/>
  <c r="P74" i="30" s="1"/>
  <c r="P40" i="40" s="1"/>
  <c r="X74" i="27"/>
  <c r="X74" i="30" s="1"/>
  <c r="X40" i="40" s="1"/>
  <c r="AF74" i="27"/>
  <c r="AF74" i="30" s="1"/>
  <c r="J76" i="53" s="1"/>
  <c r="Q74" i="27"/>
  <c r="Q74" i="30" s="1"/>
  <c r="Q40" i="40" s="1"/>
  <c r="Y74" i="27"/>
  <c r="AG74" i="27"/>
  <c r="AG74" i="30" s="1"/>
  <c r="K76" i="53" s="1"/>
  <c r="R74" i="27"/>
  <c r="R74" i="30" s="1"/>
  <c r="R40" i="40" s="1"/>
  <c r="Z74" i="27"/>
  <c r="Z74" i="30" s="1"/>
  <c r="D76" i="53" s="1"/>
  <c r="AH74" i="27"/>
  <c r="AH74" i="30" s="1"/>
  <c r="L76" i="53" s="1"/>
  <c r="I155" i="53" s="1"/>
  <c r="S74" i="27"/>
  <c r="S74" i="30" s="1"/>
  <c r="S40" i="40" s="1"/>
  <c r="AA74" i="27"/>
  <c r="AA74" i="30" s="1"/>
  <c r="E76" i="53" s="1"/>
  <c r="U74" i="27"/>
  <c r="U74" i="30" s="1"/>
  <c r="U40" i="40" s="1"/>
  <c r="AC74" i="27"/>
  <c r="AC74" i="30" s="1"/>
  <c r="G76" i="53" s="1"/>
  <c r="G155" i="53" s="1"/>
  <c r="V74" i="27"/>
  <c r="V74" i="30" s="1"/>
  <c r="V40" i="40" s="1"/>
  <c r="AD74" i="27"/>
  <c r="AD74" i="30" s="1"/>
  <c r="T74" i="27"/>
  <c r="T74" i="30" s="1"/>
  <c r="T40" i="40" s="1"/>
  <c r="AB74" i="27"/>
  <c r="AB74" i="30" s="1"/>
  <c r="F76" i="53" s="1"/>
  <c r="P70" i="27"/>
  <c r="P70" i="30" s="1"/>
  <c r="X70" i="27"/>
  <c r="X70" i="30" s="1"/>
  <c r="AF70" i="27"/>
  <c r="AF70" i="30" s="1"/>
  <c r="Q70" i="27"/>
  <c r="Q70" i="30" s="1"/>
  <c r="Y70" i="27"/>
  <c r="Y70" i="30" s="1"/>
  <c r="AG70" i="27"/>
  <c r="AG70" i="30" s="1"/>
  <c r="R70" i="27"/>
  <c r="R70" i="30" s="1"/>
  <c r="Z70" i="27"/>
  <c r="Z70" i="30" s="1"/>
  <c r="AH70" i="27"/>
  <c r="AH70" i="30" s="1"/>
  <c r="S70" i="27"/>
  <c r="AA70" i="27"/>
  <c r="AA70" i="30" s="1"/>
  <c r="T70" i="27"/>
  <c r="T70" i="30" s="1"/>
  <c r="AB70" i="27"/>
  <c r="AB70" i="30" s="1"/>
  <c r="V70" i="27"/>
  <c r="V70" i="30" s="1"/>
  <c r="AD70" i="27"/>
  <c r="AD70" i="30" s="1"/>
  <c r="W70" i="27"/>
  <c r="W70" i="30" s="1"/>
  <c r="AE70" i="27"/>
  <c r="AE70" i="30" s="1"/>
  <c r="AC70" i="27"/>
  <c r="AC70" i="30" s="1"/>
  <c r="U70" i="27"/>
  <c r="U70" i="30" s="1"/>
  <c r="T66" i="27"/>
  <c r="T66" i="30" s="1"/>
  <c r="AB66" i="27"/>
  <c r="AB66" i="30" s="1"/>
  <c r="U66" i="27"/>
  <c r="U66" i="30" s="1"/>
  <c r="AC66" i="27"/>
  <c r="AC66" i="30" s="1"/>
  <c r="V66" i="27"/>
  <c r="V66" i="30" s="1"/>
  <c r="AD66" i="27"/>
  <c r="AD66" i="30" s="1"/>
  <c r="W66" i="27"/>
  <c r="W66" i="30" s="1"/>
  <c r="AE66" i="27"/>
  <c r="AE66" i="30" s="1"/>
  <c r="P66" i="27"/>
  <c r="P66" i="30" s="1"/>
  <c r="X66" i="27"/>
  <c r="X66" i="30" s="1"/>
  <c r="AF66" i="27"/>
  <c r="AF66" i="30" s="1"/>
  <c r="R66" i="27"/>
  <c r="R66" i="30" s="1"/>
  <c r="Z66" i="27"/>
  <c r="Z66" i="30" s="1"/>
  <c r="AH66" i="27"/>
  <c r="AH66" i="30" s="1"/>
  <c r="S66" i="27"/>
  <c r="S66" i="30" s="1"/>
  <c r="AA66" i="27"/>
  <c r="AA66" i="30" s="1"/>
  <c r="Q66" i="27"/>
  <c r="Q66" i="30" s="1"/>
  <c r="AG66" i="27"/>
  <c r="AG66" i="30" s="1"/>
  <c r="Y66" i="27"/>
  <c r="Y66" i="30" s="1"/>
  <c r="P62" i="27"/>
  <c r="X62" i="27"/>
  <c r="X28" i="40" s="1"/>
  <c r="AF62" i="27"/>
  <c r="AF28" i="40" s="1"/>
  <c r="Q62" i="27"/>
  <c r="Q28" i="40" s="1"/>
  <c r="Y62" i="27"/>
  <c r="Y28" i="40" s="1"/>
  <c r="AG62" i="27"/>
  <c r="AG28" i="40" s="1"/>
  <c r="R62" i="27"/>
  <c r="R28" i="40" s="1"/>
  <c r="Z62" i="27"/>
  <c r="AH62" i="27"/>
  <c r="AH28" i="40" s="1"/>
  <c r="S62" i="27"/>
  <c r="S28" i="40" s="1"/>
  <c r="AA62" i="27"/>
  <c r="AA28" i="40" s="1"/>
  <c r="T62" i="27"/>
  <c r="T28" i="40" s="1"/>
  <c r="AB62" i="27"/>
  <c r="AB28" i="40" s="1"/>
  <c r="V62" i="27"/>
  <c r="V28" i="40" s="1"/>
  <c r="AD62" i="27"/>
  <c r="AD28" i="40" s="1"/>
  <c r="W62" i="27"/>
  <c r="AE62" i="27"/>
  <c r="AE28" i="40" s="1"/>
  <c r="U62" i="27"/>
  <c r="U28" i="40" s="1"/>
  <c r="AC62" i="27"/>
  <c r="AC28" i="40" s="1"/>
  <c r="T58" i="27"/>
  <c r="T24" i="40" s="1"/>
  <c r="AB58" i="27"/>
  <c r="AB24" i="40" s="1"/>
  <c r="U58" i="27"/>
  <c r="U24" i="40" s="1"/>
  <c r="AC58" i="27"/>
  <c r="AC24" i="40" s="1"/>
  <c r="V58" i="27"/>
  <c r="AD58" i="27"/>
  <c r="W58" i="27"/>
  <c r="W24" i="40" s="1"/>
  <c r="AE58" i="27"/>
  <c r="AE24" i="40" s="1"/>
  <c r="P58" i="27"/>
  <c r="X58" i="27"/>
  <c r="X24" i="40" s="1"/>
  <c r="AF58" i="27"/>
  <c r="AF24" i="40" s="1"/>
  <c r="R58" i="27"/>
  <c r="R24" i="40" s="1"/>
  <c r="Z58" i="27"/>
  <c r="AH58" i="27"/>
  <c r="S58" i="27"/>
  <c r="S24" i="40" s="1"/>
  <c r="AA58" i="27"/>
  <c r="AA24" i="40" s="1"/>
  <c r="Q58" i="27"/>
  <c r="Q24" i="40" s="1"/>
  <c r="AG58" i="27"/>
  <c r="AG24" i="40" s="1"/>
  <c r="Y58" i="27"/>
  <c r="Y24" i="40" s="1"/>
  <c r="V128" i="27"/>
  <c r="V128" i="30" s="1"/>
  <c r="V94" i="40" s="1"/>
  <c r="P128" i="27"/>
  <c r="P128" i="30" s="1"/>
  <c r="P94" i="40" s="1"/>
  <c r="T104" i="27"/>
  <c r="T104" i="30" s="1"/>
  <c r="AB104" i="27"/>
  <c r="AB104" i="30" s="1"/>
  <c r="Y104" i="27"/>
  <c r="Y104" i="30" s="1"/>
  <c r="U104" i="27"/>
  <c r="U104" i="30" s="1"/>
  <c r="AC104" i="27"/>
  <c r="AC104" i="30" s="1"/>
  <c r="V104" i="27"/>
  <c r="V104" i="30" s="1"/>
  <c r="AD104" i="27"/>
  <c r="AD104" i="30" s="1"/>
  <c r="AG104" i="27"/>
  <c r="AG104" i="30" s="1"/>
  <c r="W104" i="27"/>
  <c r="W104" i="30" s="1"/>
  <c r="AE104" i="27"/>
  <c r="AE104" i="30" s="1"/>
  <c r="P104" i="27"/>
  <c r="P104" i="30" s="1"/>
  <c r="X104" i="27"/>
  <c r="X104" i="30" s="1"/>
  <c r="AF104" i="27"/>
  <c r="AF104" i="30" s="1"/>
  <c r="R104" i="27"/>
  <c r="Z104" i="27"/>
  <c r="Z104" i="30" s="1"/>
  <c r="AH104" i="27"/>
  <c r="AH104" i="30" s="1"/>
  <c r="Q104" i="27"/>
  <c r="Q104" i="30" s="1"/>
  <c r="S104" i="27"/>
  <c r="S104" i="30" s="1"/>
  <c r="AA104" i="27"/>
  <c r="AA104" i="30" s="1"/>
  <c r="T96" i="27"/>
  <c r="T96" i="30" s="1"/>
  <c r="T62" i="40" s="1"/>
  <c r="AB96" i="27"/>
  <c r="AB96" i="30" s="1"/>
  <c r="AB62" i="40" s="1"/>
  <c r="Q96" i="27"/>
  <c r="Q96" i="30" s="1"/>
  <c r="Q62" i="40" s="1"/>
  <c r="U96" i="27"/>
  <c r="U96" i="30" s="1"/>
  <c r="U62" i="40" s="1"/>
  <c r="AC96" i="27"/>
  <c r="AC96" i="30" s="1"/>
  <c r="AC62" i="40" s="1"/>
  <c r="V96" i="27"/>
  <c r="V96" i="30" s="1"/>
  <c r="V62" i="40" s="1"/>
  <c r="AD96" i="27"/>
  <c r="Y96" i="27"/>
  <c r="Y96" i="30" s="1"/>
  <c r="Y62" i="40" s="1"/>
  <c r="W96" i="27"/>
  <c r="W96" i="30" s="1"/>
  <c r="W62" i="40" s="1"/>
  <c r="AE96" i="27"/>
  <c r="AE96" i="29" s="1"/>
  <c r="AE96" i="30" s="1"/>
  <c r="AE62" i="40" s="1"/>
  <c r="P96" i="27"/>
  <c r="P96" i="30" s="1"/>
  <c r="P62" i="40" s="1"/>
  <c r="X96" i="27"/>
  <c r="X96" i="30" s="1"/>
  <c r="X62" i="40" s="1"/>
  <c r="AF96" i="27"/>
  <c r="AF96" i="29" s="1"/>
  <c r="AF96" i="30" s="1"/>
  <c r="AF62" i="40" s="1"/>
  <c r="AG96" i="27"/>
  <c r="AG96" i="29" s="1"/>
  <c r="AG96" i="30" s="1"/>
  <c r="AG62" i="40" s="1"/>
  <c r="R96" i="27"/>
  <c r="Z96" i="27"/>
  <c r="Z96" i="30" s="1"/>
  <c r="Z62" i="40" s="1"/>
  <c r="AH96" i="27"/>
  <c r="S96" i="27"/>
  <c r="S96" i="30" s="1"/>
  <c r="S62" i="40" s="1"/>
  <c r="AA96" i="27"/>
  <c r="AA96" i="30" s="1"/>
  <c r="AA62" i="40" s="1"/>
  <c r="P100" i="27"/>
  <c r="P100" i="30" s="1"/>
  <c r="X100" i="27"/>
  <c r="X100" i="30" s="1"/>
  <c r="AF100" i="27"/>
  <c r="AF100" i="30" s="1"/>
  <c r="Q100" i="27"/>
  <c r="Q100" i="30" s="1"/>
  <c r="Y100" i="27"/>
  <c r="Y100" i="30" s="1"/>
  <c r="AG100" i="27"/>
  <c r="AG100" i="30" s="1"/>
  <c r="R100" i="27"/>
  <c r="R100" i="30" s="1"/>
  <c r="Z100" i="27"/>
  <c r="Z100" i="30" s="1"/>
  <c r="AH100" i="27"/>
  <c r="AH100" i="30" s="1"/>
  <c r="S100" i="27"/>
  <c r="S100" i="30" s="1"/>
  <c r="AA100" i="27"/>
  <c r="AA100" i="30" s="1"/>
  <c r="T100" i="27"/>
  <c r="T100" i="30" s="1"/>
  <c r="AB100" i="27"/>
  <c r="AB100" i="30" s="1"/>
  <c r="U100" i="27"/>
  <c r="U100" i="30" s="1"/>
  <c r="V100" i="27"/>
  <c r="V100" i="30" s="1"/>
  <c r="AD100" i="27"/>
  <c r="AD100" i="30" s="1"/>
  <c r="AC100" i="27"/>
  <c r="AC100" i="30" s="1"/>
  <c r="W100" i="27"/>
  <c r="W100" i="30" s="1"/>
  <c r="AE100" i="27"/>
  <c r="AE100" i="30" s="1"/>
  <c r="P92" i="27"/>
  <c r="P92" i="30" s="1"/>
  <c r="P58" i="40" s="1"/>
  <c r="X92" i="27"/>
  <c r="X92" i="30" s="1"/>
  <c r="X58" i="40" s="1"/>
  <c r="AF92" i="27"/>
  <c r="AF92" i="30" s="1"/>
  <c r="AF58" i="40" s="1"/>
  <c r="Q92" i="27"/>
  <c r="Q92" i="30" s="1"/>
  <c r="Q58" i="40" s="1"/>
  <c r="Y92" i="27"/>
  <c r="AG92" i="27"/>
  <c r="AG92" i="30" s="1"/>
  <c r="AG58" i="40" s="1"/>
  <c r="R92" i="27"/>
  <c r="R92" i="30" s="1"/>
  <c r="R58" i="40" s="1"/>
  <c r="Z92" i="27"/>
  <c r="Z92" i="30" s="1"/>
  <c r="Z58" i="40" s="1"/>
  <c r="AH92" i="27"/>
  <c r="AH92" i="30" s="1"/>
  <c r="AH58" i="40" s="1"/>
  <c r="S92" i="27"/>
  <c r="S92" i="30" s="1"/>
  <c r="S58" i="40" s="1"/>
  <c r="AA92" i="27"/>
  <c r="AA92" i="30" s="1"/>
  <c r="AA58" i="40" s="1"/>
  <c r="T92" i="27"/>
  <c r="T92" i="30" s="1"/>
  <c r="T58" i="40" s="1"/>
  <c r="AB92" i="27"/>
  <c r="AB92" i="30" s="1"/>
  <c r="AB58" i="40" s="1"/>
  <c r="V92" i="27"/>
  <c r="V92" i="30" s="1"/>
  <c r="V58" i="40" s="1"/>
  <c r="AD92" i="27"/>
  <c r="AD92" i="30" s="1"/>
  <c r="AD58" i="40" s="1"/>
  <c r="U92" i="27"/>
  <c r="U92" i="30" s="1"/>
  <c r="U58" i="40" s="1"/>
  <c r="W92" i="27"/>
  <c r="W92" i="30" s="1"/>
  <c r="W58" i="40" s="1"/>
  <c r="AE92" i="27"/>
  <c r="AE92" i="30" s="1"/>
  <c r="AE58" i="40" s="1"/>
  <c r="AC92" i="27"/>
  <c r="AC92" i="30" s="1"/>
  <c r="AC58" i="40" s="1"/>
  <c r="V68" i="27"/>
  <c r="V68" i="30" s="1"/>
  <c r="AD68" i="27"/>
  <c r="AD68" i="30" s="1"/>
  <c r="W68" i="27"/>
  <c r="W68" i="30" s="1"/>
  <c r="AE68" i="27"/>
  <c r="AE68" i="30" s="1"/>
  <c r="P68" i="27"/>
  <c r="P68" i="30" s="1"/>
  <c r="X68" i="27"/>
  <c r="X68" i="30" s="1"/>
  <c r="AF68" i="27"/>
  <c r="AF68" i="30" s="1"/>
  <c r="Q68" i="27"/>
  <c r="Q68" i="30" s="1"/>
  <c r="Y68" i="27"/>
  <c r="Y68" i="30" s="1"/>
  <c r="AG68" i="27"/>
  <c r="AG68" i="30" s="1"/>
  <c r="R68" i="27"/>
  <c r="R68" i="30" s="1"/>
  <c r="Z68" i="27"/>
  <c r="Z68" i="30" s="1"/>
  <c r="AH68" i="27"/>
  <c r="AH68" i="30" s="1"/>
  <c r="T68" i="27"/>
  <c r="T68" i="30" s="1"/>
  <c r="AB68" i="27"/>
  <c r="AB68" i="30" s="1"/>
  <c r="U68" i="27"/>
  <c r="U68" i="30" s="1"/>
  <c r="AC68" i="27"/>
  <c r="AC68" i="30" s="1"/>
  <c r="S68" i="27"/>
  <c r="S68" i="30" s="1"/>
  <c r="AA68" i="27"/>
  <c r="AA68" i="30" s="1"/>
  <c r="R64" i="27"/>
  <c r="Z64" i="27"/>
  <c r="Z30" i="40" s="1"/>
  <c r="AH64" i="27"/>
  <c r="AH30" i="40" s="1"/>
  <c r="S64" i="27"/>
  <c r="S30" i="40" s="1"/>
  <c r="AA64" i="27"/>
  <c r="AA30" i="40" s="1"/>
  <c r="T64" i="27"/>
  <c r="T30" i="40" s="1"/>
  <c r="AB64" i="27"/>
  <c r="AB30" i="40" s="1"/>
  <c r="U64" i="27"/>
  <c r="AC64" i="27"/>
  <c r="AC30" i="40" s="1"/>
  <c r="V64" i="27"/>
  <c r="V30" i="40" s="1"/>
  <c r="AD64" i="27"/>
  <c r="AD30" i="40" s="1"/>
  <c r="P64" i="27"/>
  <c r="P30" i="40" s="1"/>
  <c r="X64" i="27"/>
  <c r="X30" i="40" s="1"/>
  <c r="AF64" i="27"/>
  <c r="AF30" i="40" s="1"/>
  <c r="Q64" i="27"/>
  <c r="Q30" i="40" s="1"/>
  <c r="Y64" i="27"/>
  <c r="Y30" i="40" s="1"/>
  <c r="AG64" i="27"/>
  <c r="W64" i="27"/>
  <c r="W30" i="40" s="1"/>
  <c r="AE64" i="27"/>
  <c r="AE30" i="40" s="1"/>
  <c r="V60" i="27"/>
  <c r="V26" i="40" s="1"/>
  <c r="AD60" i="27"/>
  <c r="AD26" i="40" s="1"/>
  <c r="W60" i="27"/>
  <c r="W26" i="40" s="1"/>
  <c r="AE60" i="27"/>
  <c r="AE26" i="40" s="1"/>
  <c r="P60" i="27"/>
  <c r="P26" i="40" s="1"/>
  <c r="X60" i="27"/>
  <c r="AF60" i="27"/>
  <c r="Q60" i="27"/>
  <c r="Q26" i="40" s="1"/>
  <c r="Y60" i="27"/>
  <c r="Y26" i="40" s="1"/>
  <c r="AG60" i="27"/>
  <c r="AG26" i="40" s="1"/>
  <c r="R60" i="27"/>
  <c r="R26" i="40" s="1"/>
  <c r="Z60" i="27"/>
  <c r="Z26" i="40" s="1"/>
  <c r="AH60" i="27"/>
  <c r="AH26" i="40" s="1"/>
  <c r="T60" i="27"/>
  <c r="T26" i="40" s="1"/>
  <c r="AB60" i="27"/>
  <c r="AB26" i="40" s="1"/>
  <c r="U60" i="27"/>
  <c r="U26" i="40" s="1"/>
  <c r="AC60" i="27"/>
  <c r="AC26" i="40" s="1"/>
  <c r="S60" i="27"/>
  <c r="S26" i="40" s="1"/>
  <c r="AA60" i="27"/>
  <c r="AA26" i="40" s="1"/>
  <c r="V56" i="27"/>
  <c r="V22" i="40" s="1"/>
  <c r="AD56" i="27"/>
  <c r="W56" i="27"/>
  <c r="AE56" i="27"/>
  <c r="AE22" i="40" s="1"/>
  <c r="X56" i="27"/>
  <c r="X22" i="40" s="1"/>
  <c r="AF56" i="27"/>
  <c r="AF22" i="40" s="1"/>
  <c r="Q56" i="27"/>
  <c r="Q22" i="40" s="1"/>
  <c r="Y56" i="27"/>
  <c r="Y22" i="40" s="1"/>
  <c r="AG56" i="27"/>
  <c r="AG22" i="40" s="1"/>
  <c r="R56" i="27"/>
  <c r="R22" i="40" s="1"/>
  <c r="Z56" i="27"/>
  <c r="AH56" i="27"/>
  <c r="AH22" i="40" s="1"/>
  <c r="T56" i="27"/>
  <c r="T22" i="40" s="1"/>
  <c r="AB56" i="27"/>
  <c r="AB22" i="40" s="1"/>
  <c r="U56" i="27"/>
  <c r="U22" i="40" s="1"/>
  <c r="AC56" i="27"/>
  <c r="AC22" i="40" s="1"/>
  <c r="S56" i="27"/>
  <c r="S22" i="40" s="1"/>
  <c r="AA56" i="27"/>
  <c r="AA22" i="40" s="1"/>
  <c r="P56" i="27"/>
  <c r="P22" i="40" s="1"/>
  <c r="W139" i="27"/>
  <c r="W139" i="30" s="1"/>
  <c r="W105" i="40" s="1"/>
  <c r="P139" i="27"/>
  <c r="P139" i="30" s="1"/>
  <c r="P105" i="40" s="1"/>
  <c r="Q135" i="27"/>
  <c r="Q135" i="30" s="1"/>
  <c r="P135" i="27"/>
  <c r="P135" i="30" s="1"/>
  <c r="AA131" i="27"/>
  <c r="AA131" i="30" s="1"/>
  <c r="F100" i="50" s="1"/>
  <c r="P131" i="27"/>
  <c r="P131" i="30" s="1"/>
  <c r="P97" i="40" s="1"/>
  <c r="S123" i="27"/>
  <c r="S123" i="30" s="1"/>
  <c r="P123" i="27"/>
  <c r="P123" i="30" s="1"/>
  <c r="V119" i="27"/>
  <c r="V119" i="30" s="1"/>
  <c r="P119" i="27"/>
  <c r="P119" i="30" s="1"/>
  <c r="S115" i="27"/>
  <c r="S115" i="30" s="1"/>
  <c r="S81" i="40" s="1"/>
  <c r="P115" i="27"/>
  <c r="P115" i="30" s="1"/>
  <c r="P81" i="40" s="1"/>
  <c r="P111" i="27"/>
  <c r="P111" i="30" s="1"/>
  <c r="P77" i="40" s="1"/>
  <c r="P107" i="27"/>
  <c r="P107" i="30" s="1"/>
  <c r="P73" i="40" s="1"/>
  <c r="W103" i="27"/>
  <c r="W103" i="30" s="1"/>
  <c r="AE103" i="27"/>
  <c r="AE103" i="30" s="1"/>
  <c r="P103" i="27"/>
  <c r="P103" i="30" s="1"/>
  <c r="X103" i="27"/>
  <c r="X103" i="30" s="1"/>
  <c r="AF103" i="27"/>
  <c r="AF103" i="30" s="1"/>
  <c r="T103" i="27"/>
  <c r="T103" i="30" s="1"/>
  <c r="Q103" i="27"/>
  <c r="Q103" i="30" s="1"/>
  <c r="Y103" i="27"/>
  <c r="AG103" i="27"/>
  <c r="AG103" i="30" s="1"/>
  <c r="R103" i="27"/>
  <c r="R103" i="30" s="1"/>
  <c r="Z103" i="27"/>
  <c r="Z103" i="30" s="1"/>
  <c r="AH103" i="27"/>
  <c r="AH103" i="30" s="1"/>
  <c r="S103" i="27"/>
  <c r="S103" i="30" s="1"/>
  <c r="AA103" i="27"/>
  <c r="AA103" i="30" s="1"/>
  <c r="U103" i="27"/>
  <c r="U103" i="30" s="1"/>
  <c r="AC103" i="27"/>
  <c r="V103" i="27"/>
  <c r="V103" i="30" s="1"/>
  <c r="AD103" i="27"/>
  <c r="AD103" i="30" s="1"/>
  <c r="AB103" i="27"/>
  <c r="AB103" i="30" s="1"/>
  <c r="S99" i="27"/>
  <c r="S99" i="30" s="1"/>
  <c r="S65" i="40" s="1"/>
  <c r="AA99" i="27"/>
  <c r="AA99" i="30" s="1"/>
  <c r="AA65" i="40" s="1"/>
  <c r="T99" i="27"/>
  <c r="T99" i="30" s="1"/>
  <c r="T65" i="40" s="1"/>
  <c r="AB99" i="27"/>
  <c r="AB99" i="30" s="1"/>
  <c r="AB65" i="40" s="1"/>
  <c r="AF99" i="27"/>
  <c r="U99" i="27"/>
  <c r="U99" i="30" s="1"/>
  <c r="U65" i="40" s="1"/>
  <c r="AC99" i="27"/>
  <c r="AC99" i="30" s="1"/>
  <c r="AC65" i="40" s="1"/>
  <c r="P99" i="27"/>
  <c r="P99" i="30" s="1"/>
  <c r="P65" i="40" s="1"/>
  <c r="V99" i="27"/>
  <c r="V99" i="30" s="1"/>
  <c r="V65" i="40" s="1"/>
  <c r="AD99" i="27"/>
  <c r="X99" i="27"/>
  <c r="X99" i="30" s="1"/>
  <c r="X65" i="40" s="1"/>
  <c r="W99" i="27"/>
  <c r="W99" i="30" s="1"/>
  <c r="W65" i="40" s="1"/>
  <c r="AE99" i="27"/>
  <c r="Q99" i="27"/>
  <c r="Q99" i="30" s="1"/>
  <c r="Q65" i="40" s="1"/>
  <c r="Y99" i="27"/>
  <c r="Y99" i="30" s="1"/>
  <c r="Y65" i="40" s="1"/>
  <c r="AG99" i="27"/>
  <c r="R99" i="27"/>
  <c r="R99" i="30" s="1"/>
  <c r="R65" i="40" s="1"/>
  <c r="Z99" i="27"/>
  <c r="Z99" i="30" s="1"/>
  <c r="Z65" i="40" s="1"/>
  <c r="AH99" i="27"/>
  <c r="W95" i="27"/>
  <c r="W95" i="30" s="1"/>
  <c r="W61" i="40" s="1"/>
  <c r="AE95" i="27"/>
  <c r="AE95" i="30" s="1"/>
  <c r="AE61" i="40" s="1"/>
  <c r="P95" i="27"/>
  <c r="P95" i="30" s="1"/>
  <c r="P61" i="40" s="1"/>
  <c r="X95" i="27"/>
  <c r="X95" i="30" s="1"/>
  <c r="X61" i="40" s="1"/>
  <c r="AF95" i="27"/>
  <c r="AF95" i="30" s="1"/>
  <c r="AF61" i="40" s="1"/>
  <c r="Q95" i="27"/>
  <c r="Q95" i="30" s="1"/>
  <c r="Q61" i="40" s="1"/>
  <c r="Y95" i="27"/>
  <c r="Y95" i="30" s="1"/>
  <c r="Y61" i="40" s="1"/>
  <c r="AG95" i="27"/>
  <c r="AG95" i="30" s="1"/>
  <c r="AG61" i="40" s="1"/>
  <c r="R95" i="27"/>
  <c r="R95" i="30" s="1"/>
  <c r="R61" i="40" s="1"/>
  <c r="Z95" i="27"/>
  <c r="Z95" i="30" s="1"/>
  <c r="Z61" i="40" s="1"/>
  <c r="AH95" i="27"/>
  <c r="AH95" i="30" s="1"/>
  <c r="AH61" i="40" s="1"/>
  <c r="AB95" i="27"/>
  <c r="AB95" i="30" s="1"/>
  <c r="AB61" i="40" s="1"/>
  <c r="S95" i="27"/>
  <c r="S95" i="30" s="1"/>
  <c r="S61" i="40" s="1"/>
  <c r="AA95" i="27"/>
  <c r="AA95" i="30" s="1"/>
  <c r="AA61" i="40" s="1"/>
  <c r="U95" i="27"/>
  <c r="U95" i="30" s="1"/>
  <c r="U61" i="40" s="1"/>
  <c r="AC95" i="27"/>
  <c r="AC95" i="30" s="1"/>
  <c r="AC61" i="40" s="1"/>
  <c r="T95" i="27"/>
  <c r="T95" i="30" s="1"/>
  <c r="T61" i="40" s="1"/>
  <c r="V95" i="27"/>
  <c r="AD95" i="27"/>
  <c r="AD95" i="30" s="1"/>
  <c r="AD61" i="40" s="1"/>
  <c r="S91" i="27"/>
  <c r="S91" i="30" s="1"/>
  <c r="S57" i="40" s="1"/>
  <c r="AA91" i="27"/>
  <c r="AA91" i="30" s="1"/>
  <c r="AA57" i="40" s="1"/>
  <c r="AF91" i="27"/>
  <c r="AF91" i="30" s="1"/>
  <c r="AF57" i="40" s="1"/>
  <c r="T91" i="27"/>
  <c r="T91" i="30" s="1"/>
  <c r="T57" i="40" s="1"/>
  <c r="AB91" i="27"/>
  <c r="U91" i="27"/>
  <c r="U91" i="30" s="1"/>
  <c r="U57" i="40" s="1"/>
  <c r="AC91" i="27"/>
  <c r="AC91" i="30" s="1"/>
  <c r="AC57" i="40" s="1"/>
  <c r="P91" i="27"/>
  <c r="P91" i="30" s="1"/>
  <c r="P57" i="40" s="1"/>
  <c r="V91" i="27"/>
  <c r="V91" i="30" s="1"/>
  <c r="V57" i="40" s="1"/>
  <c r="AD91" i="27"/>
  <c r="AD91" i="30" s="1"/>
  <c r="AD57" i="40" s="1"/>
  <c r="W91" i="27"/>
  <c r="W91" i="30" s="1"/>
  <c r="W57" i="40" s="1"/>
  <c r="AE91" i="27"/>
  <c r="AE91" i="30" s="1"/>
  <c r="AE57" i="40" s="1"/>
  <c r="X91" i="27"/>
  <c r="X91" i="30" s="1"/>
  <c r="X57" i="40" s="1"/>
  <c r="Q91" i="27"/>
  <c r="Q91" i="30" s="1"/>
  <c r="Q57" i="40" s="1"/>
  <c r="Y91" i="27"/>
  <c r="Y91" i="30" s="1"/>
  <c r="Y57" i="40" s="1"/>
  <c r="AG91" i="27"/>
  <c r="AG91" i="30" s="1"/>
  <c r="AG57" i="40" s="1"/>
  <c r="R91" i="27"/>
  <c r="R91" i="30" s="1"/>
  <c r="R57" i="40" s="1"/>
  <c r="Z91" i="27"/>
  <c r="Z91" i="30" s="1"/>
  <c r="Z57" i="40" s="1"/>
  <c r="AH91" i="27"/>
  <c r="AH91" i="30" s="1"/>
  <c r="AH57" i="40" s="1"/>
  <c r="P87" i="27"/>
  <c r="P87" i="30" s="1"/>
  <c r="X87" i="27"/>
  <c r="X87" i="30" s="1"/>
  <c r="AF87" i="27"/>
  <c r="AF87" i="30" s="1"/>
  <c r="Q87" i="27"/>
  <c r="Q87" i="30" s="1"/>
  <c r="Y87" i="27"/>
  <c r="Y87" i="30" s="1"/>
  <c r="AG87" i="27"/>
  <c r="AG87" i="30" s="1"/>
  <c r="R87" i="27"/>
  <c r="R87" i="30" s="1"/>
  <c r="Z87" i="27"/>
  <c r="Z87" i="30" s="1"/>
  <c r="AH87" i="27"/>
  <c r="AH87" i="30" s="1"/>
  <c r="S87" i="27"/>
  <c r="S87" i="30" s="1"/>
  <c r="AA87" i="27"/>
  <c r="AA87" i="30" s="1"/>
  <c r="T87" i="27"/>
  <c r="T87" i="30" s="1"/>
  <c r="AB87" i="27"/>
  <c r="AB87" i="30" s="1"/>
  <c r="V87" i="27"/>
  <c r="V87" i="30" s="1"/>
  <c r="AD87" i="27"/>
  <c r="AD87" i="30" s="1"/>
  <c r="W87" i="27"/>
  <c r="W87" i="30" s="1"/>
  <c r="AE87" i="27"/>
  <c r="AE87" i="30" s="1"/>
  <c r="AC87" i="27"/>
  <c r="U87" i="27"/>
  <c r="U87" i="30" s="1"/>
  <c r="T83" i="27"/>
  <c r="T83" i="30" s="1"/>
  <c r="AB83" i="27"/>
  <c r="AB83" i="30" s="1"/>
  <c r="U83" i="27"/>
  <c r="U83" i="30" s="1"/>
  <c r="AC83" i="27"/>
  <c r="AC83" i="30" s="1"/>
  <c r="V83" i="27"/>
  <c r="V83" i="30" s="1"/>
  <c r="AD83" i="27"/>
  <c r="AD83" i="30" s="1"/>
  <c r="W83" i="27"/>
  <c r="W83" i="30" s="1"/>
  <c r="AE83" i="27"/>
  <c r="AE83" i="30" s="1"/>
  <c r="P83" i="27"/>
  <c r="P83" i="30" s="1"/>
  <c r="X83" i="27"/>
  <c r="X83" i="30" s="1"/>
  <c r="AF83" i="27"/>
  <c r="AF83" i="30" s="1"/>
  <c r="R83" i="27"/>
  <c r="R83" i="30" s="1"/>
  <c r="Z83" i="27"/>
  <c r="Z83" i="30" s="1"/>
  <c r="AH83" i="27"/>
  <c r="AH83" i="30" s="1"/>
  <c r="S83" i="27"/>
  <c r="S83" i="30" s="1"/>
  <c r="AA83" i="27"/>
  <c r="AA83" i="30" s="1"/>
  <c r="AG83" i="27"/>
  <c r="AG83" i="30" s="1"/>
  <c r="Y83" i="27"/>
  <c r="Y83" i="30" s="1"/>
  <c r="Q83" i="27"/>
  <c r="Q83" i="30" s="1"/>
  <c r="P79" i="27"/>
  <c r="P79" i="30" s="1"/>
  <c r="P45" i="40" s="1"/>
  <c r="X79" i="27"/>
  <c r="X79" i="30" s="1"/>
  <c r="X45" i="40" s="1"/>
  <c r="AF79" i="27"/>
  <c r="AF79" i="30" s="1"/>
  <c r="J81" i="53" s="1"/>
  <c r="Q79" i="27"/>
  <c r="Q79" i="30" s="1"/>
  <c r="Q45" i="40" s="1"/>
  <c r="Y79" i="27"/>
  <c r="Y79" i="30" s="1"/>
  <c r="C81" i="53" s="1"/>
  <c r="AG79" i="27"/>
  <c r="AG79" i="30" s="1"/>
  <c r="K81" i="53" s="1"/>
  <c r="R79" i="27"/>
  <c r="R79" i="30" s="1"/>
  <c r="R45" i="40" s="1"/>
  <c r="Z79" i="27"/>
  <c r="Z79" i="30" s="1"/>
  <c r="D81" i="53" s="1"/>
  <c r="AH79" i="27"/>
  <c r="AH79" i="30" s="1"/>
  <c r="L81" i="53" s="1"/>
  <c r="S79" i="27"/>
  <c r="S79" i="30" s="1"/>
  <c r="S45" i="40" s="1"/>
  <c r="AA79" i="27"/>
  <c r="AA79" i="30" s="1"/>
  <c r="E81" i="53" s="1"/>
  <c r="T79" i="27"/>
  <c r="T79" i="30" s="1"/>
  <c r="T45" i="40" s="1"/>
  <c r="AB79" i="27"/>
  <c r="AB79" i="30" s="1"/>
  <c r="F81" i="53" s="1"/>
  <c r="V79" i="27"/>
  <c r="V79" i="30" s="1"/>
  <c r="V45" i="40" s="1"/>
  <c r="AD79" i="27"/>
  <c r="AD79" i="30" s="1"/>
  <c r="W79" i="27"/>
  <c r="W79" i="30" s="1"/>
  <c r="W45" i="40" s="1"/>
  <c r="AE79" i="27"/>
  <c r="AE79" i="30" s="1"/>
  <c r="I81" i="53" s="1"/>
  <c r="U79" i="27"/>
  <c r="U79" i="30" s="1"/>
  <c r="U45" i="40" s="1"/>
  <c r="AC79" i="27"/>
  <c r="AC79" i="30" s="1"/>
  <c r="G81" i="53" s="1"/>
  <c r="G160" i="53" s="1"/>
  <c r="T75" i="27"/>
  <c r="T75" i="30" s="1"/>
  <c r="T41" i="40" s="1"/>
  <c r="AB75" i="27"/>
  <c r="AB75" i="30" s="1"/>
  <c r="F77" i="53" s="1"/>
  <c r="U75" i="27"/>
  <c r="U75" i="30" s="1"/>
  <c r="U41" i="40" s="1"/>
  <c r="AC75" i="27"/>
  <c r="AC75" i="30" s="1"/>
  <c r="G77" i="53" s="1"/>
  <c r="G156" i="53" s="1"/>
  <c r="V75" i="27"/>
  <c r="V75" i="30" s="1"/>
  <c r="V41" i="40" s="1"/>
  <c r="AD75" i="27"/>
  <c r="AD75" i="30" s="1"/>
  <c r="W75" i="27"/>
  <c r="W75" i="30" s="1"/>
  <c r="W41" i="40" s="1"/>
  <c r="AE75" i="27"/>
  <c r="AE75" i="30" s="1"/>
  <c r="I77" i="53" s="1"/>
  <c r="P75" i="27"/>
  <c r="P75" i="30" s="1"/>
  <c r="P41" i="40" s="1"/>
  <c r="X75" i="27"/>
  <c r="X75" i="30" s="1"/>
  <c r="X41" i="40" s="1"/>
  <c r="AF75" i="27"/>
  <c r="AF75" i="30" s="1"/>
  <c r="J77" i="53" s="1"/>
  <c r="R75" i="27"/>
  <c r="R75" i="30" s="1"/>
  <c r="R41" i="40" s="1"/>
  <c r="Z75" i="27"/>
  <c r="Z75" i="30" s="1"/>
  <c r="D77" i="53" s="1"/>
  <c r="AH75" i="27"/>
  <c r="AH75" i="30" s="1"/>
  <c r="L77" i="53" s="1"/>
  <c r="I156" i="53" s="1"/>
  <c r="S75" i="27"/>
  <c r="S75" i="30" s="1"/>
  <c r="S41" i="40" s="1"/>
  <c r="AA75" i="27"/>
  <c r="AA75" i="30" s="1"/>
  <c r="E77" i="53" s="1"/>
  <c r="Y75" i="27"/>
  <c r="Y75" i="30" s="1"/>
  <c r="Q75" i="27"/>
  <c r="Q75" i="30" s="1"/>
  <c r="Q41" i="40" s="1"/>
  <c r="AG75" i="27"/>
  <c r="AG75" i="30" s="1"/>
  <c r="K77" i="53" s="1"/>
  <c r="U71" i="27"/>
  <c r="U37" i="40" s="1"/>
  <c r="AC71" i="27"/>
  <c r="AC37" i="40" s="1"/>
  <c r="V71" i="27"/>
  <c r="AD71" i="27"/>
  <c r="AD37" i="40" s="1"/>
  <c r="W71" i="27"/>
  <c r="W37" i="40" s="1"/>
  <c r="AE71" i="27"/>
  <c r="AE37" i="40" s="1"/>
  <c r="P71" i="27"/>
  <c r="P37" i="40" s="1"/>
  <c r="X71" i="27"/>
  <c r="X37" i="40" s="1"/>
  <c r="AF71" i="27"/>
  <c r="AF37" i="40" s="1"/>
  <c r="Q71" i="27"/>
  <c r="Y71" i="27"/>
  <c r="AG71" i="27"/>
  <c r="AG37" i="40" s="1"/>
  <c r="S71" i="27"/>
  <c r="S37" i="40" s="1"/>
  <c r="AA71" i="27"/>
  <c r="AA37" i="40" s="1"/>
  <c r="T71" i="27"/>
  <c r="T37" i="40" s="1"/>
  <c r="R71" i="27"/>
  <c r="R37" i="40" s="1"/>
  <c r="Z71" i="27"/>
  <c r="Z37" i="40" s="1"/>
  <c r="AB71" i="27"/>
  <c r="AB37" i="40" s="1"/>
  <c r="AH71" i="27"/>
  <c r="AH37" i="40" s="1"/>
  <c r="Q67" i="27"/>
  <c r="Q67" i="30" s="1"/>
  <c r="Y67" i="27"/>
  <c r="Y67" i="30" s="1"/>
  <c r="AG67" i="27"/>
  <c r="AG67" i="30" s="1"/>
  <c r="R67" i="27"/>
  <c r="R67" i="30" s="1"/>
  <c r="Z67" i="27"/>
  <c r="Z67" i="30" s="1"/>
  <c r="AH67" i="27"/>
  <c r="AH67" i="30" s="1"/>
  <c r="S67" i="27"/>
  <c r="S67" i="30" s="1"/>
  <c r="AA67" i="27"/>
  <c r="AA67" i="30" s="1"/>
  <c r="T67" i="27"/>
  <c r="T67" i="30" s="1"/>
  <c r="AB67" i="27"/>
  <c r="AB67" i="30" s="1"/>
  <c r="U67" i="27"/>
  <c r="U67" i="30" s="1"/>
  <c r="AC67" i="27"/>
  <c r="AC67" i="30" s="1"/>
  <c r="W67" i="27"/>
  <c r="W67" i="30" s="1"/>
  <c r="AE67" i="27"/>
  <c r="AE67" i="30" s="1"/>
  <c r="P67" i="27"/>
  <c r="P67" i="30" s="1"/>
  <c r="X67" i="27"/>
  <c r="X67" i="30" s="1"/>
  <c r="AF67" i="27"/>
  <c r="AF67" i="30" s="1"/>
  <c r="AD67" i="27"/>
  <c r="AD67" i="30" s="1"/>
  <c r="V67" i="27"/>
  <c r="V67" i="30" s="1"/>
  <c r="U63" i="27"/>
  <c r="U29" i="40" s="1"/>
  <c r="AC63" i="27"/>
  <c r="AC29" i="40" s="1"/>
  <c r="V63" i="27"/>
  <c r="V29" i="40" s="1"/>
  <c r="AD63" i="27"/>
  <c r="AD29" i="40" s="1"/>
  <c r="W63" i="27"/>
  <c r="AE63" i="27"/>
  <c r="AE29" i="40" s="1"/>
  <c r="P63" i="27"/>
  <c r="P29" i="40" s="1"/>
  <c r="X63" i="27"/>
  <c r="X29" i="40" s="1"/>
  <c r="AF63" i="27"/>
  <c r="AF29" i="40" s="1"/>
  <c r="Q63" i="27"/>
  <c r="Q29" i="40" s="1"/>
  <c r="Y63" i="27"/>
  <c r="Y29" i="40" s="1"/>
  <c r="AG63" i="27"/>
  <c r="S63" i="27"/>
  <c r="S29" i="40" s="1"/>
  <c r="AA63" i="27"/>
  <c r="AA29" i="40" s="1"/>
  <c r="T63" i="27"/>
  <c r="T29" i="40" s="1"/>
  <c r="AB63" i="27"/>
  <c r="AB29" i="40" s="1"/>
  <c r="Z63" i="27"/>
  <c r="Z29" i="40" s="1"/>
  <c r="R63" i="27"/>
  <c r="R29" i="40" s="1"/>
  <c r="AH63" i="27"/>
  <c r="AH29" i="40" s="1"/>
  <c r="Q59" i="27"/>
  <c r="Y59" i="27"/>
  <c r="Y25" i="40" s="1"/>
  <c r="AG59" i="27"/>
  <c r="AG25" i="40" s="1"/>
  <c r="R59" i="27"/>
  <c r="R25" i="40" s="1"/>
  <c r="Z59" i="27"/>
  <c r="Z25" i="40" s="1"/>
  <c r="AH59" i="27"/>
  <c r="AH25" i="40" s="1"/>
  <c r="S59" i="27"/>
  <c r="S25" i="40" s="1"/>
  <c r="AA59" i="27"/>
  <c r="AA25" i="40" s="1"/>
  <c r="T59" i="27"/>
  <c r="T25" i="40" s="1"/>
  <c r="AB59" i="27"/>
  <c r="AB25" i="40" s="1"/>
  <c r="U59" i="27"/>
  <c r="U25" i="40" s="1"/>
  <c r="AC59" i="27"/>
  <c r="AC25" i="40" s="1"/>
  <c r="W59" i="27"/>
  <c r="W25" i="40" s="1"/>
  <c r="AE59" i="27"/>
  <c r="AE25" i="40" s="1"/>
  <c r="P59" i="27"/>
  <c r="P25" i="40" s="1"/>
  <c r="X59" i="27"/>
  <c r="X25" i="40" s="1"/>
  <c r="AF59" i="27"/>
  <c r="V59" i="27"/>
  <c r="AD59" i="27"/>
  <c r="AD25" i="40" s="1"/>
  <c r="R108" i="27"/>
  <c r="R108" i="30" s="1"/>
  <c r="R74" i="40" s="1"/>
  <c r="P108" i="27"/>
  <c r="P108" i="30" s="1"/>
  <c r="P74" i="40" s="1"/>
  <c r="I190" i="53"/>
  <c r="H21" i="53"/>
  <c r="K163" i="53"/>
  <c r="C88" i="31"/>
  <c r="D92" i="31"/>
  <c r="D84" i="31"/>
  <c r="C96" i="31"/>
  <c r="D100" i="31"/>
  <c r="E100" i="31" s="1"/>
  <c r="F100" i="31" s="1"/>
  <c r="I77" i="31" s="1"/>
  <c r="G21" i="49"/>
  <c r="D21" i="49"/>
  <c r="Z264" i="40"/>
  <c r="AA264" i="40"/>
  <c r="Y260" i="40"/>
  <c r="Y263" i="40"/>
  <c r="Z260" i="40"/>
  <c r="Z263" i="40"/>
  <c r="E21" i="49"/>
  <c r="AA260" i="40"/>
  <c r="AA263" i="40"/>
  <c r="F20" i="49"/>
  <c r="AA262" i="40"/>
  <c r="E20" i="49"/>
  <c r="Y264" i="40"/>
  <c r="AA275" i="40"/>
  <c r="Y275" i="40"/>
  <c r="Z275" i="40"/>
  <c r="Y265" i="40"/>
  <c r="Y267" i="40"/>
  <c r="Y269" i="40"/>
  <c r="Z265" i="40"/>
  <c r="Z267" i="40"/>
  <c r="Z269" i="40"/>
  <c r="AA269" i="40"/>
  <c r="AA268" i="40"/>
  <c r="AA267" i="40"/>
  <c r="AA265" i="40"/>
  <c r="Y266" i="40"/>
  <c r="Y268" i="40"/>
  <c r="AA266" i="40"/>
  <c r="Z266" i="40"/>
  <c r="Z268" i="40"/>
  <c r="G20" i="49"/>
  <c r="F129" i="49"/>
  <c r="F122" i="49"/>
  <c r="AA53" i="27"/>
  <c r="AA53" i="30" s="1"/>
  <c r="V112" i="27"/>
  <c r="V112" i="30" s="1"/>
  <c r="V78" i="40" s="1"/>
  <c r="AD31" i="27"/>
  <c r="V109" i="27"/>
  <c r="V109" i="30" s="1"/>
  <c r="V75" i="40" s="1"/>
  <c r="V117" i="27"/>
  <c r="V117" i="30" s="1"/>
  <c r="Q49" i="27"/>
  <c r="Q49" i="30" s="1"/>
  <c r="AG46" i="27"/>
  <c r="AG46" i="30" s="1"/>
  <c r="F174" i="31" s="1"/>
  <c r="Z24" i="27"/>
  <c r="Z24" i="30" s="1"/>
  <c r="F137" i="49"/>
  <c r="R110" i="27"/>
  <c r="R110" i="30" s="1"/>
  <c r="R76" i="40" s="1"/>
  <c r="Q110" i="27"/>
  <c r="Q110" i="30" s="1"/>
  <c r="Q76" i="40" s="1"/>
  <c r="R115" i="27"/>
  <c r="R115" i="30" s="1"/>
  <c r="R81" i="40" s="1"/>
  <c r="AF123" i="27"/>
  <c r="AF123" i="30" s="1"/>
  <c r="K88" i="50" s="1"/>
  <c r="U112" i="27"/>
  <c r="U112" i="30" s="1"/>
  <c r="U78" i="40" s="1"/>
  <c r="U123" i="27"/>
  <c r="U123" i="30" s="1"/>
  <c r="AA38" i="27"/>
  <c r="AA38" i="30" s="1"/>
  <c r="AH115" i="27"/>
  <c r="AH115" i="30" s="1"/>
  <c r="R123" i="27"/>
  <c r="R123" i="30" s="1"/>
  <c r="S55" i="27"/>
  <c r="S55" i="30" s="1"/>
  <c r="P50" i="27"/>
  <c r="P50" i="30" s="1"/>
  <c r="T55" i="27"/>
  <c r="T55" i="30" s="1"/>
  <c r="AG37" i="27"/>
  <c r="AF119" i="27"/>
  <c r="AF119" i="30" s="1"/>
  <c r="K84" i="50" s="1"/>
  <c r="U115" i="27"/>
  <c r="U115" i="30" s="1"/>
  <c r="U81" i="40" s="1"/>
  <c r="AC107" i="27"/>
  <c r="AC107" i="30" s="1"/>
  <c r="T24" i="27"/>
  <c r="T24" i="30" s="1"/>
  <c r="AB45" i="27"/>
  <c r="AB45" i="30" s="1"/>
  <c r="S50" i="27"/>
  <c r="S50" i="30" s="1"/>
  <c r="AA55" i="27"/>
  <c r="AA55" i="30" s="1"/>
  <c r="T119" i="27"/>
  <c r="T119" i="30" s="1"/>
  <c r="U50" i="27"/>
  <c r="U50" i="30" s="1"/>
  <c r="AB55" i="27"/>
  <c r="AB55" i="30" s="1"/>
  <c r="W118" i="27"/>
  <c r="W118" i="30" s="1"/>
  <c r="P49" i="27"/>
  <c r="P49" i="30" s="1"/>
  <c r="V118" i="27"/>
  <c r="V118" i="30" s="1"/>
  <c r="AG123" i="27"/>
  <c r="AG123" i="30" s="1"/>
  <c r="L88" i="50" s="1"/>
  <c r="AC117" i="27"/>
  <c r="AC117" i="30" s="1"/>
  <c r="H82" i="50" s="1"/>
  <c r="Z111" i="27"/>
  <c r="Z111" i="30" s="1"/>
  <c r="P29" i="27"/>
  <c r="P29" i="30" s="1"/>
  <c r="T49" i="27"/>
  <c r="T49" i="30" s="1"/>
  <c r="S119" i="27"/>
  <c r="S119" i="30" s="1"/>
  <c r="W111" i="27"/>
  <c r="W111" i="30" s="1"/>
  <c r="W77" i="40" s="1"/>
  <c r="AG119" i="27"/>
  <c r="AG119" i="30" s="1"/>
  <c r="L84" i="50" s="1"/>
  <c r="U119" i="27"/>
  <c r="U119" i="30" s="1"/>
  <c r="X118" i="27"/>
  <c r="X118" i="30" s="1"/>
  <c r="AC111" i="27"/>
  <c r="AC111" i="30" s="1"/>
  <c r="U110" i="27"/>
  <c r="U110" i="30" s="1"/>
  <c r="U76" i="40" s="1"/>
  <c r="AA45" i="27"/>
  <c r="AA45" i="30" s="1"/>
  <c r="AC45" i="27"/>
  <c r="AC45" i="30" s="1"/>
  <c r="AC119" i="27"/>
  <c r="AC119" i="30" s="1"/>
  <c r="H84" i="50" s="1"/>
  <c r="Q119" i="27"/>
  <c r="Q119" i="30" s="1"/>
  <c r="S118" i="27"/>
  <c r="S118" i="30" s="1"/>
  <c r="V111" i="27"/>
  <c r="V111" i="30" s="1"/>
  <c r="V77" i="40" s="1"/>
  <c r="V30" i="27"/>
  <c r="V30" i="30" s="1"/>
  <c r="AC33" i="27"/>
  <c r="AC33" i="30" s="1"/>
  <c r="X42" i="27"/>
  <c r="X42" i="30" s="1"/>
  <c r="Q45" i="27"/>
  <c r="Q45" i="30" s="1"/>
  <c r="AD45" i="27"/>
  <c r="AD45" i="30" s="1"/>
  <c r="C173" i="31" s="1"/>
  <c r="K173" i="31" s="1"/>
  <c r="S47" i="27"/>
  <c r="S47" i="30" s="1"/>
  <c r="R49" i="27"/>
  <c r="R49" i="30" s="1"/>
  <c r="T50" i="27"/>
  <c r="T50" i="30" s="1"/>
  <c r="Q52" i="27"/>
  <c r="Q52" i="30" s="1"/>
  <c r="AE119" i="27"/>
  <c r="AE119" i="30" s="1"/>
  <c r="J84" i="50" s="1"/>
  <c r="AB119" i="27"/>
  <c r="AB119" i="30" s="1"/>
  <c r="G84" i="50" s="1"/>
  <c r="U111" i="27"/>
  <c r="U111" i="30" s="1"/>
  <c r="U77" i="40" s="1"/>
  <c r="R45" i="27"/>
  <c r="R45" i="30" s="1"/>
  <c r="AH45" i="27"/>
  <c r="AH45" i="30" s="1"/>
  <c r="G173" i="31" s="1"/>
  <c r="AB47" i="27"/>
  <c r="AB47" i="30" s="1"/>
  <c r="R52" i="27"/>
  <c r="R52" i="30" s="1"/>
  <c r="P45" i="27"/>
  <c r="P45" i="30" s="1"/>
  <c r="AA119" i="27"/>
  <c r="AA119" i="30" s="1"/>
  <c r="F84" i="50" s="1"/>
  <c r="AF118" i="27"/>
  <c r="AF118" i="30" s="1"/>
  <c r="K83" i="50" s="1"/>
  <c r="AH111" i="27"/>
  <c r="AH111" i="30" s="1"/>
  <c r="S111" i="27"/>
  <c r="S111" i="30" s="1"/>
  <c r="S77" i="40" s="1"/>
  <c r="V40" i="27"/>
  <c r="V40" i="30" s="1"/>
  <c r="S45" i="27"/>
  <c r="S45" i="30" s="1"/>
  <c r="AF49" i="27"/>
  <c r="AF49" i="30" s="1"/>
  <c r="X50" i="27"/>
  <c r="X50" i="30" s="1"/>
  <c r="AD52" i="27"/>
  <c r="AD52" i="30" s="1"/>
  <c r="AF54" i="27"/>
  <c r="U42" i="27"/>
  <c r="U42" i="30" s="1"/>
  <c r="Y119" i="27"/>
  <c r="Y119" i="30" s="1"/>
  <c r="D84" i="50" s="1"/>
  <c r="AD118" i="27"/>
  <c r="AD118" i="30" s="1"/>
  <c r="I83" i="50" s="1"/>
  <c r="AE111" i="27"/>
  <c r="AE111" i="30" s="1"/>
  <c r="R111" i="27"/>
  <c r="R111" i="30" s="1"/>
  <c r="R77" i="40" s="1"/>
  <c r="T45" i="27"/>
  <c r="T45" i="30" s="1"/>
  <c r="AH49" i="27"/>
  <c r="AH49" i="30" s="1"/>
  <c r="AA50" i="27"/>
  <c r="AA50" i="30" s="1"/>
  <c r="AH52" i="27"/>
  <c r="AH52" i="30" s="1"/>
  <c r="AG54" i="27"/>
  <c r="X119" i="27"/>
  <c r="X119" i="30" s="1"/>
  <c r="AA118" i="27"/>
  <c r="AA118" i="30" s="1"/>
  <c r="F83" i="50" s="1"/>
  <c r="AD111" i="27"/>
  <c r="AD111" i="30" s="1"/>
  <c r="AG110" i="27"/>
  <c r="AG110" i="30" s="1"/>
  <c r="T38" i="27"/>
  <c r="T38" i="30" s="1"/>
  <c r="U45" i="27"/>
  <c r="U45" i="30" s="1"/>
  <c r="AF46" i="27"/>
  <c r="AF46" i="30" s="1"/>
  <c r="E174" i="31" s="1"/>
  <c r="L174" i="31" s="1"/>
  <c r="R27" i="27"/>
  <c r="R27" i="30" s="1"/>
  <c r="AD123" i="27"/>
  <c r="AD123" i="30" s="1"/>
  <c r="I88" i="50" s="1"/>
  <c r="Q123" i="27"/>
  <c r="Q123" i="30" s="1"/>
  <c r="AE118" i="27"/>
  <c r="AE118" i="30" s="1"/>
  <c r="J83" i="50" s="1"/>
  <c r="AG115" i="27"/>
  <c r="AG115" i="30" s="1"/>
  <c r="Q115" i="27"/>
  <c r="Q115" i="30" s="1"/>
  <c r="Q81" i="40" s="1"/>
  <c r="AA111" i="27"/>
  <c r="AA111" i="30" s="1"/>
  <c r="AF110" i="27"/>
  <c r="AF110" i="30" s="1"/>
  <c r="AG108" i="27"/>
  <c r="AG108" i="30" s="1"/>
  <c r="AG24" i="27"/>
  <c r="AG24" i="30" s="1"/>
  <c r="S27" i="27"/>
  <c r="S27" i="30" s="1"/>
  <c r="P28" i="27"/>
  <c r="P28" i="30" s="1"/>
  <c r="X41" i="27"/>
  <c r="X41" i="30" s="1"/>
  <c r="AA42" i="27"/>
  <c r="AA42" i="30" s="1"/>
  <c r="V45" i="27"/>
  <c r="V45" i="30" s="1"/>
  <c r="U49" i="27"/>
  <c r="U49" i="30" s="1"/>
  <c r="AB50" i="27"/>
  <c r="AB50" i="30" s="1"/>
  <c r="S52" i="27"/>
  <c r="S52" i="30" s="1"/>
  <c r="AC123" i="27"/>
  <c r="AC123" i="30" s="1"/>
  <c r="H88" i="50" s="1"/>
  <c r="AF115" i="27"/>
  <c r="AF115" i="30" s="1"/>
  <c r="AC110" i="27"/>
  <c r="AC110" i="30" s="1"/>
  <c r="AF108" i="27"/>
  <c r="AF108" i="30" s="1"/>
  <c r="U27" i="27"/>
  <c r="U27" i="30" s="1"/>
  <c r="Y28" i="27"/>
  <c r="Y28" i="30" s="1"/>
  <c r="AG41" i="27"/>
  <c r="AG41" i="30" s="1"/>
  <c r="AB42" i="27"/>
  <c r="AB42" i="30" s="1"/>
  <c r="Y45" i="27"/>
  <c r="Y45" i="30" s="1"/>
  <c r="V49" i="27"/>
  <c r="V49" i="30" s="1"/>
  <c r="AF50" i="27"/>
  <c r="AF50" i="30" s="1"/>
  <c r="U52" i="27"/>
  <c r="U52" i="30" s="1"/>
  <c r="AA44" i="27"/>
  <c r="AA44" i="30" s="1"/>
  <c r="Z123" i="27"/>
  <c r="Z123" i="30" s="1"/>
  <c r="E88" i="50" s="1"/>
  <c r="AF116" i="27"/>
  <c r="AF116" i="30" s="1"/>
  <c r="AC115" i="27"/>
  <c r="AC115" i="30" s="1"/>
  <c r="Y110" i="27"/>
  <c r="Y110" i="30" s="1"/>
  <c r="Y108" i="27"/>
  <c r="Y108" i="30" s="1"/>
  <c r="V27" i="27"/>
  <c r="V27" i="30" s="1"/>
  <c r="AC28" i="27"/>
  <c r="AC28" i="30" s="1"/>
  <c r="AH41" i="27"/>
  <c r="AH41" i="30" s="1"/>
  <c r="AF42" i="27"/>
  <c r="AF42" i="30" s="1"/>
  <c r="E170" i="31" s="1"/>
  <c r="Z45" i="27"/>
  <c r="Z45" i="30" s="1"/>
  <c r="X49" i="27"/>
  <c r="X49" i="30" s="1"/>
  <c r="V52" i="27"/>
  <c r="V52" i="30" s="1"/>
  <c r="Y123" i="27"/>
  <c r="Y123" i="30" s="1"/>
  <c r="D88" i="50" s="1"/>
  <c r="AE116" i="27"/>
  <c r="AE116" i="30" s="1"/>
  <c r="Z115" i="27"/>
  <c r="Z115" i="30" s="1"/>
  <c r="X110" i="27"/>
  <c r="X110" i="30" s="1"/>
  <c r="X76" i="40" s="1"/>
  <c r="X108" i="27"/>
  <c r="X108" i="30" s="1"/>
  <c r="X74" i="40" s="1"/>
  <c r="AC27" i="27"/>
  <c r="AC27" i="30" s="1"/>
  <c r="AG28" i="27"/>
  <c r="AG28" i="30" s="1"/>
  <c r="AB49" i="27"/>
  <c r="AB49" i="30" s="1"/>
  <c r="Y52" i="27"/>
  <c r="Y52" i="30" s="1"/>
  <c r="V41" i="27"/>
  <c r="V41" i="30" s="1"/>
  <c r="X123" i="27"/>
  <c r="X123" i="30" s="1"/>
  <c r="X116" i="27"/>
  <c r="X116" i="30" s="1"/>
  <c r="X82" i="40" s="1"/>
  <c r="Y115" i="27"/>
  <c r="Y115" i="30" s="1"/>
  <c r="Q108" i="27"/>
  <c r="Q108" i="30" s="1"/>
  <c r="Q74" i="40" s="1"/>
  <c r="AD27" i="27"/>
  <c r="AD27" i="30" s="1"/>
  <c r="C89" i="31" s="1"/>
  <c r="AC49" i="27"/>
  <c r="AC49" i="30" s="1"/>
  <c r="Z52" i="27"/>
  <c r="Z52" i="30" s="1"/>
  <c r="AH123" i="27"/>
  <c r="AH123" i="30" s="1"/>
  <c r="M88" i="50" s="1"/>
  <c r="V123" i="27"/>
  <c r="V123" i="30" s="1"/>
  <c r="W116" i="27"/>
  <c r="W116" i="30" s="1"/>
  <c r="W82" i="40" s="1"/>
  <c r="X115" i="27"/>
  <c r="X115" i="30" s="1"/>
  <c r="X81" i="40" s="1"/>
  <c r="AH27" i="27"/>
  <c r="AH27" i="30" s="1"/>
  <c r="D89" i="31" s="1"/>
  <c r="S38" i="27"/>
  <c r="S38" i="30" s="1"/>
  <c r="P42" i="27"/>
  <c r="P42" i="30" s="1"/>
  <c r="AD49" i="27"/>
  <c r="AD49" i="30" s="1"/>
  <c r="AC52" i="27"/>
  <c r="AC52" i="30" s="1"/>
  <c r="Y41" i="27"/>
  <c r="Y41" i="30" s="1"/>
  <c r="R44" i="27"/>
  <c r="R44" i="30" s="1"/>
  <c r="AD44" i="27"/>
  <c r="AD44" i="30" s="1"/>
  <c r="C172" i="31" s="1"/>
  <c r="P46" i="27"/>
  <c r="P46" i="30" s="1"/>
  <c r="V48" i="27"/>
  <c r="V48" i="30" s="1"/>
  <c r="P53" i="27"/>
  <c r="P53" i="30" s="1"/>
  <c r="Y53" i="27"/>
  <c r="Y53" i="30" s="1"/>
  <c r="P54" i="27"/>
  <c r="P54" i="30" s="1"/>
  <c r="Q44" i="27"/>
  <c r="Q44" i="30" s="1"/>
  <c r="P41" i="27"/>
  <c r="P41" i="30" s="1"/>
  <c r="Z41" i="27"/>
  <c r="Z41" i="30" s="1"/>
  <c r="AC42" i="27"/>
  <c r="AC42" i="30" s="1"/>
  <c r="S44" i="27"/>
  <c r="S44" i="30" s="1"/>
  <c r="AG44" i="27"/>
  <c r="AG44" i="30" s="1"/>
  <c r="F172" i="31" s="1"/>
  <c r="M172" i="31" s="1"/>
  <c r="Q46" i="27"/>
  <c r="Q46" i="30" s="1"/>
  <c r="AD48" i="27"/>
  <c r="AG49" i="27"/>
  <c r="AG49" i="30" s="1"/>
  <c r="AA52" i="27"/>
  <c r="AA52" i="30" s="1"/>
  <c r="Q53" i="27"/>
  <c r="Q53" i="30" s="1"/>
  <c r="AB53" i="27"/>
  <c r="AB53" i="30" s="1"/>
  <c r="Q54" i="27"/>
  <c r="Q54" i="30" s="1"/>
  <c r="Q41" i="27"/>
  <c r="Q41" i="30" s="1"/>
  <c r="AB41" i="27"/>
  <c r="AB41" i="30" s="1"/>
  <c r="U44" i="27"/>
  <c r="U44" i="30" s="1"/>
  <c r="AH44" i="27"/>
  <c r="AH44" i="30" s="1"/>
  <c r="G172" i="31" s="1"/>
  <c r="T46" i="27"/>
  <c r="T46" i="30" s="1"/>
  <c r="R53" i="27"/>
  <c r="R53" i="30" s="1"/>
  <c r="AC53" i="27"/>
  <c r="AC53" i="30" s="1"/>
  <c r="T54" i="27"/>
  <c r="T54" i="30" s="1"/>
  <c r="R41" i="27"/>
  <c r="R41" i="30" s="1"/>
  <c r="AC41" i="27"/>
  <c r="AC41" i="30" s="1"/>
  <c r="S42" i="27"/>
  <c r="S42" i="30" s="1"/>
  <c r="V44" i="27"/>
  <c r="V44" i="30" s="1"/>
  <c r="AF45" i="27"/>
  <c r="AF45" i="30" s="1"/>
  <c r="E173" i="31" s="1"/>
  <c r="L173" i="31" s="1"/>
  <c r="X46" i="27"/>
  <c r="X46" i="30" s="1"/>
  <c r="T47" i="27"/>
  <c r="T47" i="30" s="1"/>
  <c r="Y49" i="27"/>
  <c r="Y49" i="30" s="1"/>
  <c r="S53" i="27"/>
  <c r="S53" i="30" s="1"/>
  <c r="AD53" i="27"/>
  <c r="AD53" i="30" s="1"/>
  <c r="X54" i="27"/>
  <c r="X54" i="30" s="1"/>
  <c r="AC44" i="27"/>
  <c r="AC44" i="30" s="1"/>
  <c r="T41" i="27"/>
  <c r="T41" i="30" s="1"/>
  <c r="AD41" i="27"/>
  <c r="AD41" i="30" s="1"/>
  <c r="T42" i="27"/>
  <c r="T42" i="30" s="1"/>
  <c r="Y44" i="27"/>
  <c r="Y44" i="30" s="1"/>
  <c r="X45" i="27"/>
  <c r="X45" i="30" s="1"/>
  <c r="AG45" i="27"/>
  <c r="AG45" i="30" s="1"/>
  <c r="F173" i="31" s="1"/>
  <c r="Y46" i="27"/>
  <c r="Y46" i="30" s="1"/>
  <c r="AA47" i="27"/>
  <c r="AA47" i="30" s="1"/>
  <c r="Z49" i="27"/>
  <c r="Z49" i="30" s="1"/>
  <c r="AC50" i="27"/>
  <c r="AC50" i="30" s="1"/>
  <c r="AG52" i="27"/>
  <c r="AG52" i="30" s="1"/>
  <c r="T53" i="27"/>
  <c r="T53" i="30" s="1"/>
  <c r="AF53" i="27"/>
  <c r="AF53" i="30" s="1"/>
  <c r="Y54" i="27"/>
  <c r="Y54" i="30" s="1"/>
  <c r="U41" i="27"/>
  <c r="U41" i="30" s="1"/>
  <c r="AF41" i="27"/>
  <c r="AF41" i="30" s="1"/>
  <c r="Z44" i="27"/>
  <c r="Z44" i="30" s="1"/>
  <c r="AB46" i="27"/>
  <c r="AB46" i="30" s="1"/>
  <c r="U53" i="27"/>
  <c r="U53" i="30" s="1"/>
  <c r="AG53" i="27"/>
  <c r="AG53" i="30" s="1"/>
  <c r="AB54" i="27"/>
  <c r="AB54" i="30" s="1"/>
  <c r="AD40" i="27"/>
  <c r="AD40" i="30" s="1"/>
  <c r="B30" i="52" s="1"/>
  <c r="S39" i="27"/>
  <c r="S39" i="30" s="1"/>
  <c r="T39" i="27"/>
  <c r="T39" i="30" s="1"/>
  <c r="AA39" i="27"/>
  <c r="AA39" i="30" s="1"/>
  <c r="AB39" i="27"/>
  <c r="AB39" i="30" s="1"/>
  <c r="V36" i="27"/>
  <c r="V36" i="30" s="1"/>
  <c r="W48" i="27"/>
  <c r="W48" i="30" s="1"/>
  <c r="AE123" i="27"/>
  <c r="AE123" i="30" s="1"/>
  <c r="J88" i="50" s="1"/>
  <c r="W123" i="27"/>
  <c r="W123" i="30" s="1"/>
  <c r="AH119" i="27"/>
  <c r="AH119" i="30" s="1"/>
  <c r="M84" i="50" s="1"/>
  <c r="Z119" i="27"/>
  <c r="Z119" i="30" s="1"/>
  <c r="E84" i="50" s="1"/>
  <c r="R119" i="27"/>
  <c r="R119" i="30" s="1"/>
  <c r="AC118" i="27"/>
  <c r="AC118" i="30" s="1"/>
  <c r="H83" i="50" s="1"/>
  <c r="U118" i="27"/>
  <c r="U118" i="30" s="1"/>
  <c r="AE115" i="27"/>
  <c r="AE115" i="30" s="1"/>
  <c r="W115" i="27"/>
  <c r="W115" i="30" s="1"/>
  <c r="W81" i="40" s="1"/>
  <c r="AB111" i="27"/>
  <c r="AB111" i="30" s="1"/>
  <c r="T111" i="27"/>
  <c r="T111" i="30" s="1"/>
  <c r="T77" i="40" s="1"/>
  <c r="AE110" i="27"/>
  <c r="AE110" i="30" s="1"/>
  <c r="W110" i="27"/>
  <c r="W110" i="30" s="1"/>
  <c r="W76" i="40" s="1"/>
  <c r="AD109" i="27"/>
  <c r="AD109" i="30" s="1"/>
  <c r="AE107" i="27"/>
  <c r="AE107" i="30" s="1"/>
  <c r="AH24" i="27"/>
  <c r="AH24" i="30" s="1"/>
  <c r="AB38" i="27"/>
  <c r="AB38" i="30" s="1"/>
  <c r="U39" i="27"/>
  <c r="U39" i="30" s="1"/>
  <c r="AC39" i="27"/>
  <c r="AC39" i="30" s="1"/>
  <c r="P40" i="27"/>
  <c r="P40" i="30" s="1"/>
  <c r="X40" i="27"/>
  <c r="X40" i="30" s="1"/>
  <c r="AF40" i="27"/>
  <c r="AF40" i="30" s="1"/>
  <c r="S41" i="27"/>
  <c r="S41" i="30" s="1"/>
  <c r="AA41" i="27"/>
  <c r="AA41" i="30" s="1"/>
  <c r="V42" i="27"/>
  <c r="V42" i="30" s="1"/>
  <c r="AD42" i="27"/>
  <c r="AD42" i="30" s="1"/>
  <c r="C170" i="31" s="1"/>
  <c r="Q43" i="27"/>
  <c r="Q43" i="30" s="1"/>
  <c r="Y43" i="27"/>
  <c r="Y43" i="30" s="1"/>
  <c r="AG43" i="27"/>
  <c r="AG43" i="30" s="1"/>
  <c r="F171" i="31" s="1"/>
  <c r="T44" i="27"/>
  <c r="T44" i="30" s="1"/>
  <c r="AB44" i="27"/>
  <c r="AB44" i="30" s="1"/>
  <c r="W45" i="27"/>
  <c r="W45" i="30" s="1"/>
  <c r="R46" i="27"/>
  <c r="R46" i="30" s="1"/>
  <c r="Z46" i="27"/>
  <c r="Z46" i="30" s="1"/>
  <c r="AH46" i="27"/>
  <c r="AH46" i="30" s="1"/>
  <c r="G174" i="31" s="1"/>
  <c r="U47" i="27"/>
  <c r="U47" i="30" s="1"/>
  <c r="AC47" i="27"/>
  <c r="AC47" i="30" s="1"/>
  <c r="P48" i="27"/>
  <c r="P48" i="30" s="1"/>
  <c r="X48" i="27"/>
  <c r="X48" i="30" s="1"/>
  <c r="AF48" i="27"/>
  <c r="S49" i="27"/>
  <c r="S49" i="30" s="1"/>
  <c r="AA49" i="27"/>
  <c r="AA49" i="30" s="1"/>
  <c r="V50" i="27"/>
  <c r="V50" i="30" s="1"/>
  <c r="AD50" i="27"/>
  <c r="AD50" i="30" s="1"/>
  <c r="Q51" i="27"/>
  <c r="Q51" i="30" s="1"/>
  <c r="Y51" i="27"/>
  <c r="Y51" i="30" s="1"/>
  <c r="AG51" i="27"/>
  <c r="AG51" i="30" s="1"/>
  <c r="T52" i="27"/>
  <c r="T52" i="30" s="1"/>
  <c r="AB52" i="27"/>
  <c r="AB52" i="30" s="1"/>
  <c r="W53" i="27"/>
  <c r="W53" i="30" s="1"/>
  <c r="AE53" i="27"/>
  <c r="AE53" i="30" s="1"/>
  <c r="R54" i="27"/>
  <c r="R54" i="30" s="1"/>
  <c r="Z54" i="27"/>
  <c r="Z54" i="30" s="1"/>
  <c r="AH54" i="27"/>
  <c r="U55" i="27"/>
  <c r="U55" i="30" s="1"/>
  <c r="AC55" i="27"/>
  <c r="AC55" i="30" s="1"/>
  <c r="AB118" i="27"/>
  <c r="AB118" i="30" s="1"/>
  <c r="G83" i="50" s="1"/>
  <c r="T118" i="27"/>
  <c r="T118" i="30" s="1"/>
  <c r="AD115" i="27"/>
  <c r="AD115" i="30" s="1"/>
  <c r="V115" i="27"/>
  <c r="V115" i="30" s="1"/>
  <c r="V81" i="40" s="1"/>
  <c r="AD110" i="27"/>
  <c r="AD110" i="30" s="1"/>
  <c r="V110" i="27"/>
  <c r="V110" i="30" s="1"/>
  <c r="V76" i="40" s="1"/>
  <c r="AD107" i="27"/>
  <c r="AD107" i="30" s="1"/>
  <c r="V39" i="27"/>
  <c r="V39" i="30" s="1"/>
  <c r="AD39" i="27"/>
  <c r="AD39" i="30" s="1"/>
  <c r="C167" i="31" s="1"/>
  <c r="Q40" i="27"/>
  <c r="Q40" i="30" s="1"/>
  <c r="Y40" i="27"/>
  <c r="Y40" i="30" s="1"/>
  <c r="AG40" i="27"/>
  <c r="AG40" i="30" s="1"/>
  <c r="W42" i="27"/>
  <c r="W42" i="30" s="1"/>
  <c r="AE42" i="27"/>
  <c r="AE42" i="30" s="1"/>
  <c r="D170" i="31" s="1"/>
  <c r="R43" i="27"/>
  <c r="R43" i="30" s="1"/>
  <c r="Z43" i="27"/>
  <c r="Z43" i="30" s="1"/>
  <c r="AH43" i="27"/>
  <c r="AH43" i="30" s="1"/>
  <c r="G171" i="31" s="1"/>
  <c r="S46" i="27"/>
  <c r="S46" i="30" s="1"/>
  <c r="AA46" i="27"/>
  <c r="AA46" i="30" s="1"/>
  <c r="V47" i="27"/>
  <c r="V47" i="30" s="1"/>
  <c r="AD47" i="27"/>
  <c r="AD47" i="30" s="1"/>
  <c r="C175" i="31" s="1"/>
  <c r="F109" i="31" s="1"/>
  <c r="C109" i="31" s="1"/>
  <c r="D109" i="31" s="1"/>
  <c r="Q48" i="27"/>
  <c r="Q48" i="30" s="1"/>
  <c r="Y48" i="27"/>
  <c r="Y48" i="30" s="1"/>
  <c r="AG48" i="27"/>
  <c r="W50" i="27"/>
  <c r="W50" i="30" s="1"/>
  <c r="AE50" i="27"/>
  <c r="AE50" i="30" s="1"/>
  <c r="R51" i="27"/>
  <c r="R51" i="30" s="1"/>
  <c r="Z51" i="27"/>
  <c r="Z51" i="30" s="1"/>
  <c r="AH51" i="27"/>
  <c r="AH51" i="30" s="1"/>
  <c r="S54" i="27"/>
  <c r="S54" i="30" s="1"/>
  <c r="AA54" i="27"/>
  <c r="AA54" i="30" s="1"/>
  <c r="V55" i="27"/>
  <c r="V55" i="30" s="1"/>
  <c r="AD55" i="27"/>
  <c r="AD55" i="30" s="1"/>
  <c r="AE40" i="27"/>
  <c r="AE40" i="30" s="1"/>
  <c r="AE48" i="27"/>
  <c r="X51" i="27"/>
  <c r="X51" i="30" s="1"/>
  <c r="W39" i="27"/>
  <c r="W39" i="30" s="1"/>
  <c r="AE39" i="27"/>
  <c r="AE39" i="30" s="1"/>
  <c r="D167" i="31" s="1"/>
  <c r="R40" i="27"/>
  <c r="R40" i="30" s="1"/>
  <c r="Z40" i="27"/>
  <c r="Z40" i="30" s="1"/>
  <c r="AH40" i="27"/>
  <c r="AH40" i="30" s="1"/>
  <c r="S43" i="27"/>
  <c r="S43" i="30" s="1"/>
  <c r="AA43" i="27"/>
  <c r="AA43" i="30" s="1"/>
  <c r="W47" i="27"/>
  <c r="W47" i="30" s="1"/>
  <c r="AE47" i="27"/>
  <c r="AE47" i="30" s="1"/>
  <c r="D175" i="31" s="1"/>
  <c r="G109" i="31" s="1"/>
  <c r="R48" i="27"/>
  <c r="R48" i="30" s="1"/>
  <c r="Z48" i="27"/>
  <c r="Z48" i="30" s="1"/>
  <c r="AH48" i="27"/>
  <c r="S51" i="27"/>
  <c r="S51" i="30" s="1"/>
  <c r="AA51" i="27"/>
  <c r="AA51" i="30" s="1"/>
  <c r="W55" i="27"/>
  <c r="W55" i="30" s="1"/>
  <c r="AE55" i="27"/>
  <c r="AE55" i="30" s="1"/>
  <c r="W43" i="27"/>
  <c r="W43" i="30" s="1"/>
  <c r="AE43" i="27"/>
  <c r="AE43" i="30" s="1"/>
  <c r="D171" i="31" s="1"/>
  <c r="K171" i="31" s="1"/>
  <c r="W51" i="27"/>
  <c r="W51" i="30" s="1"/>
  <c r="AE51" i="27"/>
  <c r="AE51" i="30" s="1"/>
  <c r="W40" i="27"/>
  <c r="W40" i="30" s="1"/>
  <c r="P43" i="27"/>
  <c r="P43" i="30" s="1"/>
  <c r="X43" i="27"/>
  <c r="X43" i="30" s="1"/>
  <c r="AF43" i="27"/>
  <c r="AF43" i="30" s="1"/>
  <c r="E171" i="31" s="1"/>
  <c r="AB123" i="27"/>
  <c r="AB123" i="30" s="1"/>
  <c r="G88" i="50" s="1"/>
  <c r="T123" i="27"/>
  <c r="T123" i="30" s="1"/>
  <c r="W119" i="27"/>
  <c r="W119" i="30" s="1"/>
  <c r="AH118" i="27"/>
  <c r="AH118" i="30" s="1"/>
  <c r="M83" i="50" s="1"/>
  <c r="Z118" i="27"/>
  <c r="Z118" i="30" s="1"/>
  <c r="E83" i="50" s="1"/>
  <c r="R118" i="27"/>
  <c r="R118" i="30" s="1"/>
  <c r="AB115" i="27"/>
  <c r="AB115" i="30" s="1"/>
  <c r="T115" i="27"/>
  <c r="T115" i="30" s="1"/>
  <c r="T81" i="40" s="1"/>
  <c r="AG111" i="27"/>
  <c r="AG111" i="30" s="1"/>
  <c r="Y111" i="27"/>
  <c r="Y111" i="30" s="1"/>
  <c r="Q111" i="27"/>
  <c r="Q111" i="30" s="1"/>
  <c r="Q77" i="40" s="1"/>
  <c r="AB110" i="27"/>
  <c r="AB110" i="30" s="1"/>
  <c r="T110" i="27"/>
  <c r="T110" i="30" s="1"/>
  <c r="T76" i="40" s="1"/>
  <c r="U107" i="27"/>
  <c r="U107" i="30" s="1"/>
  <c r="U73" i="40" s="1"/>
  <c r="U25" i="27"/>
  <c r="U25" i="30" s="1"/>
  <c r="U28" i="27"/>
  <c r="U28" i="30" s="1"/>
  <c r="T29" i="27"/>
  <c r="T29" i="30" s="1"/>
  <c r="T35" i="27"/>
  <c r="T35" i="30" s="1"/>
  <c r="P39" i="27"/>
  <c r="P39" i="30" s="1"/>
  <c r="X39" i="27"/>
  <c r="X39" i="30" s="1"/>
  <c r="AF39" i="27"/>
  <c r="AF39" i="30" s="1"/>
  <c r="E167" i="31" s="1"/>
  <c r="S40" i="27"/>
  <c r="S40" i="30" s="1"/>
  <c r="AA40" i="27"/>
  <c r="AA40" i="30" s="1"/>
  <c r="Q42" i="27"/>
  <c r="Q42" i="30" s="1"/>
  <c r="Y42" i="27"/>
  <c r="Y42" i="30" s="1"/>
  <c r="AG42" i="27"/>
  <c r="AG42" i="30" s="1"/>
  <c r="F170" i="31" s="1"/>
  <c r="T43" i="27"/>
  <c r="T43" i="30" s="1"/>
  <c r="AB43" i="27"/>
  <c r="AB43" i="30" s="1"/>
  <c r="W44" i="27"/>
  <c r="W44" i="30" s="1"/>
  <c r="AE44" i="27"/>
  <c r="AE44" i="30" s="1"/>
  <c r="D172" i="31" s="1"/>
  <c r="U46" i="27"/>
  <c r="U46" i="30" s="1"/>
  <c r="AC46" i="27"/>
  <c r="AC46" i="30" s="1"/>
  <c r="P47" i="27"/>
  <c r="P47" i="30" s="1"/>
  <c r="X47" i="27"/>
  <c r="X47" i="30" s="1"/>
  <c r="AF47" i="27"/>
  <c r="AF47" i="30" s="1"/>
  <c r="E175" i="31" s="1"/>
  <c r="H109" i="31" s="1"/>
  <c r="S48" i="27"/>
  <c r="S48" i="30" s="1"/>
  <c r="AA48" i="27"/>
  <c r="AA48" i="30" s="1"/>
  <c r="Q50" i="27"/>
  <c r="Q50" i="30" s="1"/>
  <c r="Y50" i="27"/>
  <c r="Y50" i="30" s="1"/>
  <c r="AG50" i="27"/>
  <c r="AG50" i="30" s="1"/>
  <c r="T51" i="27"/>
  <c r="T51" i="30" s="1"/>
  <c r="AB51" i="27"/>
  <c r="AB51" i="30" s="1"/>
  <c r="W52" i="27"/>
  <c r="W52" i="30" s="1"/>
  <c r="AE52" i="27"/>
  <c r="AE52" i="30" s="1"/>
  <c r="Z53" i="27"/>
  <c r="Z53" i="30" s="1"/>
  <c r="AH53" i="27"/>
  <c r="AH53" i="30" s="1"/>
  <c r="U54" i="27"/>
  <c r="U54" i="30" s="1"/>
  <c r="AC54" i="27"/>
  <c r="AC54" i="30" s="1"/>
  <c r="P55" i="27"/>
  <c r="P55" i="30" s="1"/>
  <c r="X55" i="27"/>
  <c r="X55" i="30" s="1"/>
  <c r="AF55" i="27"/>
  <c r="AF55" i="30" s="1"/>
  <c r="P51" i="27"/>
  <c r="P51" i="30" s="1"/>
  <c r="AF51" i="27"/>
  <c r="AF51" i="30" s="1"/>
  <c r="AA123" i="27"/>
  <c r="AA123" i="30" s="1"/>
  <c r="F88" i="50" s="1"/>
  <c r="AD119" i="27"/>
  <c r="AD119" i="30" s="1"/>
  <c r="I84" i="50" s="1"/>
  <c r="AG118" i="27"/>
  <c r="AG118" i="30" s="1"/>
  <c r="L83" i="50" s="1"/>
  <c r="Y118" i="27"/>
  <c r="Y118" i="30" s="1"/>
  <c r="D83" i="50" s="1"/>
  <c r="AA115" i="27"/>
  <c r="AA115" i="30" s="1"/>
  <c r="AF111" i="27"/>
  <c r="AF111" i="30" s="1"/>
  <c r="X111" i="27"/>
  <c r="X111" i="30" s="1"/>
  <c r="X77" i="40" s="1"/>
  <c r="AA110" i="27"/>
  <c r="AA110" i="30" s="1"/>
  <c r="S110" i="27"/>
  <c r="S110" i="30" s="1"/>
  <c r="S76" i="40" s="1"/>
  <c r="T107" i="27"/>
  <c r="T107" i="30" s="1"/>
  <c r="T73" i="40" s="1"/>
  <c r="R24" i="27"/>
  <c r="R24" i="30" s="1"/>
  <c r="AB25" i="27"/>
  <c r="AB25" i="30" s="1"/>
  <c r="V28" i="27"/>
  <c r="V28" i="30" s="1"/>
  <c r="AD35" i="27"/>
  <c r="AD35" i="30" s="1"/>
  <c r="Q39" i="27"/>
  <c r="Q39" i="30" s="1"/>
  <c r="Y39" i="27"/>
  <c r="Y39" i="30" s="1"/>
  <c r="AG39" i="27"/>
  <c r="AG39" i="30" s="1"/>
  <c r="F167" i="31" s="1"/>
  <c r="T40" i="27"/>
  <c r="T40" i="30" s="1"/>
  <c r="AB40" i="27"/>
  <c r="AB40" i="30" s="1"/>
  <c r="W41" i="27"/>
  <c r="W41" i="30" s="1"/>
  <c r="R42" i="27"/>
  <c r="R42" i="30" s="1"/>
  <c r="Z42" i="27"/>
  <c r="Z42" i="30" s="1"/>
  <c r="U43" i="27"/>
  <c r="U43" i="30" s="1"/>
  <c r="AC43" i="27"/>
  <c r="AC43" i="30" s="1"/>
  <c r="P44" i="27"/>
  <c r="P44" i="30" s="1"/>
  <c r="X44" i="27"/>
  <c r="X44" i="30" s="1"/>
  <c r="V46" i="27"/>
  <c r="V46" i="30" s="1"/>
  <c r="AD46" i="27"/>
  <c r="AD46" i="30" s="1"/>
  <c r="C174" i="31" s="1"/>
  <c r="K174" i="31" s="1"/>
  <c r="Q47" i="27"/>
  <c r="Q47" i="30" s="1"/>
  <c r="Y47" i="27"/>
  <c r="Y47" i="30" s="1"/>
  <c r="AG47" i="27"/>
  <c r="AG47" i="30" s="1"/>
  <c r="F175" i="31" s="1"/>
  <c r="I109" i="31" s="1"/>
  <c r="T48" i="27"/>
  <c r="T48" i="30" s="1"/>
  <c r="AB48" i="27"/>
  <c r="AB48" i="30" s="1"/>
  <c r="W49" i="27"/>
  <c r="W49" i="30" s="1"/>
  <c r="R50" i="27"/>
  <c r="R50" i="30" s="1"/>
  <c r="Z50" i="27"/>
  <c r="Z50" i="30" s="1"/>
  <c r="U51" i="27"/>
  <c r="U51" i="30" s="1"/>
  <c r="AC51" i="27"/>
  <c r="AC51" i="30" s="1"/>
  <c r="P52" i="27"/>
  <c r="P52" i="30" s="1"/>
  <c r="X52" i="27"/>
  <c r="X52" i="30" s="1"/>
  <c r="V54" i="27"/>
  <c r="V54" i="30" s="1"/>
  <c r="AD54" i="27"/>
  <c r="Q55" i="27"/>
  <c r="Q55" i="30" s="1"/>
  <c r="Y55" i="27"/>
  <c r="Y55" i="30" s="1"/>
  <c r="AG55" i="27"/>
  <c r="AG55" i="30" s="1"/>
  <c r="AH110" i="27"/>
  <c r="AH110" i="30" s="1"/>
  <c r="Z110" i="27"/>
  <c r="Z110" i="30" s="1"/>
  <c r="R39" i="27"/>
  <c r="R39" i="30" s="1"/>
  <c r="Z39" i="27"/>
  <c r="Z39" i="30" s="1"/>
  <c r="U40" i="27"/>
  <c r="U40" i="30" s="1"/>
  <c r="V43" i="27"/>
  <c r="V43" i="30" s="1"/>
  <c r="W46" i="27"/>
  <c r="W46" i="30" s="1"/>
  <c r="R47" i="27"/>
  <c r="R47" i="30" s="1"/>
  <c r="Z47" i="27"/>
  <c r="Z47" i="30" s="1"/>
  <c r="U48" i="27"/>
  <c r="U48" i="30" s="1"/>
  <c r="V51" i="27"/>
  <c r="V51" i="30" s="1"/>
  <c r="W54" i="27"/>
  <c r="W54" i="30" s="1"/>
  <c r="R55" i="27"/>
  <c r="R55" i="30" s="1"/>
  <c r="Z55" i="27"/>
  <c r="Z55" i="30" s="1"/>
  <c r="AC24" i="27"/>
  <c r="AC24" i="30" s="1"/>
  <c r="AC25" i="27"/>
  <c r="AC25" i="30" s="1"/>
  <c r="T27" i="27"/>
  <c r="T27" i="30" s="1"/>
  <c r="AF27" i="27"/>
  <c r="AF27" i="30" s="1"/>
  <c r="X28" i="27"/>
  <c r="X28" i="30" s="1"/>
  <c r="Q29" i="27"/>
  <c r="Q29" i="30" s="1"/>
  <c r="T30" i="27"/>
  <c r="T30" i="30" s="1"/>
  <c r="AC32" i="27"/>
  <c r="AC32" i="30" s="1"/>
  <c r="X37" i="27"/>
  <c r="X37" i="30" s="1"/>
  <c r="Y29" i="27"/>
  <c r="Y29" i="30" s="1"/>
  <c r="AA30" i="27"/>
  <c r="AA30" i="30" s="1"/>
  <c r="Q32" i="27"/>
  <c r="Q32" i="30" s="1"/>
  <c r="AG32" i="27"/>
  <c r="AG32" i="30" s="1"/>
  <c r="X27" i="27"/>
  <c r="X27" i="30" s="1"/>
  <c r="AF28" i="27"/>
  <c r="AF28" i="30" s="1"/>
  <c r="Z29" i="27"/>
  <c r="Z29" i="30" s="1"/>
  <c r="AB30" i="27"/>
  <c r="AB30" i="30" s="1"/>
  <c r="R32" i="27"/>
  <c r="R32" i="30" s="1"/>
  <c r="AA27" i="27"/>
  <c r="AA27" i="30" s="1"/>
  <c r="AC29" i="27"/>
  <c r="AC29" i="30" s="1"/>
  <c r="AD30" i="27"/>
  <c r="AD30" i="30" s="1"/>
  <c r="S32" i="27"/>
  <c r="S32" i="30" s="1"/>
  <c r="S24" i="27"/>
  <c r="S24" i="30" s="1"/>
  <c r="T25" i="27"/>
  <c r="T25" i="30" s="1"/>
  <c r="P27" i="27"/>
  <c r="P27" i="30" s="1"/>
  <c r="AB27" i="27"/>
  <c r="AB27" i="30" s="1"/>
  <c r="Q28" i="27"/>
  <c r="Q28" i="30" s="1"/>
  <c r="AH29" i="27"/>
  <c r="AH29" i="30" s="1"/>
  <c r="Y32" i="27"/>
  <c r="Y32" i="30" s="1"/>
  <c r="Z32" i="27"/>
  <c r="Z32" i="30" s="1"/>
  <c r="AB32" i="27"/>
  <c r="AB32" i="30" s="1"/>
  <c r="U35" i="27"/>
  <c r="U35" i="30" s="1"/>
  <c r="AF35" i="27"/>
  <c r="AF35" i="30" s="1"/>
  <c r="X36" i="27"/>
  <c r="X36" i="30" s="1"/>
  <c r="P37" i="27"/>
  <c r="P37" i="30" s="1"/>
  <c r="Y37" i="27"/>
  <c r="Y37" i="30" s="1"/>
  <c r="AH37" i="27"/>
  <c r="V23" i="27"/>
  <c r="V23" i="30" s="1"/>
  <c r="U24" i="27"/>
  <c r="U24" i="30" s="1"/>
  <c r="R29" i="27"/>
  <c r="R29" i="30" s="1"/>
  <c r="AA29" i="27"/>
  <c r="AA29" i="30" s="1"/>
  <c r="T32" i="27"/>
  <c r="T32" i="30" s="1"/>
  <c r="AH32" i="27"/>
  <c r="AH32" i="30" s="1"/>
  <c r="V35" i="27"/>
  <c r="V35" i="30" s="1"/>
  <c r="AH35" i="27"/>
  <c r="AH35" i="30" s="1"/>
  <c r="Y36" i="27"/>
  <c r="Y36" i="30" s="1"/>
  <c r="Q37" i="27"/>
  <c r="Q37" i="30" s="1"/>
  <c r="Z37" i="27"/>
  <c r="Z37" i="30" s="1"/>
  <c r="AD23" i="27"/>
  <c r="AD23" i="30" s="1"/>
  <c r="Y24" i="27"/>
  <c r="Y24" i="30" s="1"/>
  <c r="Z27" i="27"/>
  <c r="Z27" i="30" s="1"/>
  <c r="AD28" i="27"/>
  <c r="AD28" i="30" s="1"/>
  <c r="C90" i="31" s="1"/>
  <c r="S29" i="27"/>
  <c r="S29" i="30" s="1"/>
  <c r="AB29" i="27"/>
  <c r="AB29" i="30" s="1"/>
  <c r="S30" i="27"/>
  <c r="S30" i="30" s="1"/>
  <c r="V31" i="27"/>
  <c r="V31" i="30" s="1"/>
  <c r="U32" i="27"/>
  <c r="U32" i="30" s="1"/>
  <c r="X35" i="27"/>
  <c r="X35" i="30" s="1"/>
  <c r="AC36" i="27"/>
  <c r="AC36" i="30" s="1"/>
  <c r="R37" i="27"/>
  <c r="R37" i="30" s="1"/>
  <c r="AA37" i="27"/>
  <c r="AA37" i="30" s="1"/>
  <c r="Z35" i="27"/>
  <c r="Z35" i="30" s="1"/>
  <c r="AD36" i="27"/>
  <c r="AD36" i="30" s="1"/>
  <c r="S37" i="27"/>
  <c r="S37" i="30" s="1"/>
  <c r="AB37" i="27"/>
  <c r="AB37" i="30" s="1"/>
  <c r="AA24" i="27"/>
  <c r="AA24" i="30" s="1"/>
  <c r="U29" i="27"/>
  <c r="U29" i="30" s="1"/>
  <c r="AD29" i="27"/>
  <c r="AD29" i="30" s="1"/>
  <c r="T33" i="27"/>
  <c r="T33" i="30" s="1"/>
  <c r="P35" i="27"/>
  <c r="P35" i="30" s="1"/>
  <c r="AA35" i="27"/>
  <c r="AA35" i="30" s="1"/>
  <c r="P36" i="27"/>
  <c r="P36" i="30" s="1"/>
  <c r="AF36" i="27"/>
  <c r="AF36" i="30" s="1"/>
  <c r="T37" i="27"/>
  <c r="T37" i="30" s="1"/>
  <c r="AC37" i="27"/>
  <c r="Q24" i="27"/>
  <c r="Q24" i="30" s="1"/>
  <c r="AB24" i="27"/>
  <c r="AB24" i="30" s="1"/>
  <c r="V29" i="27"/>
  <c r="V29" i="30" s="1"/>
  <c r="AF29" i="27"/>
  <c r="AF29" i="30" s="1"/>
  <c r="AA32" i="27"/>
  <c r="AA32" i="30" s="1"/>
  <c r="U33" i="27"/>
  <c r="U33" i="30" s="1"/>
  <c r="R35" i="27"/>
  <c r="R35" i="30" s="1"/>
  <c r="AB35" i="27"/>
  <c r="AB35" i="30" s="1"/>
  <c r="Q36" i="27"/>
  <c r="Q36" i="30" s="1"/>
  <c r="AG36" i="27"/>
  <c r="AG36" i="30" s="1"/>
  <c r="U37" i="27"/>
  <c r="U37" i="30" s="1"/>
  <c r="AD37" i="27"/>
  <c r="X29" i="27"/>
  <c r="X29" i="30" s="1"/>
  <c r="AG29" i="27"/>
  <c r="AG29" i="30" s="1"/>
  <c r="AB33" i="27"/>
  <c r="AB33" i="30" s="1"/>
  <c r="S35" i="27"/>
  <c r="S35" i="30" s="1"/>
  <c r="AC35" i="27"/>
  <c r="AC35" i="30" s="1"/>
  <c r="U36" i="27"/>
  <c r="U36" i="30" s="1"/>
  <c r="V37" i="27"/>
  <c r="V37" i="30" s="1"/>
  <c r="AF37" i="27"/>
  <c r="S22" i="27"/>
  <c r="S22" i="30" s="1"/>
  <c r="T22" i="27"/>
  <c r="T22" i="30" s="1"/>
  <c r="V22" i="27"/>
  <c r="V22" i="30" s="1"/>
  <c r="AA22" i="27"/>
  <c r="AA22" i="30" s="1"/>
  <c r="AB22" i="27"/>
  <c r="AB22" i="30" s="1"/>
  <c r="AD22" i="27"/>
  <c r="AD22" i="30" s="1"/>
  <c r="AE26" i="27"/>
  <c r="AE26" i="30" s="1"/>
  <c r="U109" i="27"/>
  <c r="U109" i="30" s="1"/>
  <c r="U75" i="40" s="1"/>
  <c r="W23" i="27"/>
  <c r="W23" i="30" s="1"/>
  <c r="P26" i="27"/>
  <c r="P26" i="30" s="1"/>
  <c r="X26" i="27"/>
  <c r="X26" i="30" s="1"/>
  <c r="AF26" i="27"/>
  <c r="AF26" i="30" s="1"/>
  <c r="W31" i="27"/>
  <c r="W31" i="30" s="1"/>
  <c r="AA117" i="27"/>
  <c r="AA117" i="30" s="1"/>
  <c r="F82" i="50" s="1"/>
  <c r="S117" i="27"/>
  <c r="S117" i="30" s="1"/>
  <c r="AD116" i="27"/>
  <c r="AD116" i="30" s="1"/>
  <c r="V116" i="27"/>
  <c r="V116" i="30" s="1"/>
  <c r="V82" i="40" s="1"/>
  <c r="AB109" i="27"/>
  <c r="AB109" i="30" s="1"/>
  <c r="T109" i="27"/>
  <c r="T109" i="30" s="1"/>
  <c r="T75" i="40" s="1"/>
  <c r="AE108" i="27"/>
  <c r="AE108" i="30" s="1"/>
  <c r="W108" i="27"/>
  <c r="W108" i="30" s="1"/>
  <c r="W74" i="40" s="1"/>
  <c r="U22" i="27"/>
  <c r="U22" i="30" s="1"/>
  <c r="AC22" i="27"/>
  <c r="AC22" i="30" s="1"/>
  <c r="P23" i="27"/>
  <c r="P23" i="30" s="1"/>
  <c r="X23" i="27"/>
  <c r="X23" i="30" s="1"/>
  <c r="AF23" i="27"/>
  <c r="AF23" i="30" s="1"/>
  <c r="V25" i="27"/>
  <c r="V25" i="30" s="1"/>
  <c r="AD25" i="27"/>
  <c r="AD25" i="30" s="1"/>
  <c r="Q26" i="27"/>
  <c r="Q26" i="30" s="1"/>
  <c r="Y26" i="27"/>
  <c r="Y26" i="30" s="1"/>
  <c r="AG26" i="27"/>
  <c r="AG26" i="30" s="1"/>
  <c r="W28" i="27"/>
  <c r="W28" i="30" s="1"/>
  <c r="AE28" i="27"/>
  <c r="AE28" i="30" s="1"/>
  <c r="U30" i="27"/>
  <c r="U30" i="30" s="1"/>
  <c r="AC30" i="27"/>
  <c r="AC30" i="30" s="1"/>
  <c r="P31" i="27"/>
  <c r="P31" i="30" s="1"/>
  <c r="X31" i="27"/>
  <c r="X31" i="30" s="1"/>
  <c r="AF31" i="27"/>
  <c r="V33" i="27"/>
  <c r="V33" i="30" s="1"/>
  <c r="AD33" i="27"/>
  <c r="AD33" i="30" s="1"/>
  <c r="Q34" i="27"/>
  <c r="Q34" i="30" s="1"/>
  <c r="Y34" i="27"/>
  <c r="Y34" i="30" s="1"/>
  <c r="AG34" i="27"/>
  <c r="AG34" i="30" s="1"/>
  <c r="W36" i="27"/>
  <c r="W36" i="30" s="1"/>
  <c r="AE36" i="27"/>
  <c r="AE36" i="30" s="1"/>
  <c r="U38" i="27"/>
  <c r="U38" i="30" s="1"/>
  <c r="AC38" i="27"/>
  <c r="AC38" i="30" s="1"/>
  <c r="T117" i="27"/>
  <c r="T117" i="30" s="1"/>
  <c r="AE23" i="27"/>
  <c r="AE23" i="30" s="1"/>
  <c r="AH117" i="27"/>
  <c r="AH117" i="30" s="1"/>
  <c r="M82" i="50" s="1"/>
  <c r="Z117" i="27"/>
  <c r="Z117" i="30" s="1"/>
  <c r="E82" i="50" s="1"/>
  <c r="R117" i="27"/>
  <c r="R117" i="30" s="1"/>
  <c r="AC116" i="27"/>
  <c r="AC116" i="30" s="1"/>
  <c r="U116" i="27"/>
  <c r="U116" i="30" s="1"/>
  <c r="U82" i="40" s="1"/>
  <c r="AA109" i="27"/>
  <c r="AA109" i="30" s="1"/>
  <c r="S109" i="27"/>
  <c r="S109" i="30" s="1"/>
  <c r="S75" i="40" s="1"/>
  <c r="AD108" i="27"/>
  <c r="AD108" i="30" s="1"/>
  <c r="V108" i="27"/>
  <c r="V108" i="30" s="1"/>
  <c r="V74" i="40" s="1"/>
  <c r="Q23" i="27"/>
  <c r="Q23" i="30" s="1"/>
  <c r="Y23" i="27"/>
  <c r="Y23" i="30" s="1"/>
  <c r="AG23" i="27"/>
  <c r="AG23" i="30" s="1"/>
  <c r="W25" i="27"/>
  <c r="W25" i="30" s="1"/>
  <c r="AE25" i="27"/>
  <c r="AE25" i="30" s="1"/>
  <c r="R26" i="27"/>
  <c r="R26" i="30" s="1"/>
  <c r="Z26" i="27"/>
  <c r="Z26" i="30" s="1"/>
  <c r="AH26" i="27"/>
  <c r="AH26" i="30" s="1"/>
  <c r="Q31" i="27"/>
  <c r="Q31" i="30" s="1"/>
  <c r="Y31" i="27"/>
  <c r="Y31" i="30" s="1"/>
  <c r="AG31" i="27"/>
  <c r="W33" i="27"/>
  <c r="W33" i="30" s="1"/>
  <c r="AE33" i="27"/>
  <c r="AE33" i="30" s="1"/>
  <c r="R34" i="27"/>
  <c r="R34" i="30" s="1"/>
  <c r="Z34" i="27"/>
  <c r="Z34" i="30" s="1"/>
  <c r="AH34" i="27"/>
  <c r="AH34" i="30" s="1"/>
  <c r="V38" i="27"/>
  <c r="V38" i="30" s="1"/>
  <c r="AD38" i="27"/>
  <c r="AD38" i="30" s="1"/>
  <c r="W34" i="27"/>
  <c r="W34" i="30" s="1"/>
  <c r="X34" i="27"/>
  <c r="X34" i="30" s="1"/>
  <c r="AG117" i="27"/>
  <c r="AG117" i="30" s="1"/>
  <c r="L82" i="50" s="1"/>
  <c r="Y117" i="27"/>
  <c r="Y117" i="30" s="1"/>
  <c r="D82" i="50" s="1"/>
  <c r="Q117" i="27"/>
  <c r="Q117" i="30" s="1"/>
  <c r="AB116" i="27"/>
  <c r="AB116" i="30" s="1"/>
  <c r="T116" i="27"/>
  <c r="T116" i="30" s="1"/>
  <c r="T82" i="40" s="1"/>
  <c r="AH109" i="27"/>
  <c r="AH109" i="30" s="1"/>
  <c r="Z109" i="27"/>
  <c r="Z109" i="30" s="1"/>
  <c r="R109" i="27"/>
  <c r="R109" i="30" s="1"/>
  <c r="R75" i="40" s="1"/>
  <c r="AC108" i="27"/>
  <c r="AC108" i="30" s="1"/>
  <c r="U108" i="27"/>
  <c r="U108" i="30" s="1"/>
  <c r="U74" i="40" s="1"/>
  <c r="W22" i="27"/>
  <c r="W22" i="30" s="1"/>
  <c r="AE22" i="27"/>
  <c r="AE22" i="30" s="1"/>
  <c r="R23" i="27"/>
  <c r="R23" i="30" s="1"/>
  <c r="Z23" i="27"/>
  <c r="Z23" i="30" s="1"/>
  <c r="AH23" i="27"/>
  <c r="AH23" i="30" s="1"/>
  <c r="P25" i="27"/>
  <c r="P25" i="30" s="1"/>
  <c r="X25" i="27"/>
  <c r="X25" i="30" s="1"/>
  <c r="AF25" i="27"/>
  <c r="AF25" i="30" s="1"/>
  <c r="S26" i="27"/>
  <c r="S26" i="30" s="1"/>
  <c r="AA26" i="27"/>
  <c r="AA26" i="30" s="1"/>
  <c r="W30" i="27"/>
  <c r="W30" i="30" s="1"/>
  <c r="AE30" i="27"/>
  <c r="AE30" i="30" s="1"/>
  <c r="R31" i="27"/>
  <c r="R31" i="30" s="1"/>
  <c r="Z31" i="27"/>
  <c r="Z31" i="30" s="1"/>
  <c r="AH31" i="27"/>
  <c r="P33" i="27"/>
  <c r="P33" i="30" s="1"/>
  <c r="X33" i="27"/>
  <c r="X33" i="30" s="1"/>
  <c r="AF33" i="27"/>
  <c r="AF33" i="30" s="1"/>
  <c r="S34" i="27"/>
  <c r="S34" i="30" s="1"/>
  <c r="AA34" i="27"/>
  <c r="AA34" i="30" s="1"/>
  <c r="W38" i="27"/>
  <c r="W38" i="30" s="1"/>
  <c r="AE38" i="27"/>
  <c r="AE38" i="30" s="1"/>
  <c r="P34" i="27"/>
  <c r="P34" i="30" s="1"/>
  <c r="AF34" i="27"/>
  <c r="AF34" i="30" s="1"/>
  <c r="AF117" i="27"/>
  <c r="AF117" i="30" s="1"/>
  <c r="K82" i="50" s="1"/>
  <c r="X117" i="27"/>
  <c r="X117" i="30" s="1"/>
  <c r="AA116" i="27"/>
  <c r="AA116" i="30" s="1"/>
  <c r="S116" i="27"/>
  <c r="S116" i="30" s="1"/>
  <c r="S82" i="40" s="1"/>
  <c r="AG109" i="27"/>
  <c r="AG109" i="30" s="1"/>
  <c r="Y109" i="27"/>
  <c r="Y109" i="30" s="1"/>
  <c r="D148" i="49" s="1"/>
  <c r="Q109" i="27"/>
  <c r="Q109" i="30" s="1"/>
  <c r="Q75" i="40" s="1"/>
  <c r="AB108" i="27"/>
  <c r="AB108" i="30" s="1"/>
  <c r="T108" i="27"/>
  <c r="T108" i="30" s="1"/>
  <c r="T74" i="40" s="1"/>
  <c r="AB107" i="27"/>
  <c r="AB107" i="30" s="1"/>
  <c r="P22" i="27"/>
  <c r="P22" i="30" s="1"/>
  <c r="X22" i="27"/>
  <c r="X22" i="30" s="1"/>
  <c r="AF22" i="27"/>
  <c r="AF22" i="30" s="1"/>
  <c r="S23" i="27"/>
  <c r="S23" i="30" s="1"/>
  <c r="AA23" i="27"/>
  <c r="AA23" i="30" s="1"/>
  <c r="V24" i="27"/>
  <c r="V24" i="30" s="1"/>
  <c r="AD24" i="27"/>
  <c r="AD24" i="30" s="1"/>
  <c r="Q25" i="27"/>
  <c r="Q25" i="30" s="1"/>
  <c r="Y25" i="27"/>
  <c r="Y25" i="30" s="1"/>
  <c r="AG25" i="27"/>
  <c r="AG25" i="30" s="1"/>
  <c r="T26" i="27"/>
  <c r="T26" i="30" s="1"/>
  <c r="AB26" i="27"/>
  <c r="AB26" i="30" s="1"/>
  <c r="W27" i="27"/>
  <c r="W27" i="30" s="1"/>
  <c r="AE27" i="27"/>
  <c r="AE27" i="30" s="1"/>
  <c r="R28" i="27"/>
  <c r="R28" i="30" s="1"/>
  <c r="Z28" i="27"/>
  <c r="Z28" i="30" s="1"/>
  <c r="AH28" i="27"/>
  <c r="AH28" i="30" s="1"/>
  <c r="D90" i="31" s="1"/>
  <c r="P30" i="27"/>
  <c r="P30" i="30" s="1"/>
  <c r="X30" i="27"/>
  <c r="X30" i="30" s="1"/>
  <c r="AF30" i="27"/>
  <c r="AF30" i="30" s="1"/>
  <c r="S31" i="27"/>
  <c r="S31" i="30" s="1"/>
  <c r="AA31" i="27"/>
  <c r="AA31" i="30" s="1"/>
  <c r="V32" i="27"/>
  <c r="V32" i="30" s="1"/>
  <c r="AD32" i="27"/>
  <c r="AD32" i="30" s="1"/>
  <c r="Q33" i="27"/>
  <c r="Q33" i="30" s="1"/>
  <c r="Y33" i="27"/>
  <c r="Y33" i="30" s="1"/>
  <c r="AG33" i="27"/>
  <c r="AG33" i="30" s="1"/>
  <c r="T34" i="27"/>
  <c r="T34" i="30" s="1"/>
  <c r="AB34" i="27"/>
  <c r="AB34" i="30" s="1"/>
  <c r="W35" i="27"/>
  <c r="W35" i="30" s="1"/>
  <c r="AE35" i="27"/>
  <c r="AE35" i="30" s="1"/>
  <c r="R36" i="27"/>
  <c r="R36" i="30" s="1"/>
  <c r="Z36" i="27"/>
  <c r="Z36" i="30" s="1"/>
  <c r="AH36" i="27"/>
  <c r="AH36" i="30" s="1"/>
  <c r="P38" i="27"/>
  <c r="P38" i="30" s="1"/>
  <c r="X38" i="27"/>
  <c r="X38" i="30" s="1"/>
  <c r="AF38" i="27"/>
  <c r="AF38" i="30" s="1"/>
  <c r="W26" i="27"/>
  <c r="W26" i="30" s="1"/>
  <c r="AE34" i="27"/>
  <c r="AE34" i="30" s="1"/>
  <c r="AB117" i="27"/>
  <c r="AB117" i="30" s="1"/>
  <c r="G82" i="50" s="1"/>
  <c r="AE117" i="27"/>
  <c r="AE117" i="30" s="1"/>
  <c r="J82" i="50" s="1"/>
  <c r="W117" i="27"/>
  <c r="W117" i="30" s="1"/>
  <c r="AH116" i="27"/>
  <c r="AH116" i="30" s="1"/>
  <c r="Z116" i="27"/>
  <c r="Z116" i="30" s="1"/>
  <c r="R116" i="27"/>
  <c r="R116" i="30" s="1"/>
  <c r="R82" i="40" s="1"/>
  <c r="AF109" i="27"/>
  <c r="AF109" i="30" s="1"/>
  <c r="X109" i="27"/>
  <c r="X109" i="30" s="1"/>
  <c r="X75" i="40" s="1"/>
  <c r="AA108" i="27"/>
  <c r="AA108" i="30" s="1"/>
  <c r="S108" i="27"/>
  <c r="S108" i="30" s="1"/>
  <c r="S74" i="40" s="1"/>
  <c r="W107" i="27"/>
  <c r="W107" i="30" s="1"/>
  <c r="W73" i="40" s="1"/>
  <c r="Q22" i="27"/>
  <c r="Q22" i="30" s="1"/>
  <c r="Y22" i="27"/>
  <c r="Y22" i="30" s="1"/>
  <c r="AG22" i="27"/>
  <c r="AG22" i="30" s="1"/>
  <c r="T23" i="27"/>
  <c r="T23" i="30" s="1"/>
  <c r="AB23" i="27"/>
  <c r="AB23" i="30" s="1"/>
  <c r="W24" i="27"/>
  <c r="W24" i="30" s="1"/>
  <c r="AE24" i="27"/>
  <c r="AE24" i="30" s="1"/>
  <c r="R25" i="27"/>
  <c r="R25" i="30" s="1"/>
  <c r="Z25" i="27"/>
  <c r="Z25" i="30" s="1"/>
  <c r="AH25" i="27"/>
  <c r="AH25" i="30" s="1"/>
  <c r="U26" i="27"/>
  <c r="U26" i="30" s="1"/>
  <c r="AC26" i="27"/>
  <c r="AC26" i="30" s="1"/>
  <c r="S28" i="27"/>
  <c r="S28" i="30" s="1"/>
  <c r="AA28" i="27"/>
  <c r="AA28" i="30" s="1"/>
  <c r="Q30" i="27"/>
  <c r="Q30" i="30" s="1"/>
  <c r="Y30" i="27"/>
  <c r="Y30" i="30" s="1"/>
  <c r="AG30" i="27"/>
  <c r="AG30" i="30" s="1"/>
  <c r="T31" i="27"/>
  <c r="T31" i="30" s="1"/>
  <c r="AB31" i="27"/>
  <c r="AB31" i="30" s="1"/>
  <c r="W32" i="27"/>
  <c r="W32" i="30" s="1"/>
  <c r="AE32" i="27"/>
  <c r="AE32" i="30" s="1"/>
  <c r="R33" i="27"/>
  <c r="R33" i="30" s="1"/>
  <c r="Z33" i="27"/>
  <c r="Z33" i="30" s="1"/>
  <c r="AH33" i="27"/>
  <c r="AH33" i="30" s="1"/>
  <c r="U34" i="27"/>
  <c r="U34" i="30" s="1"/>
  <c r="AC34" i="27"/>
  <c r="AC34" i="30" s="1"/>
  <c r="S36" i="27"/>
  <c r="S36" i="30" s="1"/>
  <c r="AA36" i="27"/>
  <c r="AA36" i="30" s="1"/>
  <c r="Q38" i="27"/>
  <c r="Q38" i="30" s="1"/>
  <c r="Y38" i="27"/>
  <c r="Y38" i="30" s="1"/>
  <c r="AG38" i="27"/>
  <c r="AG38" i="30" s="1"/>
  <c r="AC109" i="27"/>
  <c r="AC109" i="30" s="1"/>
  <c r="AE31" i="27"/>
  <c r="AD117" i="27"/>
  <c r="AD117" i="30" s="1"/>
  <c r="I82" i="50" s="1"/>
  <c r="AG116" i="27"/>
  <c r="AG116" i="30" s="1"/>
  <c r="Y116" i="27"/>
  <c r="Y116" i="30" s="1"/>
  <c r="AE109" i="27"/>
  <c r="AE109" i="30" s="1"/>
  <c r="AH108" i="27"/>
  <c r="AH108" i="30" s="1"/>
  <c r="Z108" i="27"/>
  <c r="Z108" i="30" s="1"/>
  <c r="D114" i="49" s="1"/>
  <c r="V107" i="27"/>
  <c r="V107" i="30" s="1"/>
  <c r="V73" i="40" s="1"/>
  <c r="R22" i="27"/>
  <c r="R22" i="30" s="1"/>
  <c r="Z22" i="27"/>
  <c r="Z22" i="30" s="1"/>
  <c r="U23" i="27"/>
  <c r="U23" i="30" s="1"/>
  <c r="P24" i="27"/>
  <c r="P24" i="30" s="1"/>
  <c r="X24" i="27"/>
  <c r="X24" i="30" s="1"/>
  <c r="S25" i="27"/>
  <c r="S25" i="30" s="1"/>
  <c r="V26" i="27"/>
  <c r="V26" i="30" s="1"/>
  <c r="Q27" i="27"/>
  <c r="Q27" i="30" s="1"/>
  <c r="Y27" i="27"/>
  <c r="Y27" i="30" s="1"/>
  <c r="T28" i="27"/>
  <c r="T28" i="30" s="1"/>
  <c r="W29" i="27"/>
  <c r="W29" i="30" s="1"/>
  <c r="R30" i="27"/>
  <c r="R30" i="30" s="1"/>
  <c r="Z30" i="27"/>
  <c r="Z30" i="30" s="1"/>
  <c r="U31" i="27"/>
  <c r="U31" i="30" s="1"/>
  <c r="P32" i="27"/>
  <c r="P32" i="30" s="1"/>
  <c r="X32" i="27"/>
  <c r="X32" i="30" s="1"/>
  <c r="S33" i="27"/>
  <c r="S33" i="30" s="1"/>
  <c r="V34" i="27"/>
  <c r="V34" i="30" s="1"/>
  <c r="Q35" i="27"/>
  <c r="Q35" i="30" s="1"/>
  <c r="Y35" i="27"/>
  <c r="Y35" i="30" s="1"/>
  <c r="T36" i="27"/>
  <c r="T36" i="30" s="1"/>
  <c r="W37" i="27"/>
  <c r="W37" i="30" s="1"/>
  <c r="R38" i="27"/>
  <c r="R38" i="30" s="1"/>
  <c r="Z38" i="27"/>
  <c r="Z38" i="30" s="1"/>
  <c r="AF140" i="27"/>
  <c r="AF140" i="30" s="1"/>
  <c r="K109" i="50" s="1"/>
  <c r="AA5" i="27"/>
  <c r="Z135" i="27"/>
  <c r="Z135" i="30" s="1"/>
  <c r="E104" i="50" s="1"/>
  <c r="V5" i="27"/>
  <c r="AF126" i="27"/>
  <c r="AF126" i="30" s="1"/>
  <c r="AD5" i="27"/>
  <c r="AB137" i="27"/>
  <c r="AB137" i="30" s="1"/>
  <c r="G106" i="50" s="1"/>
  <c r="AG135" i="27"/>
  <c r="AG135" i="30" s="1"/>
  <c r="L104" i="50" s="1"/>
  <c r="AC112" i="27"/>
  <c r="AC112" i="30" s="1"/>
  <c r="R5" i="27"/>
  <c r="AA140" i="27"/>
  <c r="AA140" i="30" s="1"/>
  <c r="F109" i="50" s="1"/>
  <c r="W137" i="27"/>
  <c r="W137" i="30" s="1"/>
  <c r="AG133" i="27"/>
  <c r="AG133" i="30" s="1"/>
  <c r="AA137" i="27"/>
  <c r="AA137" i="30" s="1"/>
  <c r="F106" i="50" s="1"/>
  <c r="X137" i="27"/>
  <c r="X137" i="30" s="1"/>
  <c r="S140" i="27"/>
  <c r="S140" i="30" s="1"/>
  <c r="S137" i="27"/>
  <c r="S137" i="30" s="1"/>
  <c r="U133" i="27"/>
  <c r="U133" i="30" s="1"/>
  <c r="U99" i="40" s="1"/>
  <c r="AD120" i="27"/>
  <c r="AD120" i="30" s="1"/>
  <c r="I85" i="50" s="1"/>
  <c r="AD138" i="27"/>
  <c r="AD138" i="30" s="1"/>
  <c r="I107" i="50" s="1"/>
  <c r="Q137" i="27"/>
  <c r="Q137" i="30" s="1"/>
  <c r="AC129" i="27"/>
  <c r="AC129" i="30" s="1"/>
  <c r="AC120" i="27"/>
  <c r="AC120" i="30" s="1"/>
  <c r="H85" i="50" s="1"/>
  <c r="AH134" i="27"/>
  <c r="AH134" i="30" s="1"/>
  <c r="M103" i="50" s="1"/>
  <c r="P5" i="27"/>
  <c r="P5" i="30" s="1"/>
  <c r="P5" i="40" s="1"/>
  <c r="AG137" i="27"/>
  <c r="AG137" i="30" s="1"/>
  <c r="L106" i="50" s="1"/>
  <c r="AG136" i="27"/>
  <c r="AG136" i="30" s="1"/>
  <c r="L105" i="50" s="1"/>
  <c r="AA129" i="27"/>
  <c r="AA129" i="30" s="1"/>
  <c r="V120" i="27"/>
  <c r="V120" i="30" s="1"/>
  <c r="AF137" i="27"/>
  <c r="AF137" i="30" s="1"/>
  <c r="K106" i="50" s="1"/>
  <c r="V129" i="27"/>
  <c r="V129" i="30" s="1"/>
  <c r="V95" i="40" s="1"/>
  <c r="U120" i="27"/>
  <c r="U120" i="30" s="1"/>
  <c r="AD112" i="27"/>
  <c r="AD112" i="30" s="1"/>
  <c r="Z106" i="30"/>
  <c r="AE90" i="30"/>
  <c r="AE56" i="40" s="1"/>
  <c r="AG90" i="30"/>
  <c r="AG56" i="40" s="1"/>
  <c r="AH90" i="30"/>
  <c r="AH56" i="40" s="1"/>
  <c r="AD90" i="30"/>
  <c r="AD56" i="40" s="1"/>
  <c r="AF90" i="30"/>
  <c r="AF56" i="40" s="1"/>
  <c r="W14" i="27"/>
  <c r="W14" i="30" s="1"/>
  <c r="W14" i="40" s="1"/>
  <c r="AE14" i="27"/>
  <c r="P14" i="27"/>
  <c r="P14" i="30" s="1"/>
  <c r="P14" i="40" s="1"/>
  <c r="X14" i="27"/>
  <c r="X14" i="30" s="1"/>
  <c r="X14" i="40" s="1"/>
  <c r="AF14" i="27"/>
  <c r="Q14" i="27"/>
  <c r="Q14" i="30" s="1"/>
  <c r="Q14" i="40" s="1"/>
  <c r="Y14" i="27"/>
  <c r="Y14" i="30" s="1"/>
  <c r="D59" i="50" s="1"/>
  <c r="AG14" i="27"/>
  <c r="R14" i="27"/>
  <c r="R14" i="30" s="1"/>
  <c r="R14" i="40" s="1"/>
  <c r="Z14" i="27"/>
  <c r="Z14" i="30" s="1"/>
  <c r="E59" i="50" s="1"/>
  <c r="AH14" i="27"/>
  <c r="S14" i="27"/>
  <c r="S14" i="30" s="1"/>
  <c r="S14" i="40" s="1"/>
  <c r="AA14" i="27"/>
  <c r="AA14" i="30" s="1"/>
  <c r="F59" i="50" s="1"/>
  <c r="T14" i="27"/>
  <c r="T14" i="30" s="1"/>
  <c r="T14" i="40" s="1"/>
  <c r="AB14" i="27"/>
  <c r="AB14" i="30" s="1"/>
  <c r="V14" i="27"/>
  <c r="V14" i="30" s="1"/>
  <c r="V14" i="40" s="1"/>
  <c r="AC14" i="27"/>
  <c r="AC14" i="30" s="1"/>
  <c r="AD14" i="27"/>
  <c r="U14" i="27"/>
  <c r="U14" i="30" s="1"/>
  <c r="U14" i="40" s="1"/>
  <c r="W6" i="27"/>
  <c r="W6" i="30" s="1"/>
  <c r="W6" i="40" s="1"/>
  <c r="AE6" i="27"/>
  <c r="AE6" i="30" s="1"/>
  <c r="P6" i="27"/>
  <c r="P6" i="30" s="1"/>
  <c r="P6" i="40" s="1"/>
  <c r="X6" i="27"/>
  <c r="X6" i="30" s="1"/>
  <c r="X6" i="40" s="1"/>
  <c r="AF6" i="27"/>
  <c r="AF6" i="30" s="1"/>
  <c r="Q6" i="27"/>
  <c r="Q6" i="30" s="1"/>
  <c r="Q6" i="40" s="1"/>
  <c r="Y6" i="27"/>
  <c r="Y6" i="30" s="1"/>
  <c r="D51" i="50" s="1"/>
  <c r="AG6" i="27"/>
  <c r="AG6" i="30" s="1"/>
  <c r="R6" i="27"/>
  <c r="R6" i="30" s="1"/>
  <c r="R6" i="40" s="1"/>
  <c r="Z6" i="27"/>
  <c r="Z6" i="30" s="1"/>
  <c r="E51" i="50" s="1"/>
  <c r="AH6" i="27"/>
  <c r="AH6" i="30" s="1"/>
  <c r="S6" i="27"/>
  <c r="S6" i="30" s="1"/>
  <c r="S6" i="40" s="1"/>
  <c r="AA6" i="27"/>
  <c r="AA6" i="30" s="1"/>
  <c r="F51" i="50" s="1"/>
  <c r="T6" i="27"/>
  <c r="T6" i="30" s="1"/>
  <c r="T6" i="40" s="1"/>
  <c r="AB6" i="27"/>
  <c r="AB6" i="30" s="1"/>
  <c r="U6" i="27"/>
  <c r="U6" i="30" s="1"/>
  <c r="U6" i="40" s="1"/>
  <c r="V6" i="27"/>
  <c r="V6" i="30" s="1"/>
  <c r="V6" i="40" s="1"/>
  <c r="AC6" i="27"/>
  <c r="AC6" i="30" s="1"/>
  <c r="AD6" i="27"/>
  <c r="AD6" i="30" s="1"/>
  <c r="X5" i="27"/>
  <c r="AF5" i="27"/>
  <c r="Q5" i="27"/>
  <c r="Y5" i="27"/>
  <c r="AG5" i="27"/>
  <c r="T5" i="27"/>
  <c r="AB5" i="27"/>
  <c r="S136" i="27"/>
  <c r="S136" i="30" s="1"/>
  <c r="U136" i="27"/>
  <c r="U136" i="30" s="1"/>
  <c r="AC136" i="27"/>
  <c r="AC136" i="30" s="1"/>
  <c r="H105" i="50" s="1"/>
  <c r="V136" i="27"/>
  <c r="V136" i="30" s="1"/>
  <c r="AE136" i="27"/>
  <c r="AE136" i="30" s="1"/>
  <c r="J105" i="50" s="1"/>
  <c r="W136" i="27"/>
  <c r="W136" i="30" s="1"/>
  <c r="AF136" i="27"/>
  <c r="AF136" i="30" s="1"/>
  <c r="K105" i="50" s="1"/>
  <c r="Y136" i="27"/>
  <c r="Y136" i="30" s="1"/>
  <c r="D105" i="50" s="1"/>
  <c r="AH136" i="27"/>
  <c r="AH136" i="30" s="1"/>
  <c r="M105" i="50" s="1"/>
  <c r="Z136" i="27"/>
  <c r="Z136" i="30" s="1"/>
  <c r="E105" i="50" s="1"/>
  <c r="T136" i="27"/>
  <c r="T136" i="30" s="1"/>
  <c r="AD136" i="27"/>
  <c r="AD136" i="30" s="1"/>
  <c r="I105" i="50" s="1"/>
  <c r="S128" i="27"/>
  <c r="S128" i="30" s="1"/>
  <c r="S94" i="40" s="1"/>
  <c r="AA128" i="27"/>
  <c r="AA128" i="30" s="1"/>
  <c r="U128" i="27"/>
  <c r="U128" i="30" s="1"/>
  <c r="U94" i="40" s="1"/>
  <c r="AC128" i="27"/>
  <c r="AC128" i="30" s="1"/>
  <c r="W128" i="27"/>
  <c r="W128" i="30" s="1"/>
  <c r="W94" i="40" s="1"/>
  <c r="AE128" i="27"/>
  <c r="AE128" i="30" s="1"/>
  <c r="Y128" i="27"/>
  <c r="Y128" i="30" s="1"/>
  <c r="Z128" i="27"/>
  <c r="Z128" i="30" s="1"/>
  <c r="AB128" i="27"/>
  <c r="AB128" i="30" s="1"/>
  <c r="Q128" i="27"/>
  <c r="Q128" i="30" s="1"/>
  <c r="Q94" i="40" s="1"/>
  <c r="AD128" i="27"/>
  <c r="AD128" i="30" s="1"/>
  <c r="R128" i="27"/>
  <c r="R128" i="30" s="1"/>
  <c r="R94" i="40" s="1"/>
  <c r="AF128" i="27"/>
  <c r="AF128" i="30" s="1"/>
  <c r="X128" i="27"/>
  <c r="X128" i="30" s="1"/>
  <c r="X94" i="40" s="1"/>
  <c r="AC103" i="30"/>
  <c r="Y103" i="30"/>
  <c r="V95" i="30"/>
  <c r="V61" i="40" s="1"/>
  <c r="AC87" i="30"/>
  <c r="P19" i="27"/>
  <c r="P19" i="30" s="1"/>
  <c r="X19" i="27"/>
  <c r="X19" i="30" s="1"/>
  <c r="AF19" i="27"/>
  <c r="AF19" i="30" s="1"/>
  <c r="K64" i="50" s="1"/>
  <c r="Q19" i="27"/>
  <c r="Q19" i="30" s="1"/>
  <c r="Y19" i="27"/>
  <c r="Y19" i="30" s="1"/>
  <c r="D64" i="50" s="1"/>
  <c r="AG19" i="27"/>
  <c r="AG19" i="30" s="1"/>
  <c r="L64" i="50" s="1"/>
  <c r="R19" i="27"/>
  <c r="R19" i="30" s="1"/>
  <c r="Z19" i="27"/>
  <c r="Z19" i="30" s="1"/>
  <c r="E64" i="50" s="1"/>
  <c r="AH19" i="27"/>
  <c r="AH19" i="30" s="1"/>
  <c r="M64" i="50" s="1"/>
  <c r="S19" i="27"/>
  <c r="S19" i="30" s="1"/>
  <c r="AA19" i="27"/>
  <c r="AA19" i="30" s="1"/>
  <c r="F64" i="50" s="1"/>
  <c r="T19" i="27"/>
  <c r="T19" i="30" s="1"/>
  <c r="AB19" i="27"/>
  <c r="AB19" i="30" s="1"/>
  <c r="G64" i="50" s="1"/>
  <c r="U19" i="27"/>
  <c r="U19" i="30" s="1"/>
  <c r="AC19" i="27"/>
  <c r="AC19" i="30" s="1"/>
  <c r="H64" i="50" s="1"/>
  <c r="W19" i="27"/>
  <c r="W19" i="30" s="1"/>
  <c r="AD19" i="27"/>
  <c r="AD19" i="30" s="1"/>
  <c r="I64" i="50" s="1"/>
  <c r="AE19" i="27"/>
  <c r="AE19" i="30" s="1"/>
  <c r="J64" i="50" s="1"/>
  <c r="V19" i="27"/>
  <c r="V19" i="30" s="1"/>
  <c r="P11" i="27"/>
  <c r="P11" i="30" s="1"/>
  <c r="P11" i="40" s="1"/>
  <c r="X11" i="27"/>
  <c r="X11" i="30" s="1"/>
  <c r="X11" i="40" s="1"/>
  <c r="AF11" i="27"/>
  <c r="AF11" i="30" s="1"/>
  <c r="Q11" i="27"/>
  <c r="Q11" i="30" s="1"/>
  <c r="Q11" i="40" s="1"/>
  <c r="Y11" i="27"/>
  <c r="Y11" i="30" s="1"/>
  <c r="D56" i="50" s="1"/>
  <c r="AG11" i="27"/>
  <c r="AG11" i="30" s="1"/>
  <c r="R11" i="27"/>
  <c r="R11" i="30" s="1"/>
  <c r="R11" i="40" s="1"/>
  <c r="Z11" i="27"/>
  <c r="Z11" i="30" s="1"/>
  <c r="E56" i="50" s="1"/>
  <c r="AH11" i="27"/>
  <c r="AH11" i="30" s="1"/>
  <c r="S11" i="27"/>
  <c r="S11" i="30" s="1"/>
  <c r="S11" i="40" s="1"/>
  <c r="AA11" i="27"/>
  <c r="AA11" i="30" s="1"/>
  <c r="F56" i="50" s="1"/>
  <c r="T11" i="27"/>
  <c r="T11" i="30" s="1"/>
  <c r="T11" i="40" s="1"/>
  <c r="AB11" i="27"/>
  <c r="AB11" i="30" s="1"/>
  <c r="U11" i="27"/>
  <c r="U11" i="30" s="1"/>
  <c r="U11" i="40" s="1"/>
  <c r="AC11" i="27"/>
  <c r="AC11" i="30" s="1"/>
  <c r="V11" i="27"/>
  <c r="V11" i="30" s="1"/>
  <c r="V11" i="40" s="1"/>
  <c r="W11" i="27"/>
  <c r="W11" i="30" s="1"/>
  <c r="W11" i="40" s="1"/>
  <c r="AD11" i="27"/>
  <c r="AD11" i="30" s="1"/>
  <c r="AE11" i="27"/>
  <c r="AE11" i="30" s="1"/>
  <c r="Z5" i="27"/>
  <c r="AE140" i="27"/>
  <c r="AE140" i="30" s="1"/>
  <c r="J109" i="50" s="1"/>
  <c r="R140" i="27"/>
  <c r="R140" i="30" s="1"/>
  <c r="AC138" i="27"/>
  <c r="AC138" i="30" s="1"/>
  <c r="H107" i="50" s="1"/>
  <c r="AB136" i="27"/>
  <c r="AB136" i="30" s="1"/>
  <c r="G105" i="50" s="1"/>
  <c r="U135" i="27"/>
  <c r="U135" i="30" s="1"/>
  <c r="AH128" i="27"/>
  <c r="AH128" i="30" s="1"/>
  <c r="V126" i="27"/>
  <c r="V126" i="30" s="1"/>
  <c r="V92" i="40" s="1"/>
  <c r="U121" i="27"/>
  <c r="U121" i="30" s="1"/>
  <c r="S121" i="27"/>
  <c r="S121" i="30" s="1"/>
  <c r="AA121" i="27"/>
  <c r="AA121" i="30" s="1"/>
  <c r="F86" i="50" s="1"/>
  <c r="U113" i="27"/>
  <c r="U113" i="30" s="1"/>
  <c r="U79" i="40" s="1"/>
  <c r="S113" i="27"/>
  <c r="S113" i="30" s="1"/>
  <c r="S79" i="40" s="1"/>
  <c r="AA113" i="27"/>
  <c r="AA113" i="30" s="1"/>
  <c r="X139" i="27"/>
  <c r="X139" i="30" s="1"/>
  <c r="X105" i="40" s="1"/>
  <c r="AF139" i="27"/>
  <c r="AF139" i="30" s="1"/>
  <c r="Q139" i="27"/>
  <c r="Q139" i="30" s="1"/>
  <c r="Q105" i="40" s="1"/>
  <c r="Y139" i="27"/>
  <c r="Y139" i="30" s="1"/>
  <c r="AG139" i="27"/>
  <c r="AG139" i="30" s="1"/>
  <c r="T139" i="27"/>
  <c r="T139" i="30" s="1"/>
  <c r="T105" i="40" s="1"/>
  <c r="AB139" i="27"/>
  <c r="AB139" i="30" s="1"/>
  <c r="R131" i="27"/>
  <c r="R131" i="30" s="1"/>
  <c r="R97" i="40" s="1"/>
  <c r="Z131" i="27"/>
  <c r="Z131" i="30" s="1"/>
  <c r="AH131" i="27"/>
  <c r="AH131" i="30" s="1"/>
  <c r="T131" i="27"/>
  <c r="T131" i="30" s="1"/>
  <c r="T97" i="40" s="1"/>
  <c r="AB131" i="27"/>
  <c r="AB131" i="30" s="1"/>
  <c r="V131" i="27"/>
  <c r="V131" i="30" s="1"/>
  <c r="V97" i="40" s="1"/>
  <c r="S131" i="27"/>
  <c r="S131" i="30" s="1"/>
  <c r="S97" i="40" s="1"/>
  <c r="AE131" i="27"/>
  <c r="AE131" i="30" s="1"/>
  <c r="U131" i="27"/>
  <c r="U131" i="30" s="1"/>
  <c r="U97" i="40" s="1"/>
  <c r="AF131" i="27"/>
  <c r="AF131" i="30" s="1"/>
  <c r="W131" i="27"/>
  <c r="W131" i="30" s="1"/>
  <c r="W97" i="40" s="1"/>
  <c r="AG131" i="27"/>
  <c r="AG131" i="30" s="1"/>
  <c r="X131" i="27"/>
  <c r="X131" i="30" s="1"/>
  <c r="X97" i="40" s="1"/>
  <c r="Y131" i="27"/>
  <c r="Y131" i="30" s="1"/>
  <c r="Q131" i="27"/>
  <c r="Q131" i="30" s="1"/>
  <c r="Q97" i="40" s="1"/>
  <c r="AD131" i="27"/>
  <c r="AD131" i="30" s="1"/>
  <c r="W58" i="30"/>
  <c r="Z139" i="27"/>
  <c r="Z139" i="30" s="1"/>
  <c r="AC131" i="27"/>
  <c r="AC131" i="30" s="1"/>
  <c r="T133" i="27"/>
  <c r="T133" i="30" s="1"/>
  <c r="T99" i="40" s="1"/>
  <c r="AB133" i="27"/>
  <c r="AB133" i="30" s="1"/>
  <c r="V133" i="27"/>
  <c r="V133" i="30" s="1"/>
  <c r="V99" i="40" s="1"/>
  <c r="AD133" i="27"/>
  <c r="AD133" i="30" s="1"/>
  <c r="Y133" i="27"/>
  <c r="Y133" i="30" s="1"/>
  <c r="Z133" i="27"/>
  <c r="Z133" i="30" s="1"/>
  <c r="Q133" i="27"/>
  <c r="Q133" i="30" s="1"/>
  <c r="Q99" i="40" s="1"/>
  <c r="AA133" i="27"/>
  <c r="AA133" i="30" s="1"/>
  <c r="R133" i="27"/>
  <c r="R133" i="30" s="1"/>
  <c r="R99" i="40" s="1"/>
  <c r="AC133" i="27"/>
  <c r="AC133" i="30" s="1"/>
  <c r="S133" i="27"/>
  <c r="S133" i="30" s="1"/>
  <c r="S99" i="40" s="1"/>
  <c r="AE133" i="27"/>
  <c r="AE133" i="30" s="1"/>
  <c r="X133" i="27"/>
  <c r="X133" i="30" s="1"/>
  <c r="X99" i="40" s="1"/>
  <c r="AH133" i="27"/>
  <c r="AH133" i="30" s="1"/>
  <c r="T125" i="27"/>
  <c r="T125" i="30" s="1"/>
  <c r="T91" i="40" s="1"/>
  <c r="AB125" i="27"/>
  <c r="AB125" i="30" s="1"/>
  <c r="V125" i="27"/>
  <c r="V125" i="30" s="1"/>
  <c r="V91" i="40" s="1"/>
  <c r="AD125" i="27"/>
  <c r="AD125" i="30" s="1"/>
  <c r="X125" i="27"/>
  <c r="X125" i="30" s="1"/>
  <c r="X91" i="40" s="1"/>
  <c r="AF125" i="27"/>
  <c r="AF125" i="30" s="1"/>
  <c r="Q125" i="27"/>
  <c r="Q125" i="30" s="1"/>
  <c r="Q91" i="40" s="1"/>
  <c r="Y125" i="27"/>
  <c r="Y125" i="30" s="1"/>
  <c r="AG125" i="27"/>
  <c r="AG125" i="30" s="1"/>
  <c r="AC125" i="27"/>
  <c r="AC125" i="30" s="1"/>
  <c r="AE125" i="27"/>
  <c r="AE125" i="30" s="1"/>
  <c r="R125" i="27"/>
  <c r="R125" i="30" s="1"/>
  <c r="R91" i="40" s="1"/>
  <c r="AH125" i="27"/>
  <c r="AH125" i="30" s="1"/>
  <c r="S125" i="27"/>
  <c r="S125" i="30" s="1"/>
  <c r="S91" i="40" s="1"/>
  <c r="U125" i="27"/>
  <c r="U125" i="30" s="1"/>
  <c r="U91" i="40" s="1"/>
  <c r="AA125" i="27"/>
  <c r="AA125" i="30" s="1"/>
  <c r="Y92" i="30"/>
  <c r="Y58" i="40" s="1"/>
  <c r="Z84" i="30"/>
  <c r="Y76" i="30"/>
  <c r="C78" i="53" s="1"/>
  <c r="AH76" i="30"/>
  <c r="L78" i="53" s="1"/>
  <c r="I157" i="53" s="1"/>
  <c r="S76" i="30"/>
  <c r="S42" i="40" s="1"/>
  <c r="T76" i="30"/>
  <c r="T42" i="40" s="1"/>
  <c r="AB76" i="30"/>
  <c r="F78" i="53" s="1"/>
  <c r="AD60" i="30"/>
  <c r="Q16" i="27"/>
  <c r="Q16" i="30" s="1"/>
  <c r="Y16" i="27"/>
  <c r="Y16" i="30" s="1"/>
  <c r="D61" i="50" s="1"/>
  <c r="AG16" i="27"/>
  <c r="AG16" i="30" s="1"/>
  <c r="L61" i="50" s="1"/>
  <c r="R16" i="27"/>
  <c r="R16" i="30" s="1"/>
  <c r="Z16" i="27"/>
  <c r="Z16" i="30" s="1"/>
  <c r="E61" i="50" s="1"/>
  <c r="AH16" i="27"/>
  <c r="AH16" i="30" s="1"/>
  <c r="M61" i="50" s="1"/>
  <c r="S16" i="27"/>
  <c r="S16" i="30" s="1"/>
  <c r="AA16" i="27"/>
  <c r="AA16" i="30" s="1"/>
  <c r="F61" i="50" s="1"/>
  <c r="T16" i="27"/>
  <c r="T16" i="30" s="1"/>
  <c r="AB16" i="27"/>
  <c r="AB16" i="30" s="1"/>
  <c r="G61" i="50" s="1"/>
  <c r="U16" i="27"/>
  <c r="U16" i="30" s="1"/>
  <c r="AC16" i="27"/>
  <c r="AC16" i="30" s="1"/>
  <c r="H61" i="50" s="1"/>
  <c r="V16" i="27"/>
  <c r="V16" i="30" s="1"/>
  <c r="AD16" i="27"/>
  <c r="AD16" i="30" s="1"/>
  <c r="I61" i="50" s="1"/>
  <c r="P16" i="27"/>
  <c r="P16" i="30" s="1"/>
  <c r="W16" i="27"/>
  <c r="W16" i="30" s="1"/>
  <c r="X16" i="27"/>
  <c r="X16" i="30" s="1"/>
  <c r="AE16" i="27"/>
  <c r="AE16" i="30" s="1"/>
  <c r="J61" i="50" s="1"/>
  <c r="AF16" i="27"/>
  <c r="AF16" i="30" s="1"/>
  <c r="K61" i="50" s="1"/>
  <c r="Q8" i="27"/>
  <c r="Q8" i="30" s="1"/>
  <c r="Q8" i="40" s="1"/>
  <c r="Y8" i="27"/>
  <c r="Y8" i="30" s="1"/>
  <c r="D53" i="50" s="1"/>
  <c r="AG8" i="27"/>
  <c r="AG8" i="30" s="1"/>
  <c r="R8" i="27"/>
  <c r="R8" i="30" s="1"/>
  <c r="R8" i="40" s="1"/>
  <c r="Z8" i="27"/>
  <c r="Z8" i="30" s="1"/>
  <c r="E53" i="50" s="1"/>
  <c r="AH8" i="27"/>
  <c r="AH8" i="30" s="1"/>
  <c r="S8" i="27"/>
  <c r="S8" i="30" s="1"/>
  <c r="S8" i="40" s="1"/>
  <c r="AA8" i="27"/>
  <c r="AA8" i="30" s="1"/>
  <c r="F53" i="50" s="1"/>
  <c r="T8" i="27"/>
  <c r="T8" i="30" s="1"/>
  <c r="T8" i="40" s="1"/>
  <c r="AB8" i="27"/>
  <c r="AB8" i="30" s="1"/>
  <c r="U8" i="27"/>
  <c r="U8" i="30" s="1"/>
  <c r="U8" i="40" s="1"/>
  <c r="AC8" i="27"/>
  <c r="AC8" i="30" s="1"/>
  <c r="V8" i="27"/>
  <c r="V8" i="30" s="1"/>
  <c r="V8" i="40" s="1"/>
  <c r="AD8" i="27"/>
  <c r="AD8" i="30" s="1"/>
  <c r="P8" i="27"/>
  <c r="P8" i="30" s="1"/>
  <c r="P8" i="40" s="1"/>
  <c r="W8" i="27"/>
  <c r="W8" i="30" s="1"/>
  <c r="W8" i="40" s="1"/>
  <c r="X8" i="27"/>
  <c r="X8" i="30" s="1"/>
  <c r="X8" i="40" s="1"/>
  <c r="AE8" i="27"/>
  <c r="AE8" i="30" s="1"/>
  <c r="AF8" i="27"/>
  <c r="AF8" i="30" s="1"/>
  <c r="W5" i="27"/>
  <c r="AB140" i="27"/>
  <c r="AB140" i="30" s="1"/>
  <c r="G109" i="50" s="1"/>
  <c r="V139" i="27"/>
  <c r="V139" i="30" s="1"/>
  <c r="V105" i="40" s="1"/>
  <c r="AA136" i="27"/>
  <c r="AA136" i="30" s="1"/>
  <c r="F105" i="50" s="1"/>
  <c r="W133" i="27"/>
  <c r="W133" i="30" s="1"/>
  <c r="W99" i="40" s="1"/>
  <c r="AG128" i="27"/>
  <c r="AG128" i="30" s="1"/>
  <c r="S138" i="27"/>
  <c r="S138" i="30" s="1"/>
  <c r="AA138" i="27"/>
  <c r="AA138" i="30" s="1"/>
  <c r="F107" i="50" s="1"/>
  <c r="T138" i="27"/>
  <c r="T138" i="30" s="1"/>
  <c r="AB138" i="27"/>
  <c r="AB138" i="30" s="1"/>
  <c r="G107" i="50" s="1"/>
  <c r="W138" i="27"/>
  <c r="W138" i="30" s="1"/>
  <c r="AE138" i="27"/>
  <c r="AE138" i="30" s="1"/>
  <c r="J107" i="50" s="1"/>
  <c r="R138" i="27"/>
  <c r="R138" i="30" s="1"/>
  <c r="Z138" i="27"/>
  <c r="Z138" i="30" s="1"/>
  <c r="E107" i="50" s="1"/>
  <c r="AH138" i="27"/>
  <c r="AH138" i="30" s="1"/>
  <c r="M107" i="50" s="1"/>
  <c r="AH89" i="30"/>
  <c r="S89" i="30"/>
  <c r="W89" i="30"/>
  <c r="AH139" i="27"/>
  <c r="AH139" i="30" s="1"/>
  <c r="U139" i="27"/>
  <c r="U139" i="30" s="1"/>
  <c r="U105" i="40" s="1"/>
  <c r="X138" i="27"/>
  <c r="X138" i="30" s="1"/>
  <c r="U130" i="27"/>
  <c r="U130" i="30" s="1"/>
  <c r="U96" i="40" s="1"/>
  <c r="AC130" i="27"/>
  <c r="AC130" i="30" s="1"/>
  <c r="W130" i="27"/>
  <c r="W130" i="30" s="1"/>
  <c r="W96" i="40" s="1"/>
  <c r="AE130" i="27"/>
  <c r="AE130" i="30" s="1"/>
  <c r="Q130" i="27"/>
  <c r="Q130" i="30" s="1"/>
  <c r="Q96" i="40" s="1"/>
  <c r="Y130" i="27"/>
  <c r="Y130" i="30" s="1"/>
  <c r="AG130" i="27"/>
  <c r="AG130" i="30" s="1"/>
  <c r="Z130" i="27"/>
  <c r="Z130" i="30" s="1"/>
  <c r="AA130" i="27"/>
  <c r="AA130" i="30" s="1"/>
  <c r="AB130" i="27"/>
  <c r="AB130" i="30" s="1"/>
  <c r="R130" i="27"/>
  <c r="R130" i="30" s="1"/>
  <c r="R96" i="40" s="1"/>
  <c r="AD130" i="27"/>
  <c r="AD130" i="30" s="1"/>
  <c r="S130" i="27"/>
  <c r="S130" i="30" s="1"/>
  <c r="S96" i="40" s="1"/>
  <c r="AF130" i="27"/>
  <c r="AF130" i="30" s="1"/>
  <c r="X130" i="27"/>
  <c r="X130" i="30" s="1"/>
  <c r="X96" i="40" s="1"/>
  <c r="Y97" i="30"/>
  <c r="Y63" i="40" s="1"/>
  <c r="AA81" i="30"/>
  <c r="E83" i="53" s="1"/>
  <c r="AD81" i="30"/>
  <c r="AF73" i="30"/>
  <c r="J75" i="53" s="1"/>
  <c r="AG73" i="30"/>
  <c r="K75" i="53" s="1"/>
  <c r="AH73" i="30"/>
  <c r="L75" i="53" s="1"/>
  <c r="AB73" i="30"/>
  <c r="F75" i="53" s="1"/>
  <c r="AC73" i="30"/>
  <c r="G75" i="53" s="1"/>
  <c r="G154" i="53" s="1"/>
  <c r="AD73" i="30"/>
  <c r="AE73" i="30"/>
  <c r="I75" i="53" s="1"/>
  <c r="W65" i="30"/>
  <c r="P57" i="30"/>
  <c r="AF57" i="30"/>
  <c r="R21" i="27"/>
  <c r="R21" i="30" s="1"/>
  <c r="Z21" i="27"/>
  <c r="Z21" i="30" s="1"/>
  <c r="E66" i="50" s="1"/>
  <c r="AH21" i="27"/>
  <c r="AH21" i="30" s="1"/>
  <c r="M66" i="50" s="1"/>
  <c r="S21" i="27"/>
  <c r="S21" i="30" s="1"/>
  <c r="AA21" i="27"/>
  <c r="AA21" i="30" s="1"/>
  <c r="F66" i="50" s="1"/>
  <c r="T21" i="27"/>
  <c r="T21" i="30" s="1"/>
  <c r="AB21" i="27"/>
  <c r="AB21" i="30" s="1"/>
  <c r="G66" i="50" s="1"/>
  <c r="U21" i="27"/>
  <c r="U21" i="30" s="1"/>
  <c r="AC21" i="27"/>
  <c r="AC21" i="30" s="1"/>
  <c r="H66" i="50" s="1"/>
  <c r="V21" i="27"/>
  <c r="V21" i="30" s="1"/>
  <c r="AD21" i="27"/>
  <c r="AD21" i="30" s="1"/>
  <c r="I66" i="50" s="1"/>
  <c r="W21" i="27"/>
  <c r="W21" i="30" s="1"/>
  <c r="AE21" i="27"/>
  <c r="AE21" i="30" s="1"/>
  <c r="J66" i="50" s="1"/>
  <c r="Q21" i="27"/>
  <c r="Q21" i="30" s="1"/>
  <c r="X21" i="27"/>
  <c r="X21" i="30" s="1"/>
  <c r="Y21" i="27"/>
  <c r="Y21" i="30" s="1"/>
  <c r="D66" i="50" s="1"/>
  <c r="AF21" i="27"/>
  <c r="AF21" i="30" s="1"/>
  <c r="K66" i="50" s="1"/>
  <c r="AG21" i="27"/>
  <c r="AG21" i="30" s="1"/>
  <c r="L66" i="50" s="1"/>
  <c r="P21" i="27"/>
  <c r="P21" i="30" s="1"/>
  <c r="R13" i="27"/>
  <c r="R13" i="30" s="1"/>
  <c r="R13" i="40" s="1"/>
  <c r="Z13" i="27"/>
  <c r="Z13" i="30" s="1"/>
  <c r="E58" i="50" s="1"/>
  <c r="AH13" i="27"/>
  <c r="AH13" i="30" s="1"/>
  <c r="S13" i="27"/>
  <c r="S13" i="30" s="1"/>
  <c r="S13" i="40" s="1"/>
  <c r="AA13" i="27"/>
  <c r="AA13" i="30" s="1"/>
  <c r="F58" i="50" s="1"/>
  <c r="T13" i="27"/>
  <c r="T13" i="30" s="1"/>
  <c r="T13" i="40" s="1"/>
  <c r="AB13" i="27"/>
  <c r="AB13" i="30" s="1"/>
  <c r="U13" i="27"/>
  <c r="U13" i="30" s="1"/>
  <c r="U13" i="40" s="1"/>
  <c r="AC13" i="27"/>
  <c r="AC13" i="30" s="1"/>
  <c r="V13" i="27"/>
  <c r="V13" i="30" s="1"/>
  <c r="V13" i="40" s="1"/>
  <c r="AD13" i="27"/>
  <c r="AD13" i="30" s="1"/>
  <c r="W13" i="27"/>
  <c r="W13" i="30" s="1"/>
  <c r="W13" i="40" s="1"/>
  <c r="AE13" i="27"/>
  <c r="AE13" i="30" s="1"/>
  <c r="P13" i="27"/>
  <c r="P13" i="30" s="1"/>
  <c r="P13" i="40" s="1"/>
  <c r="Q13" i="27"/>
  <c r="Q13" i="30" s="1"/>
  <c r="Q13" i="40" s="1"/>
  <c r="X13" i="27"/>
  <c r="X13" i="30" s="1"/>
  <c r="X13" i="40" s="1"/>
  <c r="Y13" i="27"/>
  <c r="Y13" i="30" s="1"/>
  <c r="D58" i="50" s="1"/>
  <c r="AF13" i="27"/>
  <c r="AF13" i="30" s="1"/>
  <c r="AG13" i="27"/>
  <c r="AG13" i="30" s="1"/>
  <c r="V135" i="27"/>
  <c r="V135" i="30" s="1"/>
  <c r="AD135" i="27"/>
  <c r="AD135" i="30" s="1"/>
  <c r="I104" i="50" s="1"/>
  <c r="X135" i="27"/>
  <c r="X135" i="30" s="1"/>
  <c r="AF135" i="27"/>
  <c r="AF135" i="30" s="1"/>
  <c r="K104" i="50" s="1"/>
  <c r="S135" i="27"/>
  <c r="S135" i="30" s="1"/>
  <c r="AC135" i="27"/>
  <c r="AC135" i="30" s="1"/>
  <c r="H104" i="50" s="1"/>
  <c r="T135" i="27"/>
  <c r="T135" i="30" s="1"/>
  <c r="AE135" i="27"/>
  <c r="AE135" i="30" s="1"/>
  <c r="J104" i="50" s="1"/>
  <c r="W135" i="27"/>
  <c r="W135" i="30" s="1"/>
  <c r="AH135" i="27"/>
  <c r="AH135" i="30" s="1"/>
  <c r="M104" i="50" s="1"/>
  <c r="Y135" i="27"/>
  <c r="Y135" i="30" s="1"/>
  <c r="D104" i="50" s="1"/>
  <c r="R135" i="27"/>
  <c r="R135" i="30" s="1"/>
  <c r="AB135" i="27"/>
  <c r="AB135" i="30" s="1"/>
  <c r="G104" i="50" s="1"/>
  <c r="V127" i="27"/>
  <c r="V127" i="30" s="1"/>
  <c r="V93" i="40" s="1"/>
  <c r="AD127" i="27"/>
  <c r="AD127" i="30" s="1"/>
  <c r="P127" i="30"/>
  <c r="P93" i="40" s="1"/>
  <c r="X127" i="27"/>
  <c r="X127" i="30" s="1"/>
  <c r="X93" i="40" s="1"/>
  <c r="AF127" i="27"/>
  <c r="AF127" i="30" s="1"/>
  <c r="R127" i="27"/>
  <c r="R127" i="30" s="1"/>
  <c r="R93" i="40" s="1"/>
  <c r="Z127" i="27"/>
  <c r="Z127" i="30" s="1"/>
  <c r="AH127" i="27"/>
  <c r="AH127" i="30" s="1"/>
  <c r="S127" i="27"/>
  <c r="S127" i="30" s="1"/>
  <c r="S93" i="40" s="1"/>
  <c r="AE127" i="27"/>
  <c r="AE127" i="30" s="1"/>
  <c r="T127" i="27"/>
  <c r="T127" i="30" s="1"/>
  <c r="T93" i="40" s="1"/>
  <c r="AG127" i="27"/>
  <c r="AG127" i="30" s="1"/>
  <c r="U127" i="27"/>
  <c r="U127" i="30" s="1"/>
  <c r="U93" i="40" s="1"/>
  <c r="W127" i="27"/>
  <c r="W127" i="30" s="1"/>
  <c r="W93" i="40" s="1"/>
  <c r="Y127" i="27"/>
  <c r="Y127" i="30" s="1"/>
  <c r="Q127" i="27"/>
  <c r="Q127" i="30" s="1"/>
  <c r="Q93" i="40" s="1"/>
  <c r="AC127" i="27"/>
  <c r="AC127" i="30" s="1"/>
  <c r="Y78" i="30"/>
  <c r="C80" i="53" s="1"/>
  <c r="S70" i="30"/>
  <c r="S18" i="27"/>
  <c r="S18" i="30" s="1"/>
  <c r="AA18" i="27"/>
  <c r="AA18" i="30" s="1"/>
  <c r="F63" i="50" s="1"/>
  <c r="T18" i="27"/>
  <c r="T18" i="30" s="1"/>
  <c r="AB18" i="27"/>
  <c r="AB18" i="30" s="1"/>
  <c r="G63" i="50" s="1"/>
  <c r="U18" i="27"/>
  <c r="U18" i="30" s="1"/>
  <c r="AC18" i="27"/>
  <c r="AC18" i="30" s="1"/>
  <c r="H63" i="50" s="1"/>
  <c r="V18" i="27"/>
  <c r="V18" i="30" s="1"/>
  <c r="AD18" i="27"/>
  <c r="AD18" i="30" s="1"/>
  <c r="I63" i="50" s="1"/>
  <c r="W18" i="27"/>
  <c r="W18" i="30" s="1"/>
  <c r="AE18" i="27"/>
  <c r="AE18" i="30" s="1"/>
  <c r="J63" i="50" s="1"/>
  <c r="P18" i="27"/>
  <c r="P18" i="30" s="1"/>
  <c r="X18" i="27"/>
  <c r="X18" i="30" s="1"/>
  <c r="AF18" i="27"/>
  <c r="AF18" i="30" s="1"/>
  <c r="K63" i="50" s="1"/>
  <c r="Q18" i="27"/>
  <c r="Q18" i="30" s="1"/>
  <c r="R18" i="27"/>
  <c r="R18" i="30" s="1"/>
  <c r="Y18" i="27"/>
  <c r="Y18" i="30" s="1"/>
  <c r="D63" i="50" s="1"/>
  <c r="Z18" i="27"/>
  <c r="Z18" i="30" s="1"/>
  <c r="E63" i="50" s="1"/>
  <c r="AG18" i="27"/>
  <c r="AG18" i="30" s="1"/>
  <c r="L63" i="50" s="1"/>
  <c r="AH18" i="27"/>
  <c r="AH18" i="30" s="1"/>
  <c r="M63" i="50" s="1"/>
  <c r="S10" i="27"/>
  <c r="S10" i="30" s="1"/>
  <c r="S10" i="40" s="1"/>
  <c r="AA10" i="27"/>
  <c r="AA10" i="30" s="1"/>
  <c r="F55" i="50" s="1"/>
  <c r="T10" i="27"/>
  <c r="T10" i="30" s="1"/>
  <c r="T10" i="40" s="1"/>
  <c r="AB10" i="27"/>
  <c r="AB10" i="30" s="1"/>
  <c r="U10" i="27"/>
  <c r="U10" i="30" s="1"/>
  <c r="U10" i="40" s="1"/>
  <c r="AC10" i="27"/>
  <c r="AC10" i="30" s="1"/>
  <c r="V10" i="27"/>
  <c r="V10" i="30" s="1"/>
  <c r="V10" i="40" s="1"/>
  <c r="AD10" i="27"/>
  <c r="AD10" i="30" s="1"/>
  <c r="W10" i="27"/>
  <c r="W10" i="30" s="1"/>
  <c r="W10" i="40" s="1"/>
  <c r="AE10" i="27"/>
  <c r="AE10" i="30" s="1"/>
  <c r="P10" i="27"/>
  <c r="P10" i="30" s="1"/>
  <c r="P10" i="40" s="1"/>
  <c r="X10" i="27"/>
  <c r="X10" i="30" s="1"/>
  <c r="X10" i="40" s="1"/>
  <c r="AF10" i="27"/>
  <c r="AF10" i="30" s="1"/>
  <c r="AH10" i="27"/>
  <c r="AH10" i="30" s="1"/>
  <c r="Q10" i="27"/>
  <c r="Q10" i="30" s="1"/>
  <c r="Q10" i="40" s="1"/>
  <c r="R10" i="27"/>
  <c r="R10" i="30" s="1"/>
  <c r="R10" i="40" s="1"/>
  <c r="Y10" i="27"/>
  <c r="Y10" i="30" s="1"/>
  <c r="D55" i="50" s="1"/>
  <c r="Z10" i="27"/>
  <c r="Z10" i="30" s="1"/>
  <c r="E55" i="50" s="1"/>
  <c r="AG10" i="27"/>
  <c r="AG10" i="30" s="1"/>
  <c r="AH5" i="27"/>
  <c r="U5" i="27"/>
  <c r="AE139" i="27"/>
  <c r="AE139" i="30" s="1"/>
  <c r="S139" i="27"/>
  <c r="S139" i="30" s="1"/>
  <c r="S105" i="40" s="1"/>
  <c r="V138" i="27"/>
  <c r="V138" i="30" s="1"/>
  <c r="R136" i="27"/>
  <c r="R136" i="30" s="1"/>
  <c r="AD134" i="27"/>
  <c r="AD134" i="30" s="1"/>
  <c r="I103" i="50" s="1"/>
  <c r="V130" i="27"/>
  <c r="V130" i="30" s="1"/>
  <c r="V96" i="40" s="1"/>
  <c r="T128" i="27"/>
  <c r="T128" i="30" s="1"/>
  <c r="T94" i="40" s="1"/>
  <c r="W125" i="27"/>
  <c r="W125" i="30" s="1"/>
  <c r="W91" i="40" s="1"/>
  <c r="U140" i="27"/>
  <c r="U140" i="30" s="1"/>
  <c r="AC140" i="27"/>
  <c r="AC140" i="30" s="1"/>
  <c r="H109" i="50" s="1"/>
  <c r="V140" i="27"/>
  <c r="V140" i="30" s="1"/>
  <c r="AD140" i="27"/>
  <c r="AD140" i="30" s="1"/>
  <c r="I109" i="50" s="1"/>
  <c r="Q140" i="27"/>
  <c r="Q140" i="30" s="1"/>
  <c r="Y140" i="27"/>
  <c r="Y140" i="30" s="1"/>
  <c r="D109" i="50" s="1"/>
  <c r="AG140" i="27"/>
  <c r="AG140" i="30" s="1"/>
  <c r="L109" i="50" s="1"/>
  <c r="W132" i="27"/>
  <c r="W132" i="30" s="1"/>
  <c r="W98" i="40" s="1"/>
  <c r="AE132" i="27"/>
  <c r="AE132" i="30" s="1"/>
  <c r="Q132" i="27"/>
  <c r="Q132" i="30" s="1"/>
  <c r="Q98" i="40" s="1"/>
  <c r="Y132" i="27"/>
  <c r="Y132" i="30" s="1"/>
  <c r="AG132" i="27"/>
  <c r="AG132" i="30" s="1"/>
  <c r="V132" i="27"/>
  <c r="V132" i="30" s="1"/>
  <c r="V98" i="40" s="1"/>
  <c r="AH132" i="27"/>
  <c r="AH132" i="30" s="1"/>
  <c r="X132" i="27"/>
  <c r="X132" i="30" s="1"/>
  <c r="X98" i="40" s="1"/>
  <c r="Z132" i="27"/>
  <c r="Z132" i="30" s="1"/>
  <c r="AA132" i="27"/>
  <c r="AA132" i="30" s="1"/>
  <c r="R132" i="27"/>
  <c r="R132" i="30" s="1"/>
  <c r="R98" i="40" s="1"/>
  <c r="AB132" i="27"/>
  <c r="AB132" i="30" s="1"/>
  <c r="U132" i="27"/>
  <c r="U132" i="30" s="1"/>
  <c r="U98" i="40" s="1"/>
  <c r="AF132" i="27"/>
  <c r="AF132" i="30" s="1"/>
  <c r="W124" i="27"/>
  <c r="W124" i="30" s="1"/>
  <c r="W90" i="40" s="1"/>
  <c r="AE124" i="27"/>
  <c r="AE124" i="30" s="1"/>
  <c r="Q124" i="27"/>
  <c r="Q124" i="30" s="1"/>
  <c r="Q90" i="40" s="1"/>
  <c r="Y124" i="27"/>
  <c r="Y124" i="30" s="1"/>
  <c r="AG124" i="27"/>
  <c r="AG124" i="30" s="1"/>
  <c r="S124" i="27"/>
  <c r="S124" i="30" s="1"/>
  <c r="S90" i="40" s="1"/>
  <c r="AA124" i="27"/>
  <c r="AA124" i="30" s="1"/>
  <c r="T124" i="27"/>
  <c r="T124" i="30" s="1"/>
  <c r="T90" i="40" s="1"/>
  <c r="AB124" i="27"/>
  <c r="AB124" i="30" s="1"/>
  <c r="P124" i="30"/>
  <c r="P90" i="40" s="1"/>
  <c r="AF124" i="27"/>
  <c r="AF124" i="30" s="1"/>
  <c r="R124" i="27"/>
  <c r="R124" i="30" s="1"/>
  <c r="R90" i="40" s="1"/>
  <c r="AH124" i="27"/>
  <c r="AH124" i="30" s="1"/>
  <c r="U124" i="27"/>
  <c r="U124" i="30" s="1"/>
  <c r="U90" i="40" s="1"/>
  <c r="V124" i="27"/>
  <c r="V124" i="30" s="1"/>
  <c r="V90" i="40" s="1"/>
  <c r="X124" i="27"/>
  <c r="X124" i="30" s="1"/>
  <c r="X90" i="40" s="1"/>
  <c r="AD124" i="27"/>
  <c r="AD124" i="30" s="1"/>
  <c r="AE99" i="30"/>
  <c r="AE65" i="40" s="1"/>
  <c r="AF99" i="30"/>
  <c r="AF65" i="40" s="1"/>
  <c r="AG99" i="30"/>
  <c r="AG65" i="40" s="1"/>
  <c r="AH99" i="30"/>
  <c r="AH65" i="40" s="1"/>
  <c r="AD99" i="30"/>
  <c r="AD65" i="40" s="1"/>
  <c r="AB91" i="30"/>
  <c r="AB57" i="40" s="1"/>
  <c r="S5" i="27"/>
  <c r="X140" i="27"/>
  <c r="X140" i="30" s="1"/>
  <c r="AD139" i="27"/>
  <c r="AD139" i="30" s="1"/>
  <c r="R139" i="27"/>
  <c r="R139" i="30" s="1"/>
  <c r="R105" i="40" s="1"/>
  <c r="U138" i="27"/>
  <c r="U138" i="30" s="1"/>
  <c r="Q136" i="27"/>
  <c r="Q136" i="30" s="1"/>
  <c r="X134" i="27"/>
  <c r="X134" i="30" s="1"/>
  <c r="AC132" i="27"/>
  <c r="AC132" i="30" s="1"/>
  <c r="T130" i="27"/>
  <c r="T130" i="30" s="1"/>
  <c r="T96" i="40" s="1"/>
  <c r="AB127" i="27"/>
  <c r="AB127" i="30" s="1"/>
  <c r="AC124" i="27"/>
  <c r="AC124" i="30" s="1"/>
  <c r="W140" i="27"/>
  <c r="W140" i="30" s="1"/>
  <c r="AC139" i="27"/>
  <c r="AC139" i="30" s="1"/>
  <c r="AG138" i="27"/>
  <c r="AG138" i="30" s="1"/>
  <c r="L107" i="50" s="1"/>
  <c r="Q138" i="27"/>
  <c r="Q138" i="30" s="1"/>
  <c r="T132" i="27"/>
  <c r="T132" i="30" s="1"/>
  <c r="T98" i="40" s="1"/>
  <c r="AA127" i="27"/>
  <c r="AA127" i="30" s="1"/>
  <c r="Z124" i="27"/>
  <c r="Z124" i="30" s="1"/>
  <c r="Q134" i="27"/>
  <c r="Q134" i="30" s="1"/>
  <c r="Y134" i="27"/>
  <c r="Y134" i="30" s="1"/>
  <c r="D103" i="50" s="1"/>
  <c r="AG134" i="27"/>
  <c r="AG134" i="30" s="1"/>
  <c r="L103" i="50" s="1"/>
  <c r="S134" i="27"/>
  <c r="S134" i="30" s="1"/>
  <c r="AA134" i="27"/>
  <c r="AA134" i="30" s="1"/>
  <c r="F103" i="50" s="1"/>
  <c r="AB134" i="27"/>
  <c r="AB134" i="30" s="1"/>
  <c r="G103" i="50" s="1"/>
  <c r="R134" i="27"/>
  <c r="R134" i="30" s="1"/>
  <c r="AC134" i="27"/>
  <c r="AC134" i="30" s="1"/>
  <c r="H103" i="50" s="1"/>
  <c r="U134" i="27"/>
  <c r="U134" i="30" s="1"/>
  <c r="AE134" i="27"/>
  <c r="AE134" i="30" s="1"/>
  <c r="J103" i="50" s="1"/>
  <c r="V134" i="27"/>
  <c r="V134" i="30" s="1"/>
  <c r="AF134" i="27"/>
  <c r="AF134" i="30" s="1"/>
  <c r="K103" i="50" s="1"/>
  <c r="Z134" i="27"/>
  <c r="Z134" i="30" s="1"/>
  <c r="E103" i="50" s="1"/>
  <c r="Q126" i="27"/>
  <c r="Q126" i="30" s="1"/>
  <c r="Q92" i="40" s="1"/>
  <c r="Y126" i="27"/>
  <c r="Y126" i="30" s="1"/>
  <c r="AG126" i="27"/>
  <c r="AG126" i="30" s="1"/>
  <c r="S126" i="27"/>
  <c r="S126" i="30" s="1"/>
  <c r="S92" i="40" s="1"/>
  <c r="AA126" i="27"/>
  <c r="AA126" i="30" s="1"/>
  <c r="U126" i="27"/>
  <c r="U126" i="30" s="1"/>
  <c r="U92" i="40" s="1"/>
  <c r="AC126" i="27"/>
  <c r="AC126" i="30" s="1"/>
  <c r="X126" i="27"/>
  <c r="X126" i="30" s="1"/>
  <c r="X92" i="40" s="1"/>
  <c r="Z126" i="27"/>
  <c r="Z126" i="30" s="1"/>
  <c r="AB126" i="27"/>
  <c r="AB126" i="30" s="1"/>
  <c r="AD126" i="27"/>
  <c r="AD126" i="30" s="1"/>
  <c r="R126" i="27"/>
  <c r="R126" i="30" s="1"/>
  <c r="R92" i="40" s="1"/>
  <c r="AE126" i="27"/>
  <c r="AE126" i="30" s="1"/>
  <c r="W126" i="27"/>
  <c r="W126" i="30" s="1"/>
  <c r="W92" i="40" s="1"/>
  <c r="Y101" i="30"/>
  <c r="U101" i="30"/>
  <c r="AF93" i="30"/>
  <c r="AF59" i="40" s="1"/>
  <c r="AG93" i="30"/>
  <c r="AG59" i="40" s="1"/>
  <c r="AH93" i="30"/>
  <c r="Q85" i="30"/>
  <c r="AC77" i="30"/>
  <c r="G79" i="53" s="1"/>
  <c r="G158" i="53" s="1"/>
  <c r="AE77" i="30"/>
  <c r="I79" i="53" s="1"/>
  <c r="AG77" i="30"/>
  <c r="K79" i="53" s="1"/>
  <c r="AC61" i="30"/>
  <c r="V17" i="27"/>
  <c r="V17" i="30" s="1"/>
  <c r="AD17" i="27"/>
  <c r="AD17" i="30" s="1"/>
  <c r="I62" i="50" s="1"/>
  <c r="W17" i="27"/>
  <c r="W17" i="30" s="1"/>
  <c r="AE17" i="27"/>
  <c r="AE17" i="30" s="1"/>
  <c r="J62" i="50" s="1"/>
  <c r="P17" i="27"/>
  <c r="P17" i="30" s="1"/>
  <c r="X17" i="27"/>
  <c r="X17" i="30" s="1"/>
  <c r="AF17" i="27"/>
  <c r="AF17" i="30" s="1"/>
  <c r="K62" i="50" s="1"/>
  <c r="Q17" i="27"/>
  <c r="Q17" i="30" s="1"/>
  <c r="Y17" i="27"/>
  <c r="Y17" i="30" s="1"/>
  <c r="D62" i="50" s="1"/>
  <c r="AG17" i="27"/>
  <c r="AG17" i="30" s="1"/>
  <c r="L62" i="50" s="1"/>
  <c r="R17" i="27"/>
  <c r="R17" i="30" s="1"/>
  <c r="Z17" i="27"/>
  <c r="Z17" i="30" s="1"/>
  <c r="E62" i="50" s="1"/>
  <c r="AH17" i="27"/>
  <c r="AH17" i="30" s="1"/>
  <c r="M62" i="50" s="1"/>
  <c r="S17" i="27"/>
  <c r="S17" i="30" s="1"/>
  <c r="AA17" i="27"/>
  <c r="AA17" i="30" s="1"/>
  <c r="F62" i="50" s="1"/>
  <c r="AC17" i="27"/>
  <c r="AC17" i="30" s="1"/>
  <c r="H62" i="50" s="1"/>
  <c r="T17" i="27"/>
  <c r="T17" i="30" s="1"/>
  <c r="U17" i="27"/>
  <c r="U17" i="30" s="1"/>
  <c r="AB17" i="27"/>
  <c r="AB17" i="30" s="1"/>
  <c r="G62" i="50" s="1"/>
  <c r="V9" i="27"/>
  <c r="V9" i="30" s="1"/>
  <c r="V9" i="40" s="1"/>
  <c r="AD9" i="27"/>
  <c r="AD9" i="30" s="1"/>
  <c r="W9" i="27"/>
  <c r="W9" i="30" s="1"/>
  <c r="W9" i="40" s="1"/>
  <c r="AE9" i="27"/>
  <c r="AE9" i="30" s="1"/>
  <c r="P9" i="27"/>
  <c r="P9" i="30" s="1"/>
  <c r="P9" i="40" s="1"/>
  <c r="X9" i="27"/>
  <c r="X9" i="30" s="1"/>
  <c r="X9" i="40" s="1"/>
  <c r="AF9" i="27"/>
  <c r="AF9" i="30" s="1"/>
  <c r="Q9" i="27"/>
  <c r="Q9" i="30" s="1"/>
  <c r="Q9" i="40" s="1"/>
  <c r="Y9" i="27"/>
  <c r="Y9" i="30" s="1"/>
  <c r="D54" i="50" s="1"/>
  <c r="AG9" i="27"/>
  <c r="AG9" i="30" s="1"/>
  <c r="R9" i="27"/>
  <c r="R9" i="30" s="1"/>
  <c r="R9" i="40" s="1"/>
  <c r="Z9" i="27"/>
  <c r="Z9" i="30" s="1"/>
  <c r="E54" i="50" s="1"/>
  <c r="AH9" i="27"/>
  <c r="AH9" i="30" s="1"/>
  <c r="S9" i="27"/>
  <c r="S9" i="30" s="1"/>
  <c r="S9" i="40" s="1"/>
  <c r="AA9" i="27"/>
  <c r="AA9" i="30" s="1"/>
  <c r="F54" i="50" s="1"/>
  <c r="U9" i="27"/>
  <c r="U9" i="30" s="1"/>
  <c r="U9" i="40" s="1"/>
  <c r="AB9" i="27"/>
  <c r="AB9" i="30" s="1"/>
  <c r="AC9" i="27"/>
  <c r="AC9" i="30" s="1"/>
  <c r="T9" i="27"/>
  <c r="T9" i="30" s="1"/>
  <c r="T9" i="40" s="1"/>
  <c r="AC5" i="27"/>
  <c r="AH140" i="27"/>
  <c r="AH140" i="30" s="1"/>
  <c r="M109" i="50" s="1"/>
  <c r="T140" i="27"/>
  <c r="T140" i="30" s="1"/>
  <c r="AA139" i="27"/>
  <c r="AA139" i="30" s="1"/>
  <c r="AF138" i="27"/>
  <c r="AF138" i="30" s="1"/>
  <c r="K107" i="50" s="1"/>
  <c r="P138" i="30"/>
  <c r="AA135" i="27"/>
  <c r="AA135" i="30" s="1"/>
  <c r="F104" i="50" s="1"/>
  <c r="T134" i="27"/>
  <c r="T134" i="30" s="1"/>
  <c r="S132" i="27"/>
  <c r="S132" i="30" s="1"/>
  <c r="S98" i="40" s="1"/>
  <c r="AH126" i="27"/>
  <c r="AH126" i="30" s="1"/>
  <c r="AE93" i="30"/>
  <c r="AE59" i="40" s="1"/>
  <c r="AC137" i="27"/>
  <c r="AC137" i="30" s="1"/>
  <c r="H106" i="50" s="1"/>
  <c r="T137" i="27"/>
  <c r="T137" i="30" s="1"/>
  <c r="AD129" i="27"/>
  <c r="AD129" i="30" s="1"/>
  <c r="Q129" i="27"/>
  <c r="Q129" i="30" s="1"/>
  <c r="Q95" i="40" s="1"/>
  <c r="AH137" i="27"/>
  <c r="AH137" i="30" s="1"/>
  <c r="M106" i="50" s="1"/>
  <c r="Y137" i="27"/>
  <c r="Y137" i="30" s="1"/>
  <c r="D106" i="50" s="1"/>
  <c r="Y129" i="27"/>
  <c r="Y129" i="30" s="1"/>
  <c r="W129" i="27"/>
  <c r="W129" i="30" s="1"/>
  <c r="W95" i="40" s="1"/>
  <c r="T15" i="27"/>
  <c r="T15" i="30" s="1"/>
  <c r="AB15" i="27"/>
  <c r="AB15" i="30" s="1"/>
  <c r="G60" i="50" s="1"/>
  <c r="U15" i="27"/>
  <c r="U15" i="30" s="1"/>
  <c r="AC15" i="27"/>
  <c r="AC15" i="30" s="1"/>
  <c r="H60" i="50" s="1"/>
  <c r="V15" i="27"/>
  <c r="V15" i="30" s="1"/>
  <c r="AD15" i="27"/>
  <c r="AD15" i="30" s="1"/>
  <c r="I60" i="50" s="1"/>
  <c r="W15" i="27"/>
  <c r="W15" i="30" s="1"/>
  <c r="AE15" i="27"/>
  <c r="AE15" i="30" s="1"/>
  <c r="J60" i="50" s="1"/>
  <c r="P15" i="27"/>
  <c r="P15" i="30" s="1"/>
  <c r="X15" i="27"/>
  <c r="X15" i="30" s="1"/>
  <c r="AF15" i="27"/>
  <c r="AF15" i="30" s="1"/>
  <c r="K60" i="50" s="1"/>
  <c r="Q15" i="27"/>
  <c r="Q15" i="30" s="1"/>
  <c r="Y15" i="27"/>
  <c r="Y15" i="30" s="1"/>
  <c r="D60" i="50" s="1"/>
  <c r="AG15" i="27"/>
  <c r="AG15" i="30" s="1"/>
  <c r="L60" i="50" s="1"/>
  <c r="R15" i="27"/>
  <c r="R15" i="30" s="1"/>
  <c r="S15" i="27"/>
  <c r="S15" i="30" s="1"/>
  <c r="Z15" i="27"/>
  <c r="Z15" i="30" s="1"/>
  <c r="E60" i="50" s="1"/>
  <c r="AA15" i="27"/>
  <c r="AA15" i="30" s="1"/>
  <c r="F60" i="50" s="1"/>
  <c r="AH15" i="27"/>
  <c r="AH15" i="30" s="1"/>
  <c r="M60" i="50" s="1"/>
  <c r="T7" i="27"/>
  <c r="T7" i="30" s="1"/>
  <c r="T7" i="40" s="1"/>
  <c r="AB7" i="27"/>
  <c r="AB7" i="30" s="1"/>
  <c r="U7" i="27"/>
  <c r="U7" i="30" s="1"/>
  <c r="U7" i="40" s="1"/>
  <c r="AC7" i="27"/>
  <c r="AC7" i="30" s="1"/>
  <c r="V7" i="27"/>
  <c r="V7" i="30" s="1"/>
  <c r="V7" i="40" s="1"/>
  <c r="AD7" i="27"/>
  <c r="AD7" i="30" s="1"/>
  <c r="W7" i="27"/>
  <c r="W7" i="30" s="1"/>
  <c r="W7" i="40" s="1"/>
  <c r="AE7" i="27"/>
  <c r="AE7" i="30" s="1"/>
  <c r="P7" i="27"/>
  <c r="P7" i="30" s="1"/>
  <c r="P7" i="40" s="1"/>
  <c r="X7" i="27"/>
  <c r="X7" i="30" s="1"/>
  <c r="X7" i="40" s="1"/>
  <c r="AF7" i="27"/>
  <c r="AF7" i="30" s="1"/>
  <c r="Q7" i="27"/>
  <c r="Q7" i="30" s="1"/>
  <c r="Q7" i="40" s="1"/>
  <c r="Y7" i="27"/>
  <c r="Y7" i="30" s="1"/>
  <c r="D52" i="50" s="1"/>
  <c r="AG7" i="27"/>
  <c r="AG7" i="30" s="1"/>
  <c r="AA7" i="27"/>
  <c r="AA7" i="30" s="1"/>
  <c r="F52" i="50" s="1"/>
  <c r="AH7" i="27"/>
  <c r="AH7" i="30" s="1"/>
  <c r="R7" i="27"/>
  <c r="R7" i="30" s="1"/>
  <c r="R7" i="40" s="1"/>
  <c r="S7" i="27"/>
  <c r="S7" i="30" s="1"/>
  <c r="S7" i="40" s="1"/>
  <c r="Z7" i="27"/>
  <c r="Z7" i="30" s="1"/>
  <c r="E52" i="50" s="1"/>
  <c r="AE137" i="27"/>
  <c r="AE137" i="30" s="1"/>
  <c r="J106" i="50" s="1"/>
  <c r="AG129" i="27"/>
  <c r="AG129" i="30" s="1"/>
  <c r="R137" i="27"/>
  <c r="R137" i="30" s="1"/>
  <c r="Z137" i="27"/>
  <c r="Z137" i="30" s="1"/>
  <c r="E106" i="50" s="1"/>
  <c r="X129" i="27"/>
  <c r="X129" i="30" s="1"/>
  <c r="X95" i="40" s="1"/>
  <c r="AF129" i="27"/>
  <c r="AF129" i="30" s="1"/>
  <c r="R129" i="27"/>
  <c r="R129" i="30" s="1"/>
  <c r="R95" i="40" s="1"/>
  <c r="Z129" i="27"/>
  <c r="Z129" i="30" s="1"/>
  <c r="AH129" i="27"/>
  <c r="AH129" i="30" s="1"/>
  <c r="T129" i="27"/>
  <c r="T129" i="30" s="1"/>
  <c r="T95" i="40" s="1"/>
  <c r="AB129" i="27"/>
  <c r="AB129" i="30" s="1"/>
  <c r="R104" i="30"/>
  <c r="R96" i="30"/>
  <c r="R62" i="40" s="1"/>
  <c r="R80" i="30"/>
  <c r="R46" i="40" s="1"/>
  <c r="Q72" i="30"/>
  <c r="W72" i="30"/>
  <c r="AE64" i="30"/>
  <c r="U20" i="27"/>
  <c r="U20" i="30" s="1"/>
  <c r="U20" i="40" s="1"/>
  <c r="AC20" i="27"/>
  <c r="V20" i="27"/>
  <c r="V20" i="30" s="1"/>
  <c r="V20" i="40" s="1"/>
  <c r="AD20" i="27"/>
  <c r="W20" i="27"/>
  <c r="W20" i="30" s="1"/>
  <c r="W20" i="40" s="1"/>
  <c r="AE20" i="27"/>
  <c r="P20" i="27"/>
  <c r="P20" i="30" s="1"/>
  <c r="P20" i="40" s="1"/>
  <c r="X20" i="27"/>
  <c r="X20" i="30" s="1"/>
  <c r="X20" i="40" s="1"/>
  <c r="AF20" i="27"/>
  <c r="Q20" i="27"/>
  <c r="Q20" i="30" s="1"/>
  <c r="Q20" i="40" s="1"/>
  <c r="Y20" i="27"/>
  <c r="Y20" i="30" s="1"/>
  <c r="D65" i="50" s="1"/>
  <c r="AG20" i="27"/>
  <c r="R20" i="27"/>
  <c r="R20" i="30" s="1"/>
  <c r="R20" i="40" s="1"/>
  <c r="Z20" i="27"/>
  <c r="Z20" i="30" s="1"/>
  <c r="E65" i="50" s="1"/>
  <c r="AH20" i="27"/>
  <c r="S20" i="27"/>
  <c r="S20" i="30" s="1"/>
  <c r="S20" i="40" s="1"/>
  <c r="T20" i="27"/>
  <c r="T20" i="30" s="1"/>
  <c r="T20" i="40" s="1"/>
  <c r="AA20" i="27"/>
  <c r="AA20" i="30" s="1"/>
  <c r="F65" i="50" s="1"/>
  <c r="AB20" i="27"/>
  <c r="AB20" i="30" s="1"/>
  <c r="G65" i="50" s="1"/>
  <c r="U12" i="27"/>
  <c r="U12" i="30" s="1"/>
  <c r="U12" i="40" s="1"/>
  <c r="AC12" i="27"/>
  <c r="AC12" i="30" s="1"/>
  <c r="V12" i="27"/>
  <c r="V12" i="30" s="1"/>
  <c r="V12" i="40" s="1"/>
  <c r="AD12" i="27"/>
  <c r="AD12" i="30" s="1"/>
  <c r="W12" i="27"/>
  <c r="W12" i="30" s="1"/>
  <c r="W12" i="40" s="1"/>
  <c r="AE12" i="27"/>
  <c r="AE12" i="30" s="1"/>
  <c r="P12" i="27"/>
  <c r="P12" i="30" s="1"/>
  <c r="P12" i="40" s="1"/>
  <c r="X12" i="27"/>
  <c r="X12" i="30" s="1"/>
  <c r="X12" i="40" s="1"/>
  <c r="AF12" i="27"/>
  <c r="AF12" i="30" s="1"/>
  <c r="Q12" i="27"/>
  <c r="Q12" i="30" s="1"/>
  <c r="Q12" i="40" s="1"/>
  <c r="Y12" i="27"/>
  <c r="Y12" i="30" s="1"/>
  <c r="D57" i="50" s="1"/>
  <c r="AG12" i="27"/>
  <c r="AG12" i="30" s="1"/>
  <c r="R12" i="27"/>
  <c r="R12" i="30" s="1"/>
  <c r="R12" i="40" s="1"/>
  <c r="Z12" i="27"/>
  <c r="Z12" i="30" s="1"/>
  <c r="E57" i="50" s="1"/>
  <c r="AH12" i="27"/>
  <c r="AH12" i="30" s="1"/>
  <c r="AB12" i="27"/>
  <c r="AB12" i="30" s="1"/>
  <c r="S12" i="27"/>
  <c r="S12" i="30" s="1"/>
  <c r="S12" i="40" s="1"/>
  <c r="AA12" i="27"/>
  <c r="AA12" i="30" s="1"/>
  <c r="F57" i="50" s="1"/>
  <c r="T12" i="27"/>
  <c r="T12" i="30" s="1"/>
  <c r="T12" i="40" s="1"/>
  <c r="AD137" i="27"/>
  <c r="AD137" i="30" s="1"/>
  <c r="I106" i="50" s="1"/>
  <c r="U137" i="27"/>
  <c r="U137" i="30" s="1"/>
  <c r="AE129" i="27"/>
  <c r="AE129" i="30" s="1"/>
  <c r="S129" i="27"/>
  <c r="S129" i="30" s="1"/>
  <c r="S95" i="40" s="1"/>
  <c r="U122" i="27"/>
  <c r="U122" i="30" s="1"/>
  <c r="U88" i="40" s="1"/>
  <c r="AC122" i="27"/>
  <c r="AC122" i="30" s="1"/>
  <c r="V122" i="27"/>
  <c r="V122" i="30" s="1"/>
  <c r="V88" i="40" s="1"/>
  <c r="AD122" i="27"/>
  <c r="AD122" i="30" s="1"/>
  <c r="W122" i="27"/>
  <c r="W122" i="30" s="1"/>
  <c r="W88" i="40" s="1"/>
  <c r="AE122" i="27"/>
  <c r="AE122" i="30" s="1"/>
  <c r="P122" i="30"/>
  <c r="P88" i="40" s="1"/>
  <c r="X122" i="27"/>
  <c r="X122" i="30" s="1"/>
  <c r="X88" i="40" s="1"/>
  <c r="AF122" i="27"/>
  <c r="AF122" i="30" s="1"/>
  <c r="Q122" i="27"/>
  <c r="Q122" i="30" s="1"/>
  <c r="Q88" i="40" s="1"/>
  <c r="Y122" i="27"/>
  <c r="Y122" i="30" s="1"/>
  <c r="AG122" i="27"/>
  <c r="AG122" i="30" s="1"/>
  <c r="R122" i="27"/>
  <c r="R122" i="30" s="1"/>
  <c r="R88" i="40" s="1"/>
  <c r="Z122" i="27"/>
  <c r="Z122" i="30" s="1"/>
  <c r="AH122" i="27"/>
  <c r="AH122" i="30" s="1"/>
  <c r="S122" i="27"/>
  <c r="S122" i="30" s="1"/>
  <c r="S88" i="40" s="1"/>
  <c r="T122" i="27"/>
  <c r="T122" i="30" s="1"/>
  <c r="T88" i="40" s="1"/>
  <c r="AA122" i="27"/>
  <c r="AA122" i="30" s="1"/>
  <c r="AB122" i="27"/>
  <c r="AB122" i="30" s="1"/>
  <c r="S114" i="27"/>
  <c r="S114" i="30" s="1"/>
  <c r="S80" i="40" s="1"/>
  <c r="Y114" i="27"/>
  <c r="Y114" i="30" s="1"/>
  <c r="Z114" i="27"/>
  <c r="Z114" i="30" s="1"/>
  <c r="AE114" i="27"/>
  <c r="AE114" i="30" s="1"/>
  <c r="P114" i="30"/>
  <c r="P80" i="40" s="1"/>
  <c r="AF114" i="27"/>
  <c r="AF114" i="30" s="1"/>
  <c r="Q114" i="27"/>
  <c r="Q114" i="30" s="1"/>
  <c r="Q80" i="40" s="1"/>
  <c r="AG114" i="27"/>
  <c r="AG114" i="30" s="1"/>
  <c r="R114" i="27"/>
  <c r="R114" i="30" s="1"/>
  <c r="R80" i="40" s="1"/>
  <c r="AH114" i="27"/>
  <c r="AH114" i="30" s="1"/>
  <c r="W114" i="27"/>
  <c r="W114" i="30" s="1"/>
  <c r="W80" i="40" s="1"/>
  <c r="X114" i="27"/>
  <c r="X114" i="30" s="1"/>
  <c r="X80" i="40" s="1"/>
  <c r="AB121" i="27"/>
  <c r="AB121" i="30" s="1"/>
  <c r="G86" i="50" s="1"/>
  <c r="T121" i="27"/>
  <c r="T121" i="30" s="1"/>
  <c r="AE120" i="27"/>
  <c r="AE120" i="30" s="1"/>
  <c r="J85" i="50" s="1"/>
  <c r="W120" i="27"/>
  <c r="W120" i="30" s="1"/>
  <c r="AB113" i="27"/>
  <c r="AB113" i="30" s="1"/>
  <c r="T113" i="27"/>
  <c r="T113" i="30" s="1"/>
  <c r="T79" i="40" s="1"/>
  <c r="AE112" i="27"/>
  <c r="AE112" i="30" s="1"/>
  <c r="W112" i="27"/>
  <c r="W112" i="30" s="1"/>
  <c r="W78" i="40" s="1"/>
  <c r="Z113" i="27"/>
  <c r="Z113" i="30" s="1"/>
  <c r="AG121" i="27"/>
  <c r="AG121" i="30" s="1"/>
  <c r="L86" i="50" s="1"/>
  <c r="Y121" i="27"/>
  <c r="Y121" i="30" s="1"/>
  <c r="D86" i="50" s="1"/>
  <c r="Q121" i="27"/>
  <c r="Q121" i="30" s="1"/>
  <c r="AB120" i="27"/>
  <c r="AB120" i="30" s="1"/>
  <c r="G85" i="50" s="1"/>
  <c r="T120" i="27"/>
  <c r="T120" i="30" s="1"/>
  <c r="AD114" i="27"/>
  <c r="AD114" i="30" s="1"/>
  <c r="V114" i="27"/>
  <c r="V114" i="30" s="1"/>
  <c r="V80" i="40" s="1"/>
  <c r="AG113" i="27"/>
  <c r="AG113" i="30" s="1"/>
  <c r="Y113" i="27"/>
  <c r="Y113" i="30" s="1"/>
  <c r="Q113" i="27"/>
  <c r="Q113" i="30" s="1"/>
  <c r="Q79" i="40" s="1"/>
  <c r="AB112" i="27"/>
  <c r="AB112" i="30" s="1"/>
  <c r="T112" i="27"/>
  <c r="T112" i="30" s="1"/>
  <c r="T78" i="40" s="1"/>
  <c r="AA107" i="27"/>
  <c r="AA107" i="30" s="1"/>
  <c r="S107" i="27"/>
  <c r="S107" i="30" s="1"/>
  <c r="S73" i="40" s="1"/>
  <c r="AH121" i="27"/>
  <c r="AH121" i="30" s="1"/>
  <c r="M86" i="50" s="1"/>
  <c r="AF121" i="27"/>
  <c r="AF121" i="30" s="1"/>
  <c r="K86" i="50" s="1"/>
  <c r="X121" i="27"/>
  <c r="X121" i="30" s="1"/>
  <c r="P121" i="30"/>
  <c r="AA120" i="27"/>
  <c r="AA120" i="30" s="1"/>
  <c r="F85" i="50" s="1"/>
  <c r="S120" i="27"/>
  <c r="S120" i="30" s="1"/>
  <c r="AC114" i="27"/>
  <c r="AC114" i="30" s="1"/>
  <c r="U114" i="27"/>
  <c r="U114" i="30" s="1"/>
  <c r="U80" i="40" s="1"/>
  <c r="AF113" i="27"/>
  <c r="AF113" i="30" s="1"/>
  <c r="X113" i="27"/>
  <c r="X113" i="30" s="1"/>
  <c r="X79" i="40" s="1"/>
  <c r="P113" i="30"/>
  <c r="P79" i="40" s="1"/>
  <c r="AA112" i="27"/>
  <c r="AA112" i="30" s="1"/>
  <c r="S112" i="27"/>
  <c r="S112" i="30" s="1"/>
  <c r="S78" i="40" s="1"/>
  <c r="AH107" i="27"/>
  <c r="AH107" i="30" s="1"/>
  <c r="Z107" i="27"/>
  <c r="Z107" i="30" s="1"/>
  <c r="R107" i="27"/>
  <c r="R107" i="30" s="1"/>
  <c r="R73" i="40" s="1"/>
  <c r="AH113" i="27"/>
  <c r="AH113" i="30" s="1"/>
  <c r="AE121" i="27"/>
  <c r="AE121" i="30" s="1"/>
  <c r="J86" i="50" s="1"/>
  <c r="W121" i="27"/>
  <c r="W121" i="30" s="1"/>
  <c r="AH120" i="27"/>
  <c r="AH120" i="30" s="1"/>
  <c r="M85" i="50" s="1"/>
  <c r="Z120" i="27"/>
  <c r="Z120" i="30" s="1"/>
  <c r="E85" i="50" s="1"/>
  <c r="R120" i="27"/>
  <c r="R120" i="30" s="1"/>
  <c r="AB114" i="27"/>
  <c r="AB114" i="30" s="1"/>
  <c r="T114" i="27"/>
  <c r="T114" i="30" s="1"/>
  <c r="T80" i="40" s="1"/>
  <c r="AE113" i="27"/>
  <c r="AE113" i="30" s="1"/>
  <c r="W113" i="27"/>
  <c r="W113" i="30" s="1"/>
  <c r="W79" i="40" s="1"/>
  <c r="AH112" i="27"/>
  <c r="AH112" i="30" s="1"/>
  <c r="Z112" i="27"/>
  <c r="Z112" i="30" s="1"/>
  <c r="R112" i="27"/>
  <c r="R112" i="30" s="1"/>
  <c r="R78" i="40" s="1"/>
  <c r="AG107" i="27"/>
  <c r="AG107" i="30" s="1"/>
  <c r="Y107" i="27"/>
  <c r="Y107" i="30" s="1"/>
  <c r="Q107" i="27"/>
  <c r="Q107" i="30" s="1"/>
  <c r="Q73" i="40" s="1"/>
  <c r="R121" i="27"/>
  <c r="R121" i="30" s="1"/>
  <c r="AD121" i="27"/>
  <c r="AD121" i="30" s="1"/>
  <c r="I86" i="50" s="1"/>
  <c r="V121" i="27"/>
  <c r="V121" i="30" s="1"/>
  <c r="AG120" i="27"/>
  <c r="AG120" i="30" s="1"/>
  <c r="L85" i="50" s="1"/>
  <c r="Y120" i="27"/>
  <c r="Y120" i="30" s="1"/>
  <c r="D85" i="50" s="1"/>
  <c r="Q120" i="27"/>
  <c r="Q120" i="30" s="1"/>
  <c r="AA114" i="27"/>
  <c r="AA114" i="30" s="1"/>
  <c r="AD113" i="27"/>
  <c r="AD113" i="30" s="1"/>
  <c r="V113" i="27"/>
  <c r="V113" i="30" s="1"/>
  <c r="V79" i="40" s="1"/>
  <c r="AG112" i="27"/>
  <c r="AG112" i="30" s="1"/>
  <c r="Y112" i="27"/>
  <c r="Y112" i="30" s="1"/>
  <c r="Q112" i="27"/>
  <c r="Q112" i="30" s="1"/>
  <c r="Q78" i="40" s="1"/>
  <c r="AF107" i="27"/>
  <c r="AF107" i="30" s="1"/>
  <c r="X107" i="27"/>
  <c r="X107" i="30" s="1"/>
  <c r="X73" i="40" s="1"/>
  <c r="Z121" i="27"/>
  <c r="Z121" i="30" s="1"/>
  <c r="E86" i="50" s="1"/>
  <c r="R113" i="27"/>
  <c r="R113" i="30" s="1"/>
  <c r="R79" i="40" s="1"/>
  <c r="AC121" i="27"/>
  <c r="AC121" i="30" s="1"/>
  <c r="H86" i="50" s="1"/>
  <c r="AF120" i="27"/>
  <c r="AF120" i="30" s="1"/>
  <c r="K85" i="50" s="1"/>
  <c r="X120" i="27"/>
  <c r="X120" i="30" s="1"/>
  <c r="AC113" i="27"/>
  <c r="AC113" i="30" s="1"/>
  <c r="AF112" i="27"/>
  <c r="AF112" i="30" s="1"/>
  <c r="X112" i="27"/>
  <c r="X112" i="30" s="1"/>
  <c r="X78" i="40" s="1"/>
  <c r="AB63" i="30" l="1"/>
  <c r="R65" i="30"/>
  <c r="P60" i="30"/>
  <c r="K172" i="31"/>
  <c r="I154" i="53"/>
  <c r="L172" i="31"/>
  <c r="Z65" i="30"/>
  <c r="T59" i="30"/>
  <c r="AA61" i="30"/>
  <c r="AD63" i="30"/>
  <c r="Z61" i="30"/>
  <c r="X61" i="30"/>
  <c r="AA65" i="30"/>
  <c r="AH96" i="40"/>
  <c r="T56" i="30"/>
  <c r="Y57" i="30"/>
  <c r="AC57" i="30"/>
  <c r="X56" i="30"/>
  <c r="Q57" i="30"/>
  <c r="AD64" i="30"/>
  <c r="AE61" i="30"/>
  <c r="X62" i="30"/>
  <c r="AH64" i="30"/>
  <c r="X57" i="30"/>
  <c r="V25" i="40"/>
  <c r="V59" i="30"/>
  <c r="V37" i="40"/>
  <c r="V71" i="30"/>
  <c r="AH24" i="40"/>
  <c r="AH58" i="30"/>
  <c r="AD24" i="40"/>
  <c r="AD58" i="30"/>
  <c r="P28" i="40"/>
  <c r="P62" i="30"/>
  <c r="P27" i="40"/>
  <c r="P61" i="30"/>
  <c r="Q25" i="40"/>
  <c r="Q59" i="30"/>
  <c r="Z22" i="40"/>
  <c r="Z56" i="30"/>
  <c r="W22" i="40"/>
  <c r="W56" i="30"/>
  <c r="AG30" i="40"/>
  <c r="AG64" i="30"/>
  <c r="R30" i="40"/>
  <c r="R64" i="30"/>
  <c r="V24" i="40"/>
  <c r="V58" i="30"/>
  <c r="AD27" i="40"/>
  <c r="AD61" i="30"/>
  <c r="W29" i="40"/>
  <c r="W63" i="30"/>
  <c r="Y37" i="40"/>
  <c r="Y71" i="30"/>
  <c r="Z91" i="40"/>
  <c r="E94" i="50"/>
  <c r="AB59" i="30"/>
  <c r="AF25" i="40"/>
  <c r="AF59" i="30"/>
  <c r="X26" i="40"/>
  <c r="X60" i="30"/>
  <c r="W28" i="40"/>
  <c r="W62" i="30"/>
  <c r="Y59" i="30"/>
  <c r="P56" i="30"/>
  <c r="T60" i="30"/>
  <c r="AF26" i="40"/>
  <c r="AF60" i="30"/>
  <c r="W27" i="40"/>
  <c r="W61" i="30"/>
  <c r="AG29" i="40"/>
  <c r="AG63" i="30"/>
  <c r="Q37" i="40"/>
  <c r="Q71" i="30"/>
  <c r="Z24" i="40"/>
  <c r="Z58" i="30"/>
  <c r="Z28" i="40"/>
  <c r="Z62" i="30"/>
  <c r="AA23" i="40"/>
  <c r="AA57" i="30"/>
  <c r="T31" i="40"/>
  <c r="T65" i="30"/>
  <c r="S63" i="30"/>
  <c r="AC64" i="30"/>
  <c r="AH61" i="30"/>
  <c r="U30" i="40"/>
  <c r="U64" i="30"/>
  <c r="AA56" i="30"/>
  <c r="T57" i="30"/>
  <c r="AB23" i="40"/>
  <c r="AB57" i="30"/>
  <c r="S23" i="40"/>
  <c r="S57" i="30"/>
  <c r="P24" i="40"/>
  <c r="P58" i="30"/>
  <c r="Y27" i="40"/>
  <c r="Y61" i="30"/>
  <c r="AD22" i="40"/>
  <c r="AD56" i="30"/>
  <c r="U71" i="30"/>
  <c r="R27" i="40"/>
  <c r="R61" i="30"/>
  <c r="S56" i="30"/>
  <c r="AB65" i="30"/>
  <c r="R56" i="30"/>
  <c r="Y64" i="30"/>
  <c r="V61" i="30"/>
  <c r="AH60" i="30"/>
  <c r="E127" i="50"/>
  <c r="D88" i="53"/>
  <c r="G126" i="50"/>
  <c r="F87" i="53"/>
  <c r="E130" i="50"/>
  <c r="D91" i="53"/>
  <c r="H125" i="50"/>
  <c r="G86" i="53"/>
  <c r="G165" i="53" s="1"/>
  <c r="G186" i="53" s="1"/>
  <c r="F124" i="50"/>
  <c r="E85" i="53"/>
  <c r="E125" i="50"/>
  <c r="D86" i="53"/>
  <c r="D147" i="49"/>
  <c r="D149" i="49" s="1"/>
  <c r="C77" i="53"/>
  <c r="H127" i="50"/>
  <c r="G88" i="53"/>
  <c r="G167" i="53" s="1"/>
  <c r="G188" i="53" s="1"/>
  <c r="H130" i="50"/>
  <c r="G91" i="53"/>
  <c r="G170" i="53" s="1"/>
  <c r="G191" i="53" s="1"/>
  <c r="AH60" i="40"/>
  <c r="M65" i="31"/>
  <c r="D130" i="50"/>
  <c r="C91" i="53"/>
  <c r="T64" i="30"/>
  <c r="F126" i="50"/>
  <c r="E87" i="53"/>
  <c r="H126" i="50"/>
  <c r="G87" i="53"/>
  <c r="G166" i="53" s="1"/>
  <c r="G187" i="53" s="1"/>
  <c r="D125" i="50"/>
  <c r="C86" i="53"/>
  <c r="E124" i="50"/>
  <c r="D85" i="53"/>
  <c r="E128" i="50"/>
  <c r="D89" i="53"/>
  <c r="D127" i="50"/>
  <c r="C88" i="53"/>
  <c r="G127" i="50"/>
  <c r="F88" i="53"/>
  <c r="E126" i="50"/>
  <c r="D87" i="53"/>
  <c r="F128" i="50"/>
  <c r="E89" i="53"/>
  <c r="Y56" i="30"/>
  <c r="AG61" i="30"/>
  <c r="AH59" i="40"/>
  <c r="M64" i="31"/>
  <c r="F127" i="50"/>
  <c r="E88" i="53"/>
  <c r="H128" i="50"/>
  <c r="G89" i="53"/>
  <c r="G168" i="53" s="1"/>
  <c r="G189" i="53" s="1"/>
  <c r="D126" i="50"/>
  <c r="C87" i="53"/>
  <c r="H124" i="50"/>
  <c r="G85" i="53"/>
  <c r="G164" i="53" s="1"/>
  <c r="G185" i="53" s="1"/>
  <c r="F130" i="50"/>
  <c r="E91" i="53"/>
  <c r="G125" i="50"/>
  <c r="F86" i="53"/>
  <c r="G128" i="50"/>
  <c r="F89" i="53"/>
  <c r="Z57" i="30"/>
  <c r="AE57" i="30"/>
  <c r="G130" i="50"/>
  <c r="F91" i="53"/>
  <c r="D124" i="50"/>
  <c r="C85" i="53"/>
  <c r="G124" i="50"/>
  <c r="F85" i="53"/>
  <c r="D128" i="50"/>
  <c r="C89" i="53"/>
  <c r="U61" i="30"/>
  <c r="V65" i="30"/>
  <c r="F125" i="50"/>
  <c r="E86" i="53"/>
  <c r="Y74" i="30"/>
  <c r="C76" i="53" s="1"/>
  <c r="D113" i="49"/>
  <c r="D115" i="49" s="1"/>
  <c r="S81" i="53"/>
  <c r="I160" i="53"/>
  <c r="L181" i="53" s="1"/>
  <c r="I101" i="50"/>
  <c r="Z59" i="30"/>
  <c r="AC56" i="30"/>
  <c r="W60" i="30"/>
  <c r="AF64" i="30"/>
  <c r="W59" i="30"/>
  <c r="R60" i="30"/>
  <c r="AA60" i="30"/>
  <c r="X63" i="30"/>
  <c r="AB261" i="40"/>
  <c r="Y262" i="40"/>
  <c r="AB262" i="40"/>
  <c r="Q56" i="30"/>
  <c r="AA64" i="30"/>
  <c r="AG60" i="30"/>
  <c r="U56" i="30"/>
  <c r="S60" i="30"/>
  <c r="T58" i="30"/>
  <c r="T63" i="30"/>
  <c r="T62" i="30"/>
  <c r="R57" i="30"/>
  <c r="AC65" i="30"/>
  <c r="Q58" i="30"/>
  <c r="X64" i="30"/>
  <c r="Q62" i="30"/>
  <c r="AG62" i="29"/>
  <c r="AG62" i="30" s="1"/>
  <c r="AF62" i="29"/>
  <c r="AF62" i="30" s="1"/>
  <c r="AE62" i="29"/>
  <c r="U65" i="30"/>
  <c r="AD96" i="29"/>
  <c r="AD62" i="29" s="1"/>
  <c r="AH96" i="29"/>
  <c r="Y60" i="30"/>
  <c r="AA62" i="30"/>
  <c r="AA58" i="30"/>
  <c r="AA63" i="30"/>
  <c r="AD59" i="30"/>
  <c r="AC62" i="30"/>
  <c r="V57" i="30"/>
  <c r="Q65" i="30"/>
  <c r="AE58" i="30"/>
  <c r="AG57" i="30"/>
  <c r="AE63" i="30"/>
  <c r="U59" i="30"/>
  <c r="Q61" i="30"/>
  <c r="T61" i="30"/>
  <c r="AF61" i="30"/>
  <c r="AG59" i="30"/>
  <c r="AF8" i="40"/>
  <c r="K53" i="50"/>
  <c r="AG11" i="40"/>
  <c r="L56" i="50"/>
  <c r="AF6" i="40"/>
  <c r="K51" i="50"/>
  <c r="AH8" i="40"/>
  <c r="M53" i="50"/>
  <c r="AH12" i="40"/>
  <c r="M57" i="50"/>
  <c r="AE9" i="40"/>
  <c r="J54" i="50"/>
  <c r="AG8" i="40"/>
  <c r="L53" i="50"/>
  <c r="AG12" i="40"/>
  <c r="L57" i="50"/>
  <c r="AD12" i="40"/>
  <c r="I57" i="50"/>
  <c r="AC7" i="40"/>
  <c r="H52" i="50"/>
  <c r="AB10" i="40"/>
  <c r="G55" i="50"/>
  <c r="AG13" i="40"/>
  <c r="L58" i="50"/>
  <c r="AD13" i="40"/>
  <c r="I58" i="50"/>
  <c r="AH13" i="40"/>
  <c r="M58" i="50"/>
  <c r="AE8" i="40"/>
  <c r="J53" i="50"/>
  <c r="AB8" i="40"/>
  <c r="G53" i="50"/>
  <c r="AB11" i="40"/>
  <c r="G56" i="50"/>
  <c r="AB14" i="40"/>
  <c r="G59" i="50"/>
  <c r="AF7" i="40"/>
  <c r="K52" i="50"/>
  <c r="AC9" i="40"/>
  <c r="H54" i="50"/>
  <c r="AG9" i="40"/>
  <c r="L54" i="50"/>
  <c r="AD9" i="40"/>
  <c r="I54" i="50"/>
  <c r="AG10" i="40"/>
  <c r="L55" i="50"/>
  <c r="AF13" i="40"/>
  <c r="K58" i="50"/>
  <c r="AD6" i="40"/>
  <c r="I51" i="50"/>
  <c r="AH6" i="40"/>
  <c r="M51" i="50"/>
  <c r="AF10" i="40"/>
  <c r="K55" i="50"/>
  <c r="AC12" i="40"/>
  <c r="H57" i="50"/>
  <c r="AB7" i="40"/>
  <c r="G52" i="50"/>
  <c r="AB9" i="40"/>
  <c r="G54" i="50"/>
  <c r="AE10" i="40"/>
  <c r="J55" i="50"/>
  <c r="AC13" i="40"/>
  <c r="H58" i="50"/>
  <c r="AE11" i="40"/>
  <c r="J56" i="50"/>
  <c r="AF11" i="40"/>
  <c r="K56" i="50"/>
  <c r="AC6" i="40"/>
  <c r="H51" i="50"/>
  <c r="AE6" i="40"/>
  <c r="J51" i="50"/>
  <c r="AA97" i="40"/>
  <c r="AB12" i="40"/>
  <c r="G57" i="50"/>
  <c r="AH7" i="40"/>
  <c r="M52" i="50"/>
  <c r="AF12" i="40"/>
  <c r="K57" i="50"/>
  <c r="AD11" i="40"/>
  <c r="I56" i="50"/>
  <c r="AH11" i="40"/>
  <c r="M56" i="50"/>
  <c r="AG6" i="40"/>
  <c r="L51" i="50"/>
  <c r="AF9" i="40"/>
  <c r="K54" i="50"/>
  <c r="AD10" i="40"/>
  <c r="I55" i="50"/>
  <c r="AB6" i="40"/>
  <c r="G51" i="50"/>
  <c r="AE7" i="40"/>
  <c r="J52" i="50"/>
  <c r="AB13" i="40"/>
  <c r="G58" i="50"/>
  <c r="AD8" i="40"/>
  <c r="I53" i="50"/>
  <c r="AE12" i="40"/>
  <c r="J57" i="50"/>
  <c r="AG7" i="40"/>
  <c r="L52" i="50"/>
  <c r="AD7" i="40"/>
  <c r="I52" i="50"/>
  <c r="AH9" i="40"/>
  <c r="M54" i="50"/>
  <c r="AH10" i="40"/>
  <c r="M55" i="50"/>
  <c r="AC10" i="40"/>
  <c r="H55" i="50"/>
  <c r="AE13" i="40"/>
  <c r="J58" i="50"/>
  <c r="AC8" i="40"/>
  <c r="H53" i="50"/>
  <c r="AC11" i="40"/>
  <c r="H56" i="50"/>
  <c r="AC14" i="40"/>
  <c r="H59" i="50"/>
  <c r="P71" i="30"/>
  <c r="AF63" i="30"/>
  <c r="T71" i="30"/>
  <c r="AE59" i="30"/>
  <c r="Z60" i="30"/>
  <c r="AE60" i="30"/>
  <c r="Z63" i="30"/>
  <c r="AH59" i="30"/>
  <c r="AH57" i="30"/>
  <c r="U63" i="30"/>
  <c r="V64" i="30"/>
  <c r="AB61" i="30"/>
  <c r="AB64" i="30"/>
  <c r="Q64" i="30"/>
  <c r="AC59" i="30"/>
  <c r="S62" i="30"/>
  <c r="S58" i="30"/>
  <c r="S71" i="30"/>
  <c r="AH56" i="30"/>
  <c r="AE56" i="30"/>
  <c r="R62" i="30"/>
  <c r="W57" i="30"/>
  <c r="R58" i="30"/>
  <c r="P63" i="30"/>
  <c r="Z64" i="30"/>
  <c r="W64" i="30"/>
  <c r="U62" i="30"/>
  <c r="AD57" i="30"/>
  <c r="AB60" i="30"/>
  <c r="V56" i="30"/>
  <c r="AG56" i="30"/>
  <c r="R59" i="30"/>
  <c r="Y65" i="30"/>
  <c r="AC58" i="30"/>
  <c r="W71" i="30"/>
  <c r="U57" i="30"/>
  <c r="S64" i="30"/>
  <c r="Q60" i="30"/>
  <c r="V60" i="30"/>
  <c r="AF58" i="30"/>
  <c r="U58" i="30"/>
  <c r="AG58" i="30"/>
  <c r="AH63" i="30"/>
  <c r="R71" i="30"/>
  <c r="AC60" i="30"/>
  <c r="AB58" i="30"/>
  <c r="Y58" i="30"/>
  <c r="V63" i="30"/>
  <c r="Z71" i="30"/>
  <c r="K166" i="53"/>
  <c r="P166" i="53" s="1"/>
  <c r="X65" i="30"/>
  <c r="AB56" i="30"/>
  <c r="S59" i="30"/>
  <c r="X59" i="30"/>
  <c r="Y62" i="30"/>
  <c r="V62" i="30"/>
  <c r="P65" i="30"/>
  <c r="U60" i="30"/>
  <c r="X58" i="30"/>
  <c r="Y63" i="30"/>
  <c r="AC63" i="30"/>
  <c r="R63" i="30"/>
  <c r="AF99" i="40"/>
  <c r="K167" i="53"/>
  <c r="P167" i="53" s="1"/>
  <c r="P64" i="30"/>
  <c r="K156" i="53"/>
  <c r="AA59" i="30"/>
  <c r="P59" i="30"/>
  <c r="K157" i="53"/>
  <c r="K155" i="53"/>
  <c r="K165" i="53"/>
  <c r="P165" i="53" s="1"/>
  <c r="K168" i="53"/>
  <c r="P168" i="53" s="1"/>
  <c r="K164" i="53"/>
  <c r="P164" i="53" s="1"/>
  <c r="K162" i="53"/>
  <c r="K161" i="53"/>
  <c r="AF56" i="30"/>
  <c r="K158" i="53"/>
  <c r="K170" i="53"/>
  <c r="P170" i="53" s="1"/>
  <c r="K160" i="53"/>
  <c r="Q63" i="30"/>
  <c r="X71" i="30"/>
  <c r="K159" i="53"/>
  <c r="S61" i="30"/>
  <c r="AB62" i="30"/>
  <c r="S65" i="30"/>
  <c r="F99" i="53"/>
  <c r="E99" i="53"/>
  <c r="G99" i="53"/>
  <c r="D99" i="53"/>
  <c r="H88" i="53"/>
  <c r="O88" i="53" s="1"/>
  <c r="H79" i="53"/>
  <c r="H81" i="53"/>
  <c r="E46" i="52"/>
  <c r="E47" i="52"/>
  <c r="H80" i="53"/>
  <c r="H86" i="53"/>
  <c r="O86" i="53" s="1"/>
  <c r="H85" i="53"/>
  <c r="O85" i="53" s="1"/>
  <c r="H77" i="53"/>
  <c r="C47" i="52"/>
  <c r="H83" i="53"/>
  <c r="O83" i="53" s="1"/>
  <c r="H91" i="53"/>
  <c r="O91" i="53" s="1"/>
  <c r="H78" i="53"/>
  <c r="H84" i="53"/>
  <c r="O84" i="53" s="1"/>
  <c r="H82" i="53"/>
  <c r="H87" i="53"/>
  <c r="O87" i="53" s="1"/>
  <c r="H75" i="53"/>
  <c r="C61" i="31"/>
  <c r="H61" i="31" s="1"/>
  <c r="H76" i="53"/>
  <c r="C46" i="52"/>
  <c r="H89" i="53"/>
  <c r="O89" i="53" s="1"/>
  <c r="S71" i="32"/>
  <c r="S54" i="32" s="1"/>
  <c r="L88" i="53"/>
  <c r="P68" i="32"/>
  <c r="P51" i="32" s="1"/>
  <c r="I85" i="53"/>
  <c r="P85" i="53" s="1"/>
  <c r="Q69" i="32"/>
  <c r="Q52" i="32" s="1"/>
  <c r="J86" i="53"/>
  <c r="Q86" i="53" s="1"/>
  <c r="P72" i="32"/>
  <c r="P55" i="32" s="1"/>
  <c r="I89" i="53"/>
  <c r="P89" i="53" s="1"/>
  <c r="S72" i="32"/>
  <c r="S55" i="32" s="1"/>
  <c r="L89" i="53"/>
  <c r="Q70" i="32"/>
  <c r="Q53" i="32" s="1"/>
  <c r="J87" i="53"/>
  <c r="Q87" i="53" s="1"/>
  <c r="R74" i="32"/>
  <c r="R57" i="32" s="1"/>
  <c r="K91" i="53"/>
  <c r="R91" i="53" s="1"/>
  <c r="P69" i="32"/>
  <c r="P52" i="32" s="1"/>
  <c r="I86" i="53"/>
  <c r="P86" i="53" s="1"/>
  <c r="R72" i="32"/>
  <c r="R55" i="32" s="1"/>
  <c r="K89" i="53"/>
  <c r="R89" i="53" s="1"/>
  <c r="P70" i="32"/>
  <c r="P53" i="32" s="1"/>
  <c r="I87" i="53"/>
  <c r="P87" i="53" s="1"/>
  <c r="R71" i="32"/>
  <c r="R54" i="32" s="1"/>
  <c r="K88" i="53"/>
  <c r="R88" i="53" s="1"/>
  <c r="S70" i="32"/>
  <c r="S53" i="32" s="1"/>
  <c r="L87" i="53"/>
  <c r="Q74" i="32"/>
  <c r="Q57" i="32" s="1"/>
  <c r="J91" i="53"/>
  <c r="Q91" i="53" s="1"/>
  <c r="R69" i="32"/>
  <c r="R52" i="32" s="1"/>
  <c r="K86" i="53"/>
  <c r="R86" i="53" s="1"/>
  <c r="S68" i="32"/>
  <c r="L85" i="53"/>
  <c r="I164" i="53" s="1"/>
  <c r="L185" i="53" s="1"/>
  <c r="S69" i="32"/>
  <c r="S52" i="32" s="1"/>
  <c r="L86" i="53"/>
  <c r="R70" i="32"/>
  <c r="R53" i="32" s="1"/>
  <c r="K87" i="53"/>
  <c r="R87" i="53" s="1"/>
  <c r="R68" i="32"/>
  <c r="K85" i="53"/>
  <c r="Q71" i="32"/>
  <c r="Q54" i="32" s="1"/>
  <c r="J88" i="53"/>
  <c r="Q88" i="53" s="1"/>
  <c r="S74" i="32"/>
  <c r="S57" i="32" s="1"/>
  <c r="L91" i="53"/>
  <c r="Q72" i="32"/>
  <c r="Q55" i="32" s="1"/>
  <c r="J89" i="53"/>
  <c r="Q89" i="53" s="1"/>
  <c r="Q68" i="32"/>
  <c r="J85" i="53"/>
  <c r="P71" i="32"/>
  <c r="P54" i="32" s="1"/>
  <c r="I88" i="53"/>
  <c r="P88" i="53" s="1"/>
  <c r="P74" i="32"/>
  <c r="P57" i="32" s="1"/>
  <c r="I91" i="53"/>
  <c r="P91" i="53" s="1"/>
  <c r="M77" i="50"/>
  <c r="AM27" i="50" s="1"/>
  <c r="AH78" i="40"/>
  <c r="K87" i="50"/>
  <c r="AK37" i="50" s="1"/>
  <c r="AF88" i="40"/>
  <c r="G79" i="50"/>
  <c r="AG29" i="50" s="1"/>
  <c r="AB80" i="40"/>
  <c r="D79" i="50"/>
  <c r="AD29" i="50" s="1"/>
  <c r="Y80" i="40"/>
  <c r="G114" i="50"/>
  <c r="T22" i="50" s="1"/>
  <c r="AB39" i="40"/>
  <c r="D114" i="50"/>
  <c r="Q22" i="50" s="1"/>
  <c r="Y39" i="40"/>
  <c r="E122" i="50"/>
  <c r="R30" i="50" s="1"/>
  <c r="Z47" i="40"/>
  <c r="F99" i="50"/>
  <c r="AA96" i="40"/>
  <c r="AG42" i="40"/>
  <c r="R61" i="32"/>
  <c r="AG178" i="40" s="1"/>
  <c r="C255" i="31"/>
  <c r="O69" i="32"/>
  <c r="O52" i="32" s="1"/>
  <c r="F94" i="50"/>
  <c r="AA91" i="40"/>
  <c r="D94" i="50"/>
  <c r="Y91" i="40"/>
  <c r="AF40" i="40"/>
  <c r="Q59" i="32"/>
  <c r="L100" i="50"/>
  <c r="AG97" i="40"/>
  <c r="E120" i="50"/>
  <c r="R28" i="50" s="1"/>
  <c r="Z45" i="40"/>
  <c r="AE45" i="40"/>
  <c r="P64" i="32"/>
  <c r="AE181" i="40" s="1"/>
  <c r="G97" i="50"/>
  <c r="AB94" i="40"/>
  <c r="F97" i="50"/>
  <c r="AA94" i="40"/>
  <c r="F123" i="50"/>
  <c r="S31" i="50" s="1"/>
  <c r="AA48" i="40"/>
  <c r="H123" i="50"/>
  <c r="U31" i="50" s="1"/>
  <c r="AC48" i="40"/>
  <c r="H77" i="50"/>
  <c r="AH27" i="50" s="1"/>
  <c r="AC78" i="40"/>
  <c r="E81" i="50"/>
  <c r="AE31" i="50" s="1"/>
  <c r="Z82" i="40"/>
  <c r="D74" i="50"/>
  <c r="AD24" i="50" s="1"/>
  <c r="Y75" i="40"/>
  <c r="H73" i="50"/>
  <c r="AH23" i="50" s="1"/>
  <c r="AC74" i="40"/>
  <c r="F74" i="50"/>
  <c r="AF24" i="50" s="1"/>
  <c r="AA75" i="40"/>
  <c r="G76" i="50"/>
  <c r="AG26" i="50" s="1"/>
  <c r="AB77" i="40"/>
  <c r="J81" i="50"/>
  <c r="AJ31" i="50" s="1"/>
  <c r="AE82" i="40"/>
  <c r="H75" i="50"/>
  <c r="AH25" i="50" s="1"/>
  <c r="AC76" i="40"/>
  <c r="F76" i="50"/>
  <c r="AF26" i="50" s="1"/>
  <c r="AA77" i="40"/>
  <c r="AG46" i="40"/>
  <c r="R65" i="32"/>
  <c r="AG182" i="40" s="1"/>
  <c r="D72" i="50"/>
  <c r="AD22" i="50" s="1"/>
  <c r="Y73" i="40"/>
  <c r="H79" i="50"/>
  <c r="AH29" i="50" s="1"/>
  <c r="AC80" i="40"/>
  <c r="J98" i="50"/>
  <c r="AE95" i="40"/>
  <c r="G121" i="50"/>
  <c r="T29" i="50" s="1"/>
  <c r="AB46" i="40"/>
  <c r="E98" i="50"/>
  <c r="Z95" i="40"/>
  <c r="I98" i="50"/>
  <c r="AD95" i="40"/>
  <c r="H101" i="50"/>
  <c r="AC98" i="40"/>
  <c r="C254" i="31"/>
  <c r="O68" i="32"/>
  <c r="O51" i="32" s="1"/>
  <c r="L101" i="50"/>
  <c r="AG98" i="40"/>
  <c r="AH44" i="40"/>
  <c r="S63" i="32"/>
  <c r="AH180" i="40" s="1"/>
  <c r="L72" i="50"/>
  <c r="AL22" i="50" s="1"/>
  <c r="AG73" i="40"/>
  <c r="M72" i="50"/>
  <c r="AM22" i="50" s="1"/>
  <c r="AH73" i="40"/>
  <c r="G78" i="50"/>
  <c r="AG28" i="50" s="1"/>
  <c r="AB79" i="40"/>
  <c r="L87" i="50"/>
  <c r="AL37" i="50" s="1"/>
  <c r="AG88" i="40"/>
  <c r="I87" i="50"/>
  <c r="AI37" i="50" s="1"/>
  <c r="AD88" i="40"/>
  <c r="G95" i="50"/>
  <c r="AB92" i="40"/>
  <c r="D95" i="50"/>
  <c r="Y92" i="40"/>
  <c r="D116" i="50"/>
  <c r="Q24" i="50" s="1"/>
  <c r="Y41" i="40"/>
  <c r="G116" i="50"/>
  <c r="T24" i="50" s="1"/>
  <c r="AB41" i="40"/>
  <c r="M93" i="50"/>
  <c r="AH90" i="40"/>
  <c r="L93" i="50"/>
  <c r="AG90" i="40"/>
  <c r="D101" i="50"/>
  <c r="Y98" i="40"/>
  <c r="E119" i="50"/>
  <c r="R27" i="50" s="1"/>
  <c r="Z44" i="40"/>
  <c r="K96" i="50"/>
  <c r="AF93" i="40"/>
  <c r="H122" i="50"/>
  <c r="U30" i="50" s="1"/>
  <c r="AC47" i="40"/>
  <c r="E99" i="50"/>
  <c r="Z96" i="40"/>
  <c r="L97" i="50"/>
  <c r="AG94" i="40"/>
  <c r="G117" i="50"/>
  <c r="T25" i="50" s="1"/>
  <c r="AB42" i="40"/>
  <c r="D117" i="50"/>
  <c r="Q25" i="50" s="1"/>
  <c r="Y42" i="40"/>
  <c r="M102" i="50"/>
  <c r="AH99" i="40"/>
  <c r="E102" i="50"/>
  <c r="Z99" i="40"/>
  <c r="H100" i="50"/>
  <c r="AC97" i="40"/>
  <c r="M100" i="50"/>
  <c r="AH97" i="40"/>
  <c r="K108" i="50"/>
  <c r="AF105" i="40"/>
  <c r="H120" i="50"/>
  <c r="U28" i="50" s="1"/>
  <c r="AC45" i="40"/>
  <c r="AF48" i="40"/>
  <c r="Q67" i="32"/>
  <c r="AF184" i="40" s="1"/>
  <c r="H98" i="50"/>
  <c r="AC95" i="40"/>
  <c r="H74" i="50"/>
  <c r="AH24" i="50" s="1"/>
  <c r="AC75" i="40"/>
  <c r="M81" i="50"/>
  <c r="AM31" i="50" s="1"/>
  <c r="AH82" i="40"/>
  <c r="L74" i="50"/>
  <c r="AL24" i="50" s="1"/>
  <c r="AG75" i="40"/>
  <c r="F75" i="50"/>
  <c r="AF25" i="50" s="1"/>
  <c r="AA76" i="40"/>
  <c r="D73" i="50"/>
  <c r="AD23" i="50" s="1"/>
  <c r="Y74" i="40"/>
  <c r="H72" i="50"/>
  <c r="AH22" i="50" s="1"/>
  <c r="AC73" i="40"/>
  <c r="M80" i="50"/>
  <c r="AM30" i="50" s="1"/>
  <c r="AH81" i="40"/>
  <c r="K77" i="50"/>
  <c r="AK27" i="50" s="1"/>
  <c r="AF78" i="40"/>
  <c r="K72" i="50"/>
  <c r="AK22" i="50" s="1"/>
  <c r="AF73" i="40"/>
  <c r="D98" i="50"/>
  <c r="Y95" i="40"/>
  <c r="AG43" i="40"/>
  <c r="R62" i="32"/>
  <c r="AG179" i="40" s="1"/>
  <c r="C248" i="31"/>
  <c r="AD43" i="40"/>
  <c r="O62" i="32"/>
  <c r="AD179" i="40" s="1"/>
  <c r="E95" i="50"/>
  <c r="Z92" i="40"/>
  <c r="D93" i="50"/>
  <c r="Y90" i="40"/>
  <c r="F101" i="50"/>
  <c r="AA98" i="40"/>
  <c r="H119" i="50"/>
  <c r="U27" i="50" s="1"/>
  <c r="AC44" i="40"/>
  <c r="L96" i="50"/>
  <c r="AG93" i="40"/>
  <c r="F114" i="50"/>
  <c r="S22" i="50" s="1"/>
  <c r="AA39" i="40"/>
  <c r="AF39" i="40"/>
  <c r="Q58" i="32"/>
  <c r="AF175" i="40" s="1"/>
  <c r="AG47" i="40"/>
  <c r="R66" i="32"/>
  <c r="AG183" i="40" s="1"/>
  <c r="K99" i="50"/>
  <c r="AF96" i="40"/>
  <c r="L99" i="50"/>
  <c r="AG96" i="40"/>
  <c r="K94" i="50"/>
  <c r="AF91" i="40"/>
  <c r="E108" i="50"/>
  <c r="Z105" i="40"/>
  <c r="AH40" i="40"/>
  <c r="S59" i="32"/>
  <c r="K100" i="50"/>
  <c r="AF97" i="40"/>
  <c r="E100" i="50"/>
  <c r="Z97" i="40"/>
  <c r="G120" i="50"/>
  <c r="T28" i="50" s="1"/>
  <c r="AB45" i="40"/>
  <c r="AG45" i="40"/>
  <c r="R64" i="32"/>
  <c r="AG181" i="40" s="1"/>
  <c r="C250" i="31"/>
  <c r="C270" i="31" s="1"/>
  <c r="O64" i="32"/>
  <c r="AD45" i="40"/>
  <c r="E97" i="50"/>
  <c r="Z94" i="40"/>
  <c r="E73" i="50"/>
  <c r="AE23" i="50" s="1"/>
  <c r="Z74" i="40"/>
  <c r="E74" i="50"/>
  <c r="AE24" i="50" s="1"/>
  <c r="Z75" i="40"/>
  <c r="H81" i="50"/>
  <c r="AH31" i="50" s="1"/>
  <c r="AC82" i="40"/>
  <c r="E75" i="50"/>
  <c r="AE25" i="50" s="1"/>
  <c r="Z76" i="40"/>
  <c r="G75" i="50"/>
  <c r="AG25" i="50" s="1"/>
  <c r="AB76" i="40"/>
  <c r="J80" i="50"/>
  <c r="AJ30" i="50" s="1"/>
  <c r="AE81" i="40"/>
  <c r="D75" i="50"/>
  <c r="AD25" i="50" s="1"/>
  <c r="Y76" i="40"/>
  <c r="K80" i="50"/>
  <c r="AK30" i="50" s="1"/>
  <c r="AF81" i="40"/>
  <c r="L80" i="50"/>
  <c r="AL30" i="50" s="1"/>
  <c r="AG81" i="40"/>
  <c r="L75" i="50"/>
  <c r="AL25" i="50" s="1"/>
  <c r="AG76" i="40"/>
  <c r="D78" i="50"/>
  <c r="AD28" i="50" s="1"/>
  <c r="Y79" i="40"/>
  <c r="F79" i="50"/>
  <c r="AF29" i="50" s="1"/>
  <c r="AA80" i="40"/>
  <c r="E72" i="50"/>
  <c r="AE22" i="50" s="1"/>
  <c r="Z73" i="40"/>
  <c r="F72" i="50"/>
  <c r="AF22" i="50" s="1"/>
  <c r="AA73" i="40"/>
  <c r="M79" i="50"/>
  <c r="AM29" i="50" s="1"/>
  <c r="AH80" i="40"/>
  <c r="AE43" i="40"/>
  <c r="P62" i="32"/>
  <c r="AE179" i="40" s="1"/>
  <c r="L95" i="50"/>
  <c r="AG92" i="40"/>
  <c r="H108" i="50"/>
  <c r="AC105" i="40"/>
  <c r="AF41" i="40"/>
  <c r="Q60" i="32"/>
  <c r="AF177" i="40" s="1"/>
  <c r="G101" i="50"/>
  <c r="AB98" i="40"/>
  <c r="C249" i="31"/>
  <c r="AD44" i="40"/>
  <c r="O63" i="32"/>
  <c r="AD180" i="40" s="1"/>
  <c r="C257" i="31"/>
  <c r="O71" i="32"/>
  <c r="O54" i="32" s="1"/>
  <c r="G77" i="50"/>
  <c r="AG27" i="50" s="1"/>
  <c r="AB78" i="40"/>
  <c r="L79" i="50"/>
  <c r="AL29" i="50" s="1"/>
  <c r="AG80" i="40"/>
  <c r="G87" i="50"/>
  <c r="AG37" i="50" s="1"/>
  <c r="AB88" i="40"/>
  <c r="D87" i="50"/>
  <c r="AD37" i="50" s="1"/>
  <c r="Y88" i="40"/>
  <c r="AE46" i="40"/>
  <c r="P65" i="32"/>
  <c r="AE182" i="40" s="1"/>
  <c r="F121" i="50"/>
  <c r="S29" i="50" s="1"/>
  <c r="AA46" i="40"/>
  <c r="K98" i="50"/>
  <c r="AF95" i="40"/>
  <c r="H78" i="50"/>
  <c r="AH28" i="50" s="1"/>
  <c r="AC79" i="40"/>
  <c r="E77" i="50"/>
  <c r="AE27" i="50" s="1"/>
  <c r="Z78" i="40"/>
  <c r="F77" i="50"/>
  <c r="AF27" i="50" s="1"/>
  <c r="AA78" i="40"/>
  <c r="F87" i="50"/>
  <c r="AF37" i="50" s="1"/>
  <c r="AA88" i="40"/>
  <c r="H87" i="50"/>
  <c r="AH37" i="50" s="1"/>
  <c r="AC88" i="40"/>
  <c r="AH46" i="40"/>
  <c r="S65" i="32"/>
  <c r="AH182" i="40" s="1"/>
  <c r="D118" i="50"/>
  <c r="Q26" i="50" s="1"/>
  <c r="Y43" i="40"/>
  <c r="E93" i="50"/>
  <c r="Z90" i="40"/>
  <c r="AE41" i="40"/>
  <c r="P60" i="32"/>
  <c r="AE177" i="40" s="1"/>
  <c r="F116" i="50"/>
  <c r="S24" i="50" s="1"/>
  <c r="AA41" i="40"/>
  <c r="K93" i="50"/>
  <c r="AF90" i="40"/>
  <c r="J101" i="50"/>
  <c r="AE98" i="40"/>
  <c r="AG44" i="40"/>
  <c r="R63" i="32"/>
  <c r="AG180" i="40" s="1"/>
  <c r="G122" i="50"/>
  <c r="T30" i="50" s="1"/>
  <c r="AB47" i="40"/>
  <c r="D122" i="50"/>
  <c r="Q30" i="50" s="1"/>
  <c r="Y47" i="40"/>
  <c r="D99" i="50"/>
  <c r="Y96" i="40"/>
  <c r="M108" i="50"/>
  <c r="AH105" i="40"/>
  <c r="F117" i="50"/>
  <c r="S25" i="50" s="1"/>
  <c r="AA42" i="40"/>
  <c r="AF42" i="40"/>
  <c r="Q61" i="32"/>
  <c r="AF178" i="40" s="1"/>
  <c r="M94" i="50"/>
  <c r="AH91" i="40"/>
  <c r="J102" i="50"/>
  <c r="AE99" i="40"/>
  <c r="D102" i="50"/>
  <c r="Y99" i="40"/>
  <c r="E115" i="50"/>
  <c r="R23" i="50" s="1"/>
  <c r="Z40" i="40"/>
  <c r="AE40" i="40"/>
  <c r="P59" i="32"/>
  <c r="D120" i="50"/>
  <c r="Q28" i="50" s="1"/>
  <c r="Y45" i="40"/>
  <c r="D97" i="50"/>
  <c r="Y94" i="40"/>
  <c r="AH48" i="40"/>
  <c r="S67" i="32"/>
  <c r="F98" i="50"/>
  <c r="AA95" i="40"/>
  <c r="M73" i="50"/>
  <c r="AM23" i="50" s="1"/>
  <c r="AH74" i="40"/>
  <c r="F73" i="50"/>
  <c r="AF23" i="50" s="1"/>
  <c r="AA74" i="40"/>
  <c r="F81" i="50"/>
  <c r="AF31" i="50" s="1"/>
  <c r="AA82" i="40"/>
  <c r="M74" i="50"/>
  <c r="AM24" i="50" s="1"/>
  <c r="AH75" i="40"/>
  <c r="J73" i="50"/>
  <c r="AJ23" i="50" s="1"/>
  <c r="AE74" i="40"/>
  <c r="M75" i="50"/>
  <c r="AM25" i="50" s="1"/>
  <c r="AH76" i="40"/>
  <c r="K76" i="50"/>
  <c r="AK26" i="50" s="1"/>
  <c r="AF77" i="40"/>
  <c r="I72" i="50"/>
  <c r="AI22" i="50" s="1"/>
  <c r="AD73" i="40"/>
  <c r="J72" i="50"/>
  <c r="AJ22" i="50" s="1"/>
  <c r="AE73" i="40"/>
  <c r="H80" i="50"/>
  <c r="AH30" i="50" s="1"/>
  <c r="AC81" i="40"/>
  <c r="I76" i="50"/>
  <c r="AI26" i="50" s="1"/>
  <c r="AD77" i="40"/>
  <c r="I99" i="50"/>
  <c r="AD96" i="40"/>
  <c r="I102" i="50"/>
  <c r="AD99" i="40"/>
  <c r="I100" i="50"/>
  <c r="AD97" i="40"/>
  <c r="J100" i="50"/>
  <c r="AE97" i="40"/>
  <c r="G108" i="50"/>
  <c r="G37" i="50" s="1"/>
  <c r="F27" i="53" s="1"/>
  <c r="F169" i="53" s="1"/>
  <c r="F190" i="53" s="1"/>
  <c r="AB105" i="40"/>
  <c r="F78" i="50"/>
  <c r="AF28" i="50" s="1"/>
  <c r="AA79" i="40"/>
  <c r="K97" i="50"/>
  <c r="AF94" i="40"/>
  <c r="J97" i="50"/>
  <c r="AE94" i="40"/>
  <c r="E123" i="50"/>
  <c r="R31" i="50" s="1"/>
  <c r="Z48" i="40"/>
  <c r="P67" i="32"/>
  <c r="AE184" i="40" s="1"/>
  <c r="AE48" i="40"/>
  <c r="L102" i="50"/>
  <c r="AG99" i="40"/>
  <c r="K95" i="50"/>
  <c r="AF92" i="40"/>
  <c r="J74" i="50"/>
  <c r="AJ24" i="50" s="1"/>
  <c r="AE75" i="40"/>
  <c r="G72" i="50"/>
  <c r="AG22" i="50" s="1"/>
  <c r="AB73" i="40"/>
  <c r="F80" i="50"/>
  <c r="AF30" i="50" s="1"/>
  <c r="AA81" i="40"/>
  <c r="D76" i="50"/>
  <c r="AD26" i="50" s="1"/>
  <c r="Y77" i="40"/>
  <c r="I74" i="50"/>
  <c r="AI24" i="50" s="1"/>
  <c r="AD75" i="40"/>
  <c r="K81" i="50"/>
  <c r="AK31" i="50" s="1"/>
  <c r="AF82" i="40"/>
  <c r="J76" i="50"/>
  <c r="AJ26" i="50" s="1"/>
  <c r="AE77" i="40"/>
  <c r="H76" i="50"/>
  <c r="AH26" i="50" s="1"/>
  <c r="AC77" i="40"/>
  <c r="E76" i="50"/>
  <c r="AE26" i="50" s="1"/>
  <c r="Z77" i="40"/>
  <c r="H118" i="50"/>
  <c r="U26" i="50" s="1"/>
  <c r="AC43" i="40"/>
  <c r="C256" i="31"/>
  <c r="O70" i="32"/>
  <c r="O53" i="32" s="1"/>
  <c r="H95" i="50"/>
  <c r="AC92" i="40"/>
  <c r="E101" i="50"/>
  <c r="Z98" i="40"/>
  <c r="J108" i="50"/>
  <c r="AE105" i="40"/>
  <c r="G119" i="50"/>
  <c r="T27" i="50" s="1"/>
  <c r="AB44" i="40"/>
  <c r="L78" i="50"/>
  <c r="AL28" i="50" s="1"/>
  <c r="AG79" i="40"/>
  <c r="E78" i="50"/>
  <c r="AE28" i="50" s="1"/>
  <c r="Z79" i="40"/>
  <c r="F108" i="50"/>
  <c r="AA105" i="40"/>
  <c r="AH43" i="40"/>
  <c r="S62" i="32"/>
  <c r="AH179" i="40" s="1"/>
  <c r="AF43" i="40"/>
  <c r="Q62" i="32"/>
  <c r="AF179" i="40" s="1"/>
  <c r="J95" i="50"/>
  <c r="AE92" i="40"/>
  <c r="H93" i="50"/>
  <c r="AC90" i="40"/>
  <c r="I108" i="50"/>
  <c r="AD105" i="40"/>
  <c r="C246" i="31"/>
  <c r="O60" i="32"/>
  <c r="AD177" i="40" s="1"/>
  <c r="AD41" i="40"/>
  <c r="AH41" i="40"/>
  <c r="S60" i="32"/>
  <c r="AH177" i="40" s="1"/>
  <c r="I93" i="50"/>
  <c r="AD90" i="40"/>
  <c r="G93" i="50"/>
  <c r="AB90" i="40"/>
  <c r="H96" i="50"/>
  <c r="AC93" i="40"/>
  <c r="C244" i="31"/>
  <c r="O58" i="32"/>
  <c r="AD175" i="40" s="1"/>
  <c r="AD39" i="40"/>
  <c r="E114" i="50"/>
  <c r="R22" i="50" s="1"/>
  <c r="Z39" i="40"/>
  <c r="C252" i="31"/>
  <c r="C272" i="31" s="1"/>
  <c r="AD47" i="40"/>
  <c r="O66" i="32"/>
  <c r="F122" i="50"/>
  <c r="S30" i="50" s="1"/>
  <c r="AA47" i="40"/>
  <c r="AF47" i="40"/>
  <c r="Q66" i="32"/>
  <c r="AF183" i="40" s="1"/>
  <c r="J99" i="50"/>
  <c r="AE96" i="40"/>
  <c r="C260" i="31"/>
  <c r="O74" i="32"/>
  <c r="O57" i="32" s="1"/>
  <c r="H117" i="50"/>
  <c r="U25" i="50" s="1"/>
  <c r="AC42" i="40"/>
  <c r="AH42" i="40"/>
  <c r="S61" i="32"/>
  <c r="AH178" i="40" s="1"/>
  <c r="J94" i="50"/>
  <c r="AE91" i="40"/>
  <c r="I94" i="50"/>
  <c r="AD91" i="40"/>
  <c r="H102" i="50"/>
  <c r="AC99" i="40"/>
  <c r="AG40" i="40"/>
  <c r="R59" i="32"/>
  <c r="C245" i="31"/>
  <c r="AD40" i="40"/>
  <c r="O59" i="32"/>
  <c r="F120" i="50"/>
  <c r="S28" i="50" s="1"/>
  <c r="AA45" i="40"/>
  <c r="AF45" i="40"/>
  <c r="Q64" i="32"/>
  <c r="AF181" i="40" s="1"/>
  <c r="D81" i="50"/>
  <c r="AD31" i="50" s="1"/>
  <c r="Y82" i="40"/>
  <c r="G81" i="50"/>
  <c r="AG31" i="50" s="1"/>
  <c r="AB82" i="40"/>
  <c r="G74" i="50"/>
  <c r="AG24" i="50" s="1"/>
  <c r="AB75" i="40"/>
  <c r="L76" i="50"/>
  <c r="AL26" i="50" s="1"/>
  <c r="AG77" i="40"/>
  <c r="I75" i="50"/>
  <c r="AI25" i="50" s="1"/>
  <c r="AD76" i="40"/>
  <c r="D80" i="50"/>
  <c r="AD30" i="50" s="1"/>
  <c r="Y81" i="40"/>
  <c r="K79" i="50"/>
  <c r="AK29" i="50" s="1"/>
  <c r="AF80" i="40"/>
  <c r="C251" i="31"/>
  <c r="AD46" i="40"/>
  <c r="O65" i="32"/>
  <c r="AD182" i="40" s="1"/>
  <c r="J93" i="50"/>
  <c r="AE90" i="40"/>
  <c r="J96" i="50"/>
  <c r="AE93" i="40"/>
  <c r="I96" i="50"/>
  <c r="AD93" i="40"/>
  <c r="P58" i="32"/>
  <c r="AE175" i="40" s="1"/>
  <c r="AE39" i="40"/>
  <c r="AH39" i="40"/>
  <c r="S58" i="32"/>
  <c r="AH175" i="40" s="1"/>
  <c r="L77" i="50"/>
  <c r="AL27" i="50" s="1"/>
  <c r="AG78" i="40"/>
  <c r="E121" i="50"/>
  <c r="R29" i="50" s="1"/>
  <c r="Z46" i="40"/>
  <c r="J78" i="50"/>
  <c r="AJ28" i="50" s="1"/>
  <c r="AE79" i="40"/>
  <c r="M78" i="50"/>
  <c r="AM28" i="50" s="1"/>
  <c r="AH79" i="40"/>
  <c r="K78" i="50"/>
  <c r="AK28" i="50" s="1"/>
  <c r="AF79" i="40"/>
  <c r="D121" i="50"/>
  <c r="Q29" i="50" s="1"/>
  <c r="Y46" i="40"/>
  <c r="H121" i="50"/>
  <c r="U29" i="50" s="1"/>
  <c r="AC46" i="40"/>
  <c r="F118" i="50"/>
  <c r="S26" i="50" s="1"/>
  <c r="AA43" i="40"/>
  <c r="G118" i="50"/>
  <c r="T26" i="50" s="1"/>
  <c r="AB43" i="40"/>
  <c r="F95" i="50"/>
  <c r="AA92" i="40"/>
  <c r="G96" i="50"/>
  <c r="AB93" i="40"/>
  <c r="E116" i="50"/>
  <c r="R24" i="50" s="1"/>
  <c r="Z41" i="40"/>
  <c r="K101" i="50"/>
  <c r="AF98" i="40"/>
  <c r="M101" i="50"/>
  <c r="AH98" i="40"/>
  <c r="AF44" i="40"/>
  <c r="Q63" i="32"/>
  <c r="AF180" i="40" s="1"/>
  <c r="F119" i="50"/>
  <c r="S27" i="50" s="1"/>
  <c r="AA44" i="40"/>
  <c r="M96" i="50"/>
  <c r="AH93" i="40"/>
  <c r="H114" i="50"/>
  <c r="U22" i="50" s="1"/>
  <c r="AC39" i="40"/>
  <c r="AE47" i="40"/>
  <c r="P66" i="32"/>
  <c r="AE183" i="40" s="1"/>
  <c r="G99" i="50"/>
  <c r="AB96" i="40"/>
  <c r="C247" i="31"/>
  <c r="AD42" i="40"/>
  <c r="O61" i="32"/>
  <c r="AD178" i="40" s="1"/>
  <c r="E117" i="50"/>
  <c r="R25" i="50" s="1"/>
  <c r="Z42" i="40"/>
  <c r="AE42" i="40"/>
  <c r="P61" i="32"/>
  <c r="AE178" i="40" s="1"/>
  <c r="H94" i="50"/>
  <c r="AC91" i="40"/>
  <c r="G102" i="50"/>
  <c r="AB99" i="40"/>
  <c r="G115" i="50"/>
  <c r="T23" i="50" s="1"/>
  <c r="AB40" i="40"/>
  <c r="D100" i="50"/>
  <c r="Y97" i="40"/>
  <c r="L108" i="50"/>
  <c r="AG105" i="40"/>
  <c r="M97" i="50"/>
  <c r="AH94" i="40"/>
  <c r="I97" i="50"/>
  <c r="AD94" i="40"/>
  <c r="H97" i="50"/>
  <c r="AC94" i="40"/>
  <c r="AG48" i="40"/>
  <c r="R67" i="32"/>
  <c r="AG184" i="40" s="1"/>
  <c r="C253" i="31"/>
  <c r="C273" i="31" s="1"/>
  <c r="AD48" i="40"/>
  <c r="O67" i="32"/>
  <c r="I77" i="50"/>
  <c r="AI27" i="50" s="1"/>
  <c r="AD78" i="40"/>
  <c r="L81" i="50"/>
  <c r="AL31" i="50" s="1"/>
  <c r="AG82" i="40"/>
  <c r="K74" i="50"/>
  <c r="AK24" i="50" s="1"/>
  <c r="AF75" i="40"/>
  <c r="G73" i="50"/>
  <c r="AG23" i="50" s="1"/>
  <c r="AB74" i="40"/>
  <c r="I73" i="50"/>
  <c r="AI23" i="50" s="1"/>
  <c r="AD74" i="40"/>
  <c r="J75" i="50"/>
  <c r="AJ25" i="50" s="1"/>
  <c r="AE76" i="40"/>
  <c r="L73" i="50"/>
  <c r="AL23" i="50" s="1"/>
  <c r="AG74" i="40"/>
  <c r="D77" i="50"/>
  <c r="AD27" i="50" s="1"/>
  <c r="Y78" i="40"/>
  <c r="F96" i="50"/>
  <c r="AA93" i="40"/>
  <c r="D119" i="50"/>
  <c r="Q27" i="50" s="1"/>
  <c r="Y44" i="40"/>
  <c r="G98" i="50"/>
  <c r="AB95" i="40"/>
  <c r="J79" i="50"/>
  <c r="AJ29" i="50" s="1"/>
  <c r="AE80" i="40"/>
  <c r="M87" i="50"/>
  <c r="AM37" i="50" s="1"/>
  <c r="AH88" i="40"/>
  <c r="I78" i="50"/>
  <c r="AI28" i="50" s="1"/>
  <c r="AD79" i="40"/>
  <c r="I79" i="50"/>
  <c r="AI29" i="50" s="1"/>
  <c r="AD80" i="40"/>
  <c r="J77" i="50"/>
  <c r="AJ27" i="50" s="1"/>
  <c r="AE78" i="40"/>
  <c r="E79" i="50"/>
  <c r="AE29" i="50" s="1"/>
  <c r="Z80" i="40"/>
  <c r="E87" i="50"/>
  <c r="AE37" i="50" s="1"/>
  <c r="Z88" i="40"/>
  <c r="J87" i="50"/>
  <c r="AJ37" i="50" s="1"/>
  <c r="AE88" i="40"/>
  <c r="AF46" i="40"/>
  <c r="Q65" i="32"/>
  <c r="AF182" i="40" s="1"/>
  <c r="M98" i="50"/>
  <c r="AH95" i="40"/>
  <c r="L98" i="50"/>
  <c r="AG95" i="40"/>
  <c r="M95" i="50"/>
  <c r="AH92" i="40"/>
  <c r="E118" i="50"/>
  <c r="R26" i="50" s="1"/>
  <c r="Z43" i="40"/>
  <c r="I95" i="50"/>
  <c r="AD92" i="40"/>
  <c r="AG41" i="40"/>
  <c r="R60" i="32"/>
  <c r="AG177" i="40" s="1"/>
  <c r="H116" i="50"/>
  <c r="U24" i="50" s="1"/>
  <c r="AC41" i="40"/>
  <c r="F93" i="50"/>
  <c r="AA90" i="40"/>
  <c r="AE44" i="40"/>
  <c r="P63" i="32"/>
  <c r="AE180" i="40" s="1"/>
  <c r="D96" i="50"/>
  <c r="Y93" i="40"/>
  <c r="E96" i="50"/>
  <c r="Z93" i="40"/>
  <c r="AG39" i="40"/>
  <c r="R58" i="32"/>
  <c r="AG175" i="40" s="1"/>
  <c r="S66" i="32"/>
  <c r="AH47" i="40"/>
  <c r="H99" i="50"/>
  <c r="AC96" i="40"/>
  <c r="L94" i="50"/>
  <c r="AG91" i="40"/>
  <c r="G94" i="50"/>
  <c r="AB91" i="40"/>
  <c r="F102" i="50"/>
  <c r="AA99" i="40"/>
  <c r="F115" i="50"/>
  <c r="S23" i="50" s="1"/>
  <c r="AA40" i="40"/>
  <c r="H115" i="50"/>
  <c r="U23" i="50" s="1"/>
  <c r="AC40" i="40"/>
  <c r="G100" i="50"/>
  <c r="AB97" i="40"/>
  <c r="D108" i="50"/>
  <c r="Y105" i="40"/>
  <c r="AH45" i="40"/>
  <c r="S64" i="32"/>
  <c r="C258" i="31"/>
  <c r="O72" i="32"/>
  <c r="O55" i="32" s="1"/>
  <c r="G123" i="50"/>
  <c r="T31" i="50" s="1"/>
  <c r="AB48" i="40"/>
  <c r="D123" i="50"/>
  <c r="Q31" i="50" s="1"/>
  <c r="Y48" i="40"/>
  <c r="I81" i="50"/>
  <c r="AI31" i="50" s="1"/>
  <c r="AD82" i="40"/>
  <c r="G80" i="50"/>
  <c r="AG30" i="50" s="1"/>
  <c r="AB81" i="40"/>
  <c r="I80" i="50"/>
  <c r="AI30" i="50" s="1"/>
  <c r="AD81" i="40"/>
  <c r="E80" i="50"/>
  <c r="AE30" i="50" s="1"/>
  <c r="Z81" i="40"/>
  <c r="K73" i="50"/>
  <c r="AK23" i="50" s="1"/>
  <c r="AF74" i="40"/>
  <c r="K75" i="50"/>
  <c r="AK25" i="50" s="1"/>
  <c r="AF76" i="40"/>
  <c r="M76" i="50"/>
  <c r="AM26" i="50" s="1"/>
  <c r="AH77" i="40"/>
  <c r="N174" i="31"/>
  <c r="L175" i="31"/>
  <c r="M170" i="31"/>
  <c r="N171" i="31"/>
  <c r="M175" i="31"/>
  <c r="L167" i="31"/>
  <c r="L119" i="50"/>
  <c r="Y27" i="50" s="1"/>
  <c r="F249" i="31"/>
  <c r="J118" i="50"/>
  <c r="W26" i="50" s="1"/>
  <c r="D248" i="31"/>
  <c r="M126" i="50"/>
  <c r="G256" i="31"/>
  <c r="K116" i="50"/>
  <c r="X24" i="50" s="1"/>
  <c r="E246" i="31"/>
  <c r="M124" i="50"/>
  <c r="G254" i="31"/>
  <c r="M119" i="50"/>
  <c r="Z27" i="50" s="1"/>
  <c r="G249" i="31"/>
  <c r="M127" i="50"/>
  <c r="G257" i="31"/>
  <c r="L117" i="50"/>
  <c r="Y25" i="50" s="1"/>
  <c r="F247" i="31"/>
  <c r="M125" i="50"/>
  <c r="G255" i="31"/>
  <c r="K115" i="50"/>
  <c r="X23" i="50" s="1"/>
  <c r="E245" i="31"/>
  <c r="J120" i="50"/>
  <c r="W28" i="50" s="1"/>
  <c r="D250" i="31"/>
  <c r="N167" i="31"/>
  <c r="M167" i="31"/>
  <c r="N173" i="31"/>
  <c r="M173" i="31"/>
  <c r="L130" i="50"/>
  <c r="F260" i="31"/>
  <c r="J125" i="50"/>
  <c r="D255" i="31"/>
  <c r="L128" i="50"/>
  <c r="F258" i="31"/>
  <c r="K123" i="50"/>
  <c r="X31" i="50" s="1"/>
  <c r="E253" i="31"/>
  <c r="L118" i="50"/>
  <c r="Y26" i="50" s="1"/>
  <c r="F248" i="31"/>
  <c r="J126" i="50"/>
  <c r="D256" i="31"/>
  <c r="L127" i="50"/>
  <c r="F257" i="31"/>
  <c r="K114" i="50"/>
  <c r="X22" i="50" s="1"/>
  <c r="E244" i="31"/>
  <c r="L122" i="50"/>
  <c r="Y30" i="50" s="1"/>
  <c r="F252" i="31"/>
  <c r="M115" i="50"/>
  <c r="Z23" i="50" s="1"/>
  <c r="G245" i="31"/>
  <c r="L120" i="50"/>
  <c r="Y28" i="50" s="1"/>
  <c r="F250" i="31"/>
  <c r="K117" i="50"/>
  <c r="X25" i="50" s="1"/>
  <c r="E247" i="31"/>
  <c r="L125" i="50"/>
  <c r="F255" i="31"/>
  <c r="J115" i="50"/>
  <c r="W23" i="50" s="1"/>
  <c r="D245" i="31"/>
  <c r="M123" i="50"/>
  <c r="Z31" i="50" s="1"/>
  <c r="G253" i="31"/>
  <c r="M174" i="31"/>
  <c r="N175" i="31"/>
  <c r="J121" i="50"/>
  <c r="W29" i="50" s="1"/>
  <c r="D251" i="31"/>
  <c r="J116" i="50"/>
  <c r="D246" i="31"/>
  <c r="K130" i="50"/>
  <c r="E260" i="31"/>
  <c r="L121" i="50"/>
  <c r="Y29" i="50" s="1"/>
  <c r="F251" i="31"/>
  <c r="L126" i="50"/>
  <c r="F256" i="31"/>
  <c r="L124" i="50"/>
  <c r="F254" i="31"/>
  <c r="K127" i="50"/>
  <c r="E257" i="31"/>
  <c r="J114" i="50"/>
  <c r="W22" i="50" s="1"/>
  <c r="D244" i="31"/>
  <c r="M114" i="50"/>
  <c r="Z22" i="50" s="1"/>
  <c r="G244" i="31"/>
  <c r="M130" i="50"/>
  <c r="G260" i="31"/>
  <c r="K128" i="50"/>
  <c r="E258" i="31"/>
  <c r="J123" i="50"/>
  <c r="W31" i="50" s="1"/>
  <c r="D253" i="31"/>
  <c r="K167" i="31"/>
  <c r="K170" i="31"/>
  <c r="M121" i="50"/>
  <c r="Z29" i="50" s="1"/>
  <c r="G251" i="31"/>
  <c r="M118" i="50"/>
  <c r="Z26" i="50" s="1"/>
  <c r="G248" i="31"/>
  <c r="K118" i="50"/>
  <c r="X26" i="50" s="1"/>
  <c r="E248" i="31"/>
  <c r="M116" i="50"/>
  <c r="Z24" i="50" s="1"/>
  <c r="G246" i="31"/>
  <c r="K124" i="50"/>
  <c r="E254" i="31"/>
  <c r="J127" i="50"/>
  <c r="D257" i="31"/>
  <c r="K122" i="50"/>
  <c r="X30" i="50" s="1"/>
  <c r="E252" i="31"/>
  <c r="J130" i="50"/>
  <c r="D260" i="31"/>
  <c r="M117" i="50"/>
  <c r="Z25" i="50" s="1"/>
  <c r="G247" i="31"/>
  <c r="L115" i="50"/>
  <c r="Y23" i="50" s="1"/>
  <c r="F245" i="31"/>
  <c r="K120" i="50"/>
  <c r="X28" i="50" s="1"/>
  <c r="E250" i="31"/>
  <c r="K175" i="31"/>
  <c r="M171" i="31"/>
  <c r="L170" i="31"/>
  <c r="K119" i="50"/>
  <c r="X27" i="50" s="1"/>
  <c r="E249" i="31"/>
  <c r="J117" i="50"/>
  <c r="W25" i="50" s="1"/>
  <c r="D247" i="31"/>
  <c r="K125" i="50"/>
  <c r="E255" i="31"/>
  <c r="J128" i="50"/>
  <c r="D258" i="31"/>
  <c r="M128" i="50"/>
  <c r="G258" i="31"/>
  <c r="L123" i="50"/>
  <c r="Y31" i="50" s="1"/>
  <c r="F253" i="31"/>
  <c r="L171" i="31"/>
  <c r="N172" i="31"/>
  <c r="N170" i="31"/>
  <c r="J124" i="50"/>
  <c r="D254" i="31"/>
  <c r="J122" i="50"/>
  <c r="W30" i="50" s="1"/>
  <c r="D252" i="31"/>
  <c r="K121" i="50"/>
  <c r="X29" i="50" s="1"/>
  <c r="E251" i="31"/>
  <c r="K126" i="50"/>
  <c r="E256" i="31"/>
  <c r="L116" i="50"/>
  <c r="Y24" i="50" s="1"/>
  <c r="F246" i="31"/>
  <c r="J119" i="50"/>
  <c r="W27" i="50" s="1"/>
  <c r="D249" i="31"/>
  <c r="L114" i="50"/>
  <c r="Y22" i="50" s="1"/>
  <c r="F244" i="31"/>
  <c r="M122" i="50"/>
  <c r="Z30" i="50" s="1"/>
  <c r="G252" i="31"/>
  <c r="M120" i="50"/>
  <c r="Z28" i="50" s="1"/>
  <c r="G250" i="31"/>
  <c r="G270" i="31" s="1"/>
  <c r="D27" i="31"/>
  <c r="I114" i="50"/>
  <c r="V22" i="50" s="1"/>
  <c r="I122" i="50"/>
  <c r="V30" i="50" s="1"/>
  <c r="C69" i="31"/>
  <c r="I130" i="50"/>
  <c r="C77" i="31"/>
  <c r="I115" i="50"/>
  <c r="V23" i="50" s="1"/>
  <c r="D96" i="31"/>
  <c r="D88" i="31"/>
  <c r="F88" i="31" s="1"/>
  <c r="I65" i="31" s="1"/>
  <c r="H20" i="53"/>
  <c r="D26" i="31"/>
  <c r="H15" i="53"/>
  <c r="I117" i="50"/>
  <c r="V25" i="50" s="1"/>
  <c r="C64" i="31"/>
  <c r="H64" i="31" s="1"/>
  <c r="D15" i="31"/>
  <c r="C121" i="31" s="1"/>
  <c r="H13" i="53"/>
  <c r="I123" i="50"/>
  <c r="V31" i="50" s="1"/>
  <c r="C70" i="31"/>
  <c r="F93" i="31" s="1"/>
  <c r="I126" i="50"/>
  <c r="C73" i="31"/>
  <c r="H16" i="53"/>
  <c r="D30" i="31"/>
  <c r="H28" i="53"/>
  <c r="I128" i="50"/>
  <c r="C75" i="31"/>
  <c r="D87" i="31"/>
  <c r="C95" i="31"/>
  <c r="C98" i="31"/>
  <c r="I121" i="50"/>
  <c r="V29" i="50" s="1"/>
  <c r="C68" i="31"/>
  <c r="H68" i="31" s="1"/>
  <c r="J68" i="31" s="1"/>
  <c r="D229" i="53" s="1"/>
  <c r="I116" i="50"/>
  <c r="V24" i="50" s="1"/>
  <c r="I124" i="50"/>
  <c r="C71" i="31"/>
  <c r="I119" i="50"/>
  <c r="V27" i="50" s="1"/>
  <c r="C66" i="31"/>
  <c r="H66" i="31" s="1"/>
  <c r="J66" i="31" s="1"/>
  <c r="D227" i="53" s="1"/>
  <c r="I127" i="50"/>
  <c r="C74" i="31"/>
  <c r="I125" i="50"/>
  <c r="C72" i="31"/>
  <c r="H14" i="53"/>
  <c r="H19" i="53"/>
  <c r="D25" i="31"/>
  <c r="H23" i="53"/>
  <c r="D95" i="31"/>
  <c r="E95" i="31" s="1"/>
  <c r="F95" i="31" s="1"/>
  <c r="I72" i="31" s="1"/>
  <c r="C84" i="31"/>
  <c r="D97" i="31"/>
  <c r="E97" i="31" s="1"/>
  <c r="F97" i="31" s="1"/>
  <c r="I74" i="31" s="1"/>
  <c r="C92" i="31"/>
  <c r="D24" i="31"/>
  <c r="H24" i="53"/>
  <c r="I118" i="50"/>
  <c r="V26" i="50" s="1"/>
  <c r="H65" i="31"/>
  <c r="H25" i="53"/>
  <c r="D28" i="31"/>
  <c r="H26" i="53"/>
  <c r="I120" i="50"/>
  <c r="V28" i="50" s="1"/>
  <c r="C67" i="31"/>
  <c r="H67" i="31" s="1"/>
  <c r="J67" i="31" s="1"/>
  <c r="D228" i="53" s="1"/>
  <c r="D98" i="31"/>
  <c r="E98" i="31" s="1"/>
  <c r="F98" i="31" s="1"/>
  <c r="I75" i="31" s="1"/>
  <c r="C91" i="31"/>
  <c r="D91" i="31"/>
  <c r="H22" i="53"/>
  <c r="D16" i="31"/>
  <c r="C122" i="31" s="1"/>
  <c r="C100" i="31"/>
  <c r="C87" i="31"/>
  <c r="D94" i="31"/>
  <c r="C97" i="31"/>
  <c r="C94" i="31"/>
  <c r="Z261" i="40"/>
  <c r="Z262" i="40"/>
  <c r="AA261" i="40"/>
  <c r="AE90" i="46"/>
  <c r="AE89" i="46"/>
  <c r="AE88" i="46"/>
  <c r="AE87" i="46"/>
  <c r="AE86" i="46"/>
  <c r="AE85" i="46"/>
  <c r="AE84" i="46"/>
  <c r="AE83" i="46"/>
  <c r="AE82" i="46"/>
  <c r="AE81" i="46"/>
  <c r="AE80" i="46"/>
  <c r="AE79" i="46"/>
  <c r="AE78" i="46"/>
  <c r="AE77" i="46"/>
  <c r="AE76" i="46"/>
  <c r="AE75" i="46"/>
  <c r="AE74" i="46"/>
  <c r="AE73" i="46"/>
  <c r="AE72" i="46"/>
  <c r="AE71" i="46"/>
  <c r="AE70" i="46"/>
  <c r="AE69" i="46"/>
  <c r="AE68" i="46"/>
  <c r="AE67" i="46"/>
  <c r="AE66" i="46"/>
  <c r="AE65" i="46"/>
  <c r="AE64" i="46"/>
  <c r="AE63" i="46"/>
  <c r="AE62" i="46"/>
  <c r="AE61" i="46"/>
  <c r="AE60" i="46"/>
  <c r="AE59" i="46"/>
  <c r="AE58" i="46"/>
  <c r="AE57" i="46"/>
  <c r="AE56" i="46"/>
  <c r="AE55" i="46"/>
  <c r="AE54" i="46"/>
  <c r="AE53" i="46"/>
  <c r="AE52" i="46"/>
  <c r="AE51" i="46"/>
  <c r="AE50" i="46"/>
  <c r="AE49" i="46"/>
  <c r="AE48" i="46"/>
  <c r="AE47" i="46"/>
  <c r="AE46" i="46"/>
  <c r="AE45" i="46"/>
  <c r="AE44" i="46"/>
  <c r="AE43" i="46"/>
  <c r="AE42" i="46"/>
  <c r="AE41" i="46"/>
  <c r="AE40" i="46"/>
  <c r="AE39" i="46"/>
  <c r="AE38" i="46"/>
  <c r="AE37" i="46"/>
  <c r="AE36" i="46"/>
  <c r="AE35" i="46"/>
  <c r="AE34" i="46"/>
  <c r="AE33" i="46"/>
  <c r="AE32" i="46"/>
  <c r="AE31" i="46"/>
  <c r="AE30" i="46"/>
  <c r="AE29" i="46"/>
  <c r="AE28" i="46"/>
  <c r="AE27" i="46"/>
  <c r="AE26" i="46"/>
  <c r="AE25" i="46"/>
  <c r="AE24" i="46"/>
  <c r="AE23" i="46"/>
  <c r="AE22" i="46"/>
  <c r="AE21" i="46"/>
  <c r="AE20" i="46"/>
  <c r="AE19" i="46"/>
  <c r="AE18" i="46"/>
  <c r="AE17" i="46"/>
  <c r="AE16" i="46"/>
  <c r="AE15" i="46"/>
  <c r="AE14" i="46"/>
  <c r="AE13" i="46"/>
  <c r="AE12" i="46"/>
  <c r="AE11" i="46"/>
  <c r="AE10" i="46"/>
  <c r="AE9" i="46"/>
  <c r="AE8" i="46"/>
  <c r="AE7" i="46"/>
  <c r="AE6" i="46"/>
  <c r="AE5" i="46"/>
  <c r="AE4" i="46"/>
  <c r="AE3" i="46"/>
  <c r="C6" i="40"/>
  <c r="D6" i="40"/>
  <c r="E6" i="40"/>
  <c r="F6" i="40"/>
  <c r="C7" i="40"/>
  <c r="D7" i="40"/>
  <c r="E7" i="40"/>
  <c r="F7" i="40"/>
  <c r="C8" i="40"/>
  <c r="D8" i="40"/>
  <c r="E8" i="40"/>
  <c r="F8" i="40"/>
  <c r="C9" i="40"/>
  <c r="D9" i="40"/>
  <c r="E9" i="40"/>
  <c r="F9" i="40"/>
  <c r="C10" i="40"/>
  <c r="D10" i="40"/>
  <c r="E10" i="40"/>
  <c r="F10" i="40"/>
  <c r="C11" i="40"/>
  <c r="D11" i="40"/>
  <c r="E11" i="40"/>
  <c r="F11" i="40"/>
  <c r="C12" i="40"/>
  <c r="D12" i="40"/>
  <c r="E12" i="40"/>
  <c r="F12" i="40"/>
  <c r="C13" i="40"/>
  <c r="D13" i="40"/>
  <c r="E13" i="40"/>
  <c r="F13" i="40"/>
  <c r="C14" i="40"/>
  <c r="D14" i="40"/>
  <c r="E14" i="40"/>
  <c r="F14" i="40"/>
  <c r="C15" i="40"/>
  <c r="D15" i="40"/>
  <c r="E15" i="40"/>
  <c r="F15" i="40"/>
  <c r="C16" i="40"/>
  <c r="D16" i="40"/>
  <c r="E16" i="40"/>
  <c r="F16" i="40"/>
  <c r="C17" i="40"/>
  <c r="D17" i="40"/>
  <c r="E17" i="40"/>
  <c r="F17" i="40"/>
  <c r="C18" i="40"/>
  <c r="D18" i="40"/>
  <c r="E18" i="40"/>
  <c r="F18" i="40"/>
  <c r="C19" i="40"/>
  <c r="D19" i="40"/>
  <c r="E19" i="40"/>
  <c r="F19" i="40"/>
  <c r="C20" i="40"/>
  <c r="D20" i="40"/>
  <c r="E20" i="40"/>
  <c r="F20" i="40"/>
  <c r="C21" i="40"/>
  <c r="D21" i="40"/>
  <c r="E21" i="40"/>
  <c r="F21" i="40"/>
  <c r="C22" i="40"/>
  <c r="D22" i="40"/>
  <c r="E22" i="40"/>
  <c r="F22" i="40"/>
  <c r="C23" i="40"/>
  <c r="D23" i="40"/>
  <c r="E23" i="40"/>
  <c r="F23" i="40"/>
  <c r="C24" i="40"/>
  <c r="D24" i="40"/>
  <c r="E24" i="40"/>
  <c r="F24" i="40"/>
  <c r="C25" i="40"/>
  <c r="D25" i="40"/>
  <c r="E25" i="40"/>
  <c r="F25" i="40"/>
  <c r="C26" i="40"/>
  <c r="D26" i="40"/>
  <c r="E26" i="40"/>
  <c r="F26" i="40"/>
  <c r="C27" i="40"/>
  <c r="D27" i="40"/>
  <c r="E27" i="40"/>
  <c r="F27" i="40"/>
  <c r="C28" i="40"/>
  <c r="D28" i="40"/>
  <c r="E28" i="40"/>
  <c r="F28" i="40"/>
  <c r="C29" i="40"/>
  <c r="D29" i="40"/>
  <c r="E29" i="40"/>
  <c r="F29" i="40"/>
  <c r="C30" i="40"/>
  <c r="D30" i="40"/>
  <c r="E30" i="40"/>
  <c r="F30" i="40"/>
  <c r="C31" i="40"/>
  <c r="D31" i="40"/>
  <c r="E31" i="40"/>
  <c r="F31" i="40"/>
  <c r="C32" i="40"/>
  <c r="D32" i="40"/>
  <c r="E32" i="40"/>
  <c r="F32" i="40"/>
  <c r="C33" i="40"/>
  <c r="D33" i="40"/>
  <c r="E33" i="40"/>
  <c r="F33" i="40"/>
  <c r="C34" i="40"/>
  <c r="D34" i="40"/>
  <c r="E34" i="40"/>
  <c r="F34" i="40"/>
  <c r="C35" i="40"/>
  <c r="D35" i="40"/>
  <c r="E35" i="40"/>
  <c r="F35" i="40"/>
  <c r="C36" i="40"/>
  <c r="D36" i="40"/>
  <c r="E36" i="40"/>
  <c r="F36" i="40"/>
  <c r="C37" i="40"/>
  <c r="D37" i="40"/>
  <c r="E37" i="40"/>
  <c r="F37" i="40"/>
  <c r="C38" i="40"/>
  <c r="D38" i="40"/>
  <c r="E38" i="40"/>
  <c r="F38" i="40"/>
  <c r="C39" i="40"/>
  <c r="D39" i="40"/>
  <c r="E39" i="40"/>
  <c r="F39" i="40"/>
  <c r="C40" i="40"/>
  <c r="D40" i="40"/>
  <c r="E40" i="40"/>
  <c r="F40" i="40"/>
  <c r="C41" i="40"/>
  <c r="D41" i="40"/>
  <c r="E41" i="40"/>
  <c r="F41" i="40"/>
  <c r="C42" i="40"/>
  <c r="D42" i="40"/>
  <c r="E42" i="40"/>
  <c r="F42" i="40"/>
  <c r="C43" i="40"/>
  <c r="D43" i="40"/>
  <c r="E43" i="40"/>
  <c r="F43" i="40"/>
  <c r="C44" i="40"/>
  <c r="D44" i="40"/>
  <c r="E44" i="40"/>
  <c r="F44" i="40"/>
  <c r="C45" i="40"/>
  <c r="D45" i="40"/>
  <c r="E45" i="40"/>
  <c r="F45" i="40"/>
  <c r="C46" i="40"/>
  <c r="D46" i="40"/>
  <c r="E46" i="40"/>
  <c r="F46" i="40"/>
  <c r="C47" i="40"/>
  <c r="D47" i="40"/>
  <c r="E47" i="40"/>
  <c r="F47" i="40"/>
  <c r="C48" i="40"/>
  <c r="D48" i="40"/>
  <c r="E48" i="40"/>
  <c r="F48" i="40"/>
  <c r="C49" i="40"/>
  <c r="D49" i="40"/>
  <c r="E49" i="40"/>
  <c r="F49" i="40"/>
  <c r="C50" i="40"/>
  <c r="D50" i="40"/>
  <c r="E50" i="40"/>
  <c r="F50" i="40"/>
  <c r="C51" i="40"/>
  <c r="D51" i="40"/>
  <c r="E51" i="40"/>
  <c r="F51" i="40"/>
  <c r="C52" i="40"/>
  <c r="D52" i="40"/>
  <c r="E52" i="40"/>
  <c r="F52" i="40"/>
  <c r="C53" i="40"/>
  <c r="D53" i="40"/>
  <c r="E53" i="40"/>
  <c r="F53" i="40"/>
  <c r="C54" i="40"/>
  <c r="D54" i="40"/>
  <c r="E54" i="40"/>
  <c r="F54" i="40"/>
  <c r="C55" i="40"/>
  <c r="D55" i="40"/>
  <c r="E55" i="40"/>
  <c r="F55" i="40"/>
  <c r="C56" i="40"/>
  <c r="D56" i="40"/>
  <c r="E56" i="40"/>
  <c r="F56" i="40"/>
  <c r="C57" i="40"/>
  <c r="D57" i="40"/>
  <c r="E57" i="40"/>
  <c r="F57" i="40"/>
  <c r="C58" i="40"/>
  <c r="D58" i="40"/>
  <c r="E58" i="40"/>
  <c r="F58" i="40"/>
  <c r="C59" i="40"/>
  <c r="D59" i="40"/>
  <c r="E59" i="40"/>
  <c r="F59" i="40"/>
  <c r="C60" i="40"/>
  <c r="D60" i="40"/>
  <c r="E60" i="40"/>
  <c r="F60" i="40"/>
  <c r="C61" i="40"/>
  <c r="D61" i="40"/>
  <c r="E61" i="40"/>
  <c r="F61" i="40"/>
  <c r="C62" i="40"/>
  <c r="D62" i="40"/>
  <c r="E62" i="40"/>
  <c r="F62" i="40"/>
  <c r="C63" i="40"/>
  <c r="D63" i="40"/>
  <c r="E63" i="40"/>
  <c r="F63" i="40"/>
  <c r="C64" i="40"/>
  <c r="D64" i="40"/>
  <c r="E64" i="40"/>
  <c r="F64" i="40"/>
  <c r="C65" i="40"/>
  <c r="D65" i="40"/>
  <c r="E65" i="40"/>
  <c r="F65" i="40"/>
  <c r="C66" i="40"/>
  <c r="D66" i="40"/>
  <c r="E66" i="40"/>
  <c r="F66" i="40"/>
  <c r="C67" i="40"/>
  <c r="D67" i="40"/>
  <c r="E67" i="40"/>
  <c r="F67" i="40"/>
  <c r="C68" i="40"/>
  <c r="D68" i="40"/>
  <c r="E68" i="40"/>
  <c r="F68" i="40"/>
  <c r="C69" i="40"/>
  <c r="D69" i="40"/>
  <c r="E69" i="40"/>
  <c r="F69" i="40"/>
  <c r="C70" i="40"/>
  <c r="D70" i="40"/>
  <c r="E70" i="40"/>
  <c r="F70" i="40"/>
  <c r="C71" i="40"/>
  <c r="D71" i="40"/>
  <c r="E71" i="40"/>
  <c r="F71" i="40"/>
  <c r="C72" i="40"/>
  <c r="D72" i="40"/>
  <c r="E72" i="40"/>
  <c r="F72" i="40"/>
  <c r="C73" i="40"/>
  <c r="D73" i="40"/>
  <c r="E73" i="40"/>
  <c r="F73" i="40"/>
  <c r="C74" i="40"/>
  <c r="D74" i="40"/>
  <c r="E74" i="40"/>
  <c r="F74" i="40"/>
  <c r="C75" i="40"/>
  <c r="D75" i="40"/>
  <c r="E75" i="40"/>
  <c r="F75" i="40"/>
  <c r="C76" i="40"/>
  <c r="D76" i="40"/>
  <c r="E76" i="40"/>
  <c r="F76" i="40"/>
  <c r="C77" i="40"/>
  <c r="D77" i="40"/>
  <c r="E77" i="40"/>
  <c r="F77" i="40"/>
  <c r="C78" i="40"/>
  <c r="D78" i="40"/>
  <c r="E78" i="40"/>
  <c r="F78" i="40"/>
  <c r="C79" i="40"/>
  <c r="D79" i="40"/>
  <c r="E79" i="40"/>
  <c r="F79" i="40"/>
  <c r="C80" i="40"/>
  <c r="D80" i="40"/>
  <c r="E80" i="40"/>
  <c r="F80" i="40"/>
  <c r="C81" i="40"/>
  <c r="D81" i="40"/>
  <c r="E81" i="40"/>
  <c r="F81" i="40"/>
  <c r="C82" i="40"/>
  <c r="D82" i="40"/>
  <c r="E82" i="40"/>
  <c r="F82" i="40"/>
  <c r="C83" i="40"/>
  <c r="D83" i="40"/>
  <c r="E83" i="40"/>
  <c r="F83" i="40"/>
  <c r="C84" i="40"/>
  <c r="D84" i="40"/>
  <c r="E84" i="40"/>
  <c r="F84" i="40"/>
  <c r="C85" i="40"/>
  <c r="D85" i="40"/>
  <c r="E85" i="40"/>
  <c r="F85" i="40"/>
  <c r="C86" i="40"/>
  <c r="D86" i="40"/>
  <c r="E86" i="40"/>
  <c r="F86" i="40"/>
  <c r="C87" i="40"/>
  <c r="D87" i="40"/>
  <c r="E87" i="40"/>
  <c r="F87" i="40"/>
  <c r="C88" i="40"/>
  <c r="D88" i="40"/>
  <c r="E88" i="40"/>
  <c r="F88" i="40"/>
  <c r="C89" i="40"/>
  <c r="D89" i="40"/>
  <c r="E89" i="40"/>
  <c r="F89" i="40"/>
  <c r="C90" i="40"/>
  <c r="D90" i="40"/>
  <c r="E90" i="40"/>
  <c r="F90" i="40"/>
  <c r="C91" i="40"/>
  <c r="D91" i="40"/>
  <c r="E91" i="40"/>
  <c r="F91" i="40"/>
  <c r="C92" i="40"/>
  <c r="D92" i="40"/>
  <c r="E92" i="40"/>
  <c r="F92" i="40"/>
  <c r="C93" i="40"/>
  <c r="D93" i="40"/>
  <c r="E93" i="40"/>
  <c r="F93" i="40"/>
  <c r="C94" i="40"/>
  <c r="D94" i="40"/>
  <c r="E94" i="40"/>
  <c r="F94" i="40"/>
  <c r="C95" i="40"/>
  <c r="D95" i="40"/>
  <c r="E95" i="40"/>
  <c r="F95" i="40"/>
  <c r="C96" i="40"/>
  <c r="D96" i="40"/>
  <c r="E96" i="40"/>
  <c r="F96" i="40"/>
  <c r="C97" i="40"/>
  <c r="D97" i="40"/>
  <c r="E97" i="40"/>
  <c r="F97" i="40"/>
  <c r="C98" i="40"/>
  <c r="D98" i="40"/>
  <c r="E98" i="40"/>
  <c r="F98" i="40"/>
  <c r="C99" i="40"/>
  <c r="D99" i="40"/>
  <c r="E99" i="40"/>
  <c r="F99" i="40"/>
  <c r="C100" i="40"/>
  <c r="D100" i="40"/>
  <c r="E100" i="40"/>
  <c r="F100" i="40"/>
  <c r="C101" i="40"/>
  <c r="D101" i="40"/>
  <c r="E101" i="40"/>
  <c r="F101" i="40"/>
  <c r="C102" i="40"/>
  <c r="D102" i="40"/>
  <c r="E102" i="40"/>
  <c r="F102" i="40"/>
  <c r="C103" i="40"/>
  <c r="D103" i="40"/>
  <c r="E103" i="40"/>
  <c r="F103" i="40"/>
  <c r="C104" i="40"/>
  <c r="D104" i="40"/>
  <c r="E104" i="40"/>
  <c r="F104" i="40"/>
  <c r="C105" i="40"/>
  <c r="D105" i="40"/>
  <c r="E105" i="40"/>
  <c r="F105" i="40"/>
  <c r="C106" i="40"/>
  <c r="D106" i="40"/>
  <c r="E106" i="40"/>
  <c r="F106" i="40"/>
  <c r="C141" i="40"/>
  <c r="D141" i="40"/>
  <c r="E141" i="40"/>
  <c r="F141" i="40"/>
  <c r="C142" i="40"/>
  <c r="D142" i="40"/>
  <c r="E142" i="40"/>
  <c r="F142" i="40"/>
  <c r="C143" i="40"/>
  <c r="D143" i="40"/>
  <c r="E143" i="40"/>
  <c r="F143" i="40"/>
  <c r="C144" i="40"/>
  <c r="D144" i="40"/>
  <c r="E144" i="40"/>
  <c r="F144" i="40"/>
  <c r="C145" i="40"/>
  <c r="D145" i="40"/>
  <c r="E145" i="40"/>
  <c r="F145" i="40"/>
  <c r="C146" i="40"/>
  <c r="D146" i="40"/>
  <c r="E146" i="40"/>
  <c r="F146" i="40"/>
  <c r="C147" i="40"/>
  <c r="D147" i="40"/>
  <c r="E147" i="40"/>
  <c r="F147" i="40"/>
  <c r="C148" i="40"/>
  <c r="D148" i="40"/>
  <c r="E148" i="40"/>
  <c r="F148" i="40"/>
  <c r="C149" i="40"/>
  <c r="D149" i="40"/>
  <c r="E149" i="40"/>
  <c r="F149" i="40"/>
  <c r="C150" i="40"/>
  <c r="D150" i="40"/>
  <c r="E150" i="40"/>
  <c r="F150" i="40"/>
  <c r="C151" i="40"/>
  <c r="D151" i="40"/>
  <c r="E151" i="40"/>
  <c r="F151" i="40"/>
  <c r="C152" i="40"/>
  <c r="D152" i="40"/>
  <c r="E152" i="40"/>
  <c r="F152" i="40"/>
  <c r="C153" i="40"/>
  <c r="D153" i="40"/>
  <c r="E153" i="40"/>
  <c r="F153" i="40"/>
  <c r="C154" i="40"/>
  <c r="D154" i="40"/>
  <c r="E154" i="40"/>
  <c r="F154" i="40"/>
  <c r="C155" i="40"/>
  <c r="D155" i="40"/>
  <c r="E155" i="40"/>
  <c r="F155" i="40"/>
  <c r="C156" i="40"/>
  <c r="D156" i="40"/>
  <c r="E156" i="40"/>
  <c r="F156" i="40"/>
  <c r="C157" i="40"/>
  <c r="D157" i="40"/>
  <c r="E157" i="40"/>
  <c r="F157" i="40"/>
  <c r="E5" i="40"/>
  <c r="F5" i="40"/>
  <c r="D5" i="40"/>
  <c r="C5" i="40"/>
  <c r="C56" i="32"/>
  <c r="D56" i="32"/>
  <c r="E56" i="32"/>
  <c r="F56" i="32"/>
  <c r="C57" i="32"/>
  <c r="D57" i="32"/>
  <c r="E57" i="32"/>
  <c r="F57" i="32"/>
  <c r="C8" i="32"/>
  <c r="D8" i="32"/>
  <c r="E8" i="32"/>
  <c r="F8" i="32"/>
  <c r="C9" i="32"/>
  <c r="D9" i="32"/>
  <c r="E9" i="32"/>
  <c r="F9" i="32"/>
  <c r="C10" i="32"/>
  <c r="D10" i="32"/>
  <c r="E10" i="32"/>
  <c r="F10" i="32"/>
  <c r="C11" i="32"/>
  <c r="D11" i="32"/>
  <c r="E11" i="32"/>
  <c r="F11" i="32"/>
  <c r="C12" i="32"/>
  <c r="D12" i="32"/>
  <c r="E12" i="32"/>
  <c r="F12" i="32"/>
  <c r="C13" i="32"/>
  <c r="D13" i="32"/>
  <c r="E13" i="32"/>
  <c r="F13" i="32"/>
  <c r="C14" i="32"/>
  <c r="D14" i="32"/>
  <c r="E14" i="32"/>
  <c r="F14" i="32"/>
  <c r="C15" i="32"/>
  <c r="D15" i="32"/>
  <c r="E15" i="32"/>
  <c r="F15" i="32"/>
  <c r="C16" i="32"/>
  <c r="D16" i="32"/>
  <c r="E16" i="32"/>
  <c r="F16" i="32"/>
  <c r="C17" i="32"/>
  <c r="D17" i="32"/>
  <c r="E17" i="32"/>
  <c r="F17" i="32"/>
  <c r="C18" i="32"/>
  <c r="D18" i="32"/>
  <c r="E18" i="32"/>
  <c r="F18" i="32"/>
  <c r="C19" i="32"/>
  <c r="D19" i="32"/>
  <c r="E19" i="32"/>
  <c r="F19" i="32"/>
  <c r="C20" i="32"/>
  <c r="D20" i="32"/>
  <c r="E20" i="32"/>
  <c r="F20" i="32"/>
  <c r="C21" i="32"/>
  <c r="D21" i="32"/>
  <c r="E21" i="32"/>
  <c r="F21" i="32"/>
  <c r="C22" i="32"/>
  <c r="D22" i="32"/>
  <c r="E22" i="32"/>
  <c r="F22" i="32"/>
  <c r="C23" i="32"/>
  <c r="D23" i="32"/>
  <c r="E23" i="32"/>
  <c r="F23" i="32"/>
  <c r="C24" i="32"/>
  <c r="D24" i="32"/>
  <c r="E24" i="32"/>
  <c r="F24" i="32"/>
  <c r="C25" i="32"/>
  <c r="D25" i="32"/>
  <c r="E25" i="32"/>
  <c r="F25" i="32"/>
  <c r="C26" i="32"/>
  <c r="D26" i="32"/>
  <c r="E26" i="32"/>
  <c r="F26" i="32"/>
  <c r="C27" i="32"/>
  <c r="D27" i="32"/>
  <c r="E27" i="32"/>
  <c r="F27" i="32"/>
  <c r="C28" i="32"/>
  <c r="D28" i="32"/>
  <c r="E28" i="32"/>
  <c r="F28" i="32"/>
  <c r="C29" i="32"/>
  <c r="D29" i="32"/>
  <c r="E29" i="32"/>
  <c r="F29" i="32"/>
  <c r="C30" i="32"/>
  <c r="D30" i="32"/>
  <c r="E30" i="32"/>
  <c r="F30" i="32"/>
  <c r="C31" i="32"/>
  <c r="D31" i="32"/>
  <c r="E31" i="32"/>
  <c r="F31" i="32"/>
  <c r="C32" i="32"/>
  <c r="D32" i="32"/>
  <c r="E32" i="32"/>
  <c r="F32" i="32"/>
  <c r="C33" i="32"/>
  <c r="D33" i="32"/>
  <c r="E33" i="32"/>
  <c r="F33" i="32"/>
  <c r="C34" i="32"/>
  <c r="D34" i="32"/>
  <c r="E34" i="32"/>
  <c r="F34" i="32"/>
  <c r="C35" i="32"/>
  <c r="D35" i="32"/>
  <c r="E35" i="32"/>
  <c r="F35" i="32"/>
  <c r="C36" i="32"/>
  <c r="D36" i="32"/>
  <c r="E36" i="32"/>
  <c r="F36" i="32"/>
  <c r="C37" i="32"/>
  <c r="D37" i="32"/>
  <c r="E37" i="32"/>
  <c r="F37" i="32"/>
  <c r="C38" i="32"/>
  <c r="D38" i="32"/>
  <c r="E38" i="32"/>
  <c r="F38" i="32"/>
  <c r="C39" i="32"/>
  <c r="D39" i="32"/>
  <c r="E39" i="32"/>
  <c r="F39" i="32"/>
  <c r="C40" i="32"/>
  <c r="D40" i="32"/>
  <c r="E40" i="32"/>
  <c r="F40" i="32"/>
  <c r="C41" i="32"/>
  <c r="D41" i="32"/>
  <c r="E41" i="32"/>
  <c r="F41" i="32"/>
  <c r="C42" i="32"/>
  <c r="D42" i="32"/>
  <c r="E42" i="32"/>
  <c r="F42" i="32"/>
  <c r="C43" i="32"/>
  <c r="D43" i="32"/>
  <c r="E43" i="32"/>
  <c r="F43" i="32"/>
  <c r="C44" i="32"/>
  <c r="D44" i="32"/>
  <c r="E44" i="32"/>
  <c r="F44" i="32"/>
  <c r="C45" i="32"/>
  <c r="D45" i="32"/>
  <c r="E45" i="32"/>
  <c r="F45" i="32"/>
  <c r="C46" i="32"/>
  <c r="D46" i="32"/>
  <c r="E46" i="32"/>
  <c r="F46" i="32"/>
  <c r="C47" i="32"/>
  <c r="D47" i="32"/>
  <c r="E47" i="32"/>
  <c r="F47" i="32"/>
  <c r="C48" i="32"/>
  <c r="D48" i="32"/>
  <c r="E48" i="32"/>
  <c r="F48" i="32"/>
  <c r="C49" i="32"/>
  <c r="D49" i="32"/>
  <c r="E49" i="32"/>
  <c r="F49" i="32"/>
  <c r="C50" i="32"/>
  <c r="D50" i="32"/>
  <c r="E50" i="32"/>
  <c r="F50" i="32"/>
  <c r="C51" i="32"/>
  <c r="D51" i="32"/>
  <c r="E51" i="32"/>
  <c r="F51" i="32"/>
  <c r="C52" i="32"/>
  <c r="D52" i="32"/>
  <c r="E52" i="32"/>
  <c r="F52" i="32"/>
  <c r="C53" i="32"/>
  <c r="D53" i="32"/>
  <c r="E53" i="32"/>
  <c r="F53" i="32"/>
  <c r="C54" i="32"/>
  <c r="D54" i="32"/>
  <c r="E54" i="32"/>
  <c r="F54" i="32"/>
  <c r="C55" i="32"/>
  <c r="D55" i="32"/>
  <c r="E55" i="32"/>
  <c r="F55" i="32"/>
  <c r="D7" i="32"/>
  <c r="E7" i="32"/>
  <c r="F7" i="32"/>
  <c r="C7" i="32"/>
  <c r="C8" i="36"/>
  <c r="D8" i="36"/>
  <c r="E8" i="36"/>
  <c r="F8" i="36"/>
  <c r="C9" i="36"/>
  <c r="D9" i="36"/>
  <c r="E9" i="36"/>
  <c r="F9" i="36"/>
  <c r="C10" i="36"/>
  <c r="D10" i="36"/>
  <c r="E10" i="36"/>
  <c r="F10" i="36"/>
  <c r="C11" i="36"/>
  <c r="D11" i="36"/>
  <c r="E11" i="36"/>
  <c r="F11" i="36"/>
  <c r="C12" i="36"/>
  <c r="D12" i="36"/>
  <c r="E12" i="36"/>
  <c r="F12" i="36"/>
  <c r="C13" i="36"/>
  <c r="D13" i="36"/>
  <c r="E13" i="36"/>
  <c r="F13" i="36"/>
  <c r="C14" i="36"/>
  <c r="D14" i="36"/>
  <c r="E14" i="36"/>
  <c r="F14" i="36"/>
  <c r="C15" i="36"/>
  <c r="D15" i="36"/>
  <c r="E15" i="36"/>
  <c r="F15" i="36"/>
  <c r="C16" i="36"/>
  <c r="D16" i="36"/>
  <c r="E16" i="36"/>
  <c r="F16" i="36"/>
  <c r="C17" i="36"/>
  <c r="D17" i="36"/>
  <c r="E17" i="36"/>
  <c r="F17" i="36"/>
  <c r="C18" i="36"/>
  <c r="D18" i="36"/>
  <c r="E18" i="36"/>
  <c r="F18" i="36"/>
  <c r="C19" i="36"/>
  <c r="D19" i="36"/>
  <c r="E19" i="36"/>
  <c r="F19" i="36"/>
  <c r="C20" i="36"/>
  <c r="D20" i="36"/>
  <c r="E20" i="36"/>
  <c r="F20" i="36"/>
  <c r="C21" i="36"/>
  <c r="D21" i="36"/>
  <c r="E21" i="36"/>
  <c r="F21" i="36"/>
  <c r="C22" i="36"/>
  <c r="D22" i="36"/>
  <c r="E22" i="36"/>
  <c r="F22" i="36"/>
  <c r="C23" i="36"/>
  <c r="D23" i="36"/>
  <c r="E23" i="36"/>
  <c r="F23" i="36"/>
  <c r="D7" i="36"/>
  <c r="E7" i="36"/>
  <c r="F7" i="36"/>
  <c r="C7" i="36"/>
  <c r="D8" i="6"/>
  <c r="E8" i="6"/>
  <c r="F8" i="6"/>
  <c r="D9" i="6"/>
  <c r="E9" i="6"/>
  <c r="F9" i="6"/>
  <c r="D10" i="6"/>
  <c r="E10" i="6"/>
  <c r="F10" i="6"/>
  <c r="D11" i="6"/>
  <c r="E11" i="6"/>
  <c r="F11" i="6"/>
  <c r="D12" i="6"/>
  <c r="E12" i="6"/>
  <c r="F12" i="6"/>
  <c r="D13" i="6"/>
  <c r="E13" i="6"/>
  <c r="F13" i="6"/>
  <c r="D14" i="6"/>
  <c r="E14" i="6"/>
  <c r="F14" i="6"/>
  <c r="D15" i="6"/>
  <c r="E15" i="6"/>
  <c r="F15" i="6"/>
  <c r="D16" i="6"/>
  <c r="E16" i="6"/>
  <c r="F16" i="6"/>
  <c r="D17" i="6"/>
  <c r="E17" i="6"/>
  <c r="F17" i="6"/>
  <c r="D18" i="6"/>
  <c r="E18" i="6"/>
  <c r="F18" i="6"/>
  <c r="D19" i="6"/>
  <c r="E19" i="6"/>
  <c r="F19" i="6"/>
  <c r="D20" i="6"/>
  <c r="E20" i="6"/>
  <c r="F20" i="6"/>
  <c r="D21" i="6"/>
  <c r="E21" i="6"/>
  <c r="F21" i="6"/>
  <c r="D22" i="6"/>
  <c r="E22" i="6"/>
  <c r="F22" i="6"/>
  <c r="D23" i="6"/>
  <c r="E23" i="6"/>
  <c r="F23" i="6"/>
  <c r="E7" i="6"/>
  <c r="F7" i="6"/>
  <c r="C8" i="6"/>
  <c r="C9" i="6"/>
  <c r="C10" i="6"/>
  <c r="C11" i="6"/>
  <c r="C12" i="6"/>
  <c r="C13" i="6"/>
  <c r="C14" i="6"/>
  <c r="C15" i="6"/>
  <c r="C16" i="6"/>
  <c r="C17" i="6"/>
  <c r="C18" i="6"/>
  <c r="C19" i="6"/>
  <c r="C20" i="6"/>
  <c r="C21" i="6"/>
  <c r="C22" i="6"/>
  <c r="C23" i="6"/>
  <c r="D7" i="6"/>
  <c r="C7" i="6"/>
  <c r="C6" i="29"/>
  <c r="D6" i="29"/>
  <c r="E6" i="29"/>
  <c r="F6" i="29"/>
  <c r="C7" i="29"/>
  <c r="D7" i="29"/>
  <c r="E7" i="29"/>
  <c r="F7" i="29"/>
  <c r="C8" i="29"/>
  <c r="D8" i="29"/>
  <c r="E8" i="29"/>
  <c r="F8" i="29"/>
  <c r="C9" i="29"/>
  <c r="D9" i="29"/>
  <c r="E9" i="29"/>
  <c r="F9" i="29"/>
  <c r="C10" i="29"/>
  <c r="D10" i="29"/>
  <c r="E10" i="29"/>
  <c r="F10" i="29"/>
  <c r="C11" i="29"/>
  <c r="D11" i="29"/>
  <c r="E11" i="29"/>
  <c r="F11" i="29"/>
  <c r="C12" i="29"/>
  <c r="D12" i="29"/>
  <c r="E12" i="29"/>
  <c r="F12" i="29"/>
  <c r="C13" i="29"/>
  <c r="D13" i="29"/>
  <c r="E13" i="29"/>
  <c r="F13" i="29"/>
  <c r="C14" i="29"/>
  <c r="D14" i="29"/>
  <c r="E14" i="29"/>
  <c r="F14" i="29"/>
  <c r="C15" i="29"/>
  <c r="D15" i="29"/>
  <c r="E15" i="29"/>
  <c r="F15" i="29"/>
  <c r="C16" i="29"/>
  <c r="D16" i="29"/>
  <c r="E16" i="29"/>
  <c r="F16" i="29"/>
  <c r="C17" i="29"/>
  <c r="D17" i="29"/>
  <c r="E17" i="29"/>
  <c r="F17" i="29"/>
  <c r="C18" i="29"/>
  <c r="D18" i="29"/>
  <c r="E18" i="29"/>
  <c r="F18" i="29"/>
  <c r="C19" i="29"/>
  <c r="D19" i="29"/>
  <c r="E19" i="29"/>
  <c r="F19" i="29"/>
  <c r="C20" i="29"/>
  <c r="D20" i="29"/>
  <c r="E20" i="29"/>
  <c r="F20" i="29"/>
  <c r="C21" i="29"/>
  <c r="D21" i="29"/>
  <c r="E21" i="29"/>
  <c r="F21" i="29"/>
  <c r="C22" i="29"/>
  <c r="D22" i="29"/>
  <c r="E22" i="29"/>
  <c r="F22" i="29"/>
  <c r="C23" i="29"/>
  <c r="D23" i="29"/>
  <c r="E23" i="29"/>
  <c r="F23" i="29"/>
  <c r="C24" i="29"/>
  <c r="D24" i="29"/>
  <c r="E24" i="29"/>
  <c r="F24" i="29"/>
  <c r="C25" i="29"/>
  <c r="D25" i="29"/>
  <c r="E25" i="29"/>
  <c r="F25" i="29"/>
  <c r="C26" i="29"/>
  <c r="D26" i="29"/>
  <c r="E26" i="29"/>
  <c r="F26" i="29"/>
  <c r="C27" i="29"/>
  <c r="D27" i="29"/>
  <c r="E27" i="29"/>
  <c r="F27" i="29"/>
  <c r="C28" i="29"/>
  <c r="D28" i="29"/>
  <c r="E28" i="29"/>
  <c r="F28" i="29"/>
  <c r="C29" i="29"/>
  <c r="D29" i="29"/>
  <c r="E29" i="29"/>
  <c r="F29" i="29"/>
  <c r="C30" i="29"/>
  <c r="D30" i="29"/>
  <c r="E30" i="29"/>
  <c r="F30" i="29"/>
  <c r="C31" i="29"/>
  <c r="D31" i="29"/>
  <c r="E31" i="29"/>
  <c r="F31" i="29"/>
  <c r="C32" i="29"/>
  <c r="D32" i="29"/>
  <c r="E32" i="29"/>
  <c r="F32" i="29"/>
  <c r="C33" i="29"/>
  <c r="D33" i="29"/>
  <c r="E33" i="29"/>
  <c r="F33" i="29"/>
  <c r="C34" i="29"/>
  <c r="D34" i="29"/>
  <c r="E34" i="29"/>
  <c r="F34" i="29"/>
  <c r="C35" i="29"/>
  <c r="D35" i="29"/>
  <c r="E35" i="29"/>
  <c r="F35" i="29"/>
  <c r="C36" i="29"/>
  <c r="D36" i="29"/>
  <c r="E36" i="29"/>
  <c r="F36" i="29"/>
  <c r="C37" i="29"/>
  <c r="D37" i="29"/>
  <c r="E37" i="29"/>
  <c r="F37" i="29"/>
  <c r="C38" i="29"/>
  <c r="D38" i="29"/>
  <c r="E38" i="29"/>
  <c r="F38" i="29"/>
  <c r="C39" i="29"/>
  <c r="D39" i="29"/>
  <c r="E39" i="29"/>
  <c r="F39" i="29"/>
  <c r="C40" i="29"/>
  <c r="D40" i="29"/>
  <c r="E40" i="29"/>
  <c r="F40" i="29"/>
  <c r="C41" i="29"/>
  <c r="D41" i="29"/>
  <c r="E41" i="29"/>
  <c r="F41" i="29"/>
  <c r="C42" i="29"/>
  <c r="D42" i="29"/>
  <c r="E42" i="29"/>
  <c r="F42" i="29"/>
  <c r="C43" i="29"/>
  <c r="D43" i="29"/>
  <c r="E43" i="29"/>
  <c r="F43" i="29"/>
  <c r="C44" i="29"/>
  <c r="D44" i="29"/>
  <c r="E44" i="29"/>
  <c r="F44" i="29"/>
  <c r="C45" i="29"/>
  <c r="D45" i="29"/>
  <c r="E45" i="29"/>
  <c r="F45" i="29"/>
  <c r="C46" i="29"/>
  <c r="D46" i="29"/>
  <c r="E46" i="29"/>
  <c r="F46" i="29"/>
  <c r="C47" i="29"/>
  <c r="D47" i="29"/>
  <c r="E47" i="29"/>
  <c r="F47" i="29"/>
  <c r="C48" i="29"/>
  <c r="D48" i="29"/>
  <c r="E48" i="29"/>
  <c r="F48" i="29"/>
  <c r="C49" i="29"/>
  <c r="D49" i="29"/>
  <c r="E49" i="29"/>
  <c r="F49" i="29"/>
  <c r="C50" i="29"/>
  <c r="D50" i="29"/>
  <c r="E50" i="29"/>
  <c r="F50" i="29"/>
  <c r="C51" i="29"/>
  <c r="D51" i="29"/>
  <c r="E51" i="29"/>
  <c r="F51" i="29"/>
  <c r="C52" i="29"/>
  <c r="D52" i="29"/>
  <c r="E52" i="29"/>
  <c r="F52" i="29"/>
  <c r="C53" i="29"/>
  <c r="D53" i="29"/>
  <c r="E53" i="29"/>
  <c r="F53" i="29"/>
  <c r="C54" i="29"/>
  <c r="D54" i="29"/>
  <c r="E54" i="29"/>
  <c r="F54" i="29"/>
  <c r="C55" i="29"/>
  <c r="D55" i="29"/>
  <c r="E55" i="29"/>
  <c r="F55" i="29"/>
  <c r="C56" i="29"/>
  <c r="D56" i="29"/>
  <c r="E56" i="29"/>
  <c r="F56" i="29"/>
  <c r="C57" i="29"/>
  <c r="D57" i="29"/>
  <c r="E57" i="29"/>
  <c r="F57" i="29"/>
  <c r="C58" i="29"/>
  <c r="D58" i="29"/>
  <c r="E58" i="29"/>
  <c r="F58" i="29"/>
  <c r="C59" i="29"/>
  <c r="D59" i="29"/>
  <c r="E59" i="29"/>
  <c r="F59" i="29"/>
  <c r="C60" i="29"/>
  <c r="D60" i="29"/>
  <c r="E60" i="29"/>
  <c r="F60" i="29"/>
  <c r="C61" i="29"/>
  <c r="D61" i="29"/>
  <c r="E61" i="29"/>
  <c r="F61" i="29"/>
  <c r="C62" i="29"/>
  <c r="D62" i="29"/>
  <c r="E62" i="29"/>
  <c r="F62" i="29"/>
  <c r="C63" i="29"/>
  <c r="D63" i="29"/>
  <c r="E63" i="29"/>
  <c r="F63" i="29"/>
  <c r="C64" i="29"/>
  <c r="D64" i="29"/>
  <c r="E64" i="29"/>
  <c r="F64" i="29"/>
  <c r="C65" i="29"/>
  <c r="D65" i="29"/>
  <c r="E65" i="29"/>
  <c r="F65" i="29"/>
  <c r="C66" i="29"/>
  <c r="D66" i="29"/>
  <c r="E66" i="29"/>
  <c r="F66" i="29"/>
  <c r="C67" i="29"/>
  <c r="D67" i="29"/>
  <c r="E67" i="29"/>
  <c r="F67" i="29"/>
  <c r="C68" i="29"/>
  <c r="D68" i="29"/>
  <c r="E68" i="29"/>
  <c r="F68" i="29"/>
  <c r="C69" i="29"/>
  <c r="D69" i="29"/>
  <c r="E69" i="29"/>
  <c r="F69" i="29"/>
  <c r="C70" i="29"/>
  <c r="D70" i="29"/>
  <c r="E70" i="29"/>
  <c r="F70" i="29"/>
  <c r="C71" i="29"/>
  <c r="D71" i="29"/>
  <c r="E71" i="29"/>
  <c r="F71" i="29"/>
  <c r="C72" i="29"/>
  <c r="D72" i="29"/>
  <c r="E72" i="29"/>
  <c r="F72" i="29"/>
  <c r="C73" i="29"/>
  <c r="D73" i="29"/>
  <c r="E73" i="29"/>
  <c r="F73" i="29"/>
  <c r="C74" i="29"/>
  <c r="D74" i="29"/>
  <c r="E74" i="29"/>
  <c r="F74" i="29"/>
  <c r="C75" i="29"/>
  <c r="D75" i="29"/>
  <c r="E75" i="29"/>
  <c r="F75" i="29"/>
  <c r="C76" i="29"/>
  <c r="D76" i="29"/>
  <c r="E76" i="29"/>
  <c r="F76" i="29"/>
  <c r="C77" i="29"/>
  <c r="D77" i="29"/>
  <c r="E77" i="29"/>
  <c r="F77" i="29"/>
  <c r="C78" i="29"/>
  <c r="D78" i="29"/>
  <c r="E78" i="29"/>
  <c r="F78" i="29"/>
  <c r="C79" i="29"/>
  <c r="D79" i="29"/>
  <c r="E79" i="29"/>
  <c r="F79" i="29"/>
  <c r="C80" i="29"/>
  <c r="D80" i="29"/>
  <c r="E80" i="29"/>
  <c r="F80" i="29"/>
  <c r="C81" i="29"/>
  <c r="D81" i="29"/>
  <c r="E81" i="29"/>
  <c r="F81" i="29"/>
  <c r="C82" i="29"/>
  <c r="D82" i="29"/>
  <c r="E82" i="29"/>
  <c r="F82" i="29"/>
  <c r="C83" i="29"/>
  <c r="D83" i="29"/>
  <c r="E83" i="29"/>
  <c r="F83" i="29"/>
  <c r="C84" i="29"/>
  <c r="D84" i="29"/>
  <c r="E84" i="29"/>
  <c r="F84" i="29"/>
  <c r="C85" i="29"/>
  <c r="D85" i="29"/>
  <c r="E85" i="29"/>
  <c r="F85" i="29"/>
  <c r="C86" i="29"/>
  <c r="D86" i="29"/>
  <c r="E86" i="29"/>
  <c r="F86" i="29"/>
  <c r="C87" i="29"/>
  <c r="D87" i="29"/>
  <c r="E87" i="29"/>
  <c r="F87" i="29"/>
  <c r="C88" i="29"/>
  <c r="D88" i="29"/>
  <c r="E88" i="29"/>
  <c r="F88" i="29"/>
  <c r="C89" i="29"/>
  <c r="D89" i="29"/>
  <c r="E89" i="29"/>
  <c r="F89" i="29"/>
  <c r="C90" i="29"/>
  <c r="D90" i="29"/>
  <c r="E90" i="29"/>
  <c r="F90" i="29"/>
  <c r="C91" i="29"/>
  <c r="D91" i="29"/>
  <c r="E91" i="29"/>
  <c r="F91" i="29"/>
  <c r="C92" i="29"/>
  <c r="D92" i="29"/>
  <c r="E92" i="29"/>
  <c r="F92" i="29"/>
  <c r="C93" i="29"/>
  <c r="D93" i="29"/>
  <c r="E93" i="29"/>
  <c r="F93" i="29"/>
  <c r="C94" i="29"/>
  <c r="D94" i="29"/>
  <c r="E94" i="29"/>
  <c r="F94" i="29"/>
  <c r="C95" i="29"/>
  <c r="D95" i="29"/>
  <c r="E95" i="29"/>
  <c r="F95" i="29"/>
  <c r="C96" i="29"/>
  <c r="D96" i="29"/>
  <c r="E96" i="29"/>
  <c r="F96" i="29"/>
  <c r="C97" i="29"/>
  <c r="D97" i="29"/>
  <c r="E97" i="29"/>
  <c r="F97" i="29"/>
  <c r="C98" i="29"/>
  <c r="D98" i="29"/>
  <c r="E98" i="29"/>
  <c r="F98" i="29"/>
  <c r="C99" i="29"/>
  <c r="D99" i="29"/>
  <c r="E99" i="29"/>
  <c r="F99" i="29"/>
  <c r="C100" i="29"/>
  <c r="D100" i="29"/>
  <c r="E100" i="29"/>
  <c r="F100" i="29"/>
  <c r="C101" i="29"/>
  <c r="D101" i="29"/>
  <c r="E101" i="29"/>
  <c r="F101" i="29"/>
  <c r="C102" i="29"/>
  <c r="D102" i="29"/>
  <c r="E102" i="29"/>
  <c r="F102" i="29"/>
  <c r="C103" i="29"/>
  <c r="D103" i="29"/>
  <c r="E103" i="29"/>
  <c r="F103" i="29"/>
  <c r="C104" i="29"/>
  <c r="D104" i="29"/>
  <c r="E104" i="29"/>
  <c r="F104" i="29"/>
  <c r="C105" i="29"/>
  <c r="D105" i="29"/>
  <c r="E105" i="29"/>
  <c r="F105" i="29"/>
  <c r="C106" i="29"/>
  <c r="D106" i="29"/>
  <c r="E106" i="29"/>
  <c r="F106" i="29"/>
  <c r="C107" i="29"/>
  <c r="D107" i="29"/>
  <c r="E107" i="29"/>
  <c r="F107" i="29"/>
  <c r="C108" i="29"/>
  <c r="D108" i="29"/>
  <c r="E108" i="29"/>
  <c r="F108" i="29"/>
  <c r="C109" i="29"/>
  <c r="D109" i="29"/>
  <c r="E109" i="29"/>
  <c r="F109" i="29"/>
  <c r="C110" i="29"/>
  <c r="D110" i="29"/>
  <c r="E110" i="29"/>
  <c r="F110" i="29"/>
  <c r="C111" i="29"/>
  <c r="D111" i="29"/>
  <c r="E111" i="29"/>
  <c r="F111" i="29"/>
  <c r="C112" i="29"/>
  <c r="D112" i="29"/>
  <c r="E112" i="29"/>
  <c r="F112" i="29"/>
  <c r="C113" i="29"/>
  <c r="D113" i="29"/>
  <c r="E113" i="29"/>
  <c r="F113" i="29"/>
  <c r="C114" i="29"/>
  <c r="D114" i="29"/>
  <c r="E114" i="29"/>
  <c r="F114" i="29"/>
  <c r="C115" i="29"/>
  <c r="D115" i="29"/>
  <c r="E115" i="29"/>
  <c r="F115" i="29"/>
  <c r="C116" i="29"/>
  <c r="D116" i="29"/>
  <c r="E116" i="29"/>
  <c r="F116" i="29"/>
  <c r="C117" i="29"/>
  <c r="D117" i="29"/>
  <c r="E117" i="29"/>
  <c r="F117" i="29"/>
  <c r="C118" i="29"/>
  <c r="D118" i="29"/>
  <c r="E118" i="29"/>
  <c r="F118" i="29"/>
  <c r="C119" i="29"/>
  <c r="D119" i="29"/>
  <c r="E119" i="29"/>
  <c r="F119" i="29"/>
  <c r="C120" i="29"/>
  <c r="D120" i="29"/>
  <c r="E120" i="29"/>
  <c r="F120" i="29"/>
  <c r="C121" i="29"/>
  <c r="D121" i="29"/>
  <c r="E121" i="29"/>
  <c r="F121" i="29"/>
  <c r="C122" i="29"/>
  <c r="D122" i="29"/>
  <c r="E122" i="29"/>
  <c r="F122" i="29"/>
  <c r="C123" i="29"/>
  <c r="D123" i="29"/>
  <c r="E123" i="29"/>
  <c r="F123" i="29"/>
  <c r="D5" i="29"/>
  <c r="E5" i="29"/>
  <c r="F5" i="29"/>
  <c r="C5" i="29"/>
  <c r="F6" i="27"/>
  <c r="F7" i="27"/>
  <c r="F8" i="27"/>
  <c r="F9" i="27"/>
  <c r="F10" i="27"/>
  <c r="F11" i="27"/>
  <c r="F12" i="27"/>
  <c r="F13" i="27"/>
  <c r="F14" i="27"/>
  <c r="F15" i="27"/>
  <c r="F16" i="27"/>
  <c r="F17" i="27"/>
  <c r="F18" i="27"/>
  <c r="F19" i="27"/>
  <c r="F20" i="27"/>
  <c r="F21" i="27"/>
  <c r="F107" i="27"/>
  <c r="F108" i="27"/>
  <c r="F109" i="27"/>
  <c r="F110" i="27"/>
  <c r="F111" i="27"/>
  <c r="F112" i="27"/>
  <c r="F113" i="27"/>
  <c r="F114" i="27"/>
  <c r="F115" i="27"/>
  <c r="F116" i="27"/>
  <c r="F117" i="27"/>
  <c r="F118" i="27"/>
  <c r="F119" i="27"/>
  <c r="F120" i="27"/>
  <c r="F121" i="27"/>
  <c r="F122" i="27"/>
  <c r="F123" i="27"/>
  <c r="F56" i="27"/>
  <c r="F57" i="27"/>
  <c r="F58" i="27"/>
  <c r="F59" i="27"/>
  <c r="F60" i="27"/>
  <c r="F61" i="27"/>
  <c r="F62" i="27"/>
  <c r="F63" i="27"/>
  <c r="F64" i="27"/>
  <c r="F65" i="27"/>
  <c r="F66" i="27"/>
  <c r="F67" i="27"/>
  <c r="F68" i="27"/>
  <c r="F69" i="27"/>
  <c r="F70" i="27"/>
  <c r="F71" i="27"/>
  <c r="F72" i="27"/>
  <c r="F73" i="27"/>
  <c r="F74" i="27"/>
  <c r="F75" i="27"/>
  <c r="F76" i="27"/>
  <c r="F77" i="27"/>
  <c r="F78" i="27"/>
  <c r="F79" i="27"/>
  <c r="F80" i="27"/>
  <c r="F81" i="27"/>
  <c r="F82" i="27"/>
  <c r="F83" i="27"/>
  <c r="F84" i="27"/>
  <c r="F85" i="27"/>
  <c r="F86" i="27"/>
  <c r="F87" i="27"/>
  <c r="F88" i="27"/>
  <c r="F89" i="27"/>
  <c r="F90" i="27"/>
  <c r="F91" i="27"/>
  <c r="F92" i="27"/>
  <c r="F93" i="27"/>
  <c r="F94" i="27"/>
  <c r="F95" i="27"/>
  <c r="F96" i="27"/>
  <c r="F97" i="27"/>
  <c r="F98" i="27"/>
  <c r="F99" i="27"/>
  <c r="F100" i="27"/>
  <c r="F101" i="27"/>
  <c r="F102" i="27"/>
  <c r="F103" i="27"/>
  <c r="F104" i="27"/>
  <c r="F105" i="27"/>
  <c r="F106" i="27"/>
  <c r="F124" i="27"/>
  <c r="F125" i="27"/>
  <c r="F126" i="27"/>
  <c r="F127" i="27"/>
  <c r="F128" i="27"/>
  <c r="F129" i="27"/>
  <c r="F130" i="27"/>
  <c r="F131" i="27"/>
  <c r="F132" i="27"/>
  <c r="F133" i="27"/>
  <c r="F134" i="27"/>
  <c r="F135" i="27"/>
  <c r="F136" i="27"/>
  <c r="F137" i="27"/>
  <c r="F138" i="27"/>
  <c r="F139" i="27"/>
  <c r="F140" i="27"/>
  <c r="F5" i="27"/>
  <c r="E6" i="27"/>
  <c r="E7" i="27"/>
  <c r="E8" i="27"/>
  <c r="E9" i="27"/>
  <c r="E10" i="27"/>
  <c r="E11" i="27"/>
  <c r="E12" i="27"/>
  <c r="E13" i="27"/>
  <c r="E14" i="27"/>
  <c r="E15" i="27"/>
  <c r="E16" i="27"/>
  <c r="E17" i="27"/>
  <c r="E18" i="27"/>
  <c r="E19" i="27"/>
  <c r="E20" i="27"/>
  <c r="E21" i="27"/>
  <c r="E107" i="27"/>
  <c r="E108" i="27"/>
  <c r="E109" i="27"/>
  <c r="E110" i="27"/>
  <c r="E111" i="27"/>
  <c r="E112" i="27"/>
  <c r="E113" i="27"/>
  <c r="E114" i="27"/>
  <c r="E115" i="27"/>
  <c r="E116" i="27"/>
  <c r="E117" i="27"/>
  <c r="E118" i="27"/>
  <c r="E119" i="27"/>
  <c r="E120" i="27"/>
  <c r="E121" i="27"/>
  <c r="E122" i="27"/>
  <c r="E123" i="27"/>
  <c r="E56" i="27"/>
  <c r="E57" i="27"/>
  <c r="E58" i="27"/>
  <c r="E59" i="27"/>
  <c r="E60" i="27"/>
  <c r="E61" i="27"/>
  <c r="E62" i="27"/>
  <c r="E63" i="27"/>
  <c r="E64" i="27"/>
  <c r="E65" i="27"/>
  <c r="E66" i="27"/>
  <c r="E67" i="27"/>
  <c r="E68" i="27"/>
  <c r="E69" i="27"/>
  <c r="E70" i="27"/>
  <c r="E71" i="27"/>
  <c r="E72" i="27"/>
  <c r="E73" i="27"/>
  <c r="E74" i="27"/>
  <c r="E75" i="27"/>
  <c r="E76" i="27"/>
  <c r="E77" i="27"/>
  <c r="E78" i="27"/>
  <c r="E79" i="27"/>
  <c r="E80" i="27"/>
  <c r="E81" i="27"/>
  <c r="E82" i="27"/>
  <c r="E83" i="27"/>
  <c r="E84" i="27"/>
  <c r="E85" i="27"/>
  <c r="E86" i="27"/>
  <c r="E87" i="27"/>
  <c r="E88" i="27"/>
  <c r="E89" i="27"/>
  <c r="E90" i="27"/>
  <c r="E91" i="27"/>
  <c r="E92" i="27"/>
  <c r="E93" i="27"/>
  <c r="E94" i="27"/>
  <c r="E95" i="27"/>
  <c r="E96" i="27"/>
  <c r="E97" i="27"/>
  <c r="E98" i="27"/>
  <c r="E99" i="27"/>
  <c r="E100" i="27"/>
  <c r="E101" i="27"/>
  <c r="E102" i="27"/>
  <c r="E103" i="27"/>
  <c r="E104" i="27"/>
  <c r="E105" i="27"/>
  <c r="E106" i="27"/>
  <c r="E124" i="27"/>
  <c r="E125" i="27"/>
  <c r="E126" i="27"/>
  <c r="E127" i="27"/>
  <c r="E128" i="27"/>
  <c r="E129" i="27"/>
  <c r="E130" i="27"/>
  <c r="E131" i="27"/>
  <c r="E132" i="27"/>
  <c r="E133" i="27"/>
  <c r="E134" i="27"/>
  <c r="E135" i="27"/>
  <c r="E136" i="27"/>
  <c r="E137" i="27"/>
  <c r="E138" i="27"/>
  <c r="E139" i="27"/>
  <c r="E140" i="27"/>
  <c r="E5" i="27"/>
  <c r="D6" i="27"/>
  <c r="D7" i="27"/>
  <c r="D8" i="27"/>
  <c r="D9" i="27"/>
  <c r="D10" i="27"/>
  <c r="D11" i="27"/>
  <c r="D12" i="27"/>
  <c r="D13" i="27"/>
  <c r="D14" i="27"/>
  <c r="D15" i="27"/>
  <c r="D16" i="27"/>
  <c r="D17" i="27"/>
  <c r="D18" i="27"/>
  <c r="D19" i="27"/>
  <c r="D20" i="27"/>
  <c r="D21" i="27"/>
  <c r="D107" i="27"/>
  <c r="D108" i="27"/>
  <c r="D109" i="27"/>
  <c r="D110" i="27"/>
  <c r="D111" i="27"/>
  <c r="D112" i="27"/>
  <c r="D113" i="27"/>
  <c r="D114" i="27"/>
  <c r="D115" i="27"/>
  <c r="D116" i="27"/>
  <c r="D117" i="27"/>
  <c r="D118" i="27"/>
  <c r="D119" i="27"/>
  <c r="D120" i="27"/>
  <c r="D121" i="27"/>
  <c r="D122" i="27"/>
  <c r="D123" i="27"/>
  <c r="D56" i="27"/>
  <c r="D57" i="27"/>
  <c r="D58" i="27"/>
  <c r="D59" i="27"/>
  <c r="D60" i="27"/>
  <c r="D61" i="27"/>
  <c r="D62" i="27"/>
  <c r="D63" i="27"/>
  <c r="D64" i="27"/>
  <c r="D65" i="27"/>
  <c r="D66" i="27"/>
  <c r="D67" i="27"/>
  <c r="D68" i="27"/>
  <c r="D69" i="27"/>
  <c r="D70" i="27"/>
  <c r="D71" i="27"/>
  <c r="D72" i="27"/>
  <c r="D73" i="27"/>
  <c r="D74" i="27"/>
  <c r="D75" i="27"/>
  <c r="D76" i="27"/>
  <c r="D77" i="27"/>
  <c r="D78" i="27"/>
  <c r="D79" i="27"/>
  <c r="D80" i="27"/>
  <c r="D81" i="27"/>
  <c r="D82" i="27"/>
  <c r="D83" i="27"/>
  <c r="D84" i="27"/>
  <c r="D85" i="27"/>
  <c r="D86" i="27"/>
  <c r="D87" i="27"/>
  <c r="D88" i="27"/>
  <c r="D89" i="27"/>
  <c r="D90" i="27"/>
  <c r="D91" i="27"/>
  <c r="D92" i="27"/>
  <c r="D93" i="27"/>
  <c r="D94" i="27"/>
  <c r="D95" i="27"/>
  <c r="D96" i="27"/>
  <c r="D97" i="27"/>
  <c r="D98" i="27"/>
  <c r="D99" i="27"/>
  <c r="D100" i="27"/>
  <c r="D101" i="27"/>
  <c r="D102" i="27"/>
  <c r="D103" i="27"/>
  <c r="D104" i="27"/>
  <c r="D105" i="27"/>
  <c r="D106" i="27"/>
  <c r="D124" i="27"/>
  <c r="D125" i="27"/>
  <c r="D126" i="27"/>
  <c r="D127" i="27"/>
  <c r="D128" i="27"/>
  <c r="D129" i="27"/>
  <c r="D130" i="27"/>
  <c r="D131" i="27"/>
  <c r="D132" i="27"/>
  <c r="D133" i="27"/>
  <c r="D134" i="27"/>
  <c r="D135" i="27"/>
  <c r="D136" i="27"/>
  <c r="D137" i="27"/>
  <c r="D138" i="27"/>
  <c r="D139" i="27"/>
  <c r="D140" i="27"/>
  <c r="D5" i="27"/>
  <c r="C7" i="27"/>
  <c r="C8" i="27"/>
  <c r="C9" i="27"/>
  <c r="C10" i="27"/>
  <c r="C11" i="27"/>
  <c r="C12" i="27"/>
  <c r="C13" i="27"/>
  <c r="C14" i="27"/>
  <c r="C15" i="27"/>
  <c r="C16" i="27"/>
  <c r="C17" i="27"/>
  <c r="C18" i="27"/>
  <c r="C19" i="27"/>
  <c r="C20" i="27"/>
  <c r="C21" i="27"/>
  <c r="C107" i="27"/>
  <c r="C108" i="27"/>
  <c r="C109" i="27"/>
  <c r="C110" i="27"/>
  <c r="C111" i="27"/>
  <c r="C112" i="27"/>
  <c r="C113" i="27"/>
  <c r="C114" i="27"/>
  <c r="C115" i="27"/>
  <c r="C116" i="27"/>
  <c r="C117" i="27"/>
  <c r="C118" i="27"/>
  <c r="C119" i="27"/>
  <c r="C120" i="27"/>
  <c r="C121" i="27"/>
  <c r="C122" i="27"/>
  <c r="C123" i="27"/>
  <c r="C56" i="27"/>
  <c r="C57" i="27"/>
  <c r="C58" i="27"/>
  <c r="C59" i="27"/>
  <c r="C60" i="27"/>
  <c r="C61" i="27"/>
  <c r="C62" i="27"/>
  <c r="C63" i="27"/>
  <c r="C64" i="27"/>
  <c r="C65" i="27"/>
  <c r="C66" i="27"/>
  <c r="C67" i="27"/>
  <c r="C68" i="27"/>
  <c r="C69" i="27"/>
  <c r="C70" i="27"/>
  <c r="C71" i="27"/>
  <c r="C72" i="27"/>
  <c r="C73" i="27"/>
  <c r="C74" i="27"/>
  <c r="C75" i="27"/>
  <c r="C76" i="27"/>
  <c r="C77" i="27"/>
  <c r="C78" i="27"/>
  <c r="C79" i="27"/>
  <c r="C80" i="27"/>
  <c r="C81" i="27"/>
  <c r="C82" i="27"/>
  <c r="C83" i="27"/>
  <c r="C84" i="27"/>
  <c r="C85" i="27"/>
  <c r="C86" i="27"/>
  <c r="C87" i="27"/>
  <c r="C88" i="27"/>
  <c r="C89" i="27"/>
  <c r="C90" i="27"/>
  <c r="C91" i="27"/>
  <c r="C92" i="27"/>
  <c r="C93" i="27"/>
  <c r="C94" i="27"/>
  <c r="C95" i="27"/>
  <c r="C96" i="27"/>
  <c r="C97" i="27"/>
  <c r="C98" i="27"/>
  <c r="C99" i="27"/>
  <c r="C100" i="27"/>
  <c r="C101" i="27"/>
  <c r="C102" i="27"/>
  <c r="C103" i="27"/>
  <c r="C104" i="27"/>
  <c r="C105" i="27"/>
  <c r="C106" i="27"/>
  <c r="C124" i="27"/>
  <c r="C125" i="27"/>
  <c r="C126" i="27"/>
  <c r="C127" i="27"/>
  <c r="C128" i="27"/>
  <c r="C129" i="27"/>
  <c r="C130" i="27"/>
  <c r="C131" i="27"/>
  <c r="C132" i="27"/>
  <c r="C133" i="27"/>
  <c r="C134" i="27"/>
  <c r="C135" i="27"/>
  <c r="C136" i="27"/>
  <c r="C137" i="27"/>
  <c r="C138" i="27"/>
  <c r="C139" i="27"/>
  <c r="C140" i="27"/>
  <c r="C6" i="27"/>
  <c r="C5" i="27"/>
  <c r="Y40" i="40" l="1"/>
  <c r="D115" i="50"/>
  <c r="Q23" i="50" s="1"/>
  <c r="N158" i="53"/>
  <c r="L179" i="53" s="1"/>
  <c r="D124" i="31"/>
  <c r="K16" i="53"/>
  <c r="D123" i="31"/>
  <c r="N157" i="53"/>
  <c r="L178" i="53" s="1"/>
  <c r="K15" i="53"/>
  <c r="S89" i="53"/>
  <c r="I168" i="53"/>
  <c r="L189" i="53" s="1"/>
  <c r="S88" i="53"/>
  <c r="I167" i="53"/>
  <c r="L188" i="53" s="1"/>
  <c r="S91" i="53"/>
  <c r="I170" i="53"/>
  <c r="L191" i="53" s="1"/>
  <c r="S86" i="53"/>
  <c r="I165" i="53"/>
  <c r="L186" i="53" s="1"/>
  <c r="S87" i="53"/>
  <c r="I166" i="53"/>
  <c r="L187" i="53" s="1"/>
  <c r="N22" i="53"/>
  <c r="I22" i="53"/>
  <c r="N25" i="53"/>
  <c r="I25" i="53"/>
  <c r="N23" i="53"/>
  <c r="I23" i="53"/>
  <c r="N24" i="53"/>
  <c r="I24" i="53"/>
  <c r="N28" i="53"/>
  <c r="I28" i="53"/>
  <c r="N26" i="53"/>
  <c r="I26" i="53"/>
  <c r="H160" i="53"/>
  <c r="O81" i="53"/>
  <c r="C97" i="53"/>
  <c r="AE62" i="30"/>
  <c r="AH62" i="29"/>
  <c r="AH96" i="30"/>
  <c r="AH62" i="40" s="1"/>
  <c r="AD96" i="30"/>
  <c r="AD62" i="40" s="1"/>
  <c r="F37" i="50"/>
  <c r="E66" i="53" s="1"/>
  <c r="V42" i="50"/>
  <c r="V41" i="50"/>
  <c r="X42" i="50"/>
  <c r="X41" i="50"/>
  <c r="AT37" i="50"/>
  <c r="V43" i="50"/>
  <c r="T43" i="50"/>
  <c r="U43" i="50"/>
  <c r="Z43" i="50"/>
  <c r="Y42" i="50"/>
  <c r="Y41" i="50"/>
  <c r="W42" i="50"/>
  <c r="Q43" i="50"/>
  <c r="Y43" i="50"/>
  <c r="Z42" i="50"/>
  <c r="Z41" i="50"/>
  <c r="X43" i="50"/>
  <c r="J24" i="50"/>
  <c r="I53" i="53" s="1"/>
  <c r="W24" i="50"/>
  <c r="S41" i="50"/>
  <c r="S42" i="50"/>
  <c r="U41" i="50"/>
  <c r="U42" i="50"/>
  <c r="T41" i="50"/>
  <c r="T42" i="50"/>
  <c r="R41" i="50"/>
  <c r="R42" i="50"/>
  <c r="Q41" i="50"/>
  <c r="Q42" i="50"/>
  <c r="S43" i="50"/>
  <c r="R43" i="50"/>
  <c r="H164" i="53"/>
  <c r="H185" i="53" s="1"/>
  <c r="G98" i="53"/>
  <c r="E98" i="53"/>
  <c r="F98" i="53"/>
  <c r="F97" i="53"/>
  <c r="C98" i="53"/>
  <c r="E97" i="53"/>
  <c r="D98" i="53"/>
  <c r="G97" i="53"/>
  <c r="C99" i="53"/>
  <c r="D97" i="53"/>
  <c r="H161" i="53"/>
  <c r="H156" i="53"/>
  <c r="H158" i="53"/>
  <c r="H159" i="53"/>
  <c r="H154" i="53"/>
  <c r="H157" i="53"/>
  <c r="H165" i="53"/>
  <c r="E186" i="53" s="1"/>
  <c r="H163" i="53"/>
  <c r="I184" i="53" s="1"/>
  <c r="H167" i="53"/>
  <c r="I188" i="53" s="1"/>
  <c r="H155" i="53"/>
  <c r="H170" i="53"/>
  <c r="E191" i="53" s="1"/>
  <c r="H168" i="53"/>
  <c r="J26" i="53"/>
  <c r="M168" i="53"/>
  <c r="E30" i="50"/>
  <c r="G29" i="50"/>
  <c r="F19" i="53" s="1"/>
  <c r="F161" i="53" s="1"/>
  <c r="G25" i="50"/>
  <c r="J24" i="53"/>
  <c r="M166" i="53"/>
  <c r="L30" i="50"/>
  <c r="I128" i="31" s="1"/>
  <c r="I24" i="50"/>
  <c r="F122" i="31" s="1"/>
  <c r="J28" i="53"/>
  <c r="M170" i="53"/>
  <c r="K27" i="50"/>
  <c r="J25" i="53"/>
  <c r="M167" i="53"/>
  <c r="M28" i="50"/>
  <c r="J23" i="53"/>
  <c r="M165" i="53"/>
  <c r="J22" i="53"/>
  <c r="M164" i="53"/>
  <c r="D31" i="50"/>
  <c r="C21" i="53" s="1"/>
  <c r="C163" i="53" s="1"/>
  <c r="F25" i="50"/>
  <c r="K37" i="50"/>
  <c r="H166" i="53"/>
  <c r="E187" i="53" s="1"/>
  <c r="H162" i="53"/>
  <c r="G27" i="50"/>
  <c r="M37" i="50"/>
  <c r="K29" i="50"/>
  <c r="J58" i="53" s="1"/>
  <c r="E28" i="50"/>
  <c r="D18" i="53" s="1"/>
  <c r="L37" i="50"/>
  <c r="M27" i="50"/>
  <c r="F92" i="31"/>
  <c r="M29" i="50"/>
  <c r="AH114" i="40" s="1"/>
  <c r="D37" i="50"/>
  <c r="J23" i="50"/>
  <c r="M23" i="50"/>
  <c r="H37" i="50"/>
  <c r="G190" i="53" s="1"/>
  <c r="L26" i="50"/>
  <c r="K55" i="53" s="1"/>
  <c r="I27" i="50"/>
  <c r="M24" i="50"/>
  <c r="J122" i="31" s="1"/>
  <c r="K28" i="50"/>
  <c r="J57" i="53" s="1"/>
  <c r="K30" i="50"/>
  <c r="J59" i="53" s="1"/>
  <c r="M25" i="50"/>
  <c r="J123" i="31" s="1"/>
  <c r="G23" i="50"/>
  <c r="G24" i="50"/>
  <c r="F26" i="50"/>
  <c r="E27" i="50"/>
  <c r="D17" i="53" s="1"/>
  <c r="F28" i="50"/>
  <c r="H28" i="50"/>
  <c r="J25" i="50"/>
  <c r="I54" i="53" s="1"/>
  <c r="J31" i="50"/>
  <c r="I60" i="53" s="1"/>
  <c r="K31" i="50"/>
  <c r="AF116" i="40" s="1"/>
  <c r="H26" i="50"/>
  <c r="J37" i="50"/>
  <c r="J30" i="50"/>
  <c r="AE115" i="40" s="1"/>
  <c r="D24" i="50"/>
  <c r="E25" i="50"/>
  <c r="D15" i="53" s="1"/>
  <c r="D157" i="53" s="1"/>
  <c r="E29" i="50"/>
  <c r="D19" i="53" s="1"/>
  <c r="M30" i="50"/>
  <c r="AH115" i="40" s="1"/>
  <c r="H31" i="50"/>
  <c r="D27" i="50"/>
  <c r="H29" i="50"/>
  <c r="D25" i="50"/>
  <c r="I30" i="50"/>
  <c r="J28" i="50"/>
  <c r="I57" i="53" s="1"/>
  <c r="I29" i="50"/>
  <c r="I31" i="50"/>
  <c r="AB122" i="40"/>
  <c r="F66" i="53"/>
  <c r="E31" i="50"/>
  <c r="D21" i="53" s="1"/>
  <c r="D28" i="50"/>
  <c r="E26" i="50"/>
  <c r="D16" i="53" s="1"/>
  <c r="D158" i="53" s="1"/>
  <c r="I23" i="50"/>
  <c r="AV23" i="50" s="1"/>
  <c r="AD125" i="40" s="1"/>
  <c r="J27" i="50"/>
  <c r="L23" i="50"/>
  <c r="K52" i="53" s="1"/>
  <c r="K25" i="50"/>
  <c r="J54" i="53" s="1"/>
  <c r="L27" i="50"/>
  <c r="D29" i="50"/>
  <c r="H23" i="50"/>
  <c r="H24" i="50"/>
  <c r="J26" i="50"/>
  <c r="I55" i="53" s="1"/>
  <c r="J29" i="50"/>
  <c r="I58" i="53" s="1"/>
  <c r="K26" i="50"/>
  <c r="J55" i="53" s="1"/>
  <c r="E37" i="50"/>
  <c r="D27" i="53" s="1"/>
  <c r="F30" i="50"/>
  <c r="G26" i="50"/>
  <c r="F16" i="53" s="1"/>
  <c r="F158" i="53" s="1"/>
  <c r="M26" i="50"/>
  <c r="AZ26" i="50" s="1"/>
  <c r="AH128" i="40" s="1"/>
  <c r="G30" i="50"/>
  <c r="L24" i="50"/>
  <c r="I122" i="31" s="1"/>
  <c r="M31" i="50"/>
  <c r="AZ31" i="50" s="1"/>
  <c r="AH133" i="40" s="1"/>
  <c r="I37" i="50"/>
  <c r="F31" i="50"/>
  <c r="H27" i="50"/>
  <c r="G28" i="50"/>
  <c r="E24" i="50"/>
  <c r="D14" i="53" s="1"/>
  <c r="D156" i="53" s="1"/>
  <c r="P156" i="53" s="1"/>
  <c r="H25" i="50"/>
  <c r="L28" i="50"/>
  <c r="AY28" i="50" s="1"/>
  <c r="AG130" i="40" s="1"/>
  <c r="L25" i="50"/>
  <c r="K54" i="53" s="1"/>
  <c r="K24" i="50"/>
  <c r="H122" i="31" s="1"/>
  <c r="AH183" i="40"/>
  <c r="E23" i="50"/>
  <c r="D13" i="53" s="1"/>
  <c r="D155" i="53" s="1"/>
  <c r="P155" i="53" s="1"/>
  <c r="AD184" i="40"/>
  <c r="O50" i="32"/>
  <c r="AD167" i="40" s="1"/>
  <c r="AG176" i="40"/>
  <c r="F29" i="50"/>
  <c r="G31" i="50"/>
  <c r="H30" i="50"/>
  <c r="K23" i="50"/>
  <c r="AF108" i="40" s="1"/>
  <c r="AE176" i="40"/>
  <c r="AD181" i="40"/>
  <c r="O47" i="32"/>
  <c r="AD164" i="40" s="1"/>
  <c r="F27" i="50"/>
  <c r="I26" i="50"/>
  <c r="F23" i="50"/>
  <c r="I25" i="50"/>
  <c r="F24" i="50"/>
  <c r="D23" i="50"/>
  <c r="L31" i="50"/>
  <c r="K60" i="53" s="1"/>
  <c r="AH181" i="40"/>
  <c r="S47" i="32"/>
  <c r="AH164" i="40" s="1"/>
  <c r="AD183" i="40"/>
  <c r="O49" i="32"/>
  <c r="AD166" i="40" s="1"/>
  <c r="I28" i="50"/>
  <c r="AF176" i="40"/>
  <c r="D26" i="50"/>
  <c r="D30" i="50"/>
  <c r="L29" i="50"/>
  <c r="K58" i="53" s="1"/>
  <c r="AD176" i="40"/>
  <c r="AH184" i="40"/>
  <c r="AH176" i="40"/>
  <c r="C134" i="31"/>
  <c r="E28" i="31"/>
  <c r="F28" i="31" s="1"/>
  <c r="C132" i="31"/>
  <c r="E26" i="31"/>
  <c r="F26" i="31" s="1"/>
  <c r="F84" i="31"/>
  <c r="I61" i="31" s="1"/>
  <c r="J61" i="31" s="1"/>
  <c r="D222" i="53" s="1"/>
  <c r="H70" i="31"/>
  <c r="J70" i="31" s="1"/>
  <c r="D231" i="53" s="1"/>
  <c r="C131" i="31"/>
  <c r="E25" i="31"/>
  <c r="F25" i="31" s="1"/>
  <c r="H69" i="31"/>
  <c r="J69" i="31" s="1"/>
  <c r="D230" i="53" s="1"/>
  <c r="F87" i="31"/>
  <c r="I64" i="31" s="1"/>
  <c r="J64" i="31" s="1"/>
  <c r="E30" i="31"/>
  <c r="F30" i="31" s="1"/>
  <c r="C136" i="31"/>
  <c r="E27" i="31"/>
  <c r="F27" i="31" s="1"/>
  <c r="C133" i="31"/>
  <c r="E24" i="31"/>
  <c r="F24" i="31" s="1"/>
  <c r="C130" i="31"/>
  <c r="AD5" i="30"/>
  <c r="AE5" i="30"/>
  <c r="I157" i="40"/>
  <c r="I156" i="40"/>
  <c r="I155" i="40"/>
  <c r="I154" i="40"/>
  <c r="I153" i="40"/>
  <c r="I152" i="40"/>
  <c r="I151" i="40"/>
  <c r="I150" i="40"/>
  <c r="I149" i="40"/>
  <c r="I148" i="40"/>
  <c r="I147" i="40"/>
  <c r="I146" i="40"/>
  <c r="I145" i="40"/>
  <c r="I144" i="40"/>
  <c r="I143" i="40"/>
  <c r="I142" i="40"/>
  <c r="I141" i="40"/>
  <c r="I106" i="40"/>
  <c r="I105" i="40"/>
  <c r="I104" i="40"/>
  <c r="I103" i="40"/>
  <c r="I102" i="40"/>
  <c r="I101" i="40"/>
  <c r="I100" i="40"/>
  <c r="I99" i="40"/>
  <c r="I98" i="40"/>
  <c r="I97" i="40"/>
  <c r="I96" i="40"/>
  <c r="I95" i="40"/>
  <c r="I94" i="40"/>
  <c r="I93" i="40"/>
  <c r="I92" i="40"/>
  <c r="I91" i="40"/>
  <c r="I90" i="40"/>
  <c r="I89" i="40"/>
  <c r="I88" i="40"/>
  <c r="I87" i="40"/>
  <c r="I86" i="40"/>
  <c r="I85" i="40"/>
  <c r="I84" i="40"/>
  <c r="I83" i="40"/>
  <c r="I82" i="40"/>
  <c r="I81" i="40"/>
  <c r="I80" i="40"/>
  <c r="I79" i="40"/>
  <c r="I78" i="40"/>
  <c r="I77" i="40"/>
  <c r="I76" i="40"/>
  <c r="I75" i="40"/>
  <c r="I74" i="40"/>
  <c r="I73" i="40"/>
  <c r="I72" i="40"/>
  <c r="I71" i="40"/>
  <c r="I70" i="40"/>
  <c r="I69" i="40"/>
  <c r="I68" i="40"/>
  <c r="I67" i="40"/>
  <c r="I66" i="40"/>
  <c r="I65" i="40"/>
  <c r="I64" i="40"/>
  <c r="I63" i="40"/>
  <c r="I62" i="40"/>
  <c r="I61" i="40"/>
  <c r="I60" i="40"/>
  <c r="I59" i="40"/>
  <c r="I58" i="40"/>
  <c r="I57" i="40"/>
  <c r="I56" i="40"/>
  <c r="I55" i="40"/>
  <c r="I54" i="40"/>
  <c r="I53" i="40"/>
  <c r="I52" i="40"/>
  <c r="I51" i="40"/>
  <c r="I50" i="40"/>
  <c r="I49" i="40"/>
  <c r="I48" i="40"/>
  <c r="I47" i="40"/>
  <c r="I46" i="40"/>
  <c r="I45" i="40"/>
  <c r="I44" i="40"/>
  <c r="I43" i="40"/>
  <c r="I42" i="40"/>
  <c r="I41" i="40"/>
  <c r="I40" i="40"/>
  <c r="I39" i="40"/>
  <c r="I38" i="40"/>
  <c r="I37" i="40"/>
  <c r="I36" i="40"/>
  <c r="I35" i="40"/>
  <c r="I34" i="40"/>
  <c r="I33" i="40"/>
  <c r="I30" i="40"/>
  <c r="I29" i="40"/>
  <c r="I28" i="40"/>
  <c r="I27" i="40"/>
  <c r="I26" i="40"/>
  <c r="I25" i="40"/>
  <c r="I24" i="40"/>
  <c r="I23" i="40"/>
  <c r="I22" i="40"/>
  <c r="I21" i="40"/>
  <c r="I20" i="40"/>
  <c r="I19" i="40"/>
  <c r="I18" i="40"/>
  <c r="I17" i="40"/>
  <c r="I16" i="40"/>
  <c r="I15" i="40"/>
  <c r="I14" i="40"/>
  <c r="I13" i="40"/>
  <c r="I12" i="40"/>
  <c r="I11" i="40"/>
  <c r="I10" i="40"/>
  <c r="I9" i="40"/>
  <c r="I8" i="40"/>
  <c r="I7" i="40"/>
  <c r="I6" i="40"/>
  <c r="I5" i="40"/>
  <c r="B2" i="40"/>
  <c r="I57" i="32"/>
  <c r="I56" i="32"/>
  <c r="I55" i="32"/>
  <c r="I54" i="32"/>
  <c r="I53" i="32"/>
  <c r="I52" i="32"/>
  <c r="I51" i="32"/>
  <c r="I50" i="32"/>
  <c r="I49" i="32"/>
  <c r="I48" i="32"/>
  <c r="I47" i="32"/>
  <c r="I46" i="32"/>
  <c r="I45" i="32"/>
  <c r="I44" i="32"/>
  <c r="I43" i="32"/>
  <c r="I42" i="32"/>
  <c r="I41" i="32"/>
  <c r="I40" i="32"/>
  <c r="I39" i="32"/>
  <c r="I38" i="32"/>
  <c r="I37" i="32"/>
  <c r="I36" i="32"/>
  <c r="I35" i="32"/>
  <c r="I34" i="32"/>
  <c r="I33" i="32"/>
  <c r="I32" i="32"/>
  <c r="I31" i="32"/>
  <c r="I30" i="32"/>
  <c r="I29" i="32"/>
  <c r="I28" i="32"/>
  <c r="I27" i="32"/>
  <c r="I26" i="32"/>
  <c r="I25" i="32"/>
  <c r="I24" i="32"/>
  <c r="I23" i="32"/>
  <c r="I22" i="32"/>
  <c r="I21" i="32"/>
  <c r="I20" i="32"/>
  <c r="I19" i="32"/>
  <c r="I18" i="32"/>
  <c r="I17" i="32"/>
  <c r="I16" i="32"/>
  <c r="I15" i="32"/>
  <c r="I14" i="32"/>
  <c r="I13" i="32"/>
  <c r="I12" i="32"/>
  <c r="I11" i="32"/>
  <c r="I10" i="32"/>
  <c r="I9" i="32"/>
  <c r="I8" i="32"/>
  <c r="I7" i="32"/>
  <c r="B2" i="30"/>
  <c r="B2" i="29"/>
  <c r="I21" i="27"/>
  <c r="I20" i="27"/>
  <c r="I19" i="27"/>
  <c r="I18" i="27"/>
  <c r="I17" i="27"/>
  <c r="I16" i="27"/>
  <c r="I15" i="27"/>
  <c r="I14" i="27"/>
  <c r="I13" i="27"/>
  <c r="I12" i="27"/>
  <c r="I11" i="27"/>
  <c r="I10" i="27"/>
  <c r="I9" i="27"/>
  <c r="I8" i="27"/>
  <c r="I7" i="27"/>
  <c r="I6" i="27"/>
  <c r="AH5" i="30"/>
  <c r="AG5" i="30"/>
  <c r="AF5" i="30"/>
  <c r="AC5" i="30"/>
  <c r="AB5" i="30"/>
  <c r="AA5" i="30"/>
  <c r="F50" i="50" s="1"/>
  <c r="F22" i="50" s="1"/>
  <c r="Z5" i="30"/>
  <c r="E50" i="50" s="1"/>
  <c r="E22" i="50" s="1"/>
  <c r="D12" i="53" s="1"/>
  <c r="Y5" i="30"/>
  <c r="D50" i="50" s="1"/>
  <c r="D22" i="50" s="1"/>
  <c r="C12" i="53" s="1"/>
  <c r="X5" i="30"/>
  <c r="X5" i="40" s="1"/>
  <c r="S5" i="30"/>
  <c r="S5" i="40" s="1"/>
  <c r="I5" i="27"/>
  <c r="B2" i="27"/>
  <c r="I23" i="36"/>
  <c r="I22" i="36"/>
  <c r="I21" i="36"/>
  <c r="I20" i="36"/>
  <c r="I19" i="36"/>
  <c r="I18" i="36"/>
  <c r="I17" i="36"/>
  <c r="I16" i="36"/>
  <c r="I15" i="36"/>
  <c r="I14" i="36"/>
  <c r="I13" i="36"/>
  <c r="I12" i="36"/>
  <c r="I11" i="36"/>
  <c r="I10" i="36"/>
  <c r="I9" i="36"/>
  <c r="I8" i="36"/>
  <c r="I7" i="36"/>
  <c r="B2" i="36"/>
  <c r="B2" i="6"/>
  <c r="A1" i="22"/>
  <c r="N15" i="53" l="1"/>
  <c r="Q157" i="53"/>
  <c r="Q158" i="53"/>
  <c r="D161" i="53"/>
  <c r="P161" i="53" s="1"/>
  <c r="AQ37" i="50"/>
  <c r="Y139" i="40" s="1"/>
  <c r="F121" i="16" s="1"/>
  <c r="C27" i="53"/>
  <c r="C169" i="53" s="1"/>
  <c r="C190" i="53" s="1"/>
  <c r="F56" i="53"/>
  <c r="F17" i="53"/>
  <c r="F159" i="53" s="1"/>
  <c r="F180" i="53" s="1"/>
  <c r="AV29" i="50"/>
  <c r="AD131" i="40" s="1"/>
  <c r="K184" i="16" s="1"/>
  <c r="G19" i="53"/>
  <c r="I19" i="53" s="1"/>
  <c r="G59" i="53"/>
  <c r="G183" i="53"/>
  <c r="AS23" i="50"/>
  <c r="AA125" i="40" s="1"/>
  <c r="H37" i="16" s="1"/>
  <c r="E13" i="53"/>
  <c r="E155" i="53" s="1"/>
  <c r="E176" i="53" s="1"/>
  <c r="AT31" i="50"/>
  <c r="AB133" i="40" s="1"/>
  <c r="I226" i="16" s="1"/>
  <c r="F21" i="53"/>
  <c r="F163" i="53" s="1"/>
  <c r="F184" i="53" s="1"/>
  <c r="AT30" i="50"/>
  <c r="AB132" i="40" s="1"/>
  <c r="F20" i="53"/>
  <c r="F162" i="53" s="1"/>
  <c r="G53" i="53"/>
  <c r="G177" i="53"/>
  <c r="G57" i="53"/>
  <c r="G181" i="53"/>
  <c r="P16" i="53"/>
  <c r="AS24" i="50"/>
  <c r="AA126" i="40" s="1"/>
  <c r="H58" i="16" s="1"/>
  <c r="E14" i="53"/>
  <c r="E156" i="53" s="1"/>
  <c r="E177" i="53" s="1"/>
  <c r="AS37" i="50"/>
  <c r="E27" i="53"/>
  <c r="E169" i="53" s="1"/>
  <c r="E190" i="53" s="1"/>
  <c r="AS29" i="50"/>
  <c r="AA131" i="40" s="1"/>
  <c r="H184" i="16" s="1"/>
  <c r="E19" i="53"/>
  <c r="E161" i="53" s="1"/>
  <c r="E121" i="31"/>
  <c r="G176" i="53"/>
  <c r="AQ28" i="50"/>
  <c r="Y130" i="40" s="1"/>
  <c r="F163" i="16" s="1"/>
  <c r="C18" i="53"/>
  <c r="C160" i="53" s="1"/>
  <c r="C181" i="53" s="1"/>
  <c r="AQ24" i="50"/>
  <c r="Y126" i="40" s="1"/>
  <c r="F58" i="16" s="1"/>
  <c r="C14" i="53"/>
  <c r="C156" i="53" s="1"/>
  <c r="C177" i="53" s="1"/>
  <c r="AS28" i="50"/>
  <c r="AA130" i="40" s="1"/>
  <c r="H163" i="16" s="1"/>
  <c r="E18" i="53"/>
  <c r="E160" i="53" s="1"/>
  <c r="E181" i="53" s="1"/>
  <c r="D67" i="31"/>
  <c r="E67" i="31" s="1"/>
  <c r="F67" i="31" s="1"/>
  <c r="K67" i="31" s="1"/>
  <c r="L67" i="31" s="1"/>
  <c r="H18" i="53"/>
  <c r="N18" i="53" s="1"/>
  <c r="N16" i="53"/>
  <c r="AS27" i="50"/>
  <c r="AA129" i="40" s="1"/>
  <c r="E17" i="53"/>
  <c r="E159" i="53" s="1"/>
  <c r="G54" i="53"/>
  <c r="G178" i="53"/>
  <c r="AQ29" i="50"/>
  <c r="Y131" i="40" s="1"/>
  <c r="F184" i="16" s="1"/>
  <c r="C19" i="53"/>
  <c r="C161" i="53" s="1"/>
  <c r="C182" i="53" s="1"/>
  <c r="D163" i="53"/>
  <c r="P163" i="53" s="1"/>
  <c r="O21" i="53"/>
  <c r="N21" i="53"/>
  <c r="C54" i="53"/>
  <c r="C15" i="53"/>
  <c r="C157" i="53" s="1"/>
  <c r="C178" i="53" s="1"/>
  <c r="D159" i="53"/>
  <c r="P159" i="53" s="1"/>
  <c r="N17" i="53"/>
  <c r="AV27" i="50"/>
  <c r="AD129" i="40" s="1"/>
  <c r="K142" i="16" s="1"/>
  <c r="C208" i="31"/>
  <c r="AH112" i="40"/>
  <c r="O141" i="16" s="1"/>
  <c r="G208" i="31"/>
  <c r="H17" i="53"/>
  <c r="N13" i="53"/>
  <c r="D154" i="53"/>
  <c r="AS30" i="50"/>
  <c r="AA132" i="40" s="1"/>
  <c r="H205" i="16" s="1"/>
  <c r="E20" i="53"/>
  <c r="E162" i="53" s="1"/>
  <c r="E183" i="53" s="1"/>
  <c r="K56" i="53"/>
  <c r="F208" i="31"/>
  <c r="G58" i="53"/>
  <c r="G182" i="53"/>
  <c r="AS26" i="50"/>
  <c r="AA128" i="40" s="1"/>
  <c r="H100" i="16" s="1"/>
  <c r="E16" i="53"/>
  <c r="E158" i="53" s="1"/>
  <c r="E179" i="53" s="1"/>
  <c r="AS25" i="50"/>
  <c r="AA127" i="40" s="1"/>
  <c r="H79" i="16" s="1"/>
  <c r="E15" i="53"/>
  <c r="E157" i="53" s="1"/>
  <c r="E178" i="53" s="1"/>
  <c r="AB110" i="40"/>
  <c r="F15" i="53"/>
  <c r="F157" i="53" s="1"/>
  <c r="F178" i="53" s="1"/>
  <c r="D182" i="53"/>
  <c r="N14" i="53"/>
  <c r="AS22" i="50"/>
  <c r="AA124" i="40" s="1"/>
  <c r="H16" i="16" s="1"/>
  <c r="E12" i="53"/>
  <c r="AQ30" i="50"/>
  <c r="Y132" i="40" s="1"/>
  <c r="F205" i="16" s="1"/>
  <c r="C20" i="53"/>
  <c r="C162" i="53" s="1"/>
  <c r="C183" i="53" s="1"/>
  <c r="AT28" i="50"/>
  <c r="AB130" i="40" s="1"/>
  <c r="I163" i="16" s="1"/>
  <c r="F18" i="53"/>
  <c r="F160" i="53" s="1"/>
  <c r="F181" i="53" s="1"/>
  <c r="P181" i="53" s="1"/>
  <c r="D169" i="53"/>
  <c r="N27" i="53"/>
  <c r="AQ27" i="50"/>
  <c r="Y129" i="40" s="1"/>
  <c r="F142" i="16" s="1"/>
  <c r="C17" i="53"/>
  <c r="C159" i="53" s="1"/>
  <c r="C180" i="53" s="1"/>
  <c r="G55" i="53"/>
  <c r="G179" i="53"/>
  <c r="AT24" i="50"/>
  <c r="AB126" i="40" s="1"/>
  <c r="F14" i="53"/>
  <c r="F156" i="53" s="1"/>
  <c r="F177" i="53" s="1"/>
  <c r="D160" i="53"/>
  <c r="P18" i="53"/>
  <c r="O18" i="53"/>
  <c r="J56" i="53"/>
  <c r="E208" i="31"/>
  <c r="P15" i="53"/>
  <c r="P157" i="53"/>
  <c r="AS31" i="50"/>
  <c r="AA133" i="40" s="1"/>
  <c r="H226" i="16" s="1"/>
  <c r="E21" i="53"/>
  <c r="E163" i="53" s="1"/>
  <c r="I56" i="53"/>
  <c r="D208" i="31"/>
  <c r="C154" i="53"/>
  <c r="C175" i="53" s="1"/>
  <c r="D225" i="53"/>
  <c r="AQ26" i="50"/>
  <c r="Y128" i="40" s="1"/>
  <c r="F100" i="16" s="1"/>
  <c r="C16" i="53"/>
  <c r="C158" i="53" s="1"/>
  <c r="C179" i="53" s="1"/>
  <c r="AQ23" i="50"/>
  <c r="Y125" i="40" s="1"/>
  <c r="F37" i="16" s="1"/>
  <c r="C13" i="53"/>
  <c r="C155" i="53" s="1"/>
  <c r="AC112" i="40"/>
  <c r="J141" i="16" s="1"/>
  <c r="G180" i="53"/>
  <c r="E129" i="31"/>
  <c r="G184" i="53"/>
  <c r="F52" i="53"/>
  <c r="F13" i="53"/>
  <c r="F155" i="53" s="1"/>
  <c r="F176" i="53" s="1"/>
  <c r="AR30" i="50"/>
  <c r="Z132" i="40" s="1"/>
  <c r="G205" i="16" s="1"/>
  <c r="D20" i="53"/>
  <c r="D40" i="53" s="1"/>
  <c r="N19" i="53"/>
  <c r="P158" i="53"/>
  <c r="I181" i="53"/>
  <c r="K181" i="53"/>
  <c r="M181" i="53" s="1"/>
  <c r="C228" i="53" s="1"/>
  <c r="L24" i="53"/>
  <c r="O24" i="53"/>
  <c r="L25" i="53"/>
  <c r="O25" i="53"/>
  <c r="L23" i="53"/>
  <c r="O23" i="53"/>
  <c r="L26" i="53"/>
  <c r="O26" i="53"/>
  <c r="L22" i="53"/>
  <c r="O22" i="53"/>
  <c r="L28" i="53"/>
  <c r="O28" i="53"/>
  <c r="AA122" i="40"/>
  <c r="H120" i="16" s="1"/>
  <c r="AH62" i="30"/>
  <c r="AA139" i="40"/>
  <c r="H121" i="16" s="1"/>
  <c r="AB139" i="40"/>
  <c r="I121" i="16" s="1"/>
  <c r="K27" i="16"/>
  <c r="J27" i="16"/>
  <c r="O27" i="16"/>
  <c r="L27" i="16"/>
  <c r="H27" i="16"/>
  <c r="N27" i="16"/>
  <c r="M27" i="16"/>
  <c r="I27" i="16"/>
  <c r="G27" i="16"/>
  <c r="F27" i="16"/>
  <c r="M6" i="16"/>
  <c r="L6" i="16"/>
  <c r="K6" i="16"/>
  <c r="O6" i="16"/>
  <c r="N6" i="16"/>
  <c r="O352" i="16"/>
  <c r="G352" i="16"/>
  <c r="I331" i="16"/>
  <c r="K310" i="16"/>
  <c r="O268" i="16"/>
  <c r="O100" i="16"/>
  <c r="N352" i="16"/>
  <c r="N268" i="16"/>
  <c r="I310" i="16"/>
  <c r="I58" i="16"/>
  <c r="L352" i="16"/>
  <c r="N331" i="16"/>
  <c r="F331" i="16"/>
  <c r="H310" i="16"/>
  <c r="J289" i="16"/>
  <c r="L268" i="16"/>
  <c r="N247" i="16"/>
  <c r="F247" i="16"/>
  <c r="N163" i="16"/>
  <c r="H142" i="16"/>
  <c r="N310" i="16"/>
  <c r="H289" i="16"/>
  <c r="L247" i="16"/>
  <c r="M289" i="16"/>
  <c r="F352" i="16"/>
  <c r="F268" i="16"/>
  <c r="M352" i="16"/>
  <c r="M268" i="16"/>
  <c r="K352" i="16"/>
  <c r="M331" i="16"/>
  <c r="O310" i="16"/>
  <c r="G310" i="16"/>
  <c r="I289" i="16"/>
  <c r="K268" i="16"/>
  <c r="M247" i="16"/>
  <c r="O226" i="16"/>
  <c r="I205" i="16"/>
  <c r="L331" i="16"/>
  <c r="F310" i="16"/>
  <c r="J268" i="16"/>
  <c r="I247" i="16"/>
  <c r="J310" i="16"/>
  <c r="H247" i="16"/>
  <c r="G331" i="16"/>
  <c r="G247" i="16"/>
  <c r="J352" i="16"/>
  <c r="G268" i="16"/>
  <c r="L289" i="16"/>
  <c r="K289" i="16"/>
  <c r="K37" i="16"/>
  <c r="I352" i="16"/>
  <c r="K331" i="16"/>
  <c r="M310" i="16"/>
  <c r="O289" i="16"/>
  <c r="G289" i="16"/>
  <c r="I268" i="16"/>
  <c r="K247" i="16"/>
  <c r="H352" i="16"/>
  <c r="J331" i="16"/>
  <c r="L310" i="16"/>
  <c r="N289" i="16"/>
  <c r="F289" i="16"/>
  <c r="H268" i="16"/>
  <c r="J247" i="16"/>
  <c r="H331" i="16"/>
  <c r="O331" i="16"/>
  <c r="O247" i="16"/>
  <c r="AB114" i="40"/>
  <c r="I183" i="16" s="1"/>
  <c r="AD62" i="30"/>
  <c r="AC5" i="40"/>
  <c r="H50" i="50"/>
  <c r="H22" i="50" s="1"/>
  <c r="AU22" i="50" s="1"/>
  <c r="AC124" i="40" s="1"/>
  <c r="J16" i="16" s="1"/>
  <c r="AE5" i="40"/>
  <c r="J50" i="50"/>
  <c r="J22" i="50" s="1"/>
  <c r="I51" i="53" s="1"/>
  <c r="AF5" i="40"/>
  <c r="K50" i="50"/>
  <c r="K22" i="50" s="1"/>
  <c r="AX22" i="50" s="1"/>
  <c r="AF124" i="40" s="1"/>
  <c r="M16" i="16" s="1"/>
  <c r="AD5" i="40"/>
  <c r="I50" i="50"/>
  <c r="I22" i="50" s="1"/>
  <c r="AV22" i="50" s="1"/>
  <c r="AD124" i="40" s="1"/>
  <c r="K16" i="16" s="1"/>
  <c r="AB5" i="40"/>
  <c r="G50" i="50"/>
  <c r="G22" i="50" s="1"/>
  <c r="AH5" i="40"/>
  <c r="M50" i="50"/>
  <c r="M22" i="50" s="1"/>
  <c r="AZ22" i="50" s="1"/>
  <c r="AH124" i="40" s="1"/>
  <c r="O16" i="16" s="1"/>
  <c r="AG5" i="40"/>
  <c r="L50" i="50"/>
  <c r="L22" i="50" s="1"/>
  <c r="K51" i="53" s="1"/>
  <c r="AE109" i="40"/>
  <c r="L57" i="16" s="1"/>
  <c r="G122" i="31"/>
  <c r="L122" i="31" s="1"/>
  <c r="D185" i="53"/>
  <c r="I185" i="53"/>
  <c r="J185" i="53" s="1"/>
  <c r="K185" i="53"/>
  <c r="E185" i="53"/>
  <c r="F185" i="53"/>
  <c r="AU23" i="50"/>
  <c r="AC125" i="40" s="1"/>
  <c r="J37" i="16" s="1"/>
  <c r="AR26" i="50"/>
  <c r="AT27" i="50"/>
  <c r="AY29" i="50"/>
  <c r="AG131" i="40" s="1"/>
  <c r="N184" i="16" s="1"/>
  <c r="AW24" i="50"/>
  <c r="AE126" i="40" s="1"/>
  <c r="L58" i="16" s="1"/>
  <c r="AT26" i="50"/>
  <c r="AY24" i="50"/>
  <c r="AG126" i="40" s="1"/>
  <c r="N58" i="16" s="1"/>
  <c r="AW25" i="50"/>
  <c r="AE127" i="40" s="1"/>
  <c r="L79" i="16" s="1"/>
  <c r="AR23" i="50"/>
  <c r="Z125" i="40" s="1"/>
  <c r="G37" i="16" s="1"/>
  <c r="AR31" i="50"/>
  <c r="AR27" i="50"/>
  <c r="AR22" i="50"/>
  <c r="Z124" i="40" s="1"/>
  <c r="G16" i="16" s="1"/>
  <c r="W43" i="50"/>
  <c r="AR25" i="50"/>
  <c r="Z127" i="40" s="1"/>
  <c r="G79" i="16" s="1"/>
  <c r="AW26" i="50"/>
  <c r="AE128" i="40" s="1"/>
  <c r="L100" i="16" s="1"/>
  <c r="AW31" i="50"/>
  <c r="AE133" i="40" s="1"/>
  <c r="L226" i="16" s="1"/>
  <c r="AT23" i="50"/>
  <c r="AW30" i="50"/>
  <c r="AE132" i="40" s="1"/>
  <c r="L205" i="16" s="1"/>
  <c r="G128" i="31"/>
  <c r="K154" i="53"/>
  <c r="I175" i="53" s="1"/>
  <c r="AR37" i="50"/>
  <c r="AR29" i="50"/>
  <c r="AZ27" i="50"/>
  <c r="AH129" i="40" s="1"/>
  <c r="O142" i="16" s="1"/>
  <c r="AT25" i="50"/>
  <c r="AB127" i="40" s="1"/>
  <c r="I79" i="16" s="1"/>
  <c r="AZ23" i="50"/>
  <c r="AH125" i="40" s="1"/>
  <c r="O37" i="16" s="1"/>
  <c r="AV31" i="50"/>
  <c r="AD133" i="40" s="1"/>
  <c r="K226" i="16" s="1"/>
  <c r="AU25" i="50"/>
  <c r="AC127" i="40" s="1"/>
  <c r="J79" i="16" s="1"/>
  <c r="AV25" i="50"/>
  <c r="AD127" i="40" s="1"/>
  <c r="K79" i="16" s="1"/>
  <c r="AR28" i="50"/>
  <c r="AW29" i="50"/>
  <c r="AE131" i="40" s="1"/>
  <c r="L184" i="16" s="1"/>
  <c r="AZ28" i="50"/>
  <c r="AH130" i="40" s="1"/>
  <c r="O163" i="16" s="1"/>
  <c r="AX26" i="50"/>
  <c r="AF128" i="40" s="1"/>
  <c r="M100" i="16" s="1"/>
  <c r="AU28" i="50"/>
  <c r="AC130" i="40" s="1"/>
  <c r="J163" i="16" s="1"/>
  <c r="AX27" i="50"/>
  <c r="AF129" i="40" s="1"/>
  <c r="M142" i="16" s="1"/>
  <c r="AR24" i="50"/>
  <c r="Z126" i="40" s="1"/>
  <c r="G58" i="16" s="1"/>
  <c r="I66" i="53"/>
  <c r="AW37" i="50"/>
  <c r="AE139" i="40" s="1"/>
  <c r="L121" i="16" s="1"/>
  <c r="AY30" i="50"/>
  <c r="AG132" i="40" s="1"/>
  <c r="N205" i="16" s="1"/>
  <c r="AW23" i="50"/>
  <c r="AE125" i="40" s="1"/>
  <c r="L37" i="16" s="1"/>
  <c r="AQ22" i="50"/>
  <c r="Y124" i="40" s="1"/>
  <c r="F16" i="16" s="1"/>
  <c r="AX28" i="50"/>
  <c r="AF130" i="40" s="1"/>
  <c r="M163" i="16" s="1"/>
  <c r="AU27" i="50"/>
  <c r="AC129" i="40" s="1"/>
  <c r="J142" i="16" s="1"/>
  <c r="AZ30" i="50"/>
  <c r="AH132" i="40" s="1"/>
  <c r="O205" i="16" s="1"/>
  <c r="K66" i="53"/>
  <c r="AY37" i="50"/>
  <c r="AG139" i="40" s="1"/>
  <c r="N121" i="16" s="1"/>
  <c r="AV30" i="50"/>
  <c r="AD132" i="40" s="1"/>
  <c r="K205" i="16" s="1"/>
  <c r="AY23" i="50"/>
  <c r="AG125" i="40" s="1"/>
  <c r="N37" i="16" s="1"/>
  <c r="AV26" i="50"/>
  <c r="AD128" i="40" s="1"/>
  <c r="K100" i="16" s="1"/>
  <c r="G66" i="53"/>
  <c r="AU37" i="50"/>
  <c r="AC139" i="40" s="1"/>
  <c r="J121" i="16" s="1"/>
  <c r="AU24" i="50"/>
  <c r="AC126" i="40" s="1"/>
  <c r="J58" i="16" s="1"/>
  <c r="AW27" i="50"/>
  <c r="AE129" i="40" s="1"/>
  <c r="L142" i="16" s="1"/>
  <c r="AQ25" i="50"/>
  <c r="AU31" i="50"/>
  <c r="AC133" i="40" s="1"/>
  <c r="J226" i="16" s="1"/>
  <c r="AX30" i="50"/>
  <c r="AF132" i="40" s="1"/>
  <c r="M205" i="16" s="1"/>
  <c r="AH122" i="40"/>
  <c r="O120" i="16" s="1"/>
  <c r="AZ37" i="50"/>
  <c r="AH139" i="40" s="1"/>
  <c r="O121" i="16" s="1"/>
  <c r="J66" i="53"/>
  <c r="AX37" i="50"/>
  <c r="AF139" i="40" s="1"/>
  <c r="M121" i="16" s="1"/>
  <c r="AU29" i="50"/>
  <c r="AC131" i="40" s="1"/>
  <c r="J184" i="16" s="1"/>
  <c r="AY31" i="50"/>
  <c r="AG133" i="40" s="1"/>
  <c r="N226" i="16" s="1"/>
  <c r="AZ25" i="50"/>
  <c r="AH127" i="40" s="1"/>
  <c r="O79" i="16" s="1"/>
  <c r="AV28" i="50"/>
  <c r="AD130" i="40" s="1"/>
  <c r="K163" i="16" s="1"/>
  <c r="AZ24" i="50"/>
  <c r="AH126" i="40" s="1"/>
  <c r="O58" i="16" s="1"/>
  <c r="AU30" i="50"/>
  <c r="AC132" i="40" s="1"/>
  <c r="J205" i="16" s="1"/>
  <c r="AV37" i="50"/>
  <c r="AD139" i="40" s="1"/>
  <c r="K121" i="16" s="1"/>
  <c r="AU26" i="50"/>
  <c r="AC128" i="40" s="1"/>
  <c r="J100" i="16" s="1"/>
  <c r="AX31" i="50"/>
  <c r="AF133" i="40" s="1"/>
  <c r="M226" i="16" s="1"/>
  <c r="AX23" i="50"/>
  <c r="AF125" i="40" s="1"/>
  <c r="M37" i="16" s="1"/>
  <c r="AX25" i="50"/>
  <c r="AF127" i="40" s="1"/>
  <c r="M79" i="16" s="1"/>
  <c r="AQ31" i="50"/>
  <c r="AY26" i="50"/>
  <c r="AG128" i="40" s="1"/>
  <c r="N100" i="16" s="1"/>
  <c r="AZ29" i="50"/>
  <c r="AH131" i="40" s="1"/>
  <c r="O184" i="16" s="1"/>
  <c r="AX24" i="50"/>
  <c r="AF126" i="40" s="1"/>
  <c r="M58" i="16" s="1"/>
  <c r="AV24" i="50"/>
  <c r="W41" i="50"/>
  <c r="AW28" i="50"/>
  <c r="AE130" i="40" s="1"/>
  <c r="L163" i="16" s="1"/>
  <c r="AY25" i="50"/>
  <c r="AG127" i="40" s="1"/>
  <c r="N79" i="16" s="1"/>
  <c r="AT29" i="50"/>
  <c r="AY27" i="50"/>
  <c r="AG129" i="40" s="1"/>
  <c r="N142" i="16" s="1"/>
  <c r="AX29" i="50"/>
  <c r="AF131" i="40" s="1"/>
  <c r="M184" i="16" s="1"/>
  <c r="G121" i="31"/>
  <c r="G14" i="53"/>
  <c r="AF122" i="40"/>
  <c r="M120" i="16" s="1"/>
  <c r="AF114" i="40"/>
  <c r="M183" i="16" s="1"/>
  <c r="F58" i="53"/>
  <c r="I59" i="53"/>
  <c r="H53" i="53"/>
  <c r="C12" i="52"/>
  <c r="D47" i="52" s="1"/>
  <c r="F47" i="52" s="1"/>
  <c r="AC122" i="40"/>
  <c r="J120" i="16" s="1"/>
  <c r="AH108" i="40"/>
  <c r="O36" i="16" s="1"/>
  <c r="H125" i="31"/>
  <c r="E127" i="31"/>
  <c r="D12" i="52"/>
  <c r="D18" i="52" s="1"/>
  <c r="P9" i="32" s="1"/>
  <c r="Z115" i="40"/>
  <c r="G204" i="16" s="1"/>
  <c r="AD111" i="40"/>
  <c r="K99" i="16" s="1"/>
  <c r="I135" i="31"/>
  <c r="F11" i="52"/>
  <c r="AG122" i="40"/>
  <c r="N120" i="16" s="1"/>
  <c r="AG108" i="40"/>
  <c r="N36" i="16" s="1"/>
  <c r="Y116" i="40"/>
  <c r="F225" i="16" s="1"/>
  <c r="AF112" i="40"/>
  <c r="M141" i="16" s="1"/>
  <c r="D59" i="53"/>
  <c r="L52" i="53"/>
  <c r="D64" i="31"/>
  <c r="I52" i="53"/>
  <c r="AD109" i="40"/>
  <c r="K57" i="16" s="1"/>
  <c r="H127" i="31"/>
  <c r="J121" i="31"/>
  <c r="Z112" i="40"/>
  <c r="G141" i="16" s="1"/>
  <c r="AA110" i="40"/>
  <c r="H78" i="16" s="1"/>
  <c r="D54" i="53"/>
  <c r="AA107" i="40"/>
  <c r="H15" i="16" s="1"/>
  <c r="D52" i="53"/>
  <c r="Z107" i="40"/>
  <c r="G15" i="16" s="1"/>
  <c r="F53" i="53"/>
  <c r="D69" i="31"/>
  <c r="E69" i="31" s="1"/>
  <c r="F69" i="31" s="1"/>
  <c r="K69" i="31" s="1"/>
  <c r="L69" i="31" s="1"/>
  <c r="M69" i="31" s="1"/>
  <c r="Y110" i="40"/>
  <c r="F78" i="16" s="1"/>
  <c r="AB108" i="40"/>
  <c r="I36" i="16" s="1"/>
  <c r="AA111" i="40"/>
  <c r="H99" i="16" s="1"/>
  <c r="D58" i="53"/>
  <c r="G17" i="53"/>
  <c r="D66" i="53"/>
  <c r="AD114" i="40"/>
  <c r="K183" i="16" s="1"/>
  <c r="J156" i="53"/>
  <c r="L156" i="53" s="1"/>
  <c r="G125" i="31"/>
  <c r="C60" i="53"/>
  <c r="Y112" i="40"/>
  <c r="F141" i="16" s="1"/>
  <c r="AA113" i="40"/>
  <c r="H162" i="16" s="1"/>
  <c r="I177" i="53"/>
  <c r="C185" i="53"/>
  <c r="F182" i="53"/>
  <c r="E188" i="53"/>
  <c r="I182" i="53"/>
  <c r="N182" i="53" s="1"/>
  <c r="C184" i="53"/>
  <c r="E182" i="53"/>
  <c r="E184" i="53"/>
  <c r="K184" i="53"/>
  <c r="K191" i="53"/>
  <c r="C187" i="53"/>
  <c r="K189" i="53"/>
  <c r="M189" i="53" s="1"/>
  <c r="C236" i="53" s="1"/>
  <c r="H187" i="53"/>
  <c r="C189" i="53"/>
  <c r="F189" i="53"/>
  <c r="P189" i="53" s="1"/>
  <c r="I189" i="53"/>
  <c r="F191" i="53"/>
  <c r="C191" i="53"/>
  <c r="E189" i="53"/>
  <c r="D191" i="53"/>
  <c r="D186" i="53"/>
  <c r="H186" i="53"/>
  <c r="D188" i="53"/>
  <c r="N188" i="53" s="1"/>
  <c r="C186" i="53"/>
  <c r="K186" i="53"/>
  <c r="I176" i="53"/>
  <c r="D176" i="53"/>
  <c r="I179" i="53"/>
  <c r="D179" i="53"/>
  <c r="F179" i="53"/>
  <c r="I186" i="53"/>
  <c r="I191" i="53"/>
  <c r="F188" i="53"/>
  <c r="F186" i="53"/>
  <c r="D175" i="53"/>
  <c r="D177" i="53"/>
  <c r="D178" i="53"/>
  <c r="I178" i="53"/>
  <c r="H188" i="53"/>
  <c r="J188" i="53" s="1"/>
  <c r="H191" i="53"/>
  <c r="C188" i="53"/>
  <c r="K188" i="53"/>
  <c r="E180" i="53"/>
  <c r="I180" i="53"/>
  <c r="D187" i="53"/>
  <c r="H189" i="53"/>
  <c r="I187" i="53"/>
  <c r="F187" i="53"/>
  <c r="D189" i="53"/>
  <c r="O189" i="53" s="1"/>
  <c r="K187" i="53"/>
  <c r="F54" i="53"/>
  <c r="D51" i="53"/>
  <c r="I124" i="31"/>
  <c r="AG111" i="40"/>
  <c r="N99" i="16" s="1"/>
  <c r="J125" i="31"/>
  <c r="AB109" i="40"/>
  <c r="I57" i="16" s="1"/>
  <c r="D57" i="53"/>
  <c r="AG109" i="40"/>
  <c r="N57" i="16" s="1"/>
  <c r="D66" i="31"/>
  <c r="E126" i="31"/>
  <c r="AC113" i="40"/>
  <c r="J162" i="16" s="1"/>
  <c r="AG114" i="40"/>
  <c r="N183" i="16" s="1"/>
  <c r="G11" i="52"/>
  <c r="AH110" i="40"/>
  <c r="O78" i="16" s="1"/>
  <c r="AC114" i="40"/>
  <c r="J183" i="16" s="1"/>
  <c r="D11" i="52"/>
  <c r="AE108" i="40"/>
  <c r="L36" i="16" s="1"/>
  <c r="AB112" i="40"/>
  <c r="I141" i="16" s="1"/>
  <c r="J126" i="31"/>
  <c r="AC108" i="40"/>
  <c r="J36" i="16" s="1"/>
  <c r="J135" i="31"/>
  <c r="AF113" i="40"/>
  <c r="M162" i="16" s="1"/>
  <c r="AE122" i="40"/>
  <c r="L120" i="16" s="1"/>
  <c r="AH113" i="40"/>
  <c r="O162" i="16" s="1"/>
  <c r="Z113" i="40"/>
  <c r="G162" i="16" s="1"/>
  <c r="D76" i="31"/>
  <c r="G135" i="31"/>
  <c r="K59" i="53"/>
  <c r="AG115" i="40"/>
  <c r="N204" i="16" s="1"/>
  <c r="L57" i="53"/>
  <c r="J127" i="31"/>
  <c r="H135" i="31"/>
  <c r="E135" i="31"/>
  <c r="H66" i="53"/>
  <c r="J169" i="53"/>
  <c r="I121" i="31"/>
  <c r="H56" i="53"/>
  <c r="J159" i="53"/>
  <c r="L56" i="53"/>
  <c r="I183" i="53"/>
  <c r="L58" i="53"/>
  <c r="L60" i="53"/>
  <c r="L59" i="53"/>
  <c r="I125" i="31"/>
  <c r="H60" i="53"/>
  <c r="J163" i="53"/>
  <c r="K183" i="53"/>
  <c r="L55" i="53"/>
  <c r="H59" i="53"/>
  <c r="J162" i="53"/>
  <c r="H129" i="31"/>
  <c r="C20" i="31"/>
  <c r="J160" i="53"/>
  <c r="H58" i="53"/>
  <c r="J161" i="53"/>
  <c r="G15" i="53"/>
  <c r="J157" i="53"/>
  <c r="E54" i="53"/>
  <c r="G13" i="53"/>
  <c r="J155" i="53"/>
  <c r="F183" i="53"/>
  <c r="AH109" i="40"/>
  <c r="O57" i="16" s="1"/>
  <c r="J128" i="31"/>
  <c r="D68" i="31"/>
  <c r="H126" i="31"/>
  <c r="E193" i="31" s="1"/>
  <c r="C222" i="31" s="1"/>
  <c r="AF111" i="40"/>
  <c r="M99" i="16" s="1"/>
  <c r="C18" i="31"/>
  <c r="D18" i="31" s="1"/>
  <c r="J158" i="53"/>
  <c r="AC116" i="40"/>
  <c r="J225" i="16" s="1"/>
  <c r="L54" i="53"/>
  <c r="L66" i="53"/>
  <c r="C66" i="53"/>
  <c r="Y122" i="40"/>
  <c r="F120" i="16" s="1"/>
  <c r="H128" i="31"/>
  <c r="AF115" i="40"/>
  <c r="M204" i="16" s="1"/>
  <c r="I123" i="31"/>
  <c r="G60" i="53"/>
  <c r="AG110" i="40"/>
  <c r="N78" i="16" s="1"/>
  <c r="AC111" i="40"/>
  <c r="J99" i="16" s="1"/>
  <c r="C53" i="53"/>
  <c r="L53" i="53"/>
  <c r="C19" i="31"/>
  <c r="D19" i="31" s="1"/>
  <c r="Y109" i="40"/>
  <c r="F57" i="16" s="1"/>
  <c r="G12" i="52"/>
  <c r="G18" i="52" s="1"/>
  <c r="J120" i="31"/>
  <c r="F125" i="31"/>
  <c r="E51" i="53"/>
  <c r="AD113" i="40"/>
  <c r="K162" i="16" s="1"/>
  <c r="G21" i="53"/>
  <c r="AD112" i="40"/>
  <c r="K141" i="16" s="1"/>
  <c r="AD122" i="40"/>
  <c r="K120" i="16" s="1"/>
  <c r="G129" i="31"/>
  <c r="C23" i="31"/>
  <c r="E125" i="31"/>
  <c r="D56" i="53"/>
  <c r="Z122" i="40"/>
  <c r="G120" i="16" s="1"/>
  <c r="F127" i="31"/>
  <c r="AF109" i="40"/>
  <c r="M57" i="16" s="1"/>
  <c r="F129" i="31"/>
  <c r="AE112" i="40"/>
  <c r="L141" i="16" s="1"/>
  <c r="AE116" i="40"/>
  <c r="L225" i="16" s="1"/>
  <c r="F124" i="31"/>
  <c r="F126" i="31"/>
  <c r="G127" i="31"/>
  <c r="F121" i="31"/>
  <c r="G123" i="31"/>
  <c r="Z114" i="40"/>
  <c r="G183" i="16" s="1"/>
  <c r="Z110" i="40"/>
  <c r="G78" i="16" s="1"/>
  <c r="J60" i="53"/>
  <c r="C21" i="31"/>
  <c r="D21" i="31" s="1"/>
  <c r="G27" i="53"/>
  <c r="AG112" i="40"/>
  <c r="N141" i="16" s="1"/>
  <c r="G18" i="53"/>
  <c r="D65" i="31"/>
  <c r="C17" i="31"/>
  <c r="D17" i="31" s="1"/>
  <c r="AE110" i="40"/>
  <c r="L78" i="16" s="1"/>
  <c r="J129" i="31"/>
  <c r="E57" i="53"/>
  <c r="C56" i="53"/>
  <c r="E55" i="53"/>
  <c r="F135" i="31"/>
  <c r="AD116" i="40"/>
  <c r="K225" i="16" s="1"/>
  <c r="C29" i="31"/>
  <c r="D29" i="31" s="1"/>
  <c r="AE114" i="40"/>
  <c r="L183" i="16" s="1"/>
  <c r="E124" i="31"/>
  <c r="AD110" i="40"/>
  <c r="K78" i="16" s="1"/>
  <c r="AE111" i="40"/>
  <c r="L99" i="16" s="1"/>
  <c r="G20" i="53"/>
  <c r="H121" i="31"/>
  <c r="C22" i="31"/>
  <c r="G124" i="31"/>
  <c r="F128" i="31"/>
  <c r="AD115" i="40"/>
  <c r="K204" i="16" s="1"/>
  <c r="Y115" i="40"/>
  <c r="F204" i="16" s="1"/>
  <c r="C59" i="53"/>
  <c r="AH111" i="40"/>
  <c r="O99" i="16" s="1"/>
  <c r="Y111" i="40"/>
  <c r="F99" i="16" s="1"/>
  <c r="C55" i="53"/>
  <c r="Y108" i="40"/>
  <c r="F36" i="16" s="1"/>
  <c r="C52" i="53"/>
  <c r="AB113" i="40"/>
  <c r="I162" i="16" s="1"/>
  <c r="F57" i="53"/>
  <c r="AA115" i="40"/>
  <c r="H204" i="16" s="1"/>
  <c r="E59" i="53"/>
  <c r="G52" i="53"/>
  <c r="AC115" i="40"/>
  <c r="J204" i="16" s="1"/>
  <c r="AA109" i="40"/>
  <c r="H57" i="16" s="1"/>
  <c r="E53" i="53"/>
  <c r="E11" i="52"/>
  <c r="J52" i="53"/>
  <c r="G56" i="53"/>
  <c r="Y114" i="40"/>
  <c r="F183" i="16" s="1"/>
  <c r="C58" i="53"/>
  <c r="Y107" i="40"/>
  <c r="F15" i="16" s="1"/>
  <c r="C51" i="53"/>
  <c r="M122" i="31"/>
  <c r="N122" i="31"/>
  <c r="I127" i="31"/>
  <c r="G126" i="31"/>
  <c r="D193" i="31" s="1"/>
  <c r="D270" i="31" s="1"/>
  <c r="H57" i="53"/>
  <c r="H54" i="53"/>
  <c r="Z109" i="40"/>
  <c r="G57" i="16" s="1"/>
  <c r="D53" i="53"/>
  <c r="AB111" i="40"/>
  <c r="I99" i="16" s="1"/>
  <c r="F55" i="53"/>
  <c r="AE113" i="40"/>
  <c r="L162" i="16" s="1"/>
  <c r="AG116" i="40"/>
  <c r="N225" i="16" s="1"/>
  <c r="D70" i="31"/>
  <c r="AA108" i="40"/>
  <c r="H36" i="16" s="1"/>
  <c r="E52" i="53"/>
  <c r="AA116" i="40"/>
  <c r="H225" i="16" s="1"/>
  <c r="E60" i="53"/>
  <c r="Z116" i="40"/>
  <c r="G225" i="16" s="1"/>
  <c r="D60" i="53"/>
  <c r="E122" i="31"/>
  <c r="G16" i="53"/>
  <c r="H55" i="53"/>
  <c r="E12" i="52"/>
  <c r="E18" i="52" s="1"/>
  <c r="Q9" i="32" s="1"/>
  <c r="J53" i="53"/>
  <c r="C11" i="52"/>
  <c r="D46" i="52" s="1"/>
  <c r="F46" i="52" s="1"/>
  <c r="H52" i="53"/>
  <c r="H123" i="31"/>
  <c r="AC109" i="40"/>
  <c r="J57" i="16" s="1"/>
  <c r="J124" i="31"/>
  <c r="H124" i="31"/>
  <c r="AD108" i="40"/>
  <c r="K36" i="16" s="1"/>
  <c r="AA112" i="40"/>
  <c r="H141" i="16" s="1"/>
  <c r="E56" i="53"/>
  <c r="AB116" i="40"/>
  <c r="I225" i="16" s="1"/>
  <c r="F60" i="53"/>
  <c r="F12" i="52"/>
  <c r="F18" i="52" s="1"/>
  <c r="R9" i="32" s="1"/>
  <c r="AG245" i="40" s="1"/>
  <c r="K53" i="53"/>
  <c r="Z111" i="40"/>
  <c r="G99" i="16" s="1"/>
  <c r="D55" i="53"/>
  <c r="AF110" i="40"/>
  <c r="M78" i="16" s="1"/>
  <c r="I129" i="31"/>
  <c r="AH116" i="40"/>
  <c r="O225" i="16" s="1"/>
  <c r="AA114" i="40"/>
  <c r="H183" i="16" s="1"/>
  <c r="E58" i="53"/>
  <c r="K57" i="53"/>
  <c r="AB115" i="40"/>
  <c r="I204" i="16" s="1"/>
  <c r="F59" i="53"/>
  <c r="Y113" i="40"/>
  <c r="F162" i="16" s="1"/>
  <c r="C57" i="53"/>
  <c r="AC110" i="40"/>
  <c r="J78" i="16" s="1"/>
  <c r="E123" i="31"/>
  <c r="Z108" i="40"/>
  <c r="G36" i="16" s="1"/>
  <c r="B25" i="52"/>
  <c r="I126" i="31"/>
  <c r="F193" i="31" s="1"/>
  <c r="D222" i="31" s="1"/>
  <c r="AG113" i="40"/>
  <c r="N162" i="16" s="1"/>
  <c r="F123" i="31"/>
  <c r="E128" i="31"/>
  <c r="H12" i="53"/>
  <c r="N12" i="53" s="1"/>
  <c r="O356" i="16"/>
  <c r="G356" i="16"/>
  <c r="I355" i="16"/>
  <c r="K354" i="16"/>
  <c r="M353" i="16"/>
  <c r="O351" i="16"/>
  <c r="G351" i="16"/>
  <c r="I350" i="16"/>
  <c r="K349" i="16"/>
  <c r="M348" i="16"/>
  <c r="O347" i="16"/>
  <c r="G347" i="16"/>
  <c r="I346" i="16"/>
  <c r="K345" i="16"/>
  <c r="M344" i="16"/>
  <c r="O343" i="16"/>
  <c r="G343" i="16"/>
  <c r="I342" i="16"/>
  <c r="K341" i="16"/>
  <c r="M340" i="16"/>
  <c r="O335" i="16"/>
  <c r="G335" i="16"/>
  <c r="I334" i="16"/>
  <c r="K333" i="16"/>
  <c r="M332" i="16"/>
  <c r="O330" i="16"/>
  <c r="G330" i="16"/>
  <c r="I329" i="16"/>
  <c r="K328" i="16"/>
  <c r="M327" i="16"/>
  <c r="O326" i="16"/>
  <c r="G326" i="16"/>
  <c r="I325" i="16"/>
  <c r="K324" i="16"/>
  <c r="M323" i="16"/>
  <c r="O322" i="16"/>
  <c r="G322" i="16"/>
  <c r="I321" i="16"/>
  <c r="K320" i="16"/>
  <c r="M319" i="16"/>
  <c r="O314" i="16"/>
  <c r="G314" i="16"/>
  <c r="I313" i="16"/>
  <c r="K312" i="16"/>
  <c r="M311" i="16"/>
  <c r="O309" i="16"/>
  <c r="G309" i="16"/>
  <c r="I308" i="16"/>
  <c r="K307" i="16"/>
  <c r="M306" i="16"/>
  <c r="O305" i="16"/>
  <c r="G305" i="16"/>
  <c r="I304" i="16"/>
  <c r="K303" i="16"/>
  <c r="M302" i="16"/>
  <c r="O301" i="16"/>
  <c r="G301" i="16"/>
  <c r="I300" i="16"/>
  <c r="K299" i="16"/>
  <c r="M298" i="16"/>
  <c r="O293" i="16"/>
  <c r="G293" i="16"/>
  <c r="I292" i="16"/>
  <c r="K291" i="16"/>
  <c r="M290" i="16"/>
  <c r="O288" i="16"/>
  <c r="G288" i="16"/>
  <c r="I287" i="16"/>
  <c r="K286" i="16"/>
  <c r="M285" i="16"/>
  <c r="O284" i="16"/>
  <c r="G284" i="16"/>
  <c r="I283" i="16"/>
  <c r="K282" i="16"/>
  <c r="M281" i="16"/>
  <c r="O280" i="16"/>
  <c r="G280" i="16"/>
  <c r="N356" i="16"/>
  <c r="F356" i="16"/>
  <c r="H355" i="16"/>
  <c r="J354" i="16"/>
  <c r="L353" i="16"/>
  <c r="N351" i="16"/>
  <c r="F351" i="16"/>
  <c r="H350" i="16"/>
  <c r="J349" i="16"/>
  <c r="L348" i="16"/>
  <c r="N347" i="16"/>
  <c r="F347" i="16"/>
  <c r="H346" i="16"/>
  <c r="J345" i="16"/>
  <c r="L344" i="16"/>
  <c r="N343" i="16"/>
  <c r="F343" i="16"/>
  <c r="H342" i="16"/>
  <c r="J341" i="16"/>
  <c r="L340" i="16"/>
  <c r="N335" i="16"/>
  <c r="F335" i="16"/>
  <c r="H334" i="16"/>
  <c r="J333" i="16"/>
  <c r="L332" i="16"/>
  <c r="N330" i="16"/>
  <c r="F330" i="16"/>
  <c r="H329" i="16"/>
  <c r="J328" i="16"/>
  <c r="L327" i="16"/>
  <c r="N326" i="16"/>
  <c r="F326" i="16"/>
  <c r="H325" i="16"/>
  <c r="J324" i="16"/>
  <c r="L323" i="16"/>
  <c r="N322" i="16"/>
  <c r="F322" i="16"/>
  <c r="H321" i="16"/>
  <c r="J320" i="16"/>
  <c r="L319" i="16"/>
  <c r="N314" i="16"/>
  <c r="F314" i="16"/>
  <c r="H313" i="16"/>
  <c r="J312" i="16"/>
  <c r="L311" i="16"/>
  <c r="N309" i="16"/>
  <c r="F309" i="16"/>
  <c r="H308" i="16"/>
  <c r="J307" i="16"/>
  <c r="L306" i="16"/>
  <c r="N305" i="16"/>
  <c r="F305" i="16"/>
  <c r="H304" i="16"/>
  <c r="J303" i="16"/>
  <c r="L302" i="16"/>
  <c r="N301" i="16"/>
  <c r="F301" i="16"/>
  <c r="H300" i="16"/>
  <c r="J299" i="16"/>
  <c r="L298" i="16"/>
  <c r="N293" i="16"/>
  <c r="F293" i="16"/>
  <c r="H292" i="16"/>
  <c r="J291" i="16"/>
  <c r="L290" i="16"/>
  <c r="N288" i="16"/>
  <c r="F288" i="16"/>
  <c r="H287" i="16"/>
  <c r="J286" i="16"/>
  <c r="L285" i="16"/>
  <c r="N284" i="16"/>
  <c r="F284" i="16"/>
  <c r="H283" i="16"/>
  <c r="J282" i="16"/>
  <c r="L281" i="16"/>
  <c r="N280" i="16"/>
  <c r="F280" i="16"/>
  <c r="H279" i="16"/>
  <c r="J278" i="16"/>
  <c r="L277" i="16"/>
  <c r="N272" i="16"/>
  <c r="F272" i="16"/>
  <c r="H271" i="16"/>
  <c r="J270" i="16"/>
  <c r="L269" i="16"/>
  <c r="M356" i="16"/>
  <c r="M355" i="16"/>
  <c r="M354" i="16"/>
  <c r="K353" i="16"/>
  <c r="K351" i="16"/>
  <c r="K350" i="16"/>
  <c r="I349" i="16"/>
  <c r="I348" i="16"/>
  <c r="I347" i="16"/>
  <c r="G346" i="16"/>
  <c r="G345" i="16"/>
  <c r="G344" i="16"/>
  <c r="O342" i="16"/>
  <c r="O341" i="16"/>
  <c r="O340" i="16"/>
  <c r="M335" i="16"/>
  <c r="M334" i="16"/>
  <c r="M333" i="16"/>
  <c r="K332" i="16"/>
  <c r="K330" i="16"/>
  <c r="K329" i="16"/>
  <c r="I328" i="16"/>
  <c r="I327" i="16"/>
  <c r="I326" i="16"/>
  <c r="G325" i="16"/>
  <c r="G324" i="16"/>
  <c r="G323" i="16"/>
  <c r="O321" i="16"/>
  <c r="O320" i="16"/>
  <c r="O319" i="16"/>
  <c r="M314" i="16"/>
  <c r="M313" i="16"/>
  <c r="M312" i="16"/>
  <c r="K311" i="16"/>
  <c r="K309" i="16"/>
  <c r="K308" i="16"/>
  <c r="I307" i="16"/>
  <c r="I306" i="16"/>
  <c r="I305" i="16"/>
  <c r="G304" i="16"/>
  <c r="G303" i="16"/>
  <c r="G302" i="16"/>
  <c r="O300" i="16"/>
  <c r="O299" i="16"/>
  <c r="O298" i="16"/>
  <c r="M293" i="16"/>
  <c r="M292" i="16"/>
  <c r="M291" i="16"/>
  <c r="K290" i="16"/>
  <c r="K288" i="16"/>
  <c r="K287" i="16"/>
  <c r="I286" i="16"/>
  <c r="I285" i="16"/>
  <c r="I284" i="16"/>
  <c r="G283" i="16"/>
  <c r="G282" i="16"/>
  <c r="G281" i="16"/>
  <c r="O279" i="16"/>
  <c r="F279" i="16"/>
  <c r="G278" i="16"/>
  <c r="H277" i="16"/>
  <c r="I272" i="16"/>
  <c r="J271" i="16"/>
  <c r="K270" i="16"/>
  <c r="K269" i="16"/>
  <c r="M267" i="16"/>
  <c r="O266" i="16"/>
  <c r="G266" i="16"/>
  <c r="I265" i="16"/>
  <c r="K264" i="16"/>
  <c r="M263" i="16"/>
  <c r="O262" i="16"/>
  <c r="G262" i="16"/>
  <c r="I261" i="16"/>
  <c r="K260" i="16"/>
  <c r="M259" i="16"/>
  <c r="O258" i="16"/>
  <c r="G258" i="16"/>
  <c r="I257" i="16"/>
  <c r="K256" i="16"/>
  <c r="M251" i="16"/>
  <c r="O250" i="16"/>
  <c r="G250" i="16"/>
  <c r="I249" i="16"/>
  <c r="K248" i="16"/>
  <c r="L356" i="16"/>
  <c r="K356" i="16"/>
  <c r="J355" i="16"/>
  <c r="G354" i="16"/>
  <c r="F353" i="16"/>
  <c r="M350" i="16"/>
  <c r="L349" i="16"/>
  <c r="H348" i="16"/>
  <c r="O346" i="16"/>
  <c r="N345" i="16"/>
  <c r="K344" i="16"/>
  <c r="J343" i="16"/>
  <c r="G342" i="16"/>
  <c r="F341" i="16"/>
  <c r="L335" i="16"/>
  <c r="K334" i="16"/>
  <c r="H333" i="16"/>
  <c r="G332" i="16"/>
  <c r="N329" i="16"/>
  <c r="M328" i="16"/>
  <c r="J327" i="16"/>
  <c r="H326" i="16"/>
  <c r="O324" i="16"/>
  <c r="N323" i="16"/>
  <c r="K322" i="16"/>
  <c r="J321" i="16"/>
  <c r="G320" i="16"/>
  <c r="F319" i="16"/>
  <c r="L313" i="16"/>
  <c r="I312" i="16"/>
  <c r="H311" i="16"/>
  <c r="O308" i="16"/>
  <c r="N307" i="16"/>
  <c r="K306" i="16"/>
  <c r="J305" i="16"/>
  <c r="F304" i="16"/>
  <c r="O302" i="16"/>
  <c r="L301" i="16"/>
  <c r="K300" i="16"/>
  <c r="H299" i="16"/>
  <c r="G298" i="16"/>
  <c r="N292" i="16"/>
  <c r="L291" i="16"/>
  <c r="I290" i="16"/>
  <c r="H288" i="16"/>
  <c r="O286" i="16"/>
  <c r="N285" i="16"/>
  <c r="K284" i="16"/>
  <c r="J283" i="16"/>
  <c r="F282" i="16"/>
  <c r="M280" i="16"/>
  <c r="L279" i="16"/>
  <c r="L278" i="16"/>
  <c r="K277" i="16"/>
  <c r="K272" i="16"/>
  <c r="K271" i="16"/>
  <c r="I270" i="16"/>
  <c r="I269" i="16"/>
  <c r="J267" i="16"/>
  <c r="K266" i="16"/>
  <c r="L265" i="16"/>
  <c r="M264" i="16"/>
  <c r="N263" i="16"/>
  <c r="N262" i="16"/>
  <c r="O261" i="16"/>
  <c r="F261" i="16"/>
  <c r="G260" i="16"/>
  <c r="H259" i="16"/>
  <c r="I258" i="16"/>
  <c r="J257" i="16"/>
  <c r="J256" i="16"/>
  <c r="K251" i="16"/>
  <c r="L250" i="16"/>
  <c r="M249" i="16"/>
  <c r="N248" i="16"/>
  <c r="O246" i="16"/>
  <c r="G246" i="16"/>
  <c r="I245" i="16"/>
  <c r="K244" i="16"/>
  <c r="M243" i="16"/>
  <c r="O242" i="16"/>
  <c r="G242" i="16"/>
  <c r="I241" i="16"/>
  <c r="K240" i="16"/>
  <c r="M239" i="16"/>
  <c r="O238" i="16"/>
  <c r="G238" i="16"/>
  <c r="I237" i="16"/>
  <c r="K236" i="16"/>
  <c r="M235" i="16"/>
  <c r="O230" i="16"/>
  <c r="G230" i="16"/>
  <c r="I229" i="16"/>
  <c r="K228" i="16"/>
  <c r="M227" i="16"/>
  <c r="I224" i="16"/>
  <c r="K223" i="16"/>
  <c r="M222" i="16"/>
  <c r="O221" i="16"/>
  <c r="G221" i="16"/>
  <c r="K219" i="16"/>
  <c r="M218" i="16"/>
  <c r="G216" i="16"/>
  <c r="I217" i="16"/>
  <c r="K215" i="16"/>
  <c r="O209" i="16"/>
  <c r="G209" i="16"/>
  <c r="I208" i="16"/>
  <c r="K207" i="16"/>
  <c r="M206" i="16"/>
  <c r="O204" i="16"/>
  <c r="I203" i="16"/>
  <c r="K202" i="16"/>
  <c r="M201" i="16"/>
  <c r="O200" i="16"/>
  <c r="G200" i="16"/>
  <c r="K198" i="16"/>
  <c r="M197" i="16"/>
  <c r="O196" i="16"/>
  <c r="G196" i="16"/>
  <c r="I195" i="16"/>
  <c r="K194" i="16"/>
  <c r="G172" i="16"/>
  <c r="I167" i="16"/>
  <c r="K166" i="16"/>
  <c r="M165" i="16"/>
  <c r="O164" i="16"/>
  <c r="G164" i="16"/>
  <c r="K161" i="16"/>
  <c r="M160" i="16"/>
  <c r="O159" i="16"/>
  <c r="G159" i="16"/>
  <c r="I158" i="16"/>
  <c r="K157" i="16"/>
  <c r="O155" i="16"/>
  <c r="G155" i="16"/>
  <c r="I154" i="16"/>
  <c r="K153" i="16"/>
  <c r="M152" i="16"/>
  <c r="O151" i="16"/>
  <c r="G151" i="16"/>
  <c r="I146" i="16"/>
  <c r="K145" i="16"/>
  <c r="M144" i="16"/>
  <c r="O143" i="16"/>
  <c r="G143" i="16"/>
  <c r="K140" i="16"/>
  <c r="M139" i="16"/>
  <c r="O138" i="16"/>
  <c r="G138" i="16"/>
  <c r="I137" i="16"/>
  <c r="K136" i="16"/>
  <c r="O134" i="16"/>
  <c r="G134" i="16"/>
  <c r="I133" i="16"/>
  <c r="M131" i="16"/>
  <c r="J356" i="16"/>
  <c r="G355" i="16"/>
  <c r="F354" i="16"/>
  <c r="M351" i="16"/>
  <c r="L350" i="16"/>
  <c r="H349" i="16"/>
  <c r="G348" i="16"/>
  <c r="N346" i="16"/>
  <c r="M345" i="16"/>
  <c r="J344" i="16"/>
  <c r="I343" i="16"/>
  <c r="F342" i="16"/>
  <c r="N340" i="16"/>
  <c r="K335" i="16"/>
  <c r="J334" i="16"/>
  <c r="G333" i="16"/>
  <c r="F332" i="16"/>
  <c r="M329" i="16"/>
  <c r="L328" i="16"/>
  <c r="H327" i="16"/>
  <c r="O325" i="16"/>
  <c r="N324" i="16"/>
  <c r="K323" i="16"/>
  <c r="J322" i="16"/>
  <c r="G321" i="16"/>
  <c r="F320" i="16"/>
  <c r="L314" i="16"/>
  <c r="K313" i="16"/>
  <c r="H312" i="16"/>
  <c r="G311" i="16"/>
  <c r="N308" i="16"/>
  <c r="M307" i="16"/>
  <c r="J306" i="16"/>
  <c r="H305" i="16"/>
  <c r="O303" i="16"/>
  <c r="N302" i="16"/>
  <c r="K301" i="16"/>
  <c r="J300" i="16"/>
  <c r="G299" i="16"/>
  <c r="F298" i="16"/>
  <c r="L292" i="16"/>
  <c r="I291" i="16"/>
  <c r="H290" i="16"/>
  <c r="O287" i="16"/>
  <c r="N286" i="16"/>
  <c r="K285" i="16"/>
  <c r="J284" i="16"/>
  <c r="F283" i="16"/>
  <c r="O281" i="16"/>
  <c r="L280" i="16"/>
  <c r="K279" i="16"/>
  <c r="K278" i="16"/>
  <c r="J277" i="16"/>
  <c r="J272" i="16"/>
  <c r="I271" i="16"/>
  <c r="H270" i="16"/>
  <c r="H269" i="16"/>
  <c r="I267" i="16"/>
  <c r="J266" i="16"/>
  <c r="K265" i="16"/>
  <c r="L264" i="16"/>
  <c r="L263" i="16"/>
  <c r="M262" i="16"/>
  <c r="N261" i="16"/>
  <c r="O260" i="16"/>
  <c r="F260" i="16"/>
  <c r="G259" i="16"/>
  <c r="H258" i="16"/>
  <c r="H257" i="16"/>
  <c r="I256" i="16"/>
  <c r="J251" i="16"/>
  <c r="K250" i="16"/>
  <c r="L249" i="16"/>
  <c r="M248" i="16"/>
  <c r="N246" i="16"/>
  <c r="F246" i="16"/>
  <c r="H245" i="16"/>
  <c r="J244" i="16"/>
  <c r="L243" i="16"/>
  <c r="N242" i="16"/>
  <c r="F242" i="16"/>
  <c r="H241" i="16"/>
  <c r="J240" i="16"/>
  <c r="L239" i="16"/>
  <c r="N238" i="16"/>
  <c r="F238" i="16"/>
  <c r="H237" i="16"/>
  <c r="I356" i="16"/>
  <c r="F355" i="16"/>
  <c r="O353" i="16"/>
  <c r="L351" i="16"/>
  <c r="J350" i="16"/>
  <c r="G349" i="16"/>
  <c r="F348" i="16"/>
  <c r="M346" i="16"/>
  <c r="L345" i="16"/>
  <c r="I344" i="16"/>
  <c r="H343" i="16"/>
  <c r="N341" i="16"/>
  <c r="K340" i="16"/>
  <c r="J335" i="16"/>
  <c r="G334" i="16"/>
  <c r="F333" i="16"/>
  <c r="M330" i="16"/>
  <c r="L329" i="16"/>
  <c r="H328" i="16"/>
  <c r="G327" i="16"/>
  <c r="N325" i="16"/>
  <c r="M324" i="16"/>
  <c r="J323" i="16"/>
  <c r="I322" i="16"/>
  <c r="F321" i="16"/>
  <c r="N319" i="16"/>
  <c r="K314" i="16"/>
  <c r="J313" i="16"/>
  <c r="G312" i="16"/>
  <c r="F311" i="16"/>
  <c r="M308" i="16"/>
  <c r="L307" i="16"/>
  <c r="H306" i="16"/>
  <c r="O304" i="16"/>
  <c r="N303" i="16"/>
  <c r="K302" i="16"/>
  <c r="J301" i="16"/>
  <c r="G300" i="16"/>
  <c r="F299" i="16"/>
  <c r="L293" i="16"/>
  <c r="K292" i="16"/>
  <c r="H291" i="16"/>
  <c r="G290" i="16"/>
  <c r="N287" i="16"/>
  <c r="M286" i="16"/>
  <c r="J285" i="16"/>
  <c r="H284" i="16"/>
  <c r="O282" i="16"/>
  <c r="N281" i="16"/>
  <c r="K280" i="16"/>
  <c r="J279" i="16"/>
  <c r="I278" i="16"/>
  <c r="I277" i="16"/>
  <c r="H272" i="16"/>
  <c r="G271" i="16"/>
  <c r="G270" i="16"/>
  <c r="G269" i="16"/>
  <c r="H267" i="16"/>
  <c r="I266" i="16"/>
  <c r="J265" i="16"/>
  <c r="J264" i="16"/>
  <c r="K263" i="16"/>
  <c r="L262" i="16"/>
  <c r="M261" i="16"/>
  <c r="N260" i="16"/>
  <c r="O259" i="16"/>
  <c r="F259" i="16"/>
  <c r="F258" i="16"/>
  <c r="G257" i="16"/>
  <c r="H256" i="16"/>
  <c r="I251" i="16"/>
  <c r="J250" i="16"/>
  <c r="K249" i="16"/>
  <c r="L248" i="16"/>
  <c r="M246" i="16"/>
  <c r="O245" i="16"/>
  <c r="G245" i="16"/>
  <c r="H356" i="16"/>
  <c r="I354" i="16"/>
  <c r="I351" i="16"/>
  <c r="M349" i="16"/>
  <c r="K347" i="16"/>
  <c r="I345" i="16"/>
  <c r="L343" i="16"/>
  <c r="L341" i="16"/>
  <c r="F340" i="16"/>
  <c r="N333" i="16"/>
  <c r="L330" i="16"/>
  <c r="O328" i="16"/>
  <c r="M326" i="16"/>
  <c r="F325" i="16"/>
  <c r="F323" i="16"/>
  <c r="N320" i="16"/>
  <c r="H319" i="16"/>
  <c r="F313" i="16"/>
  <c r="I311" i="16"/>
  <c r="G308" i="16"/>
  <c r="G306" i="16"/>
  <c r="K304" i="16"/>
  <c r="I302" i="16"/>
  <c r="L300" i="16"/>
  <c r="J298" i="16"/>
  <c r="J292" i="16"/>
  <c r="N290" i="16"/>
  <c r="L287" i="16"/>
  <c r="O285" i="16"/>
  <c r="M283" i="16"/>
  <c r="K281" i="16"/>
  <c r="N279" i="16"/>
  <c r="F278" i="16"/>
  <c r="L272" i="16"/>
  <c r="N270" i="16"/>
  <c r="F269" i="16"/>
  <c r="M266" i="16"/>
  <c r="G265" i="16"/>
  <c r="O263" i="16"/>
  <c r="I262" i="16"/>
  <c r="M260" i="16"/>
  <c r="J259" i="16"/>
  <c r="N257" i="16"/>
  <c r="L256" i="16"/>
  <c r="F251" i="16"/>
  <c r="J249" i="16"/>
  <c r="G248" i="16"/>
  <c r="M245" i="16"/>
  <c r="L244" i="16"/>
  <c r="J243" i="16"/>
  <c r="J242" i="16"/>
  <c r="J241" i="16"/>
  <c r="H240" i="16"/>
  <c r="H239" i="16"/>
  <c r="H238" i="16"/>
  <c r="F237" i="16"/>
  <c r="G236" i="16"/>
  <c r="H235" i="16"/>
  <c r="I230" i="16"/>
  <c r="J229" i="16"/>
  <c r="J228" i="16"/>
  <c r="K227" i="16"/>
  <c r="M224" i="16"/>
  <c r="N223" i="16"/>
  <c r="O222" i="16"/>
  <c r="F222" i="16"/>
  <c r="H219" i="16"/>
  <c r="I218" i="16"/>
  <c r="J216" i="16"/>
  <c r="K217" i="16"/>
  <c r="L215" i="16"/>
  <c r="M209" i="16"/>
  <c r="N208" i="16"/>
  <c r="O207" i="16"/>
  <c r="F207" i="16"/>
  <c r="G206" i="16"/>
  <c r="H203" i="16"/>
  <c r="I202" i="16"/>
  <c r="J201" i="16"/>
  <c r="K200" i="16"/>
  <c r="L199" i="16"/>
  <c r="N197" i="16"/>
  <c r="N196" i="16"/>
  <c r="F195" i="16"/>
  <c r="G194" i="16"/>
  <c r="H193" i="16"/>
  <c r="I172" i="16"/>
  <c r="J167" i="16"/>
  <c r="J166" i="16"/>
  <c r="K165" i="16"/>
  <c r="O355" i="16"/>
  <c r="H354" i="16"/>
  <c r="H351" i="16"/>
  <c r="F349" i="16"/>
  <c r="J347" i="16"/>
  <c r="H345" i="16"/>
  <c r="K343" i="16"/>
  <c r="I341" i="16"/>
  <c r="I335" i="16"/>
  <c r="L333" i="16"/>
  <c r="J330" i="16"/>
  <c r="N328" i="16"/>
  <c r="L326" i="16"/>
  <c r="L324" i="16"/>
  <c r="M322" i="16"/>
  <c r="M320" i="16"/>
  <c r="G319" i="16"/>
  <c r="O312" i="16"/>
  <c r="M309" i="16"/>
  <c r="F308" i="16"/>
  <c r="F306" i="16"/>
  <c r="J304" i="16"/>
  <c r="H302" i="16"/>
  <c r="F300" i="16"/>
  <c r="I298" i="16"/>
  <c r="G292" i="16"/>
  <c r="J290" i="16"/>
  <c r="J287" i="16"/>
  <c r="H285" i="16"/>
  <c r="L283" i="16"/>
  <c r="J281" i="16"/>
  <c r="M279" i="16"/>
  <c r="O277" i="16"/>
  <c r="G272" i="16"/>
  <c r="M270" i="16"/>
  <c r="O267" i="16"/>
  <c r="L266" i="16"/>
  <c r="F265" i="16"/>
  <c r="J263" i="16"/>
  <c r="H262" i="16"/>
  <c r="L260" i="16"/>
  <c r="I259" i="16"/>
  <c r="M257" i="16"/>
  <c r="G256" i="16"/>
  <c r="N250" i="16"/>
  <c r="H249" i="16"/>
  <c r="F248" i="16"/>
  <c r="L245" i="16"/>
  <c r="I244" i="16"/>
  <c r="I243" i="16"/>
  <c r="I242" i="16"/>
  <c r="G241" i="16"/>
  <c r="G240" i="16"/>
  <c r="G239" i="16"/>
  <c r="O237" i="16"/>
  <c r="O236" i="16"/>
  <c r="F236" i="16"/>
  <c r="G235" i="16"/>
  <c r="H230" i="16"/>
  <c r="H229" i="16"/>
  <c r="I228" i="16"/>
  <c r="J227" i="16"/>
  <c r="L224" i="16"/>
  <c r="M223" i="16"/>
  <c r="N222" i="16"/>
  <c r="N221" i="16"/>
  <c r="O220" i="16"/>
  <c r="G219" i="16"/>
  <c r="H218" i="16"/>
  <c r="I216" i="16"/>
  <c r="J217" i="16"/>
  <c r="J215" i="16"/>
  <c r="K214" i="16"/>
  <c r="L209" i="16"/>
  <c r="M208" i="16"/>
  <c r="N207" i="16"/>
  <c r="O206" i="16"/>
  <c r="F206" i="16"/>
  <c r="N355" i="16"/>
  <c r="N353" i="16"/>
  <c r="O350" i="16"/>
  <c r="O348" i="16"/>
  <c r="H347" i="16"/>
  <c r="F345" i="16"/>
  <c r="N342" i="16"/>
  <c r="H341" i="16"/>
  <c r="H335" i="16"/>
  <c r="I333" i="16"/>
  <c r="I330" i="16"/>
  <c r="G328" i="16"/>
  <c r="K326" i="16"/>
  <c r="I324" i="16"/>
  <c r="L322" i="16"/>
  <c r="L320" i="16"/>
  <c r="J314" i="16"/>
  <c r="N312" i="16"/>
  <c r="L309" i="16"/>
  <c r="O307" i="16"/>
  <c r="M305" i="16"/>
  <c r="M303" i="16"/>
  <c r="F302" i="16"/>
  <c r="N299" i="16"/>
  <c r="H298" i="16"/>
  <c r="F292" i="16"/>
  <c r="F290" i="16"/>
  <c r="G287" i="16"/>
  <c r="G285" i="16"/>
  <c r="K283" i="16"/>
  <c r="I281" i="16"/>
  <c r="I279" i="16"/>
  <c r="N277" i="16"/>
  <c r="O271" i="16"/>
  <c r="L270" i="16"/>
  <c r="N267" i="16"/>
  <c r="H266" i="16"/>
  <c r="O264" i="16"/>
  <c r="I263" i="16"/>
  <c r="F262" i="16"/>
  <c r="J260" i="16"/>
  <c r="N258" i="16"/>
  <c r="L257" i="16"/>
  <c r="F256" i="16"/>
  <c r="M250" i="16"/>
  <c r="G249" i="16"/>
  <c r="L246" i="16"/>
  <c r="K245" i="16"/>
  <c r="H244" i="16"/>
  <c r="H243" i="16"/>
  <c r="H242" i="16"/>
  <c r="F241" i="16"/>
  <c r="F240" i="16"/>
  <c r="F239" i="16"/>
  <c r="N237" i="16"/>
  <c r="N236" i="16"/>
  <c r="O235" i="16"/>
  <c r="F235" i="16"/>
  <c r="F230" i="16"/>
  <c r="G229" i="16"/>
  <c r="H228" i="16"/>
  <c r="I227" i="16"/>
  <c r="K224" i="16"/>
  <c r="L223" i="16"/>
  <c r="L222" i="16"/>
  <c r="M221" i="16"/>
  <c r="N220" i="16"/>
  <c r="F219" i="16"/>
  <c r="G218" i="16"/>
  <c r="H216" i="16"/>
  <c r="H217" i="16"/>
  <c r="I215" i="16"/>
  <c r="J214" i="16"/>
  <c r="K209" i="16"/>
  <c r="L208" i="16"/>
  <c r="M207" i="16"/>
  <c r="N206" i="16"/>
  <c r="O203" i="16"/>
  <c r="L355" i="16"/>
  <c r="J353" i="16"/>
  <c r="N350" i="16"/>
  <c r="N348" i="16"/>
  <c r="L346" i="16"/>
  <c r="O344" i="16"/>
  <c r="M342" i="16"/>
  <c r="G341" i="16"/>
  <c r="O334" i="16"/>
  <c r="O332" i="16"/>
  <c r="H330" i="16"/>
  <c r="F328" i="16"/>
  <c r="J326" i="16"/>
  <c r="H324" i="16"/>
  <c r="H322" i="16"/>
  <c r="I320" i="16"/>
  <c r="I314" i="16"/>
  <c r="L312" i="16"/>
  <c r="J309" i="16"/>
  <c r="H307" i="16"/>
  <c r="L305" i="16"/>
  <c r="L303" i="16"/>
  <c r="M301" i="16"/>
  <c r="M299" i="16"/>
  <c r="K293" i="16"/>
  <c r="O291" i="16"/>
  <c r="M288" i="16"/>
  <c r="F287" i="16"/>
  <c r="F285" i="16"/>
  <c r="N282" i="16"/>
  <c r="H281" i="16"/>
  <c r="G279" i="16"/>
  <c r="M277" i="16"/>
  <c r="N271" i="16"/>
  <c r="F270" i="16"/>
  <c r="L267" i="16"/>
  <c r="F266" i="16"/>
  <c r="N264" i="16"/>
  <c r="H263" i="16"/>
  <c r="L261" i="16"/>
  <c r="I260" i="16"/>
  <c r="M258" i="16"/>
  <c r="K257" i="16"/>
  <c r="O251" i="16"/>
  <c r="I250" i="16"/>
  <c r="F249" i="16"/>
  <c r="K246" i="16"/>
  <c r="J245" i="16"/>
  <c r="G244" i="16"/>
  <c r="G243" i="16"/>
  <c r="O241" i="16"/>
  <c r="O240" i="16"/>
  <c r="O239" i="16"/>
  <c r="M238" i="16"/>
  <c r="M237" i="16"/>
  <c r="M236" i="16"/>
  <c r="N235" i="16"/>
  <c r="N230" i="16"/>
  <c r="O229" i="16"/>
  <c r="F229" i="16"/>
  <c r="K355" i="16"/>
  <c r="I353" i="16"/>
  <c r="G350" i="16"/>
  <c r="K348" i="16"/>
  <c r="K346" i="16"/>
  <c r="N344" i="16"/>
  <c r="L342" i="16"/>
  <c r="J340" i="16"/>
  <c r="N334" i="16"/>
  <c r="N332" i="16"/>
  <c r="O329" i="16"/>
  <c r="O327" i="16"/>
  <c r="M325" i="16"/>
  <c r="F324" i="16"/>
  <c r="N321" i="16"/>
  <c r="H320" i="16"/>
  <c r="H314" i="16"/>
  <c r="F312" i="16"/>
  <c r="I309" i="16"/>
  <c r="G307" i="16"/>
  <c r="K305" i="16"/>
  <c r="I303" i="16"/>
  <c r="I301" i="16"/>
  <c r="L299" i="16"/>
  <c r="J293" i="16"/>
  <c r="N291" i="16"/>
  <c r="L288" i="16"/>
  <c r="L286" i="16"/>
  <c r="M284" i="16"/>
  <c r="M282" i="16"/>
  <c r="F281" i="16"/>
  <c r="O278" i="16"/>
  <c r="G277" i="16"/>
  <c r="M271" i="16"/>
  <c r="O269" i="16"/>
  <c r="K267" i="16"/>
  <c r="O265" i="16"/>
  <c r="I264" i="16"/>
  <c r="G263" i="16"/>
  <c r="K261" i="16"/>
  <c r="H260" i="16"/>
  <c r="L258" i="16"/>
  <c r="F257" i="16"/>
  <c r="N251" i="16"/>
  <c r="H250" i="16"/>
  <c r="O248" i="16"/>
  <c r="J246" i="16"/>
  <c r="F245" i="16"/>
  <c r="F244" i="16"/>
  <c r="F243" i="16"/>
  <c r="N241" i="16"/>
  <c r="N240" i="16"/>
  <c r="N239" i="16"/>
  <c r="L238" i="16"/>
  <c r="L237" i="16"/>
  <c r="L236" i="16"/>
  <c r="L235" i="16"/>
  <c r="M230" i="16"/>
  <c r="N229" i="16"/>
  <c r="O228" i="16"/>
  <c r="F228" i="16"/>
  <c r="G227" i="16"/>
  <c r="H224" i="16"/>
  <c r="I223" i="16"/>
  <c r="J222" i="16"/>
  <c r="K221" i="16"/>
  <c r="L220" i="16"/>
  <c r="N218" i="16"/>
  <c r="O217" i="16"/>
  <c r="F217" i="16"/>
  <c r="G215" i="16"/>
  <c r="H214" i="16"/>
  <c r="I209" i="16"/>
  <c r="J208" i="16"/>
  <c r="J207" i="16"/>
  <c r="K206" i="16"/>
  <c r="L204" i="16"/>
  <c r="M203" i="16"/>
  <c r="N202" i="16"/>
  <c r="O201" i="16"/>
  <c r="F201" i="16"/>
  <c r="F200" i="16"/>
  <c r="O354" i="16"/>
  <c r="N349" i="16"/>
  <c r="F344" i="16"/>
  <c r="L334" i="16"/>
  <c r="F329" i="16"/>
  <c r="I323" i="16"/>
  <c r="O313" i="16"/>
  <c r="J308" i="16"/>
  <c r="F303" i="16"/>
  <c r="I293" i="16"/>
  <c r="M287" i="16"/>
  <c r="I282" i="16"/>
  <c r="F277" i="16"/>
  <c r="J269" i="16"/>
  <c r="G264" i="16"/>
  <c r="N259" i="16"/>
  <c r="M256" i="16"/>
  <c r="I248" i="16"/>
  <c r="O243" i="16"/>
  <c r="K241" i="16"/>
  <c r="J238" i="16"/>
  <c r="K235" i="16"/>
  <c r="K229" i="16"/>
  <c r="H227" i="16"/>
  <c r="J224" i="16"/>
  <c r="K222" i="16"/>
  <c r="M220" i="16"/>
  <c r="O218" i="16"/>
  <c r="F216" i="16"/>
  <c r="H215" i="16"/>
  <c r="J209" i="16"/>
  <c r="L207" i="16"/>
  <c r="G203" i="16"/>
  <c r="F202" i="16"/>
  <c r="M200" i="16"/>
  <c r="K199" i="16"/>
  <c r="J198" i="16"/>
  <c r="J197" i="16"/>
  <c r="J196" i="16"/>
  <c r="J195" i="16"/>
  <c r="I194" i="16"/>
  <c r="I193" i="16"/>
  <c r="H172" i="16"/>
  <c r="G167" i="16"/>
  <c r="G166" i="16"/>
  <c r="G165" i="16"/>
  <c r="H164" i="16"/>
  <c r="I161" i="16"/>
  <c r="J160" i="16"/>
  <c r="K159" i="16"/>
  <c r="L158" i="16"/>
  <c r="M157" i="16"/>
  <c r="N155" i="16"/>
  <c r="O154" i="16"/>
  <c r="F154" i="16"/>
  <c r="G153" i="16"/>
  <c r="H152" i="16"/>
  <c r="I151" i="16"/>
  <c r="J146" i="16"/>
  <c r="J145" i="16"/>
  <c r="K144" i="16"/>
  <c r="L143" i="16"/>
  <c r="N140" i="16"/>
  <c r="O139" i="16"/>
  <c r="F139" i="16"/>
  <c r="F138" i="16"/>
  <c r="G137" i="16"/>
  <c r="I135" i="16"/>
  <c r="J134" i="16"/>
  <c r="K133" i="16"/>
  <c r="L131" i="16"/>
  <c r="O188" i="16"/>
  <c r="G188" i="16"/>
  <c r="I187" i="16"/>
  <c r="K186" i="16"/>
  <c r="M185" i="16"/>
  <c r="O183" i="16"/>
  <c r="I182" i="16"/>
  <c r="K181" i="16"/>
  <c r="N354" i="16"/>
  <c r="J348" i="16"/>
  <c r="M343" i="16"/>
  <c r="F334" i="16"/>
  <c r="N327" i="16"/>
  <c r="H323" i="16"/>
  <c r="N313" i="16"/>
  <c r="F307" i="16"/>
  <c r="J302" i="16"/>
  <c r="H293" i="16"/>
  <c r="H286" i="16"/>
  <c r="H282" i="16"/>
  <c r="O272" i="16"/>
  <c r="G267" i="16"/>
  <c r="F264" i="16"/>
  <c r="L259" i="16"/>
  <c r="L251" i="16"/>
  <c r="H248" i="16"/>
  <c r="N243" i="16"/>
  <c r="M240" i="16"/>
  <c r="I238" i="16"/>
  <c r="J235" i="16"/>
  <c r="N228" i="16"/>
  <c r="F227" i="16"/>
  <c r="G224" i="16"/>
  <c r="I222" i="16"/>
  <c r="K220" i="16"/>
  <c r="L218" i="16"/>
  <c r="N217" i="16"/>
  <c r="F215" i="16"/>
  <c r="H209" i="16"/>
  <c r="I207" i="16"/>
  <c r="F203" i="16"/>
  <c r="N201" i="16"/>
  <c r="L200" i="16"/>
  <c r="J199" i="16"/>
  <c r="I198" i="16"/>
  <c r="I197" i="16"/>
  <c r="I196" i="16"/>
  <c r="H195" i="16"/>
  <c r="H194" i="16"/>
  <c r="G193" i="16"/>
  <c r="F172" i="16"/>
  <c r="F167" i="16"/>
  <c r="F166" i="16"/>
  <c r="F165" i="16"/>
  <c r="F164" i="16"/>
  <c r="H161" i="16"/>
  <c r="I160" i="16"/>
  <c r="J159" i="16"/>
  <c r="K158" i="16"/>
  <c r="L157" i="16"/>
  <c r="M155" i="16"/>
  <c r="N154" i="16"/>
  <c r="O153" i="16"/>
  <c r="F153" i="16"/>
  <c r="G152" i="16"/>
  <c r="H151" i="16"/>
  <c r="H146" i="16"/>
  <c r="I145" i="16"/>
  <c r="J144" i="16"/>
  <c r="K143" i="16"/>
  <c r="M140" i="16"/>
  <c r="N139" i="16"/>
  <c r="N138" i="16"/>
  <c r="O137" i="16"/>
  <c r="F137" i="16"/>
  <c r="H135" i="16"/>
  <c r="I134" i="16"/>
  <c r="J133" i="16"/>
  <c r="J132" i="16"/>
  <c r="K131" i="16"/>
  <c r="N188" i="16"/>
  <c r="F188" i="16"/>
  <c r="H187" i="16"/>
  <c r="J186" i="16"/>
  <c r="L185" i="16"/>
  <c r="H182" i="16"/>
  <c r="J181" i="16"/>
  <c r="L354" i="16"/>
  <c r="M347" i="16"/>
  <c r="K342" i="16"/>
  <c r="O333" i="16"/>
  <c r="K327" i="16"/>
  <c r="M321" i="16"/>
  <c r="G313" i="16"/>
  <c r="O306" i="16"/>
  <c r="H301" i="16"/>
  <c r="O292" i="16"/>
  <c r="G286" i="16"/>
  <c r="J280" i="16"/>
  <c r="M272" i="16"/>
  <c r="F267" i="16"/>
  <c r="F263" i="16"/>
  <c r="K259" i="16"/>
  <c r="H251" i="16"/>
  <c r="I246" i="16"/>
  <c r="K243" i="16"/>
  <c r="L240" i="16"/>
  <c r="K237" i="16"/>
  <c r="I235" i="16"/>
  <c r="M228" i="16"/>
  <c r="F224" i="16"/>
  <c r="H222" i="16"/>
  <c r="J220" i="16"/>
  <c r="K218" i="16"/>
  <c r="M217" i="16"/>
  <c r="F209" i="16"/>
  <c r="H207" i="16"/>
  <c r="O202" i="16"/>
  <c r="L201" i="16"/>
  <c r="J200" i="16"/>
  <c r="H198" i="16"/>
  <c r="H197" i="16"/>
  <c r="H196" i="16"/>
  <c r="G195" i="16"/>
  <c r="F194" i="16"/>
  <c r="F193" i="16"/>
  <c r="O167" i="16"/>
  <c r="O166" i="16"/>
  <c r="O165" i="16"/>
  <c r="N164" i="16"/>
  <c r="G161" i="16"/>
  <c r="H160" i="16"/>
  <c r="I159" i="16"/>
  <c r="J158" i="16"/>
  <c r="J157" i="16"/>
  <c r="K156" i="16"/>
  <c r="L155" i="16"/>
  <c r="M154" i="16"/>
  <c r="O152" i="16"/>
  <c r="F152" i="16"/>
  <c r="F151" i="16"/>
  <c r="G146" i="16"/>
  <c r="H145" i="16"/>
  <c r="I144" i="16"/>
  <c r="J143" i="16"/>
  <c r="L140" i="16"/>
  <c r="L139" i="16"/>
  <c r="M138" i="16"/>
  <c r="N137" i="16"/>
  <c r="O136" i="16"/>
  <c r="G135" i="16"/>
  <c r="H134" i="16"/>
  <c r="H133" i="16"/>
  <c r="I132" i="16"/>
  <c r="J131" i="16"/>
  <c r="M188" i="16"/>
  <c r="O187" i="16"/>
  <c r="G187" i="16"/>
  <c r="I186" i="16"/>
  <c r="K185" i="16"/>
  <c r="O182" i="16"/>
  <c r="G353" i="16"/>
  <c r="J346" i="16"/>
  <c r="M341" i="16"/>
  <c r="I332" i="16"/>
  <c r="L325" i="16"/>
  <c r="K321" i="16"/>
  <c r="N311" i="16"/>
  <c r="N304" i="16"/>
  <c r="M300" i="16"/>
  <c r="F291" i="16"/>
  <c r="L284" i="16"/>
  <c r="H280" i="16"/>
  <c r="F271" i="16"/>
  <c r="N265" i="16"/>
  <c r="J262" i="16"/>
  <c r="J258" i="16"/>
  <c r="F250" i="16"/>
  <c r="N245" i="16"/>
  <c r="L242" i="16"/>
  <c r="K239" i="16"/>
  <c r="G237" i="16"/>
  <c r="K230" i="16"/>
  <c r="G228" i="16"/>
  <c r="J223" i="16"/>
  <c r="L221" i="16"/>
  <c r="F218" i="16"/>
  <c r="G217" i="16"/>
  <c r="I214" i="16"/>
  <c r="K208" i="16"/>
  <c r="L206" i="16"/>
  <c r="N203" i="16"/>
  <c r="L202" i="16"/>
  <c r="I201" i="16"/>
  <c r="H200" i="16"/>
  <c r="F198" i="16"/>
  <c r="F197" i="16"/>
  <c r="N194" i="16"/>
  <c r="M167" i="16"/>
  <c r="M166" i="16"/>
  <c r="L165" i="16"/>
  <c r="L164" i="16"/>
  <c r="N161" i="16"/>
  <c r="O160" i="16"/>
  <c r="F160" i="16"/>
  <c r="F159" i="16"/>
  <c r="G158" i="16"/>
  <c r="I156" i="16"/>
  <c r="J155" i="16"/>
  <c r="K154" i="16"/>
  <c r="L152" i="16"/>
  <c r="N146" i="16"/>
  <c r="O145" i="16"/>
  <c r="F145" i="16"/>
  <c r="G144" i="16"/>
  <c r="H143" i="16"/>
  <c r="I140" i="16"/>
  <c r="J139" i="16"/>
  <c r="H353" i="16"/>
  <c r="J342" i="16"/>
  <c r="F327" i="16"/>
  <c r="O311" i="16"/>
  <c r="N300" i="16"/>
  <c r="F286" i="16"/>
  <c r="L271" i="16"/>
  <c r="K262" i="16"/>
  <c r="G251" i="16"/>
  <c r="M242" i="16"/>
  <c r="J237" i="16"/>
  <c r="L228" i="16"/>
  <c r="O223" i="16"/>
  <c r="L217" i="16"/>
  <c r="O208" i="16"/>
  <c r="K201" i="16"/>
  <c r="G197" i="16"/>
  <c r="O194" i="16"/>
  <c r="N166" i="16"/>
  <c r="M164" i="16"/>
  <c r="O161" i="16"/>
  <c r="G160" i="16"/>
  <c r="H158" i="16"/>
  <c r="J156" i="16"/>
  <c r="L154" i="16"/>
  <c r="N152" i="16"/>
  <c r="O146" i="16"/>
  <c r="G145" i="16"/>
  <c r="I143" i="16"/>
  <c r="J140" i="16"/>
  <c r="L138" i="16"/>
  <c r="J137" i="16"/>
  <c r="K134" i="16"/>
  <c r="I131" i="16"/>
  <c r="G130" i="16"/>
  <c r="M187" i="16"/>
  <c r="L186" i="16"/>
  <c r="H185" i="16"/>
  <c r="N182" i="16"/>
  <c r="N181" i="16"/>
  <c r="N180" i="16"/>
  <c r="F180" i="16"/>
  <c r="H179" i="16"/>
  <c r="J178" i="16"/>
  <c r="N176" i="16"/>
  <c r="F176" i="16"/>
  <c r="H175" i="16"/>
  <c r="J174" i="16"/>
  <c r="L173" i="16"/>
  <c r="N125" i="16"/>
  <c r="F125" i="16"/>
  <c r="H124" i="16"/>
  <c r="J123" i="16"/>
  <c r="L122" i="16"/>
  <c r="H119" i="16"/>
  <c r="J118" i="16"/>
  <c r="L117" i="16"/>
  <c r="N116" i="16"/>
  <c r="F116" i="16"/>
  <c r="J114" i="16"/>
  <c r="L113" i="16"/>
  <c r="N112" i="16"/>
  <c r="F112" i="16"/>
  <c r="H111" i="16"/>
  <c r="J110" i="16"/>
  <c r="N104" i="16"/>
  <c r="F104" i="16"/>
  <c r="H103" i="16"/>
  <c r="J102" i="16"/>
  <c r="L101" i="16"/>
  <c r="H98" i="16"/>
  <c r="J97" i="16"/>
  <c r="L96" i="16"/>
  <c r="N95" i="16"/>
  <c r="F95" i="16"/>
  <c r="J93" i="16"/>
  <c r="L92" i="16"/>
  <c r="N91" i="16"/>
  <c r="F91" i="16"/>
  <c r="H90" i="16"/>
  <c r="J89" i="16"/>
  <c r="N83" i="16"/>
  <c r="F83" i="16"/>
  <c r="H82" i="16"/>
  <c r="J81" i="16"/>
  <c r="J351" i="16"/>
  <c r="I340" i="16"/>
  <c r="K325" i="16"/>
  <c r="J311" i="16"/>
  <c r="I299" i="16"/>
  <c r="O283" i="16"/>
  <c r="O270" i="16"/>
  <c r="J261" i="16"/>
  <c r="O249" i="16"/>
  <c r="K242" i="16"/>
  <c r="J236" i="16"/>
  <c r="O227" i="16"/>
  <c r="H223" i="16"/>
  <c r="O215" i="16"/>
  <c r="H208" i="16"/>
  <c r="L203" i="16"/>
  <c r="H201" i="16"/>
  <c r="M196" i="16"/>
  <c r="M194" i="16"/>
  <c r="L166" i="16"/>
  <c r="K164" i="16"/>
  <c r="M161" i="16"/>
  <c r="N159" i="16"/>
  <c r="F158" i="16"/>
  <c r="H156" i="16"/>
  <c r="J154" i="16"/>
  <c r="K152" i="16"/>
  <c r="M146" i="16"/>
  <c r="O144" i="16"/>
  <c r="F143" i="16"/>
  <c r="H140" i="16"/>
  <c r="K138" i="16"/>
  <c r="H137" i="16"/>
  <c r="F134" i="16"/>
  <c r="H131" i="16"/>
  <c r="F130" i="16"/>
  <c r="L187" i="16"/>
  <c r="H186" i="16"/>
  <c r="G185" i="16"/>
  <c r="M182" i="16"/>
  <c r="M181" i="16"/>
  <c r="M180" i="16"/>
  <c r="O179" i="16"/>
  <c r="G179" i="16"/>
  <c r="M176" i="16"/>
  <c r="O175" i="16"/>
  <c r="G175" i="16"/>
  <c r="I174" i="16"/>
  <c r="K173" i="16"/>
  <c r="M125" i="16"/>
  <c r="O124" i="16"/>
  <c r="G124" i="16"/>
  <c r="I123" i="16"/>
  <c r="K122" i="16"/>
  <c r="O119" i="16"/>
  <c r="G119" i="16"/>
  <c r="I118" i="16"/>
  <c r="K117" i="16"/>
  <c r="M116" i="16"/>
  <c r="O115" i="16"/>
  <c r="I114" i="16"/>
  <c r="K113" i="16"/>
  <c r="M112" i="16"/>
  <c r="G111" i="16"/>
  <c r="I110" i="16"/>
  <c r="M104" i="16"/>
  <c r="O103" i="16"/>
  <c r="G103" i="16"/>
  <c r="I102" i="16"/>
  <c r="K101" i="16"/>
  <c r="O98" i="16"/>
  <c r="G98" i="16"/>
  <c r="I97" i="16"/>
  <c r="K96" i="16"/>
  <c r="M95" i="16"/>
  <c r="O94" i="16"/>
  <c r="I93" i="16"/>
  <c r="K92" i="16"/>
  <c r="F350" i="16"/>
  <c r="H340" i="16"/>
  <c r="J325" i="16"/>
  <c r="H309" i="16"/>
  <c r="N298" i="16"/>
  <c r="N283" i="16"/>
  <c r="N269" i="16"/>
  <c r="H261" i="16"/>
  <c r="N249" i="16"/>
  <c r="M241" i="16"/>
  <c r="I236" i="16"/>
  <c r="N227" i="16"/>
  <c r="G223" i="16"/>
  <c r="J219" i="16"/>
  <c r="N215" i="16"/>
  <c r="G208" i="16"/>
  <c r="K203" i="16"/>
  <c r="G201" i="16"/>
  <c r="L196" i="16"/>
  <c r="L194" i="16"/>
  <c r="I166" i="16"/>
  <c r="J164" i="16"/>
  <c r="L161" i="16"/>
  <c r="M159" i="16"/>
  <c r="O157" i="16"/>
  <c r="G156" i="16"/>
  <c r="H154" i="16"/>
  <c r="J152" i="16"/>
  <c r="L146" i="16"/>
  <c r="N144" i="16"/>
  <c r="G140" i="16"/>
  <c r="J138" i="16"/>
  <c r="N136" i="16"/>
  <c r="O133" i="16"/>
  <c r="G131" i="16"/>
  <c r="L188" i="16"/>
  <c r="K187" i="16"/>
  <c r="G186" i="16"/>
  <c r="F185" i="16"/>
  <c r="L182" i="16"/>
  <c r="L181" i="16"/>
  <c r="L180" i="16"/>
  <c r="N179" i="16"/>
  <c r="F179" i="16"/>
  <c r="J177" i="16"/>
  <c r="L176" i="16"/>
  <c r="N175" i="16"/>
  <c r="F175" i="16"/>
  <c r="H174" i="16"/>
  <c r="J173" i="16"/>
  <c r="L125" i="16"/>
  <c r="N124" i="16"/>
  <c r="F124" i="16"/>
  <c r="H123" i="16"/>
  <c r="J122" i="16"/>
  <c r="N119" i="16"/>
  <c r="F119" i="16"/>
  <c r="H118" i="16"/>
  <c r="J117" i="16"/>
  <c r="L116" i="16"/>
  <c r="N115" i="16"/>
  <c r="H114" i="16"/>
  <c r="J113" i="16"/>
  <c r="L112" i="16"/>
  <c r="F111" i="16"/>
  <c r="H110" i="16"/>
  <c r="J109" i="16"/>
  <c r="L104" i="16"/>
  <c r="N103" i="16"/>
  <c r="F103" i="16"/>
  <c r="H102" i="16"/>
  <c r="J101" i="16"/>
  <c r="N98" i="16"/>
  <c r="F98" i="16"/>
  <c r="H97" i="16"/>
  <c r="J96" i="16"/>
  <c r="L95" i="16"/>
  <c r="N94" i="16"/>
  <c r="H93" i="16"/>
  <c r="J92" i="16"/>
  <c r="L91" i="16"/>
  <c r="F90" i="16"/>
  <c r="H89" i="16"/>
  <c r="J88" i="16"/>
  <c r="L83" i="16"/>
  <c r="N82" i="16"/>
  <c r="F82" i="16"/>
  <c r="H81" i="16"/>
  <c r="J80" i="16"/>
  <c r="N77" i="16"/>
  <c r="O349" i="16"/>
  <c r="G340" i="16"/>
  <c r="O323" i="16"/>
  <c r="L308" i="16"/>
  <c r="K298" i="16"/>
  <c r="L282" i="16"/>
  <c r="M269" i="16"/>
  <c r="G261" i="16"/>
  <c r="J248" i="16"/>
  <c r="L241" i="16"/>
  <c r="H236" i="16"/>
  <c r="L227" i="16"/>
  <c r="F223" i="16"/>
  <c r="I219" i="16"/>
  <c r="M215" i="16"/>
  <c r="F208" i="16"/>
  <c r="J203" i="16"/>
  <c r="N200" i="16"/>
  <c r="K196" i="16"/>
  <c r="J194" i="16"/>
  <c r="J172" i="16"/>
  <c r="H166" i="16"/>
  <c r="I164" i="16"/>
  <c r="J161" i="16"/>
  <c r="L159" i="16"/>
  <c r="N157" i="16"/>
  <c r="F156" i="16"/>
  <c r="G154" i="16"/>
  <c r="I152" i="16"/>
  <c r="K146" i="16"/>
  <c r="L144" i="16"/>
  <c r="F140" i="16"/>
  <c r="I138" i="16"/>
  <c r="M136" i="16"/>
  <c r="J135" i="16"/>
  <c r="N133" i="16"/>
  <c r="H132" i="16"/>
  <c r="F131" i="16"/>
  <c r="K188" i="16"/>
  <c r="J187" i="16"/>
  <c r="F186" i="16"/>
  <c r="K182" i="16"/>
  <c r="I181" i="16"/>
  <c r="K180" i="16"/>
  <c r="M179" i="16"/>
  <c r="O178" i="16"/>
  <c r="I177" i="16"/>
  <c r="K176" i="16"/>
  <c r="M175" i="16"/>
  <c r="G174" i="16"/>
  <c r="I173" i="16"/>
  <c r="K125" i="16"/>
  <c r="M124" i="16"/>
  <c r="O123" i="16"/>
  <c r="G123" i="16"/>
  <c r="I122" i="16"/>
  <c r="M119" i="16"/>
  <c r="O118" i="16"/>
  <c r="G118" i="16"/>
  <c r="I117" i="16"/>
  <c r="K116" i="16"/>
  <c r="M115" i="16"/>
  <c r="G114" i="16"/>
  <c r="I113" i="16"/>
  <c r="K112" i="16"/>
  <c r="O110" i="16"/>
  <c r="G110" i="16"/>
  <c r="I109" i="16"/>
  <c r="K104" i="16"/>
  <c r="M103" i="16"/>
  <c r="O102" i="16"/>
  <c r="G102" i="16"/>
  <c r="I101" i="16"/>
  <c r="M98" i="16"/>
  <c r="O97" i="16"/>
  <c r="G97" i="16"/>
  <c r="L347" i="16"/>
  <c r="J332" i="16"/>
  <c r="L321" i="16"/>
  <c r="N306" i="16"/>
  <c r="G291" i="16"/>
  <c r="I280" i="16"/>
  <c r="N266" i="16"/>
  <c r="K258" i="16"/>
  <c r="H246" i="16"/>
  <c r="I240" i="16"/>
  <c r="L230" i="16"/>
  <c r="M225" i="16"/>
  <c r="G222" i="16"/>
  <c r="J218" i="16"/>
  <c r="G207" i="16"/>
  <c r="M202" i="16"/>
  <c r="I200" i="16"/>
  <c r="G198" i="16"/>
  <c r="F196" i="16"/>
  <c r="N167" i="16"/>
  <c r="N165" i="16"/>
  <c r="F161" i="16"/>
  <c r="H159" i="16"/>
  <c r="K155" i="16"/>
  <c r="F146" i="16"/>
  <c r="H144" i="16"/>
  <c r="K139" i="16"/>
  <c r="H138" i="16"/>
  <c r="L136" i="16"/>
  <c r="F135" i="16"/>
  <c r="M133" i="16"/>
  <c r="G132" i="16"/>
  <c r="J188" i="16"/>
  <c r="F187" i="16"/>
  <c r="O185" i="16"/>
  <c r="J182" i="16"/>
  <c r="H181" i="16"/>
  <c r="J180" i="16"/>
  <c r="L179" i="16"/>
  <c r="N178" i="16"/>
  <c r="H177" i="16"/>
  <c r="J176" i="16"/>
  <c r="L175" i="16"/>
  <c r="F174" i="16"/>
  <c r="H173" i="16"/>
  <c r="J125" i="16"/>
  <c r="L124" i="16"/>
  <c r="N123" i="16"/>
  <c r="F123" i="16"/>
  <c r="H122" i="16"/>
  <c r="L119" i="16"/>
  <c r="N118" i="16"/>
  <c r="F118" i="16"/>
  <c r="H117" i="16"/>
  <c r="J116" i="16"/>
  <c r="L115" i="16"/>
  <c r="F114" i="16"/>
  <c r="H113" i="16"/>
  <c r="J112" i="16"/>
  <c r="N110" i="16"/>
  <c r="F110" i="16"/>
  <c r="H109" i="16"/>
  <c r="J104" i="16"/>
  <c r="L103" i="16"/>
  <c r="N102" i="16"/>
  <c r="F102" i="16"/>
  <c r="H101" i="16"/>
  <c r="L98" i="16"/>
  <c r="N97" i="16"/>
  <c r="F97" i="16"/>
  <c r="H96" i="16"/>
  <c r="J95" i="16"/>
  <c r="L94" i="16"/>
  <c r="F93" i="16"/>
  <c r="H92" i="16"/>
  <c r="J91" i="16"/>
  <c r="N89" i="16"/>
  <c r="F89" i="16"/>
  <c r="H88" i="16"/>
  <c r="J83" i="16"/>
  <c r="L82" i="16"/>
  <c r="N81" i="16"/>
  <c r="F346" i="16"/>
  <c r="I319" i="16"/>
  <c r="M278" i="16"/>
  <c r="O244" i="16"/>
  <c r="L229" i="16"/>
  <c r="J202" i="16"/>
  <c r="K197" i="16"/>
  <c r="K167" i="16"/>
  <c r="N160" i="16"/>
  <c r="O156" i="16"/>
  <c r="K151" i="16"/>
  <c r="K137" i="16"/>
  <c r="G133" i="16"/>
  <c r="I188" i="16"/>
  <c r="I185" i="16"/>
  <c r="F181" i="16"/>
  <c r="M178" i="16"/>
  <c r="O176" i="16"/>
  <c r="I125" i="16"/>
  <c r="K123" i="16"/>
  <c r="O117" i="16"/>
  <c r="G116" i="16"/>
  <c r="N113" i="16"/>
  <c r="J103" i="16"/>
  <c r="G101" i="16"/>
  <c r="I98" i="16"/>
  <c r="G96" i="16"/>
  <c r="K94" i="16"/>
  <c r="O92" i="16"/>
  <c r="K91" i="16"/>
  <c r="I90" i="16"/>
  <c r="M83" i="16"/>
  <c r="J82" i="16"/>
  <c r="G81" i="16"/>
  <c r="H80" i="16"/>
  <c r="I78" i="16"/>
  <c r="J77" i="16"/>
  <c r="L76" i="16"/>
  <c r="N75" i="16"/>
  <c r="F75" i="16"/>
  <c r="H74" i="16"/>
  <c r="J73" i="16"/>
  <c r="N71" i="16"/>
  <c r="F71" i="16"/>
  <c r="H70" i="16"/>
  <c r="J69" i="16"/>
  <c r="L68" i="16"/>
  <c r="F67" i="16"/>
  <c r="H62" i="16"/>
  <c r="J61" i="16"/>
  <c r="L60" i="16"/>
  <c r="N59" i="16"/>
  <c r="F59" i="16"/>
  <c r="J56" i="16"/>
  <c r="L55" i="16"/>
  <c r="N54" i="16"/>
  <c r="F54" i="16"/>
  <c r="H53" i="16"/>
  <c r="J52" i="16"/>
  <c r="N50" i="16"/>
  <c r="F50" i="16"/>
  <c r="H49" i="16"/>
  <c r="J48" i="16"/>
  <c r="L47" i="16"/>
  <c r="F46" i="16"/>
  <c r="H41" i="16"/>
  <c r="J40" i="16"/>
  <c r="L39" i="16"/>
  <c r="N38" i="16"/>
  <c r="J35" i="16"/>
  <c r="L34" i="16"/>
  <c r="N33" i="16"/>
  <c r="F33" i="16"/>
  <c r="H32" i="16"/>
  <c r="J31" i="16"/>
  <c r="N29" i="16"/>
  <c r="F29" i="16"/>
  <c r="H28" i="16"/>
  <c r="L26" i="16"/>
  <c r="F25" i="16"/>
  <c r="M5" i="16"/>
  <c r="I7" i="16"/>
  <c r="G8" i="16"/>
  <c r="O8" i="16"/>
  <c r="K10" i="16"/>
  <c r="I11" i="16"/>
  <c r="G12" i="16"/>
  <c r="O12" i="16"/>
  <c r="M13" i="16"/>
  <c r="K14" i="16"/>
  <c r="G17" i="16"/>
  <c r="O17" i="16"/>
  <c r="M18" i="16"/>
  <c r="K19" i="16"/>
  <c r="I20" i="16"/>
  <c r="H4" i="16"/>
  <c r="F4" i="16"/>
  <c r="O345" i="16"/>
  <c r="M304" i="16"/>
  <c r="H278" i="16"/>
  <c r="N244" i="16"/>
  <c r="K216" i="16"/>
  <c r="H202" i="16"/>
  <c r="H167" i="16"/>
  <c r="L160" i="16"/>
  <c r="I155" i="16"/>
  <c r="J151" i="16"/>
  <c r="J136" i="16"/>
  <c r="F133" i="16"/>
  <c r="H188" i="16"/>
  <c r="O180" i="16"/>
  <c r="L178" i="16"/>
  <c r="I176" i="16"/>
  <c r="H125" i="16"/>
  <c r="O122" i="16"/>
  <c r="N117" i="16"/>
  <c r="K115" i="16"/>
  <c r="M113" i="16"/>
  <c r="J111" i="16"/>
  <c r="G109" i="16"/>
  <c r="I103" i="16"/>
  <c r="F101" i="16"/>
  <c r="M97" i="16"/>
  <c r="F96" i="16"/>
  <c r="J94" i="16"/>
  <c r="N92" i="16"/>
  <c r="I91" i="16"/>
  <c r="G90" i="16"/>
  <c r="K83" i="16"/>
  <c r="I82" i="16"/>
  <c r="F81" i="16"/>
  <c r="G80" i="16"/>
  <c r="I77" i="16"/>
  <c r="K76" i="16"/>
  <c r="M75" i="16"/>
  <c r="O74" i="16"/>
  <c r="G74" i="16"/>
  <c r="M71" i="16"/>
  <c r="O70" i="16"/>
  <c r="G70" i="16"/>
  <c r="I69" i="16"/>
  <c r="K68" i="16"/>
  <c r="O62" i="16"/>
  <c r="G62" i="16"/>
  <c r="I61" i="16"/>
  <c r="K60" i="16"/>
  <c r="M59" i="16"/>
  <c r="I56" i="16"/>
  <c r="K55" i="16"/>
  <c r="M54" i="16"/>
  <c r="O53" i="16"/>
  <c r="G53" i="16"/>
  <c r="M50" i="16"/>
  <c r="O49" i="16"/>
  <c r="G49" i="16"/>
  <c r="I48" i="16"/>
  <c r="K47" i="16"/>
  <c r="O41" i="16"/>
  <c r="G41" i="16"/>
  <c r="I40" i="16"/>
  <c r="K39" i="16"/>
  <c r="M38" i="16"/>
  <c r="I35" i="16"/>
  <c r="K34" i="16"/>
  <c r="M33" i="16"/>
  <c r="O32" i="16"/>
  <c r="G32" i="16"/>
  <c r="M29" i="16"/>
  <c r="O28" i="16"/>
  <c r="G28" i="16"/>
  <c r="K26" i="16"/>
  <c r="F5" i="16"/>
  <c r="N5" i="16"/>
  <c r="J7" i="16"/>
  <c r="H8" i="16"/>
  <c r="F9" i="16"/>
  <c r="L10" i="16"/>
  <c r="J11" i="16"/>
  <c r="H12" i="16"/>
  <c r="F13" i="16"/>
  <c r="N13" i="16"/>
  <c r="L14" i="16"/>
  <c r="H17" i="16"/>
  <c r="F18" i="16"/>
  <c r="N18" i="16"/>
  <c r="L19" i="16"/>
  <c r="J20" i="16"/>
  <c r="I4" i="16"/>
  <c r="H344" i="16"/>
  <c r="L304" i="16"/>
  <c r="M265" i="16"/>
  <c r="M244" i="16"/>
  <c r="O224" i="16"/>
  <c r="G214" i="16"/>
  <c r="G202" i="16"/>
  <c r="J165" i="16"/>
  <c r="K160" i="16"/>
  <c r="H155" i="16"/>
  <c r="N145" i="16"/>
  <c r="O140" i="16"/>
  <c r="F132" i="16"/>
  <c r="N187" i="16"/>
  <c r="I180" i="16"/>
  <c r="K178" i="16"/>
  <c r="H176" i="16"/>
  <c r="O173" i="16"/>
  <c r="G125" i="16"/>
  <c r="N122" i="16"/>
  <c r="K119" i="16"/>
  <c r="M117" i="16"/>
  <c r="J115" i="16"/>
  <c r="G113" i="16"/>
  <c r="I111" i="16"/>
  <c r="F109" i="16"/>
  <c r="M102" i="16"/>
  <c r="L97" i="16"/>
  <c r="O95" i="16"/>
  <c r="M92" i="16"/>
  <c r="H91" i="16"/>
  <c r="O89" i="16"/>
  <c r="I83" i="16"/>
  <c r="G82" i="16"/>
  <c r="O80" i="16"/>
  <c r="F80" i="16"/>
  <c r="H77" i="16"/>
  <c r="J76" i="16"/>
  <c r="L75" i="16"/>
  <c r="N74" i="16"/>
  <c r="F74" i="16"/>
  <c r="J72" i="16"/>
  <c r="L71" i="16"/>
  <c r="N70" i="16"/>
  <c r="F70" i="16"/>
  <c r="H69" i="16"/>
  <c r="J68" i="16"/>
  <c r="N62" i="16"/>
  <c r="F62" i="16"/>
  <c r="H61" i="16"/>
  <c r="J60" i="16"/>
  <c r="L59" i="16"/>
  <c r="H56" i="16"/>
  <c r="J55" i="16"/>
  <c r="L54" i="16"/>
  <c r="N53" i="16"/>
  <c r="F53" i="16"/>
  <c r="J51" i="16"/>
  <c r="L50" i="16"/>
  <c r="N49" i="16"/>
  <c r="F49" i="16"/>
  <c r="H48" i="16"/>
  <c r="J47" i="16"/>
  <c r="N41" i="16"/>
  <c r="F41" i="16"/>
  <c r="H40" i="16"/>
  <c r="J39" i="16"/>
  <c r="L38" i="16"/>
  <c r="H35" i="16"/>
  <c r="J34" i="16"/>
  <c r="L33" i="16"/>
  <c r="N32" i="16"/>
  <c r="J30" i="16"/>
  <c r="L29" i="16"/>
  <c r="N28" i="16"/>
  <c r="F28" i="16"/>
  <c r="J26" i="16"/>
  <c r="G5" i="16"/>
  <c r="O5" i="16"/>
  <c r="K7" i="16"/>
  <c r="I8" i="16"/>
  <c r="G9" i="16"/>
  <c r="M10" i="16"/>
  <c r="K11" i="16"/>
  <c r="I12" i="16"/>
  <c r="G13" i="16"/>
  <c r="O13" i="16"/>
  <c r="M14" i="16"/>
  <c r="I17" i="16"/>
  <c r="G18" i="16"/>
  <c r="O18" i="16"/>
  <c r="M19" i="16"/>
  <c r="K20" i="16"/>
  <c r="J4" i="16"/>
  <c r="J329" i="16"/>
  <c r="O290" i="16"/>
  <c r="H264" i="16"/>
  <c r="I239" i="16"/>
  <c r="J221" i="16"/>
  <c r="N209" i="16"/>
  <c r="N199" i="16"/>
  <c r="H165" i="16"/>
  <c r="N158" i="16"/>
  <c r="J153" i="16"/>
  <c r="L145" i="16"/>
  <c r="H139" i="16"/>
  <c r="N134" i="16"/>
  <c r="N131" i="16"/>
  <c r="N186" i="16"/>
  <c r="G182" i="16"/>
  <c r="G180" i="16"/>
  <c r="K175" i="16"/>
  <c r="M173" i="16"/>
  <c r="J124" i="16"/>
  <c r="G122" i="16"/>
  <c r="I119" i="16"/>
  <c r="F117" i="16"/>
  <c r="O112" i="16"/>
  <c r="L110" i="16"/>
  <c r="I104" i="16"/>
  <c r="K102" i="16"/>
  <c r="O96" i="16"/>
  <c r="I95" i="16"/>
  <c r="G92" i="16"/>
  <c r="L89" i="16"/>
  <c r="I88" i="16"/>
  <c r="G83" i="16"/>
  <c r="M81" i="16"/>
  <c r="M80" i="16"/>
  <c r="O77" i="16"/>
  <c r="F77" i="16"/>
  <c r="H76" i="16"/>
  <c r="J75" i="16"/>
  <c r="L74" i="16"/>
  <c r="N73" i="16"/>
  <c r="H72" i="16"/>
  <c r="J71" i="16"/>
  <c r="L70" i="16"/>
  <c r="F69" i="16"/>
  <c r="H68" i="16"/>
  <c r="J67" i="16"/>
  <c r="L62" i="16"/>
  <c r="N61" i="16"/>
  <c r="F61" i="16"/>
  <c r="H60" i="16"/>
  <c r="J59" i="16"/>
  <c r="N56" i="16"/>
  <c r="F56" i="16"/>
  <c r="H55" i="16"/>
  <c r="J54" i="16"/>
  <c r="L53" i="16"/>
  <c r="N52" i="16"/>
  <c r="H51" i="16"/>
  <c r="J50" i="16"/>
  <c r="L49" i="16"/>
  <c r="F48" i="16"/>
  <c r="H47" i="16"/>
  <c r="J46" i="16"/>
  <c r="L41" i="16"/>
  <c r="N40" i="16"/>
  <c r="H39" i="16"/>
  <c r="J38" i="16"/>
  <c r="N35" i="16"/>
  <c r="F35" i="16"/>
  <c r="H34" i="16"/>
  <c r="J33" i="16"/>
  <c r="L32" i="16"/>
  <c r="N31" i="16"/>
  <c r="H30" i="16"/>
  <c r="J29" i="16"/>
  <c r="L28" i="16"/>
  <c r="H26" i="16"/>
  <c r="J25" i="16"/>
  <c r="I5" i="16"/>
  <c r="G6" i="16"/>
  <c r="M7" i="16"/>
  <c r="K8" i="16"/>
  <c r="I9" i="16"/>
  <c r="O10" i="16"/>
  <c r="M11" i="16"/>
  <c r="K12" i="16"/>
  <c r="I13" i="16"/>
  <c r="G14" i="16"/>
  <c r="O14" i="16"/>
  <c r="K17" i="16"/>
  <c r="I18" i="16"/>
  <c r="G19" i="16"/>
  <c r="O19" i="16"/>
  <c r="M20" i="16"/>
  <c r="G329" i="16"/>
  <c r="J288" i="16"/>
  <c r="O257" i="16"/>
  <c r="K238" i="16"/>
  <c r="I221" i="16"/>
  <c r="J206" i="16"/>
  <c r="M199" i="16"/>
  <c r="K193" i="16"/>
  <c r="M158" i="16"/>
  <c r="I153" i="16"/>
  <c r="F144" i="16"/>
  <c r="G139" i="16"/>
  <c r="M134" i="16"/>
  <c r="J130" i="16"/>
  <c r="M186" i="16"/>
  <c r="F182" i="16"/>
  <c r="K179" i="16"/>
  <c r="J175" i="16"/>
  <c r="G173" i="16"/>
  <c r="I124" i="16"/>
  <c r="F122" i="16"/>
  <c r="M118" i="16"/>
  <c r="O116" i="16"/>
  <c r="I112" i="16"/>
  <c r="K110" i="16"/>
  <c r="H104" i="16"/>
  <c r="O101" i="16"/>
  <c r="N96" i="16"/>
  <c r="H95" i="16"/>
  <c r="F92" i="16"/>
  <c r="K89" i="16"/>
  <c r="G88" i="16"/>
  <c r="O82" i="16"/>
  <c r="L81" i="16"/>
  <c r="L80" i="16"/>
  <c r="M77" i="16"/>
  <c r="O76" i="16"/>
  <c r="G76" i="16"/>
  <c r="I75" i="16"/>
  <c r="K74" i="16"/>
  <c r="M73" i="16"/>
  <c r="G72" i="16"/>
  <c r="I71" i="16"/>
  <c r="K70" i="16"/>
  <c r="O68" i="16"/>
  <c r="G68" i="16"/>
  <c r="I67" i="16"/>
  <c r="K62" i="16"/>
  <c r="M61" i="16"/>
  <c r="O60" i="16"/>
  <c r="G60" i="16"/>
  <c r="I59" i="16"/>
  <c r="M56" i="16"/>
  <c r="O55" i="16"/>
  <c r="G55" i="16"/>
  <c r="I54" i="16"/>
  <c r="K53" i="16"/>
  <c r="M52" i="16"/>
  <c r="G51" i="16"/>
  <c r="I50" i="16"/>
  <c r="K49" i="16"/>
  <c r="O47" i="16"/>
  <c r="G47" i="16"/>
  <c r="I46" i="16"/>
  <c r="K41" i="16"/>
  <c r="M40" i="16"/>
  <c r="O39" i="16"/>
  <c r="G39" i="16"/>
  <c r="I38" i="16"/>
  <c r="M35" i="16"/>
  <c r="O34" i="16"/>
  <c r="G34" i="16"/>
  <c r="H332" i="16"/>
  <c r="N256" i="16"/>
  <c r="I206" i="16"/>
  <c r="I165" i="16"/>
  <c r="L134" i="16"/>
  <c r="F177" i="16"/>
  <c r="M123" i="16"/>
  <c r="G117" i="16"/>
  <c r="G112" i="16"/>
  <c r="N101" i="16"/>
  <c r="K95" i="16"/>
  <c r="M91" i="16"/>
  <c r="F88" i="16"/>
  <c r="N80" i="16"/>
  <c r="K77" i="16"/>
  <c r="H75" i="16"/>
  <c r="G71" i="16"/>
  <c r="N68" i="16"/>
  <c r="M62" i="16"/>
  <c r="M60" i="16"/>
  <c r="I55" i="16"/>
  <c r="I53" i="16"/>
  <c r="F51" i="16"/>
  <c r="L40" i="16"/>
  <c r="K38" i="16"/>
  <c r="K35" i="16"/>
  <c r="I33" i="16"/>
  <c r="M31" i="16"/>
  <c r="G30" i="16"/>
  <c r="K28" i="16"/>
  <c r="O26" i="16"/>
  <c r="I25" i="16"/>
  <c r="H6" i="16"/>
  <c r="N7" i="16"/>
  <c r="J9" i="16"/>
  <c r="F11" i="16"/>
  <c r="L12" i="16"/>
  <c r="H14" i="16"/>
  <c r="J18" i="16"/>
  <c r="F20" i="16"/>
  <c r="J185" i="16"/>
  <c r="I96" i="16"/>
  <c r="K75" i="16"/>
  <c r="J53" i="16"/>
  <c r="L35" i="16"/>
  <c r="F14" i="16"/>
  <c r="K319" i="16"/>
  <c r="J239" i="16"/>
  <c r="H206" i="16"/>
  <c r="M145" i="16"/>
  <c r="L133" i="16"/>
  <c r="O181" i="16"/>
  <c r="G176" i="16"/>
  <c r="L123" i="16"/>
  <c r="M110" i="16"/>
  <c r="M101" i="16"/>
  <c r="G95" i="16"/>
  <c r="G91" i="16"/>
  <c r="O83" i="16"/>
  <c r="K80" i="16"/>
  <c r="G77" i="16"/>
  <c r="G75" i="16"/>
  <c r="M70" i="16"/>
  <c r="M68" i="16"/>
  <c r="J62" i="16"/>
  <c r="I60" i="16"/>
  <c r="F55" i="16"/>
  <c r="O52" i="16"/>
  <c r="O50" i="16"/>
  <c r="K40" i="16"/>
  <c r="H38" i="16"/>
  <c r="G35" i="16"/>
  <c r="H33" i="16"/>
  <c r="L31" i="16"/>
  <c r="F30" i="16"/>
  <c r="J28" i="16"/>
  <c r="N26" i="16"/>
  <c r="H25" i="16"/>
  <c r="I6" i="16"/>
  <c r="O7" i="16"/>
  <c r="G11" i="16"/>
  <c r="M12" i="16"/>
  <c r="I14" i="16"/>
  <c r="K18" i="16"/>
  <c r="G20" i="16"/>
  <c r="H153" i="16"/>
  <c r="K124" i="16"/>
  <c r="L77" i="16"/>
  <c r="M55" i="16"/>
  <c r="O40" i="16"/>
  <c r="F6" i="16"/>
  <c r="H18" i="16"/>
  <c r="J319" i="16"/>
  <c r="J230" i="16"/>
  <c r="O199" i="16"/>
  <c r="N143" i="16"/>
  <c r="O131" i="16"/>
  <c r="G181" i="16"/>
  <c r="I175" i="16"/>
  <c r="M122" i="16"/>
  <c r="H116" i="16"/>
  <c r="M94" i="16"/>
  <c r="H83" i="16"/>
  <c r="I80" i="16"/>
  <c r="N76" i="16"/>
  <c r="M74" i="16"/>
  <c r="J70" i="16"/>
  <c r="I68" i="16"/>
  <c r="I62" i="16"/>
  <c r="F60" i="16"/>
  <c r="O56" i="16"/>
  <c r="O54" i="16"/>
  <c r="L52" i="16"/>
  <c r="K50" i="16"/>
  <c r="H46" i="16"/>
  <c r="G40" i="16"/>
  <c r="G38" i="16"/>
  <c r="N34" i="16"/>
  <c r="G33" i="16"/>
  <c r="K31" i="16"/>
  <c r="O29" i="16"/>
  <c r="I28" i="16"/>
  <c r="M26" i="16"/>
  <c r="G25" i="16"/>
  <c r="J6" i="16"/>
  <c r="F8" i="16"/>
  <c r="H11" i="16"/>
  <c r="N12" i="16"/>
  <c r="J14" i="16"/>
  <c r="F17" i="16"/>
  <c r="L18" i="16"/>
  <c r="H20" i="16"/>
  <c r="G177" i="16"/>
  <c r="L102" i="16"/>
  <c r="K73" i="16"/>
  <c r="I51" i="16"/>
  <c r="K33" i="16"/>
  <c r="H9" i="16"/>
  <c r="H303" i="16"/>
  <c r="M229" i="16"/>
  <c r="O197" i="16"/>
  <c r="O158" i="16"/>
  <c r="M143" i="16"/>
  <c r="I130" i="16"/>
  <c r="H180" i="16"/>
  <c r="K98" i="16"/>
  <c r="J90" i="16"/>
  <c r="M82" i="16"/>
  <c r="M76" i="16"/>
  <c r="J74" i="16"/>
  <c r="I72" i="16"/>
  <c r="I70" i="16"/>
  <c r="F68" i="16"/>
  <c r="O61" i="16"/>
  <c r="O59" i="16"/>
  <c r="L56" i="16"/>
  <c r="K54" i="16"/>
  <c r="K52" i="16"/>
  <c r="H50" i="16"/>
  <c r="G48" i="16"/>
  <c r="G46" i="16"/>
  <c r="N39" i="16"/>
  <c r="M36" i="16"/>
  <c r="M34" i="16"/>
  <c r="M32" i="16"/>
  <c r="K29" i="16"/>
  <c r="I26" i="16"/>
  <c r="H5" i="16"/>
  <c r="J8" i="16"/>
  <c r="L11" i="16"/>
  <c r="H13" i="16"/>
  <c r="N14" i="16"/>
  <c r="J17" i="16"/>
  <c r="F19" i="16"/>
  <c r="L20" i="16"/>
  <c r="I288" i="16"/>
  <c r="N224" i="16"/>
  <c r="L197" i="16"/>
  <c r="I139" i="16"/>
  <c r="H130" i="16"/>
  <c r="J179" i="16"/>
  <c r="N173" i="16"/>
  <c r="I120" i="16"/>
  <c r="O104" i="16"/>
  <c r="J98" i="16"/>
  <c r="M89" i="16"/>
  <c r="K82" i="16"/>
  <c r="I76" i="16"/>
  <c r="I74" i="16"/>
  <c r="F72" i="16"/>
  <c r="L61" i="16"/>
  <c r="K59" i="16"/>
  <c r="K56" i="16"/>
  <c r="H54" i="16"/>
  <c r="G50" i="16"/>
  <c r="N47" i="16"/>
  <c r="M41" i="16"/>
  <c r="M39" i="16"/>
  <c r="I34" i="16"/>
  <c r="K32" i="16"/>
  <c r="I29" i="16"/>
  <c r="G26" i="16"/>
  <c r="J5" i="16"/>
  <c r="F7" i="16"/>
  <c r="L8" i="16"/>
  <c r="N11" i="16"/>
  <c r="J13" i="16"/>
  <c r="L17" i="16"/>
  <c r="H19" i="16"/>
  <c r="N20" i="16"/>
  <c r="F214" i="16"/>
  <c r="H112" i="16"/>
  <c r="I81" i="16"/>
  <c r="O38" i="16"/>
  <c r="M28" i="16"/>
  <c r="N278" i="16"/>
  <c r="H221" i="16"/>
  <c r="K195" i="16"/>
  <c r="M137" i="16"/>
  <c r="O186" i="16"/>
  <c r="I179" i="16"/>
  <c r="F173" i="16"/>
  <c r="J119" i="16"/>
  <c r="O113" i="16"/>
  <c r="G104" i="16"/>
  <c r="K97" i="16"/>
  <c r="G93" i="16"/>
  <c r="I89" i="16"/>
  <c r="O81" i="16"/>
  <c r="F76" i="16"/>
  <c r="O73" i="16"/>
  <c r="O71" i="16"/>
  <c r="K61" i="16"/>
  <c r="H59" i="16"/>
  <c r="G56" i="16"/>
  <c r="G54" i="16"/>
  <c r="M49" i="16"/>
  <c r="M47" i="16"/>
  <c r="J41" i="16"/>
  <c r="I39" i="16"/>
  <c r="F34" i="16"/>
  <c r="J32" i="16"/>
  <c r="H29" i="16"/>
  <c r="F26" i="16"/>
  <c r="K5" i="16"/>
  <c r="G7" i="16"/>
  <c r="M8" i="16"/>
  <c r="O11" i="16"/>
  <c r="K13" i="16"/>
  <c r="M17" i="16"/>
  <c r="I19" i="16"/>
  <c r="O20" i="16"/>
  <c r="H265" i="16"/>
  <c r="J193" i="16"/>
  <c r="F155" i="16"/>
  <c r="L137" i="16"/>
  <c r="N185" i="16"/>
  <c r="O125" i="16"/>
  <c r="L118" i="16"/>
  <c r="F113" i="16"/>
  <c r="K103" i="16"/>
  <c r="M96" i="16"/>
  <c r="I92" i="16"/>
  <c r="G89" i="16"/>
  <c r="K81" i="16"/>
  <c r="O75" i="16"/>
  <c r="L73" i="16"/>
  <c r="K71" i="16"/>
  <c r="H67" i="16"/>
  <c r="G61" i="16"/>
  <c r="G59" i="16"/>
  <c r="N55" i="16"/>
  <c r="M53" i="16"/>
  <c r="J49" i="16"/>
  <c r="I47" i="16"/>
  <c r="I41" i="16"/>
  <c r="F39" i="16"/>
  <c r="O35" i="16"/>
  <c r="O33" i="16"/>
  <c r="I32" i="16"/>
  <c r="G29" i="16"/>
  <c r="L5" i="16"/>
  <c r="H7" i="16"/>
  <c r="N8" i="16"/>
  <c r="J10" i="16"/>
  <c r="F12" i="16"/>
  <c r="L13" i="16"/>
  <c r="N17" i="16"/>
  <c r="J19" i="16"/>
  <c r="G4" i="16"/>
  <c r="L167" i="16"/>
  <c r="K118" i="16"/>
  <c r="G69" i="16"/>
  <c r="N60" i="16"/>
  <c r="F47" i="16"/>
  <c r="I30" i="16"/>
  <c r="L7" i="16"/>
  <c r="J12" i="16"/>
  <c r="N19" i="16"/>
  <c r="O91" i="16"/>
  <c r="H71" i="16"/>
  <c r="G67" i="16"/>
  <c r="I49" i="16"/>
  <c r="O31" i="16"/>
  <c r="N10" i="16"/>
  <c r="O256" i="16"/>
  <c r="F157" i="16"/>
  <c r="W5" i="30"/>
  <c r="W5" i="40" s="1"/>
  <c r="F221" i="16"/>
  <c r="V5" i="30"/>
  <c r="V5" i="40" s="1"/>
  <c r="U5" i="30"/>
  <c r="U5" i="40" s="1"/>
  <c r="T5" i="30"/>
  <c r="T5" i="40" s="1"/>
  <c r="R5" i="30"/>
  <c r="R5" i="40" s="1"/>
  <c r="Q5" i="30"/>
  <c r="Q5" i="40" s="1"/>
  <c r="AA20" i="40"/>
  <c r="AA11" i="40"/>
  <c r="AA7" i="40"/>
  <c r="AA6" i="40"/>
  <c r="AA10" i="40"/>
  <c r="AA13" i="40"/>
  <c r="AA9" i="40"/>
  <c r="AA12" i="40"/>
  <c r="AA8" i="40"/>
  <c r="AA5" i="40"/>
  <c r="AA14" i="40"/>
  <c r="Z5" i="40"/>
  <c r="Z6" i="40"/>
  <c r="Z7" i="40"/>
  <c r="Z8" i="40"/>
  <c r="Z9" i="40"/>
  <c r="Z10" i="40"/>
  <c r="Z11" i="40"/>
  <c r="Z12" i="40"/>
  <c r="Z13" i="40"/>
  <c r="Z14" i="40"/>
  <c r="Z20" i="40"/>
  <c r="Y13" i="40"/>
  <c r="Y12" i="40"/>
  <c r="I116" i="16"/>
  <c r="F32" i="16"/>
  <c r="Y5" i="40"/>
  <c r="Y7" i="40"/>
  <c r="Y8" i="40"/>
  <c r="Y9" i="40"/>
  <c r="Y10" i="40"/>
  <c r="Y20" i="40"/>
  <c r="Y6" i="40"/>
  <c r="Y14" i="40"/>
  <c r="Y11" i="40"/>
  <c r="AB20" i="40"/>
  <c r="G51" i="53" l="1"/>
  <c r="D38" i="53"/>
  <c r="M19" i="53"/>
  <c r="D184" i="53"/>
  <c r="N184" i="53" s="1"/>
  <c r="G197" i="53"/>
  <c r="D180" i="53"/>
  <c r="N180" i="53" s="1"/>
  <c r="Q180" i="53" s="1"/>
  <c r="C41" i="53"/>
  <c r="E120" i="31"/>
  <c r="C39" i="53"/>
  <c r="C40" i="53"/>
  <c r="D39" i="53"/>
  <c r="Q160" i="53"/>
  <c r="P160" i="53"/>
  <c r="D190" i="53"/>
  <c r="N190" i="53" s="1"/>
  <c r="Q190" i="53" s="1"/>
  <c r="P169" i="53"/>
  <c r="F197" i="53"/>
  <c r="C38" i="53"/>
  <c r="E68" i="31"/>
  <c r="F68" i="31" s="1"/>
  <c r="K68" i="31" s="1"/>
  <c r="L68" i="31" s="1"/>
  <c r="M68" i="31" s="1"/>
  <c r="D162" i="53"/>
  <c r="O20" i="53"/>
  <c r="N20" i="53"/>
  <c r="N38" i="53" s="1"/>
  <c r="C42" i="53"/>
  <c r="E70" i="31"/>
  <c r="F70" i="31" s="1"/>
  <c r="K70" i="31" s="1"/>
  <c r="L70" i="31" s="1"/>
  <c r="M70" i="31" s="1"/>
  <c r="AB107" i="40"/>
  <c r="I15" i="16" s="1"/>
  <c r="F12" i="53"/>
  <c r="AC107" i="40"/>
  <c r="J15" i="16" s="1"/>
  <c r="G175" i="53"/>
  <c r="G195" i="53" s="1"/>
  <c r="E154" i="53"/>
  <c r="E175" i="53" s="1"/>
  <c r="E195" i="53" s="1"/>
  <c r="E42" i="53"/>
  <c r="E41" i="53"/>
  <c r="E40" i="53"/>
  <c r="E39" i="53"/>
  <c r="E38" i="53"/>
  <c r="D41" i="53"/>
  <c r="D181" i="53"/>
  <c r="D42" i="53"/>
  <c r="C196" i="53"/>
  <c r="I18" i="53"/>
  <c r="M18" i="53"/>
  <c r="I21" i="53"/>
  <c r="M21" i="53"/>
  <c r="I13" i="53"/>
  <c r="M13" i="53"/>
  <c r="I16" i="53"/>
  <c r="M16" i="53"/>
  <c r="I20" i="53"/>
  <c r="M20" i="53"/>
  <c r="I27" i="53"/>
  <c r="M27" i="53"/>
  <c r="I14" i="53"/>
  <c r="M14" i="53"/>
  <c r="I17" i="53"/>
  <c r="M17" i="53"/>
  <c r="I15" i="53"/>
  <c r="M15" i="53"/>
  <c r="E25" i="52"/>
  <c r="B35" i="52" s="1"/>
  <c r="B40" i="52" s="1"/>
  <c r="C17" i="52" s="1"/>
  <c r="AE107" i="40"/>
  <c r="L15" i="16" s="1"/>
  <c r="AH107" i="40"/>
  <c r="O15" i="16" s="1"/>
  <c r="D61" i="31"/>
  <c r="G120" i="31"/>
  <c r="F51" i="53"/>
  <c r="L51" i="53"/>
  <c r="AW22" i="50"/>
  <c r="AE124" i="40" s="1"/>
  <c r="L16" i="16" s="1"/>
  <c r="P185" i="53"/>
  <c r="M185" i="53"/>
  <c r="C232" i="53" s="1"/>
  <c r="P154" i="53"/>
  <c r="AT22" i="50"/>
  <c r="AB124" i="40" s="1"/>
  <c r="I16" i="16" s="1"/>
  <c r="N185" i="53"/>
  <c r="Q185" i="53" s="1"/>
  <c r="AB125" i="40"/>
  <c r="I37" i="16" s="1"/>
  <c r="P77" i="53"/>
  <c r="AE245" i="40"/>
  <c r="L51" i="16" s="1"/>
  <c r="Y133" i="40"/>
  <c r="F226" i="16" s="1"/>
  <c r="AB128" i="40"/>
  <c r="I100" i="16" s="1"/>
  <c r="AY22" i="50"/>
  <c r="AG124" i="40" s="1"/>
  <c r="N16" i="16" s="1"/>
  <c r="Z130" i="40"/>
  <c r="G163" i="16" s="1"/>
  <c r="Z131" i="40"/>
  <c r="G184" i="16" s="1"/>
  <c r="Z139" i="40"/>
  <c r="G121" i="16" s="1"/>
  <c r="Z129" i="40"/>
  <c r="G142" i="16" s="1"/>
  <c r="Q77" i="53"/>
  <c r="AF245" i="40"/>
  <c r="M51" i="16" s="1"/>
  <c r="O185" i="53"/>
  <c r="Z128" i="40"/>
  <c r="G100" i="16" s="1"/>
  <c r="Z133" i="40"/>
  <c r="G226" i="16" s="1"/>
  <c r="AB129" i="40"/>
  <c r="I142" i="16" s="1"/>
  <c r="AB131" i="40"/>
  <c r="I184" i="16" s="1"/>
  <c r="AV43" i="50"/>
  <c r="I43" i="50" s="1"/>
  <c r="H111" i="53" s="1"/>
  <c r="G36" i="53" s="1"/>
  <c r="AD126" i="40"/>
  <c r="K58" i="16" s="1"/>
  <c r="Y127" i="40"/>
  <c r="F79" i="16" s="1"/>
  <c r="J154" i="53"/>
  <c r="F120" i="31"/>
  <c r="H51" i="53"/>
  <c r="G12" i="53"/>
  <c r="AD107" i="40"/>
  <c r="K15" i="16" s="1"/>
  <c r="C14" i="31"/>
  <c r="D14" i="31" s="1"/>
  <c r="H120" i="31"/>
  <c r="I120" i="31"/>
  <c r="J51" i="53"/>
  <c r="AG107" i="40"/>
  <c r="N15" i="16" s="1"/>
  <c r="AF107" i="40"/>
  <c r="M15" i="16" s="1"/>
  <c r="AZ43" i="50"/>
  <c r="M43" i="50" s="1"/>
  <c r="L111" i="53" s="1"/>
  <c r="H36" i="53" s="1"/>
  <c r="I197" i="53"/>
  <c r="AW43" i="50"/>
  <c r="J43" i="50" s="1"/>
  <c r="I111" i="53" s="1"/>
  <c r="P179" i="53"/>
  <c r="AY43" i="50"/>
  <c r="L43" i="50" s="1"/>
  <c r="K111" i="53" s="1"/>
  <c r="AV42" i="50"/>
  <c r="I42" i="50" s="1"/>
  <c r="H110" i="53" s="1"/>
  <c r="G35" i="53" s="1"/>
  <c r="AZ42" i="50"/>
  <c r="M42" i="50" s="1"/>
  <c r="L110" i="53" s="1"/>
  <c r="H35" i="53" s="1"/>
  <c r="AV41" i="50"/>
  <c r="I41" i="50" s="1"/>
  <c r="H109" i="53" s="1"/>
  <c r="G34" i="53" s="1"/>
  <c r="AZ41" i="50"/>
  <c r="M41" i="50" s="1"/>
  <c r="L109" i="53" s="1"/>
  <c r="H34" i="53" s="1"/>
  <c r="AW42" i="50"/>
  <c r="J42" i="50" s="1"/>
  <c r="I110" i="53" s="1"/>
  <c r="AW41" i="50"/>
  <c r="J41" i="50" s="1"/>
  <c r="I109" i="53" s="1"/>
  <c r="AX42" i="50"/>
  <c r="K42" i="50" s="1"/>
  <c r="J110" i="53" s="1"/>
  <c r="AX43" i="50"/>
  <c r="K43" i="50" s="1"/>
  <c r="J111" i="53" s="1"/>
  <c r="AX41" i="50"/>
  <c r="K41" i="50" s="1"/>
  <c r="J109" i="53" s="1"/>
  <c r="C18" i="52"/>
  <c r="M156" i="53" s="1"/>
  <c r="E30" i="52"/>
  <c r="P43" i="32"/>
  <c r="AE160" i="40" s="1"/>
  <c r="L46" i="16" s="1"/>
  <c r="P77" i="32"/>
  <c r="P111" i="32" s="1"/>
  <c r="AE143" i="40" s="1"/>
  <c r="F30" i="52"/>
  <c r="M127" i="31"/>
  <c r="L121" i="31"/>
  <c r="AQ43" i="50"/>
  <c r="D43" i="50" s="1"/>
  <c r="J187" i="53"/>
  <c r="H177" i="53"/>
  <c r="J177" i="53" s="1"/>
  <c r="AT43" i="50"/>
  <c r="G43" i="50" s="1"/>
  <c r="AR42" i="50"/>
  <c r="E42" i="50" s="1"/>
  <c r="D35" i="53" s="1"/>
  <c r="AR41" i="50"/>
  <c r="E41" i="50" s="1"/>
  <c r="D34" i="53" s="1"/>
  <c r="AQ42" i="50"/>
  <c r="D42" i="50" s="1"/>
  <c r="AQ41" i="50"/>
  <c r="D41" i="50" s="1"/>
  <c r="AU43" i="50"/>
  <c r="H43" i="50" s="1"/>
  <c r="G111" i="53" s="1"/>
  <c r="AR43" i="50"/>
  <c r="E43" i="50" s="1"/>
  <c r="D36" i="53" s="1"/>
  <c r="AU42" i="50"/>
  <c r="H42" i="50" s="1"/>
  <c r="G110" i="53" s="1"/>
  <c r="AU41" i="50"/>
  <c r="H41" i="50" s="1"/>
  <c r="G109" i="53" s="1"/>
  <c r="AS43" i="50"/>
  <c r="F43" i="50" s="1"/>
  <c r="AS42" i="50"/>
  <c r="F42" i="50" s="1"/>
  <c r="AS41" i="50"/>
  <c r="F41" i="50" s="1"/>
  <c r="L128" i="31"/>
  <c r="E270" i="31"/>
  <c r="Q13" i="32"/>
  <c r="M158" i="53"/>
  <c r="Q184" i="53"/>
  <c r="Q182" i="53"/>
  <c r="P187" i="53"/>
  <c r="O186" i="53"/>
  <c r="M187" i="53"/>
  <c r="C234" i="53" s="1"/>
  <c r="N186" i="53"/>
  <c r="Q186" i="53" s="1"/>
  <c r="N189" i="53"/>
  <c r="Q189" i="53" s="1"/>
  <c r="O188" i="53"/>
  <c r="N175" i="53"/>
  <c r="J191" i="53"/>
  <c r="M188" i="53"/>
  <c r="C235" i="53" s="1"/>
  <c r="N191" i="53"/>
  <c r="Q191" i="53" s="1"/>
  <c r="J189" i="53"/>
  <c r="E196" i="53"/>
  <c r="P188" i="53"/>
  <c r="M186" i="53"/>
  <c r="C233" i="53" s="1"/>
  <c r="N187" i="53"/>
  <c r="Q187" i="53" s="1"/>
  <c r="O191" i="53"/>
  <c r="P178" i="53"/>
  <c r="J186" i="53"/>
  <c r="N177" i="53"/>
  <c r="Q177" i="53" s="1"/>
  <c r="M191" i="53"/>
  <c r="C238" i="53" s="1"/>
  <c r="P186" i="53"/>
  <c r="O187" i="53"/>
  <c r="Q188" i="53"/>
  <c r="O179" i="53"/>
  <c r="N179" i="53"/>
  <c r="Q179" i="53" s="1"/>
  <c r="P191" i="53"/>
  <c r="E197" i="53"/>
  <c r="N178" i="53"/>
  <c r="Q178" i="53" s="1"/>
  <c r="O178" i="53"/>
  <c r="N176" i="53"/>
  <c r="D197" i="53"/>
  <c r="I196" i="53"/>
  <c r="I195" i="53"/>
  <c r="N125" i="31"/>
  <c r="I208" i="31" s="1"/>
  <c r="C124" i="31"/>
  <c r="C191" i="31" s="1"/>
  <c r="C268" i="31" s="1"/>
  <c r="M126" i="31"/>
  <c r="M135" i="31"/>
  <c r="E65" i="31"/>
  <c r="F65" i="31" s="1"/>
  <c r="J16" i="53"/>
  <c r="M125" i="31"/>
  <c r="L158" i="53"/>
  <c r="H179" i="53"/>
  <c r="J179" i="53" s="1"/>
  <c r="L157" i="53"/>
  <c r="H178" i="53"/>
  <c r="J178" i="53" s="1"/>
  <c r="L163" i="53"/>
  <c r="H184" i="53"/>
  <c r="J184" i="53" s="1"/>
  <c r="L155" i="53"/>
  <c r="H176" i="53"/>
  <c r="C127" i="31"/>
  <c r="C194" i="31" s="1"/>
  <c r="O14" i="32" s="1"/>
  <c r="O82" i="53" s="1"/>
  <c r="M161" i="53"/>
  <c r="L125" i="31"/>
  <c r="L161" i="53"/>
  <c r="H182" i="53"/>
  <c r="J182" i="53" s="1"/>
  <c r="E76" i="31"/>
  <c r="F76" i="31" s="1"/>
  <c r="K76" i="31" s="1"/>
  <c r="L76" i="31" s="1"/>
  <c r="M76" i="31" s="1"/>
  <c r="M169" i="53"/>
  <c r="L160" i="53"/>
  <c r="H181" i="53"/>
  <c r="J181" i="53" s="1"/>
  <c r="L169" i="53"/>
  <c r="H190" i="53"/>
  <c r="J190" i="53" s="1"/>
  <c r="M128" i="31"/>
  <c r="C123" i="31"/>
  <c r="C190" i="31" s="1"/>
  <c r="D190" i="31" s="1"/>
  <c r="E190" i="31" s="1"/>
  <c r="M157" i="53"/>
  <c r="E66" i="31"/>
  <c r="F66" i="31" s="1"/>
  <c r="K66" i="31" s="1"/>
  <c r="L66" i="31" s="1"/>
  <c r="M159" i="53"/>
  <c r="L159" i="53"/>
  <c r="H180" i="53"/>
  <c r="J180" i="53" s="1"/>
  <c r="L162" i="53"/>
  <c r="H183" i="53"/>
  <c r="J183" i="53" s="1"/>
  <c r="G46" i="52"/>
  <c r="G47" i="52"/>
  <c r="K14" i="53"/>
  <c r="P14" i="53" s="1"/>
  <c r="N156" i="53"/>
  <c r="L177" i="53" s="1"/>
  <c r="S9" i="32"/>
  <c r="G195" i="31"/>
  <c r="G272" i="31" s="1"/>
  <c r="N162" i="53"/>
  <c r="L183" i="53" s="1"/>
  <c r="L127" i="31"/>
  <c r="N127" i="31"/>
  <c r="L129" i="31"/>
  <c r="N121" i="31"/>
  <c r="J17" i="53"/>
  <c r="J19" i="53"/>
  <c r="M129" i="31"/>
  <c r="C125" i="31"/>
  <c r="P13" i="32"/>
  <c r="L126" i="31"/>
  <c r="M121" i="31"/>
  <c r="N124" i="31"/>
  <c r="N135" i="31"/>
  <c r="N126" i="31"/>
  <c r="L135" i="31"/>
  <c r="N128" i="31"/>
  <c r="J27" i="53"/>
  <c r="C135" i="31"/>
  <c r="C202" i="31" s="1"/>
  <c r="O22" i="32" s="1"/>
  <c r="O90" i="53" s="1"/>
  <c r="E64" i="31"/>
  <c r="F64" i="31" s="1"/>
  <c r="K64" i="31" s="1"/>
  <c r="L64" i="31" s="1"/>
  <c r="M124" i="31"/>
  <c r="J15" i="53"/>
  <c r="N129" i="31"/>
  <c r="L124" i="31"/>
  <c r="Q43" i="32"/>
  <c r="AF160" i="40" s="1"/>
  <c r="M46" i="16" s="1"/>
  <c r="Q77" i="32"/>
  <c r="M48" i="16" s="1"/>
  <c r="R77" i="53"/>
  <c r="R43" i="32"/>
  <c r="AG160" i="40" s="1"/>
  <c r="N46" i="16" s="1"/>
  <c r="N51" i="16"/>
  <c r="R77" i="32"/>
  <c r="D25" i="52"/>
  <c r="C30" i="52"/>
  <c r="M123" i="31"/>
  <c r="L123" i="31"/>
  <c r="N123" i="31"/>
  <c r="D30" i="52"/>
  <c r="F270" i="31"/>
  <c r="R13" i="32"/>
  <c r="AG249" i="40" s="1"/>
  <c r="H42" i="53"/>
  <c r="H38" i="53"/>
  <c r="H39" i="53"/>
  <c r="H40" i="53"/>
  <c r="D128" i="31"/>
  <c r="K20" i="53"/>
  <c r="G149" i="31"/>
  <c r="D195" i="31" s="1"/>
  <c r="G150" i="31"/>
  <c r="D196" i="31" s="1"/>
  <c r="F178" i="16"/>
  <c r="H41" i="53" l="1"/>
  <c r="G196" i="53"/>
  <c r="N40" i="53"/>
  <c r="G196" i="31"/>
  <c r="G273" i="31" s="1"/>
  <c r="K21" i="53"/>
  <c r="N163" i="53"/>
  <c r="L184" i="53" s="1"/>
  <c r="D129" i="31"/>
  <c r="F111" i="53"/>
  <c r="F36" i="53"/>
  <c r="N34" i="53"/>
  <c r="N36" i="53"/>
  <c r="N41" i="53"/>
  <c r="P162" i="53"/>
  <c r="D183" i="53"/>
  <c r="N39" i="53"/>
  <c r="F154" i="53"/>
  <c r="F175" i="53" s="1"/>
  <c r="F41" i="53"/>
  <c r="F39" i="53"/>
  <c r="F38" i="53"/>
  <c r="F40" i="53"/>
  <c r="F42" i="53"/>
  <c r="K65" i="31"/>
  <c r="L65" i="31" s="1"/>
  <c r="J65" i="31" s="1"/>
  <c r="D226" i="53" s="1"/>
  <c r="D242" i="53" s="1"/>
  <c r="N35" i="53"/>
  <c r="N42" i="53"/>
  <c r="C111" i="53"/>
  <c r="C36" i="53"/>
  <c r="E109" i="53"/>
  <c r="E34" i="53"/>
  <c r="C34" i="53"/>
  <c r="C109" i="53"/>
  <c r="E110" i="53"/>
  <c r="E35" i="53"/>
  <c r="C110" i="53"/>
  <c r="C35" i="53"/>
  <c r="E111" i="53"/>
  <c r="E36" i="53"/>
  <c r="N181" i="53"/>
  <c r="Q181" i="53" s="1"/>
  <c r="O181" i="53"/>
  <c r="K190" i="53"/>
  <c r="O158" i="53"/>
  <c r="K177" i="53"/>
  <c r="K180" i="53"/>
  <c r="K182" i="53"/>
  <c r="L154" i="53"/>
  <c r="H175" i="53"/>
  <c r="H196" i="53" s="1"/>
  <c r="M66" i="31"/>
  <c r="K17" i="53" s="1"/>
  <c r="P17" i="53" s="1"/>
  <c r="G209" i="31"/>
  <c r="G210" i="31" s="1"/>
  <c r="G192" i="31" s="1"/>
  <c r="C209" i="31"/>
  <c r="D209" i="31" s="1"/>
  <c r="E209" i="31" s="1"/>
  <c r="J208" i="31"/>
  <c r="K208" i="31" s="1"/>
  <c r="E61" i="31"/>
  <c r="F61" i="31" s="1"/>
  <c r="K61" i="31" s="1"/>
  <c r="L61" i="31" s="1"/>
  <c r="M61" i="31" s="1"/>
  <c r="K12" i="53" s="1"/>
  <c r="P12" i="53" s="1"/>
  <c r="I35" i="53"/>
  <c r="M35" i="53"/>
  <c r="I34" i="53"/>
  <c r="M34" i="53"/>
  <c r="I36" i="53"/>
  <c r="M36" i="53"/>
  <c r="O19" i="53"/>
  <c r="L15" i="53"/>
  <c r="O15" i="53"/>
  <c r="O27" i="53"/>
  <c r="P21" i="53"/>
  <c r="L21" i="53"/>
  <c r="O17" i="53"/>
  <c r="L16" i="53"/>
  <c r="O16" i="53"/>
  <c r="P20" i="53"/>
  <c r="L20" i="53"/>
  <c r="I12" i="53"/>
  <c r="I41" i="53" s="1"/>
  <c r="M12" i="53"/>
  <c r="G39" i="53"/>
  <c r="H46" i="52"/>
  <c r="M155" i="53"/>
  <c r="J13" i="53"/>
  <c r="O8" i="32"/>
  <c r="O76" i="53" s="1"/>
  <c r="C35" i="52"/>
  <c r="D35" i="52" s="1"/>
  <c r="E35" i="52" s="1"/>
  <c r="F35" i="52" s="1"/>
  <c r="AY41" i="50"/>
  <c r="L41" i="50" s="1"/>
  <c r="K109" i="53" s="1"/>
  <c r="AT42" i="50"/>
  <c r="G42" i="50" s="1"/>
  <c r="AT41" i="50"/>
  <c r="G41" i="50" s="1"/>
  <c r="L120" i="31"/>
  <c r="L138" i="31" s="1"/>
  <c r="G40" i="53"/>
  <c r="G38" i="53"/>
  <c r="G41" i="53" s="1"/>
  <c r="M120" i="31"/>
  <c r="M138" i="31" s="1"/>
  <c r="AY42" i="50"/>
  <c r="L42" i="50" s="1"/>
  <c r="K110" i="53" s="1"/>
  <c r="N120" i="31"/>
  <c r="N138" i="31" s="1"/>
  <c r="M154" i="53"/>
  <c r="K175" i="53" s="1"/>
  <c r="G42" i="53"/>
  <c r="S77" i="53"/>
  <c r="AH245" i="40"/>
  <c r="O51" i="16" s="1"/>
  <c r="AD258" i="40"/>
  <c r="K114" i="16" s="1"/>
  <c r="O48" i="32"/>
  <c r="AD165" i="40" s="1"/>
  <c r="K172" i="16" s="1"/>
  <c r="AD250" i="40"/>
  <c r="K177" i="16" s="1"/>
  <c r="Q81" i="53"/>
  <c r="AF249" i="40"/>
  <c r="M156" i="16" s="1"/>
  <c r="J12" i="53"/>
  <c r="C120" i="31"/>
  <c r="C187" i="31" s="1"/>
  <c r="O7" i="32" s="1"/>
  <c r="O75" i="53" s="1"/>
  <c r="P81" i="53"/>
  <c r="AE249" i="40"/>
  <c r="L156" i="16" s="1"/>
  <c r="S15" i="32"/>
  <c r="S83" i="53" s="1"/>
  <c r="H47" i="52"/>
  <c r="I47" i="52" s="1"/>
  <c r="J47" i="52" s="1"/>
  <c r="K47" i="52" s="1"/>
  <c r="J14" i="53"/>
  <c r="O9" i="32"/>
  <c r="O77" i="53" s="1"/>
  <c r="S16" i="32"/>
  <c r="S84" i="53" s="1"/>
  <c r="D111" i="53"/>
  <c r="D109" i="53"/>
  <c r="D110" i="53"/>
  <c r="L48" i="16"/>
  <c r="D267" i="31"/>
  <c r="O10" i="32"/>
  <c r="N161" i="53"/>
  <c r="K19" i="53"/>
  <c r="P19" i="53" s="1"/>
  <c r="D127" i="31"/>
  <c r="E148" i="31" s="1"/>
  <c r="G194" i="31"/>
  <c r="S14" i="32" s="1"/>
  <c r="E145" i="31"/>
  <c r="G191" i="31" s="1"/>
  <c r="S11" i="32" s="1"/>
  <c r="D191" i="31"/>
  <c r="E191" i="31" s="1"/>
  <c r="O11" i="32"/>
  <c r="O79" i="53" s="1"/>
  <c r="P10" i="32"/>
  <c r="C267" i="31"/>
  <c r="E144" i="31"/>
  <c r="G190" i="31" s="1"/>
  <c r="S10" i="32" s="1"/>
  <c r="C271" i="31"/>
  <c r="Q47" i="32"/>
  <c r="AF164" i="40" s="1"/>
  <c r="M151" i="16" s="1"/>
  <c r="K179" i="53"/>
  <c r="M179" i="53" s="1"/>
  <c r="C226" i="53" s="1"/>
  <c r="Q81" i="32"/>
  <c r="M153" i="16" s="1"/>
  <c r="N169" i="53"/>
  <c r="N197" i="53"/>
  <c r="Q176" i="53"/>
  <c r="K27" i="53"/>
  <c r="P27" i="53" s="1"/>
  <c r="D135" i="31"/>
  <c r="E156" i="31" s="1"/>
  <c r="G202" i="31" s="1"/>
  <c r="S22" i="32" s="1"/>
  <c r="AH258" i="40" s="1"/>
  <c r="C279" i="31"/>
  <c r="H197" i="53"/>
  <c r="J176" i="53"/>
  <c r="J197" i="53" s="1"/>
  <c r="O157" i="53"/>
  <c r="K178" i="53"/>
  <c r="S77" i="32"/>
  <c r="S111" i="32" s="1"/>
  <c r="AH143" i="40" s="1"/>
  <c r="S43" i="32"/>
  <c r="AH160" i="40" s="1"/>
  <c r="O46" i="16" s="1"/>
  <c r="Q111" i="32"/>
  <c r="AF143" i="40" s="1"/>
  <c r="Q156" i="53"/>
  <c r="O156" i="53"/>
  <c r="O162" i="53"/>
  <c r="Q162" i="53"/>
  <c r="P47" i="32"/>
  <c r="AE164" i="40" s="1"/>
  <c r="L151" i="16" s="1"/>
  <c r="P81" i="32"/>
  <c r="L153" i="16" s="1"/>
  <c r="R81" i="53"/>
  <c r="R47" i="32"/>
  <c r="AG164" i="40" s="1"/>
  <c r="N151" i="16" s="1"/>
  <c r="D202" i="31"/>
  <c r="E202" i="31" s="1"/>
  <c r="F202" i="31" s="1"/>
  <c r="N48" i="16"/>
  <c r="R111" i="32"/>
  <c r="AG143" i="40" s="1"/>
  <c r="R81" i="32"/>
  <c r="N153" i="16" s="1"/>
  <c r="N156" i="16"/>
  <c r="S12" i="32"/>
  <c r="G269" i="31"/>
  <c r="O56" i="32"/>
  <c r="AD173" i="40" s="1"/>
  <c r="K109" i="16" s="1"/>
  <c r="O90" i="32"/>
  <c r="O124" i="32" s="1"/>
  <c r="AD156" i="40" s="1"/>
  <c r="O76" i="32"/>
  <c r="O82" i="32"/>
  <c r="O116" i="32" s="1"/>
  <c r="AD148" i="40" s="1"/>
  <c r="F190" i="31"/>
  <c r="Q10" i="32"/>
  <c r="E267" i="31"/>
  <c r="E195" i="31"/>
  <c r="P15" i="32"/>
  <c r="D272" i="31"/>
  <c r="E196" i="31"/>
  <c r="P16" i="32"/>
  <c r="D273" i="31"/>
  <c r="E197" i="31"/>
  <c r="Q17" i="32" s="1"/>
  <c r="Q85" i="53" s="1"/>
  <c r="I220" i="16"/>
  <c r="G220" i="16"/>
  <c r="G94" i="16"/>
  <c r="F94" i="16"/>
  <c r="F220" i="16"/>
  <c r="G178" i="16"/>
  <c r="F136" i="16"/>
  <c r="F73" i="16"/>
  <c r="N159" i="53" l="1"/>
  <c r="O163" i="53"/>
  <c r="Q163" i="53"/>
  <c r="F110" i="53"/>
  <c r="F35" i="53"/>
  <c r="D125" i="31"/>
  <c r="F195" i="53"/>
  <c r="F196" i="53"/>
  <c r="Q175" i="53"/>
  <c r="D196" i="53"/>
  <c r="N183" i="53"/>
  <c r="D195" i="53"/>
  <c r="F109" i="53"/>
  <c r="F34" i="53"/>
  <c r="K176" i="53"/>
  <c r="K195" i="53" s="1"/>
  <c r="O42" i="32"/>
  <c r="AD159" i="40" s="1"/>
  <c r="K25" i="16" s="1"/>
  <c r="AD244" i="40"/>
  <c r="K30" i="16" s="1"/>
  <c r="D120" i="31"/>
  <c r="E141" i="31" s="1"/>
  <c r="G187" i="31" s="1"/>
  <c r="G264" i="31" s="1"/>
  <c r="N154" i="53"/>
  <c r="Q154" i="53" s="1"/>
  <c r="C210" i="31"/>
  <c r="C192" i="31" s="1"/>
  <c r="O161" i="53"/>
  <c r="L182" i="53"/>
  <c r="O78" i="32"/>
  <c r="K69" i="16" s="1"/>
  <c r="O78" i="53"/>
  <c r="Q169" i="53"/>
  <c r="L190" i="53"/>
  <c r="S80" i="53"/>
  <c r="AH248" i="40"/>
  <c r="D187" i="31"/>
  <c r="E187" i="31" s="1"/>
  <c r="O159" i="53"/>
  <c r="L180" i="53"/>
  <c r="M42" i="53"/>
  <c r="M39" i="53"/>
  <c r="M41" i="53"/>
  <c r="M38" i="53"/>
  <c r="M40" i="53"/>
  <c r="L27" i="53"/>
  <c r="O13" i="53"/>
  <c r="L12" i="53"/>
  <c r="O12" i="53"/>
  <c r="L14" i="53"/>
  <c r="O14" i="53"/>
  <c r="L17" i="53"/>
  <c r="L19" i="53"/>
  <c r="J175" i="53"/>
  <c r="J196" i="53" s="1"/>
  <c r="H195" i="53"/>
  <c r="R97" i="53"/>
  <c r="Q97" i="53"/>
  <c r="Q99" i="53"/>
  <c r="R99" i="53"/>
  <c r="Q98" i="53"/>
  <c r="R98" i="53"/>
  <c r="S84" i="32"/>
  <c r="S118" i="32" s="1"/>
  <c r="AH150" i="40" s="1"/>
  <c r="J42" i="53"/>
  <c r="J39" i="53"/>
  <c r="AD243" i="40"/>
  <c r="K9" i="16" s="1"/>
  <c r="O41" i="32"/>
  <c r="AD158" i="40" s="1"/>
  <c r="K4" i="16" s="1"/>
  <c r="Q78" i="53"/>
  <c r="AF246" i="40"/>
  <c r="M72" i="16" s="1"/>
  <c r="I40" i="53"/>
  <c r="J38" i="53"/>
  <c r="C264" i="31"/>
  <c r="AD247" i="40"/>
  <c r="K93" i="16" s="1"/>
  <c r="P84" i="53"/>
  <c r="AE252" i="40"/>
  <c r="L219" i="16" s="1"/>
  <c r="I39" i="53"/>
  <c r="S83" i="32"/>
  <c r="S117" i="32" s="1"/>
  <c r="AH149" i="40" s="1"/>
  <c r="AH251" i="40"/>
  <c r="O198" i="16" s="1"/>
  <c r="I42" i="53"/>
  <c r="S82" i="53"/>
  <c r="AH250" i="40"/>
  <c r="O177" i="16" s="1"/>
  <c r="AD245" i="40"/>
  <c r="K51" i="16" s="1"/>
  <c r="O44" i="32"/>
  <c r="AD161" i="40" s="1"/>
  <c r="K67" i="16" s="1"/>
  <c r="AD246" i="40"/>
  <c r="K72" i="16" s="1"/>
  <c r="J40" i="53"/>
  <c r="I38" i="53"/>
  <c r="P83" i="53"/>
  <c r="AE251" i="40"/>
  <c r="L198" i="16" s="1"/>
  <c r="P78" i="53"/>
  <c r="AE246" i="40"/>
  <c r="L72" i="16" s="1"/>
  <c r="S50" i="32"/>
  <c r="AH167" i="40" s="1"/>
  <c r="O214" i="16" s="1"/>
  <c r="AH252" i="40"/>
  <c r="O219" i="16" s="1"/>
  <c r="S78" i="53"/>
  <c r="AH246" i="40"/>
  <c r="O72" i="16" s="1"/>
  <c r="S79" i="53"/>
  <c r="AH247" i="40"/>
  <c r="O93" i="16" s="1"/>
  <c r="O43" i="32"/>
  <c r="AD160" i="40" s="1"/>
  <c r="K46" i="16" s="1"/>
  <c r="S49" i="32"/>
  <c r="AH166" i="40" s="1"/>
  <c r="O193" i="16" s="1"/>
  <c r="J99" i="53"/>
  <c r="C105" i="53" s="1"/>
  <c r="O77" i="32"/>
  <c r="K48" i="16" s="1"/>
  <c r="P44" i="32"/>
  <c r="AE161" i="40" s="1"/>
  <c r="L67" i="16" s="1"/>
  <c r="S44" i="32"/>
  <c r="AH161" i="40" s="1"/>
  <c r="O67" i="16" s="1"/>
  <c r="C220" i="31"/>
  <c r="O79" i="32"/>
  <c r="K90" i="16" s="1"/>
  <c r="G271" i="31"/>
  <c r="Q161" i="53"/>
  <c r="D219" i="31"/>
  <c r="G268" i="31"/>
  <c r="S79" i="32"/>
  <c r="S113" i="32" s="1"/>
  <c r="AH145" i="40" s="1"/>
  <c r="G267" i="31"/>
  <c r="D268" i="31"/>
  <c r="P11" i="32"/>
  <c r="O45" i="32"/>
  <c r="AD162" i="40" s="1"/>
  <c r="K88" i="16" s="1"/>
  <c r="S45" i="32"/>
  <c r="AH162" i="40" s="1"/>
  <c r="O88" i="16" s="1"/>
  <c r="C219" i="31"/>
  <c r="P78" i="32"/>
  <c r="L69" i="16" s="1"/>
  <c r="S78" i="32"/>
  <c r="O69" i="16" s="1"/>
  <c r="Q115" i="32"/>
  <c r="AF147" i="40" s="1"/>
  <c r="O169" i="53"/>
  <c r="P115" i="32"/>
  <c r="AE147" i="40" s="1"/>
  <c r="Q197" i="53"/>
  <c r="Q159" i="53"/>
  <c r="G148" i="31"/>
  <c r="D194" i="31" s="1"/>
  <c r="D271" i="31" s="1"/>
  <c r="D279" i="31"/>
  <c r="P22" i="32"/>
  <c r="M178" i="53"/>
  <c r="C225" i="53" s="1"/>
  <c r="K196" i="53"/>
  <c r="O48" i="16"/>
  <c r="O177" i="53"/>
  <c r="P177" i="53"/>
  <c r="M177" i="53"/>
  <c r="K197" i="53"/>
  <c r="O183" i="53"/>
  <c r="M183" i="53"/>
  <c r="C230" i="53" s="1"/>
  <c r="P183" i="53"/>
  <c r="O184" i="53"/>
  <c r="P184" i="53"/>
  <c r="M184" i="53"/>
  <c r="C231" i="53" s="1"/>
  <c r="R115" i="32"/>
  <c r="AG147" i="40" s="1"/>
  <c r="C224" i="31"/>
  <c r="C225" i="31"/>
  <c r="O195" i="16"/>
  <c r="O216" i="16"/>
  <c r="O135" i="16"/>
  <c r="S46" i="32"/>
  <c r="AH163" i="40" s="1"/>
  <c r="O130" i="16" s="1"/>
  <c r="S80" i="32"/>
  <c r="O132" i="16" s="1"/>
  <c r="K111" i="16"/>
  <c r="O114" i="16"/>
  <c r="S90" i="53"/>
  <c r="O110" i="32"/>
  <c r="AD142" i="40" s="1"/>
  <c r="H35" i="52"/>
  <c r="I35" i="52" s="1"/>
  <c r="C40" i="52" s="1"/>
  <c r="D17" i="52" s="1"/>
  <c r="P8" i="32" s="1"/>
  <c r="G279" i="31"/>
  <c r="K174" i="16"/>
  <c r="P7" i="32"/>
  <c r="AE243" i="40" s="1"/>
  <c r="Q22" i="32"/>
  <c r="AF258" i="40" s="1"/>
  <c r="C231" i="31"/>
  <c r="F279" i="31"/>
  <c r="D231" i="31"/>
  <c r="D264" i="31"/>
  <c r="S56" i="32"/>
  <c r="AH173" i="40" s="1"/>
  <c r="O109" i="16" s="1"/>
  <c r="S90" i="32"/>
  <c r="S124" i="32" s="1"/>
  <c r="AH156" i="40" s="1"/>
  <c r="Q85" i="32"/>
  <c r="Q119" i="32" s="1"/>
  <c r="Q51" i="32"/>
  <c r="R22" i="32"/>
  <c r="P83" i="32"/>
  <c r="P49" i="32"/>
  <c r="AE166" i="40" s="1"/>
  <c r="L193" i="16" s="1"/>
  <c r="Q78" i="32"/>
  <c r="Q44" i="32"/>
  <c r="AF161" i="40" s="1"/>
  <c r="M67" i="16" s="1"/>
  <c r="S48" i="32"/>
  <c r="AH165" i="40" s="1"/>
  <c r="O172" i="16" s="1"/>
  <c r="S82" i="32"/>
  <c r="P84" i="32"/>
  <c r="P50" i="32"/>
  <c r="AE167" i="40" s="1"/>
  <c r="L214" i="16" s="1"/>
  <c r="O75" i="32"/>
  <c r="F191" i="31"/>
  <c r="D220" i="31" s="1"/>
  <c r="Q11" i="32"/>
  <c r="E268" i="31"/>
  <c r="F267" i="31"/>
  <c r="R10" i="32"/>
  <c r="E279" i="31"/>
  <c r="F196" i="31"/>
  <c r="Q16" i="32"/>
  <c r="E273" i="31"/>
  <c r="F195" i="31"/>
  <c r="Q15" i="32"/>
  <c r="E272" i="31"/>
  <c r="F197" i="31"/>
  <c r="R17" i="32" s="1"/>
  <c r="R85" i="53" s="1"/>
  <c r="H52" i="16"/>
  <c r="I10" i="16"/>
  <c r="I31" i="16"/>
  <c r="F115" i="16"/>
  <c r="I52" i="16"/>
  <c r="G73" i="16"/>
  <c r="F52" i="16"/>
  <c r="H220" i="16"/>
  <c r="G157" i="16"/>
  <c r="I157" i="16"/>
  <c r="H115" i="16"/>
  <c r="G31" i="16"/>
  <c r="I199" i="16"/>
  <c r="H178" i="16"/>
  <c r="H73" i="16"/>
  <c r="I136" i="16"/>
  <c r="H94" i="16"/>
  <c r="H31" i="16"/>
  <c r="H157" i="16"/>
  <c r="I73" i="16"/>
  <c r="I115" i="16"/>
  <c r="G136" i="16"/>
  <c r="F31" i="16"/>
  <c r="G52" i="16"/>
  <c r="H136" i="16"/>
  <c r="F199" i="16"/>
  <c r="H199" i="16"/>
  <c r="G115" i="16"/>
  <c r="G10" i="16"/>
  <c r="I178" i="16"/>
  <c r="H10" i="16"/>
  <c r="G199" i="16"/>
  <c r="I94" i="16"/>
  <c r="O154" i="53" l="1"/>
  <c r="Q183" i="53"/>
  <c r="Q195" i="53" s="1"/>
  <c r="N195" i="53"/>
  <c r="N196" i="53"/>
  <c r="C269" i="31"/>
  <c r="O12" i="32"/>
  <c r="P182" i="53"/>
  <c r="O190" i="53"/>
  <c r="O180" i="53"/>
  <c r="L175" i="53"/>
  <c r="O175" i="53" s="1"/>
  <c r="D210" i="31"/>
  <c r="D192" i="31" s="1"/>
  <c r="J195" i="53"/>
  <c r="O112" i="32"/>
  <c r="AD144" i="40" s="1"/>
  <c r="C224" i="53"/>
  <c r="O41" i="53"/>
  <c r="O42" i="53"/>
  <c r="O39" i="53"/>
  <c r="O40" i="53"/>
  <c r="O38" i="53"/>
  <c r="S99" i="53"/>
  <c r="J36" i="53"/>
  <c r="O36" i="53" s="1"/>
  <c r="S7" i="32"/>
  <c r="P76" i="53"/>
  <c r="K99" i="53" s="1"/>
  <c r="D105" i="53" s="1"/>
  <c r="AE244" i="40"/>
  <c r="L30" i="16" s="1"/>
  <c r="R90" i="53"/>
  <c r="AG258" i="40"/>
  <c r="N114" i="16" s="1"/>
  <c r="Q79" i="53"/>
  <c r="AF247" i="40"/>
  <c r="M93" i="16" s="1"/>
  <c r="P90" i="53"/>
  <c r="AE258" i="40"/>
  <c r="L114" i="16" s="1"/>
  <c r="P79" i="53"/>
  <c r="AE247" i="40"/>
  <c r="L93" i="16" s="1"/>
  <c r="Q84" i="53"/>
  <c r="AF252" i="40"/>
  <c r="M219" i="16" s="1"/>
  <c r="O111" i="32"/>
  <c r="AD143" i="40" s="1"/>
  <c r="AH243" i="40"/>
  <c r="O9" i="16" s="1"/>
  <c r="R78" i="53"/>
  <c r="AG246" i="40"/>
  <c r="N72" i="16" s="1"/>
  <c r="Q83" i="53"/>
  <c r="AF251" i="40"/>
  <c r="M198" i="16" s="1"/>
  <c r="P112" i="32"/>
  <c r="AE144" i="40" s="1"/>
  <c r="S114" i="32"/>
  <c r="AH146" i="40" s="1"/>
  <c r="M182" i="53"/>
  <c r="C229" i="53" s="1"/>
  <c r="O113" i="32"/>
  <c r="AD145" i="40" s="1"/>
  <c r="O90" i="16"/>
  <c r="O182" i="53"/>
  <c r="S112" i="32"/>
  <c r="AH144" i="40" s="1"/>
  <c r="P45" i="32"/>
  <c r="AE162" i="40" s="1"/>
  <c r="L88" i="16" s="1"/>
  <c r="P79" i="32"/>
  <c r="P113" i="32" s="1"/>
  <c r="AE145" i="40" s="1"/>
  <c r="M190" i="53"/>
  <c r="C237" i="53" s="1"/>
  <c r="P190" i="53"/>
  <c r="F194" i="31"/>
  <c r="D223" i="31" s="1"/>
  <c r="P90" i="32"/>
  <c r="P124" i="32" s="1"/>
  <c r="AE156" i="40" s="1"/>
  <c r="E194" i="31"/>
  <c r="C223" i="31" s="1"/>
  <c r="P180" i="53"/>
  <c r="P56" i="32"/>
  <c r="AE173" i="40" s="1"/>
  <c r="L109" i="16" s="1"/>
  <c r="M180" i="53"/>
  <c r="C227" i="53" s="1"/>
  <c r="P75" i="53"/>
  <c r="P41" i="32"/>
  <c r="AE158" i="40" s="1"/>
  <c r="L4" i="16" s="1"/>
  <c r="D224" i="31"/>
  <c r="D225" i="31"/>
  <c r="P14" i="32"/>
  <c r="M114" i="16"/>
  <c r="Q90" i="53"/>
  <c r="Q56" i="32"/>
  <c r="AF173" i="40" s="1"/>
  <c r="M109" i="16" s="1"/>
  <c r="Q90" i="32"/>
  <c r="Q124" i="32" s="1"/>
  <c r="AF156" i="40" s="1"/>
  <c r="P76" i="32"/>
  <c r="P42" i="32"/>
  <c r="AE159" i="40" s="1"/>
  <c r="L25" i="16" s="1"/>
  <c r="L35" i="52"/>
  <c r="J35" i="52"/>
  <c r="D40" i="52" s="1"/>
  <c r="E17" i="52" s="1"/>
  <c r="Q8" i="32" s="1"/>
  <c r="K35" i="52"/>
  <c r="E40" i="52" s="1"/>
  <c r="F17" i="52" s="1"/>
  <c r="R8" i="32" s="1"/>
  <c r="O111" i="16"/>
  <c r="F187" i="31"/>
  <c r="Q7" i="32"/>
  <c r="AF243" i="40" s="1"/>
  <c r="E264" i="31"/>
  <c r="C216" i="31"/>
  <c r="P75" i="32"/>
  <c r="L9" i="16"/>
  <c r="R85" i="32"/>
  <c r="R119" i="32" s="1"/>
  <c r="R51" i="32"/>
  <c r="Q83" i="32"/>
  <c r="Q49" i="32"/>
  <c r="AF166" i="40" s="1"/>
  <c r="M193" i="16" s="1"/>
  <c r="Q79" i="32"/>
  <c r="Q45" i="32"/>
  <c r="AF162" i="40" s="1"/>
  <c r="M88" i="16" s="1"/>
  <c r="M69" i="16"/>
  <c r="Q112" i="32"/>
  <c r="AF144" i="40" s="1"/>
  <c r="L90" i="16"/>
  <c r="S116" i="32"/>
  <c r="AH148" i="40" s="1"/>
  <c r="O174" i="16"/>
  <c r="O109" i="32"/>
  <c r="AD141" i="40" s="1"/>
  <c r="P118" i="32"/>
  <c r="AE150" i="40" s="1"/>
  <c r="L216" i="16"/>
  <c r="Q50" i="32"/>
  <c r="AF167" i="40" s="1"/>
  <c r="M214" i="16" s="1"/>
  <c r="Q84" i="32"/>
  <c r="L195" i="16"/>
  <c r="P117" i="32"/>
  <c r="AE149" i="40" s="1"/>
  <c r="N132" i="16"/>
  <c r="R78" i="32"/>
  <c r="R44" i="32"/>
  <c r="AG161" i="40" s="1"/>
  <c r="N67" i="16" s="1"/>
  <c r="R90" i="32"/>
  <c r="R56" i="32"/>
  <c r="AG173" i="40" s="1"/>
  <c r="N109" i="16" s="1"/>
  <c r="R11" i="32"/>
  <c r="F268" i="31"/>
  <c r="F10" i="16"/>
  <c r="R15" i="32"/>
  <c r="F272" i="31"/>
  <c r="R16" i="32"/>
  <c r="F273" i="31"/>
  <c r="G197" i="31"/>
  <c r="S41" i="32" l="1"/>
  <c r="AH158" i="40" s="1"/>
  <c r="O4" i="16" s="1"/>
  <c r="S75" i="53"/>
  <c r="AD248" i="40"/>
  <c r="K135" i="16" s="1"/>
  <c r="O46" i="32"/>
  <c r="AD163" i="40" s="1"/>
  <c r="K130" i="16" s="1"/>
  <c r="O80" i="32"/>
  <c r="O80" i="53"/>
  <c r="D269" i="31"/>
  <c r="P12" i="32"/>
  <c r="Q196" i="53"/>
  <c r="L196" i="53"/>
  <c r="P175" i="53"/>
  <c r="P196" i="53" s="1"/>
  <c r="M175" i="53"/>
  <c r="C222" i="53" s="1"/>
  <c r="E210" i="31"/>
  <c r="F209" i="31"/>
  <c r="S75" i="32"/>
  <c r="S109" i="32" s="1"/>
  <c r="AH141" i="40" s="1"/>
  <c r="R76" i="53"/>
  <c r="M99" i="53" s="1"/>
  <c r="F105" i="53" s="1"/>
  <c r="AG244" i="40"/>
  <c r="N30" i="16" s="1"/>
  <c r="P82" i="53"/>
  <c r="AE250" i="40"/>
  <c r="L177" i="16" s="1"/>
  <c r="Q76" i="53"/>
  <c r="L99" i="53" s="1"/>
  <c r="E105" i="53" s="1"/>
  <c r="AF244" i="40"/>
  <c r="M30" i="16" s="1"/>
  <c r="R79" i="53"/>
  <c r="AG247" i="40"/>
  <c r="N93" i="16" s="1"/>
  <c r="R83" i="53"/>
  <c r="AG251" i="40"/>
  <c r="N198" i="16" s="1"/>
  <c r="R84" i="53"/>
  <c r="AG252" i="40"/>
  <c r="N219" i="16" s="1"/>
  <c r="O196" i="53"/>
  <c r="R14" i="32"/>
  <c r="F271" i="31"/>
  <c r="L111" i="16"/>
  <c r="Q14" i="32"/>
  <c r="AF250" i="40" s="1"/>
  <c r="E271" i="31"/>
  <c r="F40" i="52"/>
  <c r="G17" i="52" s="1"/>
  <c r="I46" i="52"/>
  <c r="J46" i="52" s="1"/>
  <c r="K46" i="52" s="1"/>
  <c r="D223" i="53" s="1"/>
  <c r="P82" i="32"/>
  <c r="L174" i="16" s="1"/>
  <c r="Q75" i="53"/>
  <c r="Q41" i="32"/>
  <c r="AF158" i="40" s="1"/>
  <c r="M4" i="16" s="1"/>
  <c r="D216" i="31"/>
  <c r="P48" i="32"/>
  <c r="AE165" i="40" s="1"/>
  <c r="L172" i="16" s="1"/>
  <c r="R7" i="32"/>
  <c r="AG243" i="40" s="1"/>
  <c r="M111" i="16"/>
  <c r="Q76" i="32"/>
  <c r="Q42" i="32"/>
  <c r="AF159" i="40" s="1"/>
  <c r="M25" i="16" s="1"/>
  <c r="R76" i="32"/>
  <c r="R42" i="32"/>
  <c r="AG159" i="40" s="1"/>
  <c r="N25" i="16" s="1"/>
  <c r="P110" i="32"/>
  <c r="AE142" i="40" s="1"/>
  <c r="F264" i="31"/>
  <c r="P109" i="32"/>
  <c r="AE141" i="40" s="1"/>
  <c r="M9" i="16"/>
  <c r="Q75" i="32"/>
  <c r="R45" i="32"/>
  <c r="AG162" i="40" s="1"/>
  <c r="N88" i="16" s="1"/>
  <c r="R79" i="32"/>
  <c r="N111" i="16"/>
  <c r="R124" i="32"/>
  <c r="AG156" i="40" s="1"/>
  <c r="R84" i="32"/>
  <c r="R50" i="32"/>
  <c r="AG167" i="40" s="1"/>
  <c r="N214" i="16" s="1"/>
  <c r="M216" i="16"/>
  <c r="Q118" i="32"/>
  <c r="AF150" i="40" s="1"/>
  <c r="Q113" i="32"/>
  <c r="AF145" i="40" s="1"/>
  <c r="M90" i="16"/>
  <c r="M195" i="16"/>
  <c r="Q117" i="32"/>
  <c r="AF149" i="40" s="1"/>
  <c r="R83" i="32"/>
  <c r="R49" i="32"/>
  <c r="AG166" i="40" s="1"/>
  <c r="N193" i="16" s="1"/>
  <c r="N69" i="16"/>
  <c r="R112" i="32"/>
  <c r="AG144" i="40" s="1"/>
  <c r="S17" i="32"/>
  <c r="S85" i="53" s="1"/>
  <c r="M196" i="53" l="1"/>
  <c r="P80" i="32"/>
  <c r="P80" i="53"/>
  <c r="K98" i="53" s="1"/>
  <c r="D104" i="53" s="1"/>
  <c r="P46" i="32"/>
  <c r="AE163" i="40" s="1"/>
  <c r="L130" i="16" s="1"/>
  <c r="AE248" i="40"/>
  <c r="L135" i="16" s="1"/>
  <c r="J97" i="53"/>
  <c r="C103" i="53" s="1"/>
  <c r="J98" i="53"/>
  <c r="C104" i="53" s="1"/>
  <c r="L208" i="31"/>
  <c r="F210" i="31" s="1"/>
  <c r="F192" i="31" s="1"/>
  <c r="E192" i="31"/>
  <c r="K132" i="16"/>
  <c r="O114" i="32"/>
  <c r="AD146" i="40" s="1"/>
  <c r="C242" i="53"/>
  <c r="N98" i="53"/>
  <c r="G104" i="53" s="1"/>
  <c r="D243" i="53"/>
  <c r="D241" i="53"/>
  <c r="R48" i="32"/>
  <c r="AG165" i="40" s="1"/>
  <c r="N172" i="16" s="1"/>
  <c r="AG250" i="40"/>
  <c r="N177" i="16" s="1"/>
  <c r="R82" i="53"/>
  <c r="R82" i="32"/>
  <c r="R116" i="32" s="1"/>
  <c r="AG148" i="40" s="1"/>
  <c r="Q82" i="53"/>
  <c r="M177" i="16"/>
  <c r="Q82" i="32"/>
  <c r="Q48" i="32"/>
  <c r="AF165" i="40" s="1"/>
  <c r="M172" i="16" s="1"/>
  <c r="N155" i="53"/>
  <c r="S8" i="32"/>
  <c r="K13" i="53"/>
  <c r="P116" i="32"/>
  <c r="AE148" i="40" s="1"/>
  <c r="R75" i="53"/>
  <c r="R41" i="32"/>
  <c r="AG158" i="40" s="1"/>
  <c r="N4" i="16" s="1"/>
  <c r="R75" i="32"/>
  <c r="N9" i="16"/>
  <c r="Q110" i="32"/>
  <c r="AF142" i="40" s="1"/>
  <c r="R110" i="32"/>
  <c r="AG142" i="40" s="1"/>
  <c r="Q109" i="32"/>
  <c r="AF141" i="40" s="1"/>
  <c r="S85" i="32"/>
  <c r="S119" i="32" s="1"/>
  <c r="S51" i="32"/>
  <c r="N90" i="16"/>
  <c r="R113" i="32"/>
  <c r="AG145" i="40" s="1"/>
  <c r="N216" i="16"/>
  <c r="R118" i="32"/>
  <c r="AG150" i="40" s="1"/>
  <c r="N195" i="16"/>
  <c r="R117" i="32"/>
  <c r="AG149" i="40" s="1"/>
  <c r="K97" i="53" l="1"/>
  <c r="D103" i="53" s="1"/>
  <c r="L132" i="16"/>
  <c r="P114" i="32"/>
  <c r="AE146" i="40" s="1"/>
  <c r="J35" i="53"/>
  <c r="O35" i="53" s="1"/>
  <c r="S98" i="53"/>
  <c r="F269" i="31"/>
  <c r="R12" i="32"/>
  <c r="D221" i="31"/>
  <c r="D235" i="31" s="1"/>
  <c r="S97" i="53"/>
  <c r="J34" i="53"/>
  <c r="Q12" i="32"/>
  <c r="E269" i="31"/>
  <c r="C221" i="31"/>
  <c r="C235" i="31" s="1"/>
  <c r="Q155" i="53"/>
  <c r="L176" i="53"/>
  <c r="T98" i="53"/>
  <c r="K35" i="53"/>
  <c r="P13" i="53"/>
  <c r="L13" i="53"/>
  <c r="L39" i="53" s="1"/>
  <c r="S76" i="53"/>
  <c r="N99" i="53" s="1"/>
  <c r="G105" i="53" s="1"/>
  <c r="AH244" i="40"/>
  <c r="O30" i="16" s="1"/>
  <c r="N174" i="16"/>
  <c r="O155" i="53"/>
  <c r="M174" i="16"/>
  <c r="Q116" i="32"/>
  <c r="AF148" i="40" s="1"/>
  <c r="S76" i="32"/>
  <c r="S42" i="32"/>
  <c r="AH159" i="40" s="1"/>
  <c r="O25" i="16" s="1"/>
  <c r="K38" i="53"/>
  <c r="K42" i="53"/>
  <c r="K40" i="53"/>
  <c r="K39" i="53"/>
  <c r="R109" i="32"/>
  <c r="AG141" i="40" s="1"/>
  <c r="AG248" i="40" l="1"/>
  <c r="N135" i="16" s="1"/>
  <c r="R46" i="32"/>
  <c r="AG163" i="40" s="1"/>
  <c r="N130" i="16" s="1"/>
  <c r="R80" i="53"/>
  <c r="R80" i="32"/>
  <c r="R114" i="32" s="1"/>
  <c r="AG146" i="40" s="1"/>
  <c r="AF248" i="40"/>
  <c r="M135" i="16" s="1"/>
  <c r="Q46" i="32"/>
  <c r="AF163" i="40" s="1"/>
  <c r="M130" i="16" s="1"/>
  <c r="Q80" i="32"/>
  <c r="Q80" i="53"/>
  <c r="O34" i="53"/>
  <c r="J41" i="53"/>
  <c r="P42" i="53"/>
  <c r="P41" i="53"/>
  <c r="P39" i="53"/>
  <c r="P40" i="53"/>
  <c r="P38" i="53"/>
  <c r="L35" i="53"/>
  <c r="P35" i="53"/>
  <c r="T99" i="53"/>
  <c r="K36" i="53"/>
  <c r="N97" i="53"/>
  <c r="G103" i="53" s="1"/>
  <c r="S110" i="32"/>
  <c r="AH142" i="40" s="1"/>
  <c r="O176" i="53"/>
  <c r="P176" i="53"/>
  <c r="L195" i="53"/>
  <c r="L197" i="53"/>
  <c r="M176" i="53"/>
  <c r="M195" i="53" s="1"/>
  <c r="L38" i="53"/>
  <c r="L41" i="53"/>
  <c r="L40" i="53"/>
  <c r="L42" i="53"/>
  <c r="L98" i="53" l="1"/>
  <c r="E104" i="53" s="1"/>
  <c r="L97" i="53"/>
  <c r="E103" i="53" s="1"/>
  <c r="M132" i="16"/>
  <c r="Q114" i="32"/>
  <c r="AF146" i="40" s="1"/>
  <c r="M98" i="53"/>
  <c r="F104" i="53" s="1"/>
  <c r="M97" i="53"/>
  <c r="F103" i="53" s="1"/>
  <c r="C223" i="53"/>
  <c r="L36" i="53"/>
  <c r="P36" i="53"/>
  <c r="T97" i="53"/>
  <c r="K34" i="53"/>
  <c r="M197" i="53"/>
  <c r="P197" i="53"/>
  <c r="P195" i="53"/>
  <c r="O197" i="53"/>
  <c r="O195" i="53"/>
  <c r="C243" i="53" l="1"/>
  <c r="C241" i="53"/>
  <c r="P34" i="53"/>
  <c r="L34" i="53"/>
  <c r="K41" i="53"/>
  <c r="D66" i="49" l="1"/>
  <c r="Y295" i="40" l="1"/>
  <c r="F40" i="16" s="1"/>
  <c r="D20" i="49"/>
  <c r="Y261" i="40" l="1"/>
  <c r="F38" i="16" s="1"/>
  <c r="C176" i="53"/>
  <c r="C197" i="53" l="1"/>
  <c r="C195" i="5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<sst xmlns="http://schemas.openxmlformats.org/spreadsheetml/2006/main" count="16372" uniqueCount="731">
  <si>
    <t>FOUNTAIN_INSTANCE_URL</t>
  </si>
  <si>
    <t>FountainLive</t>
  </si>
  <si>
    <t>externalModelId</t>
  </si>
  <si>
    <t>EXTERNAL_MODEL_NAME</t>
  </si>
  <si>
    <t>PR24CA13_WSI</t>
  </si>
  <si>
    <t>EXTERNAL_MODEL_CODE</t>
  </si>
  <si>
    <t>EXTMDL_6399</t>
  </si>
  <si>
    <t>EXTERNAL_MODEL_FAMILY</t>
  </si>
  <si>
    <t>EXTERNAL</t>
  </si>
  <si>
    <t>companyId</t>
  </si>
  <si>
    <t>F_Inputs_Report_ID</t>
  </si>
  <si>
    <t>F_Inputs_TEAM</t>
  </si>
  <si>
    <t>IPL</t>
  </si>
  <si>
    <t>F_Inputs_USER</t>
  </si>
  <si>
    <t>OFWAT\Abbas.Amin</t>
  </si>
  <si>
    <t>F_Inputs_NAME</t>
  </si>
  <si>
    <t>FD_WSI RUN11</t>
  </si>
  <si>
    <t>F_Inputs_TITLE</t>
  </si>
  <si>
    <t>inputRunId</t>
  </si>
  <si>
    <t>tagId</t>
  </si>
  <si>
    <t>inputSheetLastUpdated</t>
  </si>
  <si>
    <t>01 Oct 2024 11:03:52</t>
  </si>
  <si>
    <t>PR24 Performance Commitment Model</t>
  </si>
  <si>
    <t>Performance commitment</t>
  </si>
  <si>
    <t>Storm overflows</t>
  </si>
  <si>
    <t>Version number:</t>
  </si>
  <si>
    <t>File name:</t>
  </si>
  <si>
    <t>Date:</t>
  </si>
  <si>
    <t>For enquiries please contact:</t>
  </si>
  <si>
    <t>PR24@ofwat.gov.uk</t>
  </si>
  <si>
    <t>Instructions:</t>
  </si>
  <si>
    <t>A separate model 'User guide' has been created to help the user in operating the model.</t>
  </si>
  <si>
    <t>Approach to setting performance commitment level (PCL)</t>
  </si>
  <si>
    <t>PCL Type</t>
  </si>
  <si>
    <t>Company specific level</t>
  </si>
  <si>
    <t>Baseline</t>
  </si>
  <si>
    <t xml:space="preserve">2025-26 baseline for English companies of 20 spills, or company specific where compelling evidence is provided. Welsh company baseline is set at company forecast or adjusted company forecast level. </t>
  </si>
  <si>
    <t>Performance from base</t>
  </si>
  <si>
    <t>5% common stretch from base applied to English companies (unless company proposed base improvement is higher). Company proposed base improvement reviewed for Welsh companies and stretched where appropriate.</t>
  </si>
  <si>
    <t xml:space="preserve">Performance from enhancement </t>
  </si>
  <si>
    <t>We include in the PCL the delivery of benefits associated with WINEP/NEP enhancement programmes.</t>
  </si>
  <si>
    <t>END</t>
  </si>
  <si>
    <t>SOF_Run 11</t>
  </si>
  <si>
    <t>Run on 02 Oct 2024 17:04</t>
  </si>
  <si>
    <t>Company Acronym</t>
  </si>
  <si>
    <t>Item Code</t>
  </si>
  <si>
    <t>Item Description</t>
  </si>
  <si>
    <t>Item Unit</t>
  </si>
  <si>
    <t>Item Table Suite</t>
  </si>
  <si>
    <t>2011-12</t>
  </si>
  <si>
    <t>2012-13</t>
  </si>
  <si>
    <t>2013-14</t>
  </si>
  <si>
    <t>2014-15</t>
  </si>
  <si>
    <t>2015-16</t>
  </si>
  <si>
    <t>2016-17</t>
  </si>
  <si>
    <t>2017-18</t>
  </si>
  <si>
    <t>2018-19</t>
  </si>
  <si>
    <t>2019-20</t>
  </si>
  <si>
    <t>2020-21</t>
  </si>
  <si>
    <t>2021-22</t>
  </si>
  <si>
    <t>2022-23</t>
  </si>
  <si>
    <t>2023-24</t>
  </si>
  <si>
    <t>2024-25</t>
  </si>
  <si>
    <t>2025-26</t>
  </si>
  <si>
    <t>2026-27</t>
  </si>
  <si>
    <t>2027-28</t>
  </si>
  <si>
    <t>2028-29</t>
  </si>
  <si>
    <t>2029-30</t>
  </si>
  <si>
    <t>2030-31</t>
  </si>
  <si>
    <t>2031-32</t>
  </si>
  <si>
    <t>2032-33</t>
  </si>
  <si>
    <t>2033-34</t>
  </si>
  <si>
    <t>2034-35</t>
  </si>
  <si>
    <t>ANH</t>
  </si>
  <si>
    <t>OUT5_10_PR24</t>
  </si>
  <si>
    <t>Underlying calculations for common performance commitments - wastewater - Storm overflows - Average number of spills per overflow - with unmonitored adjustment</t>
  </si>
  <si>
    <t>Number</t>
  </si>
  <si>
    <t>Price Review 2024</t>
  </si>
  <si>
    <t/>
  </si>
  <si>
    <t>OUT2_17_PR24</t>
  </si>
  <si>
    <t>Outcome performance from base expenditure - Common PCs - Storm overflows?</t>
  </si>
  <si>
    <t>OUT3_17_01_PR24</t>
  </si>
  <si>
    <t>Outcome performance from enhancement expenditure - Common PCs - Storm overflows?  - Variance between the overall performance (OUT1) and the performance trend delivered</t>
  </si>
  <si>
    <t>OUT5_10_A_PR24</t>
  </si>
  <si>
    <t>Underlying calculations for common performance commitments - wastewater - Storm overflows - Total number of monitored spills</t>
  </si>
  <si>
    <t>OUT5_10_B_PR24</t>
  </si>
  <si>
    <t>Storm overflows - Total number of storm overflows</t>
  </si>
  <si>
    <t>OUT5_10_C_PR24</t>
  </si>
  <si>
    <t>Underlying calculations for common performance commitments - wastewater - Storm overflows - Average number of spills per overflow - monitored</t>
  </si>
  <si>
    <t>OUT5_10_D_PR24</t>
  </si>
  <si>
    <t>Underlying calculations for common performance commitments - wastewater - Storm overflows - Uptime</t>
  </si>
  <si>
    <t>%</t>
  </si>
  <si>
    <t>OUT5_10_E_PR24</t>
  </si>
  <si>
    <t>Underlying calculations for common performance commitments - wastewater - Storm overflows - Unmonitored storm overflows adjustment</t>
  </si>
  <si>
    <t>WSH</t>
  </si>
  <si>
    <t>HDD</t>
  </si>
  <si>
    <t>NES</t>
  </si>
  <si>
    <t>SVE</t>
  </si>
  <si>
    <t>SWB</t>
  </si>
  <si>
    <t>SRN</t>
  </si>
  <si>
    <t>TMS</t>
  </si>
  <si>
    <t>NWT</t>
  </si>
  <si>
    <t>WSX</t>
  </si>
  <si>
    <t>YKY</t>
  </si>
  <si>
    <t>Company</t>
  </si>
  <si>
    <t>Company name</t>
  </si>
  <si>
    <t>Region</t>
  </si>
  <si>
    <t>Company/Region</t>
  </si>
  <si>
    <t>WoC/WaSC</t>
  </si>
  <si>
    <t>Underlying calc</t>
  </si>
  <si>
    <t>Boncode</t>
  </si>
  <si>
    <t>Unique identifier</t>
  </si>
  <si>
    <t>Performance from</t>
  </si>
  <si>
    <t>Company DD view / Ofwat DD view</t>
  </si>
  <si>
    <t>PC code</t>
  </si>
  <si>
    <t>Measurement</t>
  </si>
  <si>
    <t>Units</t>
  </si>
  <si>
    <t>DP</t>
  </si>
  <si>
    <t>PCL Units</t>
  </si>
  <si>
    <t>SOF</t>
  </si>
  <si>
    <t>UUW</t>
  </si>
  <si>
    <t>AFW</t>
  </si>
  <si>
    <t>PRT</t>
  </si>
  <si>
    <t>SEW</t>
  </si>
  <si>
    <t>SSC</t>
  </si>
  <si>
    <t>SES</t>
  </si>
  <si>
    <t>BRL</t>
  </si>
  <si>
    <t>Reasoning</t>
  </si>
  <si>
    <t>Update in response to query OFW-REP-ANH-071</t>
  </si>
  <si>
    <t>Update in response to query OFW-REP-ANH-072</t>
  </si>
  <si>
    <t>Update in response to query OFW-REP-ANH-073</t>
  </si>
  <si>
    <t>Update in response to query OFW-REP-ANH-074</t>
  </si>
  <si>
    <t>Update in response to query OFW-REP-ANH-075</t>
  </si>
  <si>
    <t>Update following query response OFW-REP-NES-068</t>
  </si>
  <si>
    <t>Updated in response to query OFW-REP-YKY-074</t>
  </si>
  <si>
    <t>Updated in response to query OFW-REP-SBB-074</t>
  </si>
  <si>
    <t>Updated in response to query OFW-REP-SBB-075</t>
  </si>
  <si>
    <t>Updated in response to query OFW-REP-SBB-076</t>
  </si>
  <si>
    <t>Updated in response to query OFW-REP-SBB-077</t>
  </si>
  <si>
    <t>Value as per latest business plan data table 15.11.2024</t>
  </si>
  <si>
    <t>Adjusted due to query response OFW-REP-TMS-073 which confirmed company has assumed 98% uptime.</t>
  </si>
  <si>
    <t>Storm overflows - historical outturn dataset</t>
  </si>
  <si>
    <t>Sources:</t>
  </si>
  <si>
    <t>Event Duration Monitoring - Storm Overflows - Annual Returns (data.gov.uk)</t>
  </si>
  <si>
    <t>Abbreviated to EDM20XX in table below</t>
  </si>
  <si>
    <t>Natural Resources Wales / Annual performance report for Dŵr Cymru (Welsh Water)</t>
  </si>
  <si>
    <t>Abbreviated to NRW_WSH_20XX in table below</t>
  </si>
  <si>
    <t>Natural Resources Wales / Annual performance reports for Hafren Dyfrdwy</t>
  </si>
  <si>
    <t>Abbreviated to NRW_HDD_20XX in table below</t>
  </si>
  <si>
    <t>Event Duration Monitoring | Dŵr Cymru Welsh Water (dwrcymru.com)</t>
  </si>
  <si>
    <t>Dŵr Cymru EDM data 2021-23</t>
  </si>
  <si>
    <t>Documents | Regulatory Library | HD Cymru</t>
  </si>
  <si>
    <t>Hafren Dyfrdwy EDM data 2020-23</t>
  </si>
  <si>
    <t>For Dŵr Cymru (WSH) the data includes both English and Welsh overflows reported to the Environment Agency and Natural Resources Wales respectively</t>
  </si>
  <si>
    <t>Where necessary we have included additional calculations for the Welsh companies below the tables</t>
  </si>
  <si>
    <t>Average number of monitored spills per monitored overflow</t>
  </si>
  <si>
    <t>Unit</t>
  </si>
  <si>
    <t>dp</t>
  </si>
  <si>
    <t>References</t>
  </si>
  <si>
    <t xml:space="preserve">                    </t>
  </si>
  <si>
    <t>Reporting year (calendar)</t>
  </si>
  <si>
    <t>Financial Year</t>
  </si>
  <si>
    <t>C_PR24_SOF_OUTTURN_1_OFWAT</t>
  </si>
  <si>
    <t>Calculated from figures below but equivalent to EDM2020, 'Average Number of spills / Overflow '</t>
  </si>
  <si>
    <t>Calculated from figures below but equivalent to EDM2021, 'Average no. spills per storm overflow with spill data in 2021'</t>
  </si>
  <si>
    <t>Calculated from figures below but equivalent to EDM2022, 'Average no. spills per storm overflow with spill data in 2022'</t>
  </si>
  <si>
    <t>Calculated from figures below but equivalent to EDM2023, 'Average no. spills per storm overflow with spill data in 2023'</t>
  </si>
  <si>
    <t>Calculated from figures below to account for revised spill number</t>
  </si>
  <si>
    <t>Calculated from figures below</t>
  </si>
  <si>
    <t>Calculated from figures below as error in EDM2020, 'Average Number of spills / Overflow '</t>
  </si>
  <si>
    <t>-</t>
  </si>
  <si>
    <t>Total number of monitored spills</t>
  </si>
  <si>
    <t>C_PR24_SOF_OUTTURN_2_OFWAT</t>
  </si>
  <si>
    <t>EDM2020, 'Number of spill events in 2020 return'</t>
  </si>
  <si>
    <t>EDM2021, 'Total no. number of monitored spill events in 2021'</t>
  </si>
  <si>
    <t>EDM2022, 'Total no. number of monitored spill events in 2022'</t>
  </si>
  <si>
    <t>EDM2023, 'Total no. number of monitored spill events in 2023'</t>
  </si>
  <si>
    <t>Company response to query 'OFW-OBQ-WSH-017'</t>
  </si>
  <si>
    <t>EDM2021, 'Total no. number of monitored spill events in 2021' &amp; company data submissions to NRW see calculation below table</t>
  </si>
  <si>
    <t>EDM2022, 'Total no. number of monitored spill events in 2022' &amp; company data submissions to NRW see calculation below table</t>
  </si>
  <si>
    <t>EDM2023, 'Total no. number of monitored spill events in 2023' &amp; company data submissions to NRW see calculation below table</t>
  </si>
  <si>
    <t>HDD submission to NRW - HDD_edm-2020-data-hd - see calculation below</t>
  </si>
  <si>
    <t>HDD submission to NRW - EDM-Return-Hafren-Dyfrdwy-Cyfyngedig-Annual-2021 - see calculation below</t>
  </si>
  <si>
    <t>HDD submission to NRW - HDD_HD2022_EDMReturn.xlsx- see calculation below</t>
  </si>
  <si>
    <t>HDD submission to NRW - HDD annual-and-sfw-so-edm-return-hafren-dyfrdwy-2023.xlsx- see calculation below</t>
  </si>
  <si>
    <t>WSX confirmed revision to EDM2020, 'Number of spill events in 2020 return' value in query response OFW-OBQ-WSX-042, 28,994 to 28,911</t>
  </si>
  <si>
    <t>WSX confirmed revision to EDM2021, 'Total no. number of monitored spill events in 2021' 23,524 to 23,609</t>
  </si>
  <si>
    <t>Total number of monitored storm overflows</t>
  </si>
  <si>
    <t>C_PR24_SOF_OUTTURN_3_OFWAT</t>
  </si>
  <si>
    <t>EDM2020, 'Overflows with numeric data '</t>
  </si>
  <si>
    <t>EDM2021, 'Total no. storm overflows with spill data'</t>
  </si>
  <si>
    <t>EDM2022, 'Total no. storm overflows with spill data in 2022'</t>
  </si>
  <si>
    <t>EDM2023, 'Total no. storm overflows with spill data in 2023'</t>
  </si>
  <si>
    <t>See calculation below tables</t>
  </si>
  <si>
    <t>EDM2021, 'Total no. storm overflows with spill data' &amp; company data submissions to NRW see calculation below table</t>
  </si>
  <si>
    <t>EDM2022, 'Total no. storm overflows with spill data in 2022' &amp; company data submissions to NRW see calculation below table</t>
  </si>
  <si>
    <t>EDM2023, 'Total no. storm overflows with spill data in 2023' &amp; company data submissions to NRW see calculation below table</t>
  </si>
  <si>
    <t>Uptime data</t>
  </si>
  <si>
    <t>C_PR24_SOF_OUTTURN_4_OFWAT</t>
  </si>
  <si>
    <t>EDM 2021 Storm Overflow Annual Return - all water and sewerage companies</t>
  </si>
  <si>
    <t>EDM 2022 Storm Overflow Annual Return - all water and sewerage companies</t>
  </si>
  <si>
    <t>EDM 2023 Storm Overflow Annual Return - all water and sewerage companies</t>
  </si>
  <si>
    <t>Data file unavailable from company website but we are using a previously downloaded version</t>
  </si>
  <si>
    <t>HDD_HD2022_EDMReturn.xlsx</t>
  </si>
  <si>
    <t>Calculations for Welsh companies</t>
  </si>
  <si>
    <t>Number of overflows</t>
  </si>
  <si>
    <t>Assume that Dŵr Cymru monitored overflows (permitted and unpermitted) can be represented by uptime and the total number of reported overflows.</t>
  </si>
  <si>
    <t>Total number of storm overflows</t>
  </si>
  <si>
    <t>Uptime</t>
  </si>
  <si>
    <t>Estimated monitored overflows</t>
  </si>
  <si>
    <t>Dŵr Cymru</t>
  </si>
  <si>
    <t>Total monitored overflows</t>
  </si>
  <si>
    <t>Total monitored spills</t>
  </si>
  <si>
    <t>Ave monitor spill per monitored overflow</t>
  </si>
  <si>
    <t>Overflows in England</t>
  </si>
  <si>
    <t>EDM2021, 'Total no. storm overflows with spill data' &amp; 'Total no. number of monitored spill events in 2021'</t>
  </si>
  <si>
    <t>SOs Wales</t>
  </si>
  <si>
    <t>WSH_EDM Return DCWW_Wales Water Annual 2021.xlsx</t>
  </si>
  <si>
    <t>EOs</t>
  </si>
  <si>
    <t>WSH_EDM Return Dŵr Cymru Welsh Water Emergency Overflow Annual 2021.xlsx</t>
  </si>
  <si>
    <t>Overall</t>
  </si>
  <si>
    <t>EDM2022, 'Total no. storm overflows with spill data in 2022' &amp; 'Total no. number of monitored spill events in 2021'</t>
  </si>
  <si>
    <t>WSH_NRW Annual incl Shellfish Waters Storm Overflow EDM return DCWW 2022.xlsx</t>
  </si>
  <si>
    <t>WSH_Annual Emergency Overflow Annual EDM return - DCWW 2022.xlsm</t>
  </si>
  <si>
    <t>WSH_NRW Annual Emergency Overflow Unpermitted Storm Overflow EDM return - DCWW 2022.xlsx</t>
  </si>
  <si>
    <t>SOs in England</t>
  </si>
  <si>
    <t>WSH Annual SFW SO EDM return DCWW 2023.xlsx</t>
  </si>
  <si>
    <t>WSH Annual EO EDM return DCWW 2023.xlsx</t>
  </si>
  <si>
    <t>WSH Annual uSO EDM return DCWW 2023.xlsx</t>
  </si>
  <si>
    <t>EDM Return DCWW Emergency Overflow Annual 2023.xlsm</t>
  </si>
  <si>
    <t>Hafren Dyfrdwy</t>
  </si>
  <si>
    <t>HDD_edm-2020-data-hd.xlsx</t>
  </si>
  <si>
    <t xml:space="preserve"> - Data file unavailable from company website but we are using a previously downloaded version</t>
  </si>
  <si>
    <t>HDD annual-and-sfw-so-edm-return-hafren-dyfrdwy-2023.xlsx</t>
  </si>
  <si>
    <t>Uptime calculations</t>
  </si>
  <si>
    <t>EDM Operation - % of reporting period EDM operational (average)</t>
  </si>
  <si>
    <t>Number (count of EDM Operation - % of reporting period EDM operational (average))</t>
  </si>
  <si>
    <t>England SOs</t>
  </si>
  <si>
    <t>Wales SOs</t>
  </si>
  <si>
    <t>Overall -2021</t>
  </si>
  <si>
    <t>Overall -2022</t>
  </si>
  <si>
    <t>Overall -2023</t>
  </si>
  <si>
    <t>PR19 PCLs</t>
  </si>
  <si>
    <t>PCL Code</t>
  </si>
  <si>
    <t>D.P</t>
  </si>
  <si>
    <t>n/a</t>
  </si>
  <si>
    <t>PR24 DD PCLs</t>
  </si>
  <si>
    <t>BONCODE</t>
  </si>
  <si>
    <t xml:space="preserve">Units </t>
  </si>
  <si>
    <t>PCL</t>
  </si>
  <si>
    <t>C_OUT5_10_C_PR24_OFWAT</t>
  </si>
  <si>
    <t>Ofwat view DD</t>
  </si>
  <si>
    <t>Average number of spills per overflow - monitored</t>
  </si>
  <si>
    <t>C_OUT5_10_D_PR24_OFWAT</t>
  </si>
  <si>
    <t>C_OUT5_10_A_PR24_OFWAT</t>
  </si>
  <si>
    <t>C_OUT5_10_B_PR24_OFWAT</t>
  </si>
  <si>
    <t>Storm overflows additional information</t>
  </si>
  <si>
    <t>Adjusted company levels</t>
  </si>
  <si>
    <t>Outturn data</t>
  </si>
  <si>
    <t>Forecast performance (assuming 100% uptime)</t>
  </si>
  <si>
    <t>Adjusted historical data</t>
  </si>
  <si>
    <t>Total number of storm overflows - OFWAT view of company forecast</t>
  </si>
  <si>
    <t>Uptime - OFWAT view of company forecast</t>
  </si>
  <si>
    <t>Total spills</t>
  </si>
  <si>
    <t>Sector averages</t>
  </si>
  <si>
    <t>Industry</t>
  </si>
  <si>
    <t>England</t>
  </si>
  <si>
    <t>Wales</t>
  </si>
  <si>
    <t>Input data</t>
  </si>
  <si>
    <t>Company forecast data</t>
  </si>
  <si>
    <t xml:space="preserve">Unmonitored adjustment </t>
  </si>
  <si>
    <t>Total no storm overflows</t>
  </si>
  <si>
    <t>Storm overflows - summary</t>
  </si>
  <si>
    <t>Company proposed 2025-26</t>
  </si>
  <si>
    <t xml:space="preserve">Company proposed 2029-30 </t>
  </si>
  <si>
    <t>Company proposed % improvement</t>
  </si>
  <si>
    <t>Ofwat proposed 2025-26</t>
  </si>
  <si>
    <t>Ofwat proposed 2029-30</t>
  </si>
  <si>
    <t>Ofwat proposed % improvement</t>
  </si>
  <si>
    <t>Required improvement 2021 to Company forecast 2025-26</t>
  </si>
  <si>
    <t>Required improvement 2021 to Company forecast 2029-30</t>
  </si>
  <si>
    <t>Required improvement 2021 to Ofwat PCL 2025-26</t>
  </si>
  <si>
    <t>Required improvement 2021 to Ofwat PCL 2029-30</t>
  </si>
  <si>
    <t xml:space="preserve">Cost efficient companies </t>
  </si>
  <si>
    <t>Sector level</t>
  </si>
  <si>
    <t>Company proposed % improvement 2025-30</t>
  </si>
  <si>
    <t>Ofwat proposed 2024-25</t>
  </si>
  <si>
    <t>Ofwat proposed % improvement 2025-30</t>
  </si>
  <si>
    <t>Worst</t>
  </si>
  <si>
    <t>LQ</t>
  </si>
  <si>
    <t>Median</t>
  </si>
  <si>
    <t>UQ</t>
  </si>
  <si>
    <t>Frontier</t>
  </si>
  <si>
    <t>Company forecast - adjusted figures 2020 to 2030</t>
  </si>
  <si>
    <t>Reporting year</t>
  </si>
  <si>
    <t>Calendar year</t>
  </si>
  <si>
    <t>Underlying data: total number of overflows and total spills</t>
  </si>
  <si>
    <t>Sector summaries</t>
  </si>
  <si>
    <t>Total overflows</t>
  </si>
  <si>
    <t>Total spills - final PCLs</t>
  </si>
  <si>
    <t>% improvement</t>
  </si>
  <si>
    <t>Year</t>
  </si>
  <si>
    <t xml:space="preserve">England </t>
  </si>
  <si>
    <t>Ofwat PCL</t>
  </si>
  <si>
    <t>Company forecast (assuming 100% monitoring)</t>
  </si>
  <si>
    <t>Uptime profile</t>
  </si>
  <si>
    <t>Sector level performance EDM uptime 2023</t>
  </si>
  <si>
    <t>Upper quartile</t>
  </si>
  <si>
    <t>Max</t>
  </si>
  <si>
    <t>Uptime, %</t>
  </si>
  <si>
    <t>Storm overflows - summary, total spills basis</t>
  </si>
  <si>
    <t>Company forecast overflows (2024-26)</t>
  </si>
  <si>
    <t>Company forecast overflows (2025-26)</t>
  </si>
  <si>
    <t>Company forecast overflows (2029-30)</t>
  </si>
  <si>
    <t>Company proposed 2024-25</t>
  </si>
  <si>
    <t>Company proposed improvement 2025-30</t>
  </si>
  <si>
    <t>Ofwat proposed improvement 2025-30</t>
  </si>
  <si>
    <t>Required improvement 2023 outturn to Company forecast 2029-30</t>
  </si>
  <si>
    <t>Required improvement 2023 outturn to Ofwat PCL 2029-30</t>
  </si>
  <si>
    <t>2025-30 improvement</t>
  </si>
  <si>
    <t>Improvement since 2021</t>
  </si>
  <si>
    <t>Improvement since 2023</t>
  </si>
  <si>
    <t>Query reference</t>
  </si>
  <si>
    <t>Company reported improvements from totex 2024-25 to 2029-30</t>
  </si>
  <si>
    <t>Company reported AMP7 improvements</t>
  </si>
  <si>
    <t>Company reported improvements from base</t>
  </si>
  <si>
    <t>WINEP / NEP enhancement</t>
  </si>
  <si>
    <t>Non-WINEP / Non-NEP enhancement</t>
  </si>
  <si>
    <t>Ofwat comment</t>
  </si>
  <si>
    <t>Reference</t>
  </si>
  <si>
    <t>Text</t>
  </si>
  <si>
    <t>OFW-REP-ANH-071</t>
  </si>
  <si>
    <t>We stretch ANH further from base</t>
  </si>
  <si>
    <t>OFW-REP-WSH-080</t>
  </si>
  <si>
    <t>We stretch WSH further from base</t>
  </si>
  <si>
    <t>OFW-REP-HDD-049</t>
  </si>
  <si>
    <t>We accept HDD base improvement</t>
  </si>
  <si>
    <t>OFW-REP-NES-068</t>
  </si>
  <si>
    <t>We accept NES base improvement</t>
  </si>
  <si>
    <t>OFW-REP-SVE-090</t>
  </si>
  <si>
    <t>We accept SRN base improvement</t>
  </si>
  <si>
    <t>OFW-REP-SRN-085</t>
  </si>
  <si>
    <t>We stretch SRN further from base</t>
  </si>
  <si>
    <t>OFW-REP-TMS-073</t>
  </si>
  <si>
    <t xml:space="preserve">We do not accept the 2% reduction TMS proposes due to uptime availability (which represents an increase of 1212 total spills). We therefore adjust company forecast values to remove this unmonitored adjustment and assume 100% monitoring. </t>
  </si>
  <si>
    <t>OFW-REP-UUW-069</t>
  </si>
  <si>
    <t>We apply a 5% permanent stretch from base. Here, UUW propose 'short term mitigations' which provide initial improvements from base, and then are 'overtaken' by permanent enhancement schemes, which is why the base improvements appear negative.</t>
  </si>
  <si>
    <t>OFW-REP-WSX-066</t>
  </si>
  <si>
    <t xml:space="preserve">While the company does propose improvements from base, these are above 20 average spills so we reduce a further 5% beyond 20. </t>
  </si>
  <si>
    <t>OFW-REP-YKY-115</t>
  </si>
  <si>
    <t>OFW-REP-SBB-074</t>
  </si>
  <si>
    <t>We stretch SWB further from base</t>
  </si>
  <si>
    <t>Improvements from totex 2025-30 (Ofwat PCL)</t>
  </si>
  <si>
    <t>Improvements from base 2025-30 (Ofwat PCL)</t>
  </si>
  <si>
    <t>This is equivalent to one average spill beyond 20.</t>
  </si>
  <si>
    <t>This is equivalent to 16% stretch from base, company forecast 11% plus 5 to stretch to 30 average spills.</t>
  </si>
  <si>
    <t>This value matches company reported figures through the query response (22% base stretch).</t>
  </si>
  <si>
    <t>This value matches (within rounding error) company reported figures through the query response.</t>
  </si>
  <si>
    <t>Improvements from totex across the 2025-30 period</t>
  </si>
  <si>
    <t>Improvements from base across the 2025-30 period</t>
  </si>
  <si>
    <t>Baseline (2025-26)</t>
  </si>
  <si>
    <t>Company proposed 2025-26, totex</t>
  </si>
  <si>
    <t>Ofwat proposed 2025-26, totex</t>
  </si>
  <si>
    <t>Details of intervention</t>
  </si>
  <si>
    <t>Company category</t>
  </si>
  <si>
    <t>Average monitored spills per overflow</t>
  </si>
  <si>
    <t>Company position accepted</t>
  </si>
  <si>
    <t>1) meets 20 spills in 2025</t>
  </si>
  <si>
    <t>We intervene to adjust the 2025-26 position to 20. The company has not provided any evidence to support a higher level. For further details see Ofwat, ' PR24 final determinations - Thames Water - Outcomes appendix' December 2024</t>
  </si>
  <si>
    <t xml:space="preserve">TMS is between these two categories, as it proposes to be below 20 spills by 2026-27 (see updated view of company forecast under analysis_additional (ADJUSTMT) tab) </t>
  </si>
  <si>
    <t>2) above 20 spills in 2025</t>
  </si>
  <si>
    <t>We intervene to adjust the 2025-26 position to 21.89. The company has provided evidence indicating it could deliver an average spill level less than 23.50 outside of very wet seasons. For further details see Ofwat, 'PR24 final determinations - Wessex Water – Outcomes appendix', December 2024</t>
  </si>
  <si>
    <t>We intervene to adjust the 2025-26 position to 26.04. The company has provided compelling evidence to support its proposed position and has proposed to deliver 20 spills or fewer by the end of the 2025-30 period. However, Yorkshire Water's proposals do not align with previous commitments, including its storm overflow discharge reduction plan (SODRP). For further details see calculation below and Ofwat, ' PR24 final determinations - Yorkshire Water – Outcomes appendix', December 2024</t>
  </si>
  <si>
    <t>Additional calculations: Yorkshire Water</t>
  </si>
  <si>
    <t>2021 baseline (average spills per monitored overflows)</t>
  </si>
  <si>
    <t>Company storm overflow discharge reduction plan</t>
  </si>
  <si>
    <t>2025 (2025-26) target based on commitment</t>
  </si>
  <si>
    <t>S19 undertaking reduction</t>
  </si>
  <si>
    <t>Ofwat PCL 2025-26</t>
  </si>
  <si>
    <t>20% reduction in average 
number of discharges 
against a 2021 baseline</t>
  </si>
  <si>
    <t>Company representations (reference)</t>
  </si>
  <si>
    <t>Defra, 'Storm Overflows Discharge Reduction Plan', September 2023, p.41.</t>
  </si>
  <si>
    <t>Additional calculations: Wessex Water</t>
  </si>
  <si>
    <t>Company forecast</t>
  </si>
  <si>
    <t>Company P50 rainfall value</t>
  </si>
  <si>
    <t>AMP7 benefits</t>
  </si>
  <si>
    <t>Addition of stretch from base expenditure (2025-30) to produce a revised 2029-30 performance level from totex</t>
  </si>
  <si>
    <t>From Defra, 'Event Duration Monitoring - Storm Overflows - Annual Returns', March 2024.</t>
  </si>
  <si>
    <t>Water Company Average</t>
  </si>
  <si>
    <t>Table 5:  2023 Storm Overflow Spill Reasons, 'Of those that spilled over SOAF thresholds of &gt;60x in one year, what % due to other operational (incl. asset maintenance)?'</t>
  </si>
  <si>
    <t xml:space="preserve">Total number of overflows </t>
  </si>
  <si>
    <t>Company proposed 2029-30 average spills, totex</t>
  </si>
  <si>
    <t xml:space="preserve">Revised 2029-30 average spills, totex. Following our interventions on company baseline in the section above we set a revised 2029-30 position for applying the base stretch selecting the lower of the company 2029-30 forecast or our 2025-26 baseline figure with enhancement added. </t>
  </si>
  <si>
    <t>Company proposed 2029-30 total spills, totex</t>
  </si>
  <si>
    <t>Average spill reduction (theoretical, 5% base stretch from 20.00 average spill baseline)</t>
  </si>
  <si>
    <t>Ofwat proposed spill reduction from base</t>
  </si>
  <si>
    <t>Company proposed base stretch (see table below). Applicable base stretch is beyond 20 average spills</t>
  </si>
  <si>
    <t>Final spill reduction from base</t>
  </si>
  <si>
    <t xml:space="preserve">Revised total spills number for 2029-30 with expected 5% reduction through base expenditure </t>
  </si>
  <si>
    <t>Post- 5% base stretch average spills, totex</t>
  </si>
  <si>
    <t>Ofwat proposed 2029-30 PCL, totex</t>
  </si>
  <si>
    <t>Comment</t>
  </si>
  <si>
    <t>Company proposed some reduction from base in its submission but we increase this to bring the reduction to the 5% level.</t>
  </si>
  <si>
    <t>Company proposes greater than 5% reduction from base in the 2025-30 period and we accept.</t>
  </si>
  <si>
    <t>Company proposes no reduction from base and we intervene to apply the 5% base stretch.</t>
  </si>
  <si>
    <t xml:space="preserve">Company proposes no reduction from base in the 2025-30 period and we intervene to apply the 5% challenge. We then stretch to DD PCL level as company has not provided evidence for deterioration. </t>
  </si>
  <si>
    <t>Company proposes no permanent reduction from base during the 2025 - 2030 period and we intervene to apply the 5% base stretch.</t>
  </si>
  <si>
    <t xml:space="preserve">Company proposes some reduction from base during the 2025-2030 period. However, as this is materially over 20 average spills, we intervene to set a stretch from base at 5% beyond the 20 average spills. </t>
  </si>
  <si>
    <t xml:space="preserve">Company proposes some reduction from base during the 2025-2030 period. However, as this is materially over 20 average spills, we intervene to set a stretch from base at 5% beyond the 20 average spills. We also apply </t>
  </si>
  <si>
    <t>Company proposes some reduction from base in its submission but we increase this to bring the reduction to the 5% level</t>
  </si>
  <si>
    <t>Company proposed 2025-26 average spills, base</t>
  </si>
  <si>
    <t>Company proposed 2029-30 average spills, base</t>
  </si>
  <si>
    <t>Reduction proposed through base expenditure</t>
  </si>
  <si>
    <t>Base reduction proposed by company</t>
  </si>
  <si>
    <t>Yes/No</t>
  </si>
  <si>
    <t>Number of spills</t>
  </si>
  <si>
    <t xml:space="preserve">Yes </t>
  </si>
  <si>
    <t>Yes</t>
  </si>
  <si>
    <t>No</t>
  </si>
  <si>
    <t>Yes, but as level is materially higher than 20 average spills we expect the company to reduce beyond 20 through base expenditure.</t>
  </si>
  <si>
    <t>Additional calculation: Yorkshire Water</t>
  </si>
  <si>
    <t>Company forecast OUT3 enhancement (cumulative)</t>
  </si>
  <si>
    <t>2025-26 baseline position</t>
  </si>
  <si>
    <t>AMP8 enhancement 2025 - 2030</t>
  </si>
  <si>
    <t>FD PCL 2029-30</t>
  </si>
  <si>
    <t>Additional calculation: Wessex Water</t>
  </si>
  <si>
    <t>Additional stretch applied 2025-30</t>
  </si>
  <si>
    <t>Ofwat PCLs</t>
  </si>
  <si>
    <t>Company proposals</t>
  </si>
  <si>
    <t>Ofwat forecast 2025-26, totex</t>
  </si>
  <si>
    <t>Ofwat forecast 2029-30, totex</t>
  </si>
  <si>
    <t>Company forecast 2024-25, totex</t>
  </si>
  <si>
    <t>Company forecast 2025-26, totex</t>
  </si>
  <si>
    <t>Company forecast 2026-27, totex</t>
  </si>
  <si>
    <t>Company forecast 2027-28, totex</t>
  </si>
  <si>
    <t>Company forecast 2028-29, totex</t>
  </si>
  <si>
    <t>Company forecast 2029-30, totex</t>
  </si>
  <si>
    <t>Company proposed spill reduction by 2026-27 of total reduction</t>
  </si>
  <si>
    <t>Company proposed spill reduction by 2027-28 of total reduction</t>
  </si>
  <si>
    <t>Company proposed spill reduction by 2028-29 of total reduction</t>
  </si>
  <si>
    <t>Additional stretch applied Ofwat</t>
  </si>
  <si>
    <t>English sector median</t>
  </si>
  <si>
    <t>Baseline 2025-26 position adjusted with further stretch?</t>
  </si>
  <si>
    <t>Further stretch added to 2029-30</t>
  </si>
  <si>
    <t>Ofwat additional stretch 2025-30 (average spills, no baseline year adjustment)</t>
  </si>
  <si>
    <t>Apply base in final year or across period?</t>
  </si>
  <si>
    <t>Additional annual stretch improvement 2025-26 to 2029-30 (linear profile)</t>
  </si>
  <si>
    <t>Final year</t>
  </si>
  <si>
    <t>Linear profile</t>
  </si>
  <si>
    <t>English companies PCL profile</t>
  </si>
  <si>
    <t>Enhancement profile</t>
  </si>
  <si>
    <t>2025-26 enhancement</t>
  </si>
  <si>
    <t>2026-27, enhancement</t>
  </si>
  <si>
    <t>2027-28, enhancement</t>
  </si>
  <si>
    <t>2028-29, enhancement</t>
  </si>
  <si>
    <t>2029-30, enhancement</t>
  </si>
  <si>
    <t xml:space="preserve">We intervene to apply  stretch from base in the final year. </t>
  </si>
  <si>
    <t>We intervene to move improvements from base in the final year.</t>
  </si>
  <si>
    <t>We intervene to adjust the company profile to take into account additional stretch applied to be delivered from base expenditure. We also intervene to incentivise the company to deliver more of it programme by 2028-29 to align its delivery closer to that of other companies.</t>
  </si>
  <si>
    <t>We intervene to adjust the company profile to take into account our revised views of the 2025-26 baseline and the additional stretch applied to be delivered from base expenditure.</t>
  </si>
  <si>
    <t>We intervene to adjust the company profile to take into account additional stretch applied to be delivered from base expenditure.</t>
  </si>
  <si>
    <t>We intervene to adjust the company profile to take into account the additional stretch proposed based on our revised view of company baseline and 2029-30 position.</t>
  </si>
  <si>
    <t>2025-26 totex</t>
  </si>
  <si>
    <t>2026-27, totex</t>
  </si>
  <si>
    <t>2027-28, totex</t>
  </si>
  <si>
    <t>2028-29, totex</t>
  </si>
  <si>
    <t>2029-30, totex</t>
  </si>
  <si>
    <t xml:space="preserve">We intervene to apply stretch from base in the final year. </t>
  </si>
  <si>
    <t>We intervene to adjust the final year to account for additional stretch to be delivered from base expenditure. We accept company forecast from 2025-26 to 2029-30</t>
  </si>
  <si>
    <t>Southern Water profile adjustment</t>
  </si>
  <si>
    <t>Company improvement in 2028-29</t>
  </si>
  <si>
    <t>Next lowest company improvement, 2028-29</t>
  </si>
  <si>
    <t>Stretch applied to company level</t>
  </si>
  <si>
    <t>Updated 2028-29 level</t>
  </si>
  <si>
    <t>Company forecast level</t>
  </si>
  <si>
    <t>PCL (pre-adjustment)</t>
  </si>
  <si>
    <t>PCL (post adjustment)</t>
  </si>
  <si>
    <t>Check on profile adjustments</t>
  </si>
  <si>
    <t>Stretch per year</t>
  </si>
  <si>
    <t>By 2027-28</t>
  </si>
  <si>
    <t>By 2028-29</t>
  </si>
  <si>
    <t xml:space="preserve">SRN original </t>
  </si>
  <si>
    <t>Sector median</t>
  </si>
  <si>
    <t>Total number of overflows and monitored spills</t>
  </si>
  <si>
    <t>2025-26 total number of storm overflows</t>
  </si>
  <si>
    <t>2026-27 total number of storm overflows</t>
  </si>
  <si>
    <t>2027-28 total number of storm overflows</t>
  </si>
  <si>
    <t>2028-29 total number of storm overflows</t>
  </si>
  <si>
    <t>2029-30 total number of storm overflows</t>
  </si>
  <si>
    <t>2025-26 total number of monitored spills</t>
  </si>
  <si>
    <t>2026-27 total number of monitored spills</t>
  </si>
  <si>
    <t>2027-28 total number of monitored spills</t>
  </si>
  <si>
    <t>2028-29 total number of monitored spills</t>
  </si>
  <si>
    <t>2029-30 total number of monitored spills</t>
  </si>
  <si>
    <t>Storm overflows - Wales summary</t>
  </si>
  <si>
    <t>Ofwat PCL 2025-26, totex</t>
  </si>
  <si>
    <t>Ofwat PCL 2026-27, totex</t>
  </si>
  <si>
    <t>Ofwat PCL 2027-28, totex</t>
  </si>
  <si>
    <t>Ofwat PCL 2028-29, totex</t>
  </si>
  <si>
    <t>Ofwat PCL 2029-30, totex</t>
  </si>
  <si>
    <t>WSH - baseline, PCL and profile</t>
  </si>
  <si>
    <t>Company 2021-22, outturn</t>
  </si>
  <si>
    <t>AMP7 improvement</t>
  </si>
  <si>
    <t>Ofwat 2025-26 PCL</t>
  </si>
  <si>
    <t>Average monitored spills per overflow, equivalent 100% monitored position</t>
  </si>
  <si>
    <t>Benefits from base improvement</t>
  </si>
  <si>
    <t>Totex profile</t>
  </si>
  <si>
    <t>2025-26, totex</t>
  </si>
  <si>
    <t xml:space="preserve">Totex </t>
  </si>
  <si>
    <t>Difference to average monitored spills</t>
  </si>
  <si>
    <t>Final PCL</t>
  </si>
  <si>
    <t>Welsh companies improvement from base</t>
  </si>
  <si>
    <t>Total overflows, 2025</t>
  </si>
  <si>
    <t>Company forecast 2029-30, base</t>
  </si>
  <si>
    <t>Company forecast base improvement</t>
  </si>
  <si>
    <t>Ofwat 2025-26, base</t>
  </si>
  <si>
    <t>Ofwat 2029-30, base</t>
  </si>
  <si>
    <t>Ofwat PCL base stretch</t>
  </si>
  <si>
    <t>PR24 FD PCLs</t>
  </si>
  <si>
    <t>C_OUT5_10_F_PR24_OFWAT</t>
  </si>
  <si>
    <t>##BLANK</t>
  </si>
  <si>
    <t>C_OUT5_10_E_PR24_OFWAT</t>
  </si>
  <si>
    <t>C_OUT5_10_PR24_OFWAT</t>
  </si>
  <si>
    <t>Item description</t>
  </si>
  <si>
    <t>Model</t>
  </si>
  <si>
    <t>OUT5_10_PR24_OFWAT</t>
  </si>
  <si>
    <t>Average number of spills per overflow - with unmonitored adjustment - OFWAT view of company forecast</t>
  </si>
  <si>
    <t xml:space="preserve">Number </t>
  </si>
  <si>
    <t>OUT5_10_A_PR24_OFWAT</t>
  </si>
  <si>
    <t>Total number of monitored spills - OFWAT view of company forecast</t>
  </si>
  <si>
    <t>OUT5_10_B_PR24_OFWAT</t>
  </si>
  <si>
    <t>OUT5_10_C_PR24_OFWAT</t>
  </si>
  <si>
    <t>Average number of spills per overflow - monitored - OFWAT view of company forecast</t>
  </si>
  <si>
    <t>OUT5_10_D_PR24_OFWAT</t>
  </si>
  <si>
    <t>OUT5_10_E_PR24_OFWAT</t>
  </si>
  <si>
    <t>Unmonitored storm overflows adjustment - OFWAT view of company forecast</t>
  </si>
  <si>
    <t>OUT5_10_F_PR24_OFWAT</t>
  </si>
  <si>
    <t>Average spills per overflow - assuming 100% monitoring - OFWAT view of company forecast</t>
  </si>
  <si>
    <t>OUT5_10_G_PR24_OFWAT</t>
  </si>
  <si>
    <t>Total number of spills - assuming 100% monitoring - OFWAT view of company forecast</t>
  </si>
  <si>
    <t>Average number of spills per overflow - with unmonitored adjustment</t>
  </si>
  <si>
    <t>Unmonitored storm overflows adjustment</t>
  </si>
  <si>
    <t>Average spills per overflow - assuming 100% monitoring</t>
  </si>
  <si>
    <t>Average number of monitored spills per monitored overflow (Outturn as reported to EA and NRW)</t>
  </si>
  <si>
    <t>Total number of monitored spills (Outturn as reported to EA and NRW)</t>
  </si>
  <si>
    <t>Total number of monitored storm overflows(overflow with &gt; 0% monitoring coverage recorded for reporting year- Outturn as reported to EA and NRW)</t>
  </si>
  <si>
    <t>Uptime - Outturn data based on returns to EA and NRW</t>
  </si>
  <si>
    <t>Company FD view / Ofwat FD view</t>
  </si>
  <si>
    <t>Totex</t>
  </si>
  <si>
    <t>Ofwat FD view</t>
  </si>
  <si>
    <t>NA</t>
  </si>
  <si>
    <t>[Fountain will populate this cell with the report name. Keep this placeholder here]</t>
  </si>
  <si>
    <t>[Fountain will put a date and timestamp here]</t>
  </si>
  <si>
    <t>Acronym</t>
  </si>
  <si>
    <t xml:space="preserve"> Average number of monitored spills per monitored overflow (Outturn as reported to EA and NRW)</t>
  </si>
  <si>
    <t>PR24QA_PR24CA13_SOF_OUT1</t>
  </si>
  <si>
    <t>Date &amp; Time for Model - FD_PCL</t>
  </si>
  <si>
    <t>[…]15/11/2024 17:57:07</t>
  </si>
  <si>
    <t>PR24QA_PR24CA13_SOF_OUT2</t>
  </si>
  <si>
    <t>Name of Model - FD_PCL</t>
  </si>
  <si>
    <t>WORKING FD_PR24CA13_SOF.xlsx</t>
  </si>
  <si>
    <t>PR24QA_PR24CA13_SOF_OUT3</t>
  </si>
  <si>
    <t>F_Inputs time stamp - FD_PCL</t>
  </si>
  <si>
    <t>PR24QA_PR24CA13_SOF_OUT4</t>
  </si>
  <si>
    <t>Model override switch for - FD_PCL</t>
  </si>
  <si>
    <t>nr</t>
  </si>
  <si>
    <t>Lists</t>
  </si>
  <si>
    <t xml:space="preserve">Company acronym </t>
  </si>
  <si>
    <t xml:space="preserve">Water company name </t>
  </si>
  <si>
    <t>WaSC/WoC</t>
  </si>
  <si>
    <t>Types of PCs company has</t>
  </si>
  <si>
    <t>Anglian Water</t>
  </si>
  <si>
    <t>WaSC</t>
  </si>
  <si>
    <t>Common and Bespoke</t>
  </si>
  <si>
    <t>Common</t>
  </si>
  <si>
    <t>Northumbrian Water</t>
  </si>
  <si>
    <t>Severn Trent Water</t>
  </si>
  <si>
    <t>Southern Water</t>
  </si>
  <si>
    <t>Thames Water</t>
  </si>
  <si>
    <t xml:space="preserve">United Utilities </t>
  </si>
  <si>
    <t>Wessex Water</t>
  </si>
  <si>
    <t>Yorkshire Water</t>
  </si>
  <si>
    <t>Affinity Water</t>
  </si>
  <si>
    <t>WoC</t>
  </si>
  <si>
    <t>Portsmouth Water</t>
  </si>
  <si>
    <t>South East Water</t>
  </si>
  <si>
    <t>South Staffordshire Water</t>
  </si>
  <si>
    <t>SES Water</t>
  </si>
  <si>
    <t>South West Water</t>
  </si>
  <si>
    <t>Bristol Water</t>
  </si>
  <si>
    <t xml:space="preserve">Common </t>
  </si>
  <si>
    <t>NNE</t>
  </si>
  <si>
    <t>Region 1</t>
  </si>
  <si>
    <t>ESK</t>
  </si>
  <si>
    <t>Essex and Suffolk</t>
  </si>
  <si>
    <t>Region 2</t>
  </si>
  <si>
    <t>South Staffordshire region</t>
  </si>
  <si>
    <t>Cambridge region</t>
  </si>
  <si>
    <t>Performance Commitment</t>
  </si>
  <si>
    <t>PC</t>
  </si>
  <si>
    <t>Bespoke or Common</t>
  </si>
  <si>
    <t xml:space="preserve">Which companies </t>
  </si>
  <si>
    <t>Normalised measure</t>
  </si>
  <si>
    <t>Model code</t>
  </si>
  <si>
    <t>Boncode of normalised measure</t>
  </si>
  <si>
    <t>Decimal points</t>
  </si>
  <si>
    <t>WSI</t>
  </si>
  <si>
    <t>Water supply interruptions </t>
  </si>
  <si>
    <t>All</t>
  </si>
  <si>
    <t>Average number of minutes lost per customer (hh:mm:ss)</t>
  </si>
  <si>
    <t>C_OUT4_01_PR24_OFWAT</t>
  </si>
  <si>
    <t>Time</t>
  </si>
  <si>
    <t>CRI</t>
  </si>
  <si>
    <t>Compliance risk index</t>
  </si>
  <si>
    <t>Index</t>
  </si>
  <si>
    <t>PR24CA13_CRI</t>
  </si>
  <si>
    <t>C_QEBW0183_PR24_OFWAT</t>
  </si>
  <si>
    <t>WQC</t>
  </si>
  <si>
    <t>Customer contacts about water quality  </t>
  </si>
  <si>
    <t>Number of water quality contacts per 1000 resident population</t>
  </si>
  <si>
    <t>PR24CA13_WQC</t>
  </si>
  <si>
    <t>C_OUT4_02_PR24_OFWAT</t>
  </si>
  <si>
    <t>ISF</t>
  </si>
  <si>
    <t>Internal sewer flooding  </t>
  </si>
  <si>
    <t>WaSCs</t>
  </si>
  <si>
    <t>Number of incidents per 10,000 sewer connections</t>
  </si>
  <si>
    <t>PR24CA13_ISF</t>
  </si>
  <si>
    <t>C_OUT5_01_PR24_OFWAT</t>
  </si>
  <si>
    <t>ESF</t>
  </si>
  <si>
    <t>External sewer flooding  </t>
  </si>
  <si>
    <t>PR24CA13_ESF</t>
  </si>
  <si>
    <t>C_OUT5_02_PR24_OFWAT</t>
  </si>
  <si>
    <t>BIO</t>
  </si>
  <si>
    <t>Biodiversity </t>
  </si>
  <si>
    <t>Net change in biodiversity Units</t>
  </si>
  <si>
    <t>PR24CA13_BIO</t>
  </si>
  <si>
    <t>C_OUT4_20_PR24_OFWAT</t>
  </si>
  <si>
    <t xml:space="preserve">Biodiversity units </t>
  </si>
  <si>
    <t>WGHG</t>
  </si>
  <si>
    <t>Operational greenhouse gas emissions (wastewater)</t>
  </si>
  <si>
    <t>tCO2e</t>
  </si>
  <si>
    <t>PR24CA13_WWGHG</t>
  </si>
  <si>
    <t>C_OUT4_04_PR24_OFWAT</t>
  </si>
  <si>
    <t>Tonnes</t>
  </si>
  <si>
    <t>WWGHG</t>
  </si>
  <si>
    <t>Operational greenhouse gas emissions (water)</t>
  </si>
  <si>
    <t>PR24CA13_WGHG</t>
  </si>
  <si>
    <t>C_OUT5_04_PR24_OFWAT</t>
  </si>
  <si>
    <t>LEA</t>
  </si>
  <si>
    <t>Leakage  </t>
  </si>
  <si>
    <t>Percentage reduction in 3-year average  from 2019-20 baseline</t>
  </si>
  <si>
    <t>PR24CA13_LEA</t>
  </si>
  <si>
    <t>C_OUT4_05_PR24_OFWAT</t>
  </si>
  <si>
    <t>PCC</t>
  </si>
  <si>
    <t>Per capita consumption  </t>
  </si>
  <si>
    <t>PR24CA13_PCC</t>
  </si>
  <si>
    <t>C_OUT4_08_PR24_OFWAT</t>
  </si>
  <si>
    <t>NHH</t>
  </si>
  <si>
    <t>Business demand  (company level)</t>
  </si>
  <si>
    <t>PR24CA13_NHH</t>
  </si>
  <si>
    <t>C_OUT4_11_PR24_OFWAT</t>
  </si>
  <si>
    <t>POL</t>
  </si>
  <si>
    <t>Total pollution incidents  </t>
  </si>
  <si>
    <t>Number of incidents per 10,000km of sewer length</t>
  </si>
  <si>
    <t>PR24CA13_POL</t>
  </si>
  <si>
    <t>C_OUT5_05_PR24_OFWAT</t>
  </si>
  <si>
    <t>SPL</t>
  </si>
  <si>
    <t>Serious pollution incidents </t>
  </si>
  <si>
    <t xml:space="preserve">Number of serious pollution incidents </t>
  </si>
  <si>
    <t>PR24CA13_SPL</t>
  </si>
  <si>
    <t>C_OUT4_18_PR24_OFWAT</t>
  </si>
  <si>
    <t>DIS</t>
  </si>
  <si>
    <t>Discharge permit compliance  </t>
  </si>
  <si>
    <t>Percentage compliance</t>
  </si>
  <si>
    <t>PR24CA13_DIS</t>
  </si>
  <si>
    <t>C_OUT4_19_PR24_OFWAT</t>
  </si>
  <si>
    <t>BWQ</t>
  </si>
  <si>
    <t>Bathing water quality  </t>
  </si>
  <si>
    <t>Weighted percentage of bathing waters</t>
  </si>
  <si>
    <t>PR24CA13_BWQ</t>
  </si>
  <si>
    <t>C_OUT5_08_PR24_OFWAT</t>
  </si>
  <si>
    <t>RWQ</t>
  </si>
  <si>
    <t>River water quality (phosphorus) </t>
  </si>
  <si>
    <t>Percentage reduction in phosphorous emissions from 2020</t>
  </si>
  <si>
    <t>PR24CA13_RWQ</t>
  </si>
  <si>
    <t>C_OUT5_09_PR24_OFWAT</t>
  </si>
  <si>
    <t>Storm overflows  </t>
  </si>
  <si>
    <t>Average number of spills per overflow</t>
  </si>
  <si>
    <t>PR24CA13_SOF</t>
  </si>
  <si>
    <t>MRP</t>
  </si>
  <si>
    <t>Repairs to burst mains</t>
  </si>
  <si>
    <t>Number of mains repairs per 1000km of the company's entire water main network</t>
  </si>
  <si>
    <t>PR24CA13_MRP</t>
  </si>
  <si>
    <t>C_OUT4_16_PR24_OFWAT</t>
  </si>
  <si>
    <t>UNO</t>
  </si>
  <si>
    <t>Unplanned outage </t>
  </si>
  <si>
    <t xml:space="preserve">Unplanned loss of peak week production capacity </t>
  </si>
  <si>
    <t>PR24CA13_UNO</t>
  </si>
  <si>
    <t>C_OUT4_17_PR24_OFWAT</t>
  </si>
  <si>
    <t>SCO</t>
  </si>
  <si>
    <t>Sewer collapses </t>
  </si>
  <si>
    <t>Number of sewer collapses per 1000km of all sewers</t>
  </si>
  <si>
    <t>PR24CA13_SCO</t>
  </si>
  <si>
    <t>C_OUT5_11_PR24_OFWAT</t>
  </si>
  <si>
    <t>Common vs Company specific PCL</t>
  </si>
  <si>
    <t>BCEW</t>
  </si>
  <si>
    <t>LPR</t>
  </si>
  <si>
    <t>LCC</t>
  </si>
  <si>
    <t>LEAD</t>
  </si>
  <si>
    <t>WW</t>
  </si>
  <si>
    <t>CC</t>
  </si>
  <si>
    <t>SWC</t>
  </si>
  <si>
    <t>EGG</t>
  </si>
  <si>
    <t>Company specific</t>
  </si>
  <si>
    <t>Category</t>
  </si>
  <si>
    <t xml:space="preserve">Performance from </t>
  </si>
  <si>
    <t>F_Input</t>
  </si>
  <si>
    <t>PCL units</t>
  </si>
  <si>
    <t>Company view (DD)</t>
  </si>
  <si>
    <t>Average spills per overflow - with unmonitored adjustment</t>
  </si>
  <si>
    <t>Base</t>
  </si>
  <si>
    <t>Enhancement</t>
  </si>
  <si>
    <t>Average spills per overflow - monitored</t>
  </si>
  <si>
    <t>F_Output</t>
  </si>
  <si>
    <t>Ofwat view (FD)</t>
  </si>
  <si>
    <t>Average spills per overflow - with unmonitored adjustment - OFWAT view of company forecast</t>
  </si>
  <si>
    <t>OUT2_17_PR24_OFWAT</t>
  </si>
  <si>
    <t>OUT3_17_01_PR24_OFWAT</t>
  </si>
  <si>
    <t>Average spills per overflow - monitored - OFWAT view of company forecast</t>
  </si>
  <si>
    <t>Outturn</t>
  </si>
  <si>
    <t>Ofwat view (DD)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</si>
</sst>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F400]h:mm:ss\ AM/PM"/>
    <numFmt numFmtId="165" formatCode="#,##0_);\(#,##0\);&quot;-  &quot;;&quot; &quot;@&quot; &quot;"/>
    <numFmt numFmtId="166" formatCode="#,##0.0_);\(#,##0.0\);&quot;-  &quot;;&quot; &quot;@&quot; &quot;"/>
    <numFmt numFmtId="167" formatCode="###0_);\(###0\);&quot;-  &quot;;&quot; &quot;@&quot; &quot;"/>
    <numFmt numFmtId="168" formatCode="mmmm\ yyyy;@"/>
    <numFmt numFmtId="169" formatCode="###0"/>
    <numFmt numFmtId="170" formatCode="0.000"/>
    <numFmt numFmtId="171" formatCode="0.0000"/>
    <numFmt numFmtId="172" formatCode="0.0000000"/>
    <numFmt numFmtId="173" formatCode="_-* #,##0_-;\-* #,##0_-;_-* &quot;-&quot;??_-;_-@_-"/>
    <numFmt numFmtId="174" formatCode="0.0%"/>
    <numFmt numFmtId="175" formatCode="0.0"/>
  </numFmts>
  <fonts count="58" x14ac:knownFonts="1">
    <font>
      <sz val="11"/>
      <color theme="1"/>
      <name val="Arial"/>
      <family val="2"/>
    </font>
    <font>
      <sz val="11"/>
      <color theme="1"/>
      <name val="Arial"/>
      <family val="2"/>
    </font>
    <font>
      <sz val="11"/>
      <color indexed="8"/>
      <name val="Krub"/>
      <family val="2"/>
      <scheme val="minor"/>
    </font>
    <font>
      <u/>
      <sz val="11"/>
      <color theme="10"/>
      <name val="Arial"/>
      <family val="2"/>
    </font>
    <font>
      <sz val="11"/>
      <color theme="1"/>
      <name val="Krub"/>
      <scheme val="minor"/>
    </font>
    <font>
      <sz val="8"/>
      <name val="Arial"/>
      <family val="2"/>
    </font>
    <font>
      <sz val="8"/>
      <color theme="1"/>
      <name val="Tahoma"/>
      <family val="2"/>
    </font>
    <font>
      <sz val="10"/>
      <name val="Calibri"/>
      <family val="2"/>
    </font>
    <font>
      <sz val="11"/>
      <color theme="1"/>
      <name val="Krub"/>
      <family val="2"/>
      <scheme val="minor"/>
    </font>
    <font>
      <b/>
      <sz val="11"/>
      <name val="Calibri"/>
      <family val="2"/>
    </font>
    <font>
      <sz val="14"/>
      <color rgb="FF000000"/>
      <name val="Calibri"/>
      <family val="2"/>
    </font>
    <font>
      <sz val="14"/>
      <color theme="1"/>
      <name val="Calibri"/>
      <family val="2"/>
    </font>
    <font>
      <sz val="11"/>
      <color rgb="FF000000"/>
      <name val="Calibri"/>
      <family val="2"/>
    </font>
    <font>
      <sz val="10"/>
      <color rgb="FF000000"/>
      <name val="Calibri"/>
      <family val="2"/>
    </font>
    <font>
      <sz val="11"/>
      <color theme="1"/>
      <name val="Calibri"/>
      <family val="2"/>
    </font>
    <font>
      <sz val="11"/>
      <color indexed="8"/>
      <name val="Calibri"/>
      <family val="2"/>
    </font>
    <font>
      <sz val="18"/>
      <color rgb="FFFFFFFF"/>
      <name val="Calibri"/>
      <family val="2"/>
    </font>
    <font>
      <sz val="11"/>
      <color rgb="FFFF0000"/>
      <name val="Calibri"/>
      <family val="2"/>
    </font>
    <font>
      <sz val="10"/>
      <color theme="1"/>
      <name val="Calibri"/>
      <family val="2"/>
    </font>
    <font>
      <sz val="18"/>
      <color theme="0"/>
      <name val="Calibri"/>
      <family val="2"/>
    </font>
    <font>
      <sz val="11"/>
      <color rgb="FFFFFFFF"/>
      <name val="Calibri"/>
      <family val="2"/>
    </font>
    <font>
      <sz val="11"/>
      <color theme="0"/>
      <name val="Calibri"/>
      <family val="2"/>
    </font>
    <font>
      <sz val="22"/>
      <color theme="0"/>
      <name val="Calibri"/>
      <family val="2"/>
    </font>
    <font>
      <sz val="12"/>
      <color rgb="FF000000"/>
      <name val="Calibri"/>
      <family val="2"/>
    </font>
    <font>
      <sz val="12"/>
      <color theme="1"/>
      <name val="Calibri"/>
      <family val="2"/>
    </font>
    <font>
      <b/>
      <u/>
      <sz val="10"/>
      <name val="Calibri"/>
      <family val="2"/>
    </font>
    <font>
      <b/>
      <sz val="10"/>
      <name val="Calibri"/>
      <family val="2"/>
    </font>
    <font>
      <sz val="11"/>
      <color theme="3"/>
      <name val="Calibri"/>
      <family val="2"/>
    </font>
    <font>
      <u/>
      <sz val="11"/>
      <color theme="10"/>
      <name val="Calibri"/>
      <family val="2"/>
    </font>
    <font>
      <sz val="9"/>
      <name val="Calibri"/>
      <family val="2"/>
    </font>
    <font>
      <sz val="11"/>
      <name val="Calibri"/>
      <family val="2"/>
    </font>
    <font>
      <sz val="11"/>
      <color rgb="FF000000"/>
      <name val="Arial"/>
      <family val="2"/>
    </font>
    <font>
      <sz val="10"/>
      <color theme="1"/>
      <name val="Arial"/>
      <family val="2"/>
    </font>
    <font>
      <b/>
      <sz val="10"/>
      <color theme="1"/>
      <name val="Calibri"/>
      <family val="2"/>
    </font>
    <font>
      <b/>
      <sz val="11"/>
      <color theme="1"/>
      <name val="Calibri"/>
      <family val="2"/>
    </font>
    <font>
      <sz val="10"/>
      <color rgb="FFFF0000"/>
      <name val="Calibri"/>
      <family val="2"/>
    </font>
    <font>
      <b/>
      <sz val="11"/>
      <color rgb="FF000000"/>
      <name val="Calibri"/>
      <family val="2"/>
    </font>
    <font>
      <sz val="11"/>
      <color theme="0"/>
      <name val="Arial"/>
      <family val="2"/>
    </font>
    <font>
      <sz val="24"/>
      <color theme="0"/>
      <name val="Calibri"/>
      <family val="2"/>
    </font>
    <font>
      <sz val="18"/>
      <name val="Calibri"/>
      <family val="2"/>
    </font>
    <font>
      <b/>
      <sz val="18"/>
      <name val="Calibri"/>
      <family val="2"/>
    </font>
    <font>
      <b/>
      <u/>
      <sz val="11"/>
      <name val="Calibri"/>
      <family val="2"/>
    </font>
    <font>
      <u/>
      <sz val="8"/>
      <color theme="10"/>
      <name val="Calibri"/>
      <family val="2"/>
    </font>
    <font>
      <sz val="8"/>
      <name val="Calibri"/>
      <family val="2"/>
    </font>
    <font>
      <sz val="8"/>
      <color theme="1"/>
      <name val="Calibri"/>
      <family val="2"/>
    </font>
    <font>
      <sz val="8"/>
      <color rgb="FF000000"/>
      <name val="Calibri"/>
      <family val="2"/>
    </font>
    <font>
      <sz val="18"/>
      <color theme="0"/>
      <name val="Arial"/>
      <family val="2"/>
    </font>
    <font>
      <sz val="11"/>
      <name val="Arial"/>
      <family val="2"/>
    </font>
    <font>
      <sz val="10"/>
      <color rgb="FF000000"/>
      <name val="Arial"/>
      <family val="2"/>
    </font>
    <font>
      <b/>
      <sz val="10"/>
      <color rgb="FF000000"/>
      <name val="Arial"/>
      <family val="2"/>
    </font>
    <font>
      <sz val="12"/>
      <color theme="0"/>
      <name val="Calibri"/>
      <family val="2"/>
    </font>
    <font>
      <u/>
      <sz val="10"/>
      <color theme="10"/>
      <name val="Calibri"/>
      <family val="2"/>
    </font>
    <font>
      <sz val="11"/>
      <color rgb="FF444444"/>
      <name val="Calibri"/>
      <family val="2"/>
    </font>
    <font>
      <sz val="9"/>
      <color rgb="FF000000"/>
      <name val="Calibri"/>
      <family val="2"/>
    </font>
    <font>
      <sz val="10"/>
      <color rgb="FF000000"/>
      <name val="Krub SemiBold"/>
      <scheme val="major"/>
    </font>
    <font>
      <sz val="10"/>
      <name val="Krub SemiBold"/>
      <scheme val="major"/>
    </font>
    <font>
      <sz val="11"/>
      <name val="Krub"/>
      <scheme val="minor"/>
    </font>
    <font>
      <b/>
      <sz val="10"/>
      <color rgb="FF000000"/>
      <name val="Calibri"/>
      <family val="2"/>
    </font>
  </fonts>
  <fills count="24">
    <fill>
      <patternFill patternType="none"/>
    </fill>
    <fill>
      <patternFill patternType="gray125"/>
    </fill>
    <fill>
      <patternFill patternType="solid">
        <fgColor theme="3"/>
        <bgColor indexed="64"/>
      </patternFill>
    </fill>
    <fill>
      <patternFill patternType="solid">
        <fgColor rgb="FFFFFFFF"/>
        <bgColor rgb="FF000000"/>
      </patternFill>
    </fill>
    <fill>
      <patternFill patternType="solid">
        <fgColor rgb="FF003595"/>
        <bgColor rgb="FF000000"/>
      </patternFill>
    </fill>
    <fill>
      <patternFill patternType="solid">
        <fgColor theme="4" tint="0.79998168889431442"/>
        <bgColor indexed="64"/>
      </patternFill>
    </fill>
    <fill>
      <patternFill patternType="solid">
        <fgColor theme="5"/>
        <bgColor indexed="64"/>
      </patternFill>
    </fill>
    <fill>
      <patternFill patternType="solid">
        <fgColor theme="6" tint="0.79998168889431442"/>
        <bgColor rgb="FF000000"/>
      </patternFill>
    </fill>
    <fill>
      <patternFill patternType="solid">
        <fgColor theme="7" tint="0.79998168889431442"/>
        <bgColor rgb="FF000000"/>
      </patternFill>
    </fill>
    <fill>
      <patternFill patternType="solid">
        <fgColor theme="6" tint="0.79998168889431442"/>
        <bgColor indexed="64"/>
      </patternFill>
    </fill>
    <fill>
      <patternFill patternType="solid">
        <fgColor theme="3"/>
        <bgColor rgb="FF000000"/>
      </patternFill>
    </fill>
    <fill>
      <patternFill patternType="solid">
        <fgColor rgb="FFFFFF00"/>
      </patternFill>
    </fill>
    <fill>
      <patternFill patternType="solid">
        <fgColor rgb="FFFFFFE0"/>
      </patternFill>
    </fill>
    <fill>
      <patternFill patternType="solid">
        <fgColor rgb="FF003595"/>
        <bgColor indexed="64"/>
      </patternFill>
    </fill>
    <fill>
      <patternFill patternType="solid">
        <fgColor rgb="FFDCECF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
      <patternFill patternType="solid">
        <fgColor theme="5" tint="0.79998168889431442"/>
        <bgColor indexed="64"/>
      </patternFill>
    </fill>
    <fill>
      <patternFill patternType="solid">
        <fgColor theme="2"/>
        <bgColor rgb="FF000000"/>
      </patternFill>
    </fill>
    <fill>
      <patternFill patternType="solid">
        <fgColor rgb="FFDCECF5"/>
        <bgColor rgb="FF000000"/>
      </patternFill>
    </fill>
    <fill>
      <patternFill patternType="solid">
        <fgColor rgb="FFFFB7AA"/>
        <bgColor rgb="FF000000"/>
      </patternFill>
    </fill>
    <fill>
      <patternFill patternType="solid">
        <fgColor rgb="FF63656A"/>
        <bgColor rgb="FF000000"/>
      </patternFill>
    </fill>
    <fill>
      <patternFill patternType="solid">
        <fgColor theme="2"/>
        <bgColor indexed="64"/>
      </patternFill>
    </fill>
  </fills>
  <borders count="8">
    <border>
      <left/>
      <right/>
      <top/>
      <bottom/>
      <diagonal/>
    </border>
    <border>
      <left/>
      <right/>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diagonal/>
    </border>
  </borders>
  <cellStyleXfs count="10">
    <xf numFmtId="0" fontId="0" fillId="0" borderId="0"/>
    <xf numFmtId="9" fontId="1" fillId="0" borderId="0" applyFont="0" applyFill="0" applyBorder="0" applyAlignment="0" applyProtection="0"/>
    <xf numFmtId="0" fontId="2" fillId="0" borderId="0"/>
    <xf numFmtId="0" fontId="3" fillId="0" borderId="0" applyNumberFormat="0" applyFill="0" applyBorder="0" applyAlignment="0" applyProtection="0"/>
    <xf numFmtId="165" fontId="6" fillId="0" borderId="0" applyFont="0" applyFill="0" applyBorder="0" applyProtection="0">
      <alignment vertical="top"/>
    </xf>
    <xf numFmtId="165" fontId="7" fillId="0" borderId="0" applyFill="0" applyBorder="0" applyProtection="0">
      <alignment vertical="top"/>
    </xf>
    <xf numFmtId="167" fontId="7" fillId="0" borderId="0" applyFont="0" applyFill="0" applyBorder="0" applyProtection="0">
      <alignment vertical="top"/>
    </xf>
    <xf numFmtId="165" fontId="8" fillId="0" borderId="0" applyFont="0" applyFill="0" applyBorder="0" applyProtection="0">
      <alignment vertical="top"/>
    </xf>
    <xf numFmtId="43" fontId="1" fillId="0" borderId="0" applyFont="0" applyFill="0" applyBorder="0" applyAlignment="0" applyProtection="0"/>
    <xf numFmtId="0" fontId="2" fillId="0" borderId="0"/>
  </cellStyleXfs>
  <cellXfs count="338">
    <xf numFmtId="0" fontId="0" fillId="0" borderId="0" xfId="0"/>
    <xf numFmtId="0" fontId="4" fillId="0" borderId="0" xfId="0" applyFont="1"/>
    <xf numFmtId="169" fontId="0" fillId="0" borderId="0" xfId="0" applyNumberFormat="1"/>
    <xf numFmtId="0" fontId="10" fillId="3" borderId="0" xfId="0" applyFont="1" applyFill="1" applyAlignment="1">
      <alignment horizontal="left"/>
    </xf>
    <xf numFmtId="0" fontId="10" fillId="3" borderId="3" xfId="0" applyFont="1" applyFill="1" applyBorder="1" applyAlignment="1">
      <alignment horizontal="center" vertical="center"/>
    </xf>
    <xf numFmtId="0" fontId="11" fillId="0" borderId="3" xfId="0" applyFont="1" applyBorder="1" applyAlignment="1">
      <alignment horizontal="center" vertical="center"/>
    </xf>
    <xf numFmtId="0" fontId="10" fillId="0" borderId="3" xfId="0" applyFont="1" applyBorder="1" applyAlignment="1">
      <alignment horizontal="center" vertical="center"/>
    </xf>
    <xf numFmtId="0" fontId="10" fillId="8" borderId="3" xfId="0" applyFont="1" applyFill="1" applyBorder="1" applyAlignment="1">
      <alignment horizontal="center"/>
    </xf>
    <xf numFmtId="0" fontId="10" fillId="7" borderId="3" xfId="0" applyFont="1" applyFill="1" applyBorder="1" applyAlignment="1">
      <alignment horizontal="center"/>
    </xf>
    <xf numFmtId="0" fontId="12" fillId="3" borderId="0" xfId="0" applyFont="1" applyFill="1"/>
    <xf numFmtId="0" fontId="13" fillId="9" borderId="3" xfId="0" applyFont="1" applyFill="1" applyBorder="1" applyAlignment="1">
      <alignment horizontal="center" vertical="center"/>
    </xf>
    <xf numFmtId="0" fontId="13" fillId="0" borderId="3" xfId="0" applyFont="1" applyBorder="1" applyAlignment="1">
      <alignment horizontal="center" vertical="center"/>
    </xf>
    <xf numFmtId="0" fontId="14" fillId="0" borderId="3" xfId="0" applyFont="1" applyBorder="1" applyAlignment="1">
      <alignment horizontal="center" vertical="center"/>
    </xf>
    <xf numFmtId="0" fontId="15" fillId="0" borderId="3" xfId="2" applyFont="1" applyBorder="1" applyAlignment="1">
      <alignment horizontal="center" vertical="center"/>
    </xf>
    <xf numFmtId="0" fontId="12" fillId="0" borderId="3" xfId="0" applyFont="1" applyBorder="1" applyAlignment="1">
      <alignment horizontal="center" vertical="center"/>
    </xf>
    <xf numFmtId="164" fontId="12" fillId="0" borderId="3" xfId="1" applyNumberFormat="1" applyFont="1" applyBorder="1" applyAlignment="1">
      <alignment horizontal="center"/>
    </xf>
    <xf numFmtId="0" fontId="13" fillId="0" borderId="4" xfId="0" applyFont="1" applyBorder="1" applyAlignment="1">
      <alignment vertical="top"/>
    </xf>
    <xf numFmtId="0" fontId="14" fillId="0" borderId="0" xfId="0" applyFont="1"/>
    <xf numFmtId="0" fontId="13" fillId="0" borderId="3" xfId="0" applyFont="1" applyBorder="1" applyAlignment="1">
      <alignment vertical="top"/>
    </xf>
    <xf numFmtId="2" fontId="12" fillId="0" borderId="3" xfId="1" applyNumberFormat="1" applyFont="1" applyBorder="1" applyAlignment="1">
      <alignment horizontal="center"/>
    </xf>
    <xf numFmtId="0" fontId="12" fillId="10" borderId="0" xfId="0" applyFont="1" applyFill="1"/>
    <xf numFmtId="0" fontId="12" fillId="10"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xf numFmtId="0" fontId="14" fillId="6" borderId="0" xfId="0" applyFont="1" applyFill="1"/>
    <xf numFmtId="0" fontId="14" fillId="2" borderId="0" xfId="0" applyFont="1" applyFill="1"/>
    <xf numFmtId="0" fontId="12" fillId="4" borderId="0" xfId="0" applyFont="1" applyFill="1"/>
    <xf numFmtId="0" fontId="16" fillId="4" borderId="0" xfId="0" applyFont="1" applyFill="1" applyAlignment="1">
      <alignment horizontal="left" vertical="center"/>
    </xf>
    <xf numFmtId="0" fontId="16" fillId="4" borderId="0" xfId="0" applyFont="1" applyFill="1" applyAlignment="1">
      <alignment horizontal="center" vertical="center"/>
    </xf>
    <xf numFmtId="0" fontId="12" fillId="3" borderId="0" xfId="0" applyFont="1" applyFill="1" applyAlignment="1">
      <alignment horizontal="center" vertical="center"/>
    </xf>
    <xf numFmtId="0" fontId="12" fillId="0" borderId="0" xfId="0" applyFont="1" applyAlignment="1">
      <alignment horizontal="center" vertical="center"/>
    </xf>
    <xf numFmtId="0" fontId="12" fillId="0" borderId="0" xfId="0" applyFont="1"/>
    <xf numFmtId="0" fontId="11" fillId="6" borderId="0" xfId="0" applyFont="1" applyFill="1"/>
    <xf numFmtId="0" fontId="11" fillId="6" borderId="0" xfId="0" applyFont="1" applyFill="1" applyAlignment="1">
      <alignment horizontal="left" vertical="top"/>
    </xf>
    <xf numFmtId="0" fontId="11" fillId="0" borderId="0" xfId="0" applyFont="1"/>
    <xf numFmtId="0" fontId="12" fillId="0" borderId="3" xfId="0" applyFont="1" applyBorder="1"/>
    <xf numFmtId="2" fontId="12" fillId="0" borderId="3" xfId="1" applyNumberFormat="1" applyFont="1" applyBorder="1"/>
    <xf numFmtId="0" fontId="14" fillId="6" borderId="0" xfId="0" applyFont="1" applyFill="1" applyAlignment="1">
      <alignment horizontal="center" vertical="center"/>
    </xf>
    <xf numFmtId="0" fontId="14" fillId="0" borderId="0" xfId="0" applyFont="1" applyAlignment="1">
      <alignment horizontal="center" vertical="center"/>
    </xf>
    <xf numFmtId="0" fontId="16" fillId="2" borderId="0" xfId="0" applyFont="1" applyFill="1" applyAlignment="1">
      <alignment horizontal="left" vertical="center"/>
    </xf>
    <xf numFmtId="0" fontId="16" fillId="2" borderId="0" xfId="0" applyFont="1" applyFill="1" applyAlignment="1">
      <alignment horizontal="center" vertical="center"/>
    </xf>
    <xf numFmtId="0" fontId="18" fillId="0" borderId="0" xfId="0" applyFont="1" applyAlignment="1">
      <alignment vertical="top"/>
    </xf>
    <xf numFmtId="164" fontId="14" fillId="0" borderId="0" xfId="0" applyNumberFormat="1" applyFont="1"/>
    <xf numFmtId="0" fontId="19" fillId="2" borderId="0" xfId="0" applyFont="1" applyFill="1"/>
    <xf numFmtId="0" fontId="20" fillId="10" borderId="0" xfId="0" applyFont="1" applyFill="1"/>
    <xf numFmtId="0" fontId="10" fillId="3" borderId="3" xfId="0" applyFont="1" applyFill="1" applyBorder="1" applyAlignment="1">
      <alignment horizontal="left"/>
    </xf>
    <xf numFmtId="0" fontId="10" fillId="3" borderId="3" xfId="0" applyFont="1" applyFill="1" applyBorder="1" applyAlignment="1">
      <alignment horizontal="center"/>
    </xf>
    <xf numFmtId="164" fontId="14" fillId="0" borderId="3" xfId="1" applyNumberFormat="1" applyFont="1" applyBorder="1"/>
    <xf numFmtId="10" fontId="14" fillId="0" borderId="0" xfId="1" applyNumberFormat="1" applyFont="1"/>
    <xf numFmtId="0" fontId="21" fillId="6" borderId="0" xfId="0" applyFont="1" applyFill="1"/>
    <xf numFmtId="0" fontId="14" fillId="2" borderId="0" xfId="0" applyFont="1" applyFill="1" applyAlignment="1">
      <alignment horizontal="center"/>
    </xf>
    <xf numFmtId="0" fontId="16" fillId="10" borderId="0" xfId="0" applyFont="1" applyFill="1"/>
    <xf numFmtId="0" fontId="16" fillId="10" borderId="0" xfId="0" applyFont="1" applyFill="1" applyAlignment="1">
      <alignment horizontal="center"/>
    </xf>
    <xf numFmtId="0" fontId="22" fillId="2" borderId="0" xfId="0" applyFont="1" applyFill="1"/>
    <xf numFmtId="0" fontId="22" fillId="2" borderId="0" xfId="0" applyFont="1" applyFill="1" applyAlignment="1">
      <alignment horizontal="center"/>
    </xf>
    <xf numFmtId="0" fontId="12" fillId="3" borderId="2" xfId="0" applyFont="1" applyFill="1" applyBorder="1" applyAlignment="1">
      <alignment horizontal="left"/>
    </xf>
    <xf numFmtId="0" fontId="23" fillId="3" borderId="3" xfId="0" applyFont="1" applyFill="1" applyBorder="1" applyAlignment="1">
      <alignment horizontal="center" vertical="center"/>
    </xf>
    <xf numFmtId="0" fontId="24" fillId="0" borderId="3" xfId="0" applyFont="1" applyBorder="1" applyAlignment="1">
      <alignment horizontal="center" vertical="center"/>
    </xf>
    <xf numFmtId="0" fontId="13" fillId="0" borderId="3" xfId="0" applyFont="1" applyBorder="1" applyAlignment="1">
      <alignment horizontal="center" vertical="top"/>
    </xf>
    <xf numFmtId="0" fontId="13" fillId="0" borderId="3" xfId="0" applyFont="1" applyBorder="1" applyAlignment="1">
      <alignment horizontal="center"/>
    </xf>
    <xf numFmtId="0" fontId="12" fillId="0" borderId="3" xfId="0" applyFont="1" applyBorder="1" applyAlignment="1">
      <alignment horizontal="center"/>
    </xf>
    <xf numFmtId="164" fontId="14" fillId="0" borderId="3" xfId="1" applyNumberFormat="1" applyFont="1" applyBorder="1" applyAlignment="1">
      <alignment horizontal="center" vertical="center"/>
    </xf>
    <xf numFmtId="0" fontId="14" fillId="0" borderId="3" xfId="0" applyFont="1" applyBorder="1" applyAlignment="1">
      <alignment horizontal="center"/>
    </xf>
    <xf numFmtId="2" fontId="14" fillId="0" borderId="3" xfId="1" applyNumberFormat="1" applyFont="1" applyBorder="1" applyAlignment="1">
      <alignment horizontal="center" vertical="center"/>
    </xf>
    <xf numFmtId="2" fontId="14" fillId="0" borderId="0" xfId="0" applyNumberFormat="1" applyFont="1"/>
    <xf numFmtId="0" fontId="14" fillId="0" borderId="0" xfId="0" applyFont="1" applyAlignment="1">
      <alignment horizontal="center"/>
    </xf>
    <xf numFmtId="0" fontId="21" fillId="2" borderId="0" xfId="0" applyFont="1" applyFill="1"/>
    <xf numFmtId="0" fontId="21" fillId="0" borderId="0" xfId="0" applyFont="1"/>
    <xf numFmtId="0" fontId="14" fillId="0" borderId="3" xfId="0" applyFont="1" applyBorder="1" applyAlignment="1">
      <alignment horizontal="center" vertical="center" wrapText="1"/>
    </xf>
    <xf numFmtId="0" fontId="14" fillId="0" borderId="0" xfId="0" applyFont="1" applyAlignment="1">
      <alignment wrapText="1"/>
    </xf>
    <xf numFmtId="0" fontId="13" fillId="5" borderId="3" xfId="0" applyFont="1" applyFill="1" applyBorder="1" applyAlignment="1">
      <alignment horizontal="center" vertical="center"/>
    </xf>
    <xf numFmtId="9" fontId="14" fillId="0" borderId="3" xfId="0" applyNumberFormat="1" applyFont="1" applyBorder="1" applyAlignment="1">
      <alignment horizontal="center" vertical="center"/>
    </xf>
    <xf numFmtId="0" fontId="13" fillId="0" borderId="0" xfId="0" applyFont="1" applyAlignment="1">
      <alignment horizontal="center" vertical="center"/>
    </xf>
    <xf numFmtId="164" fontId="14" fillId="0" borderId="0" xfId="1" applyNumberFormat="1" applyFont="1" applyBorder="1" applyAlignment="1">
      <alignment horizontal="center" vertical="center"/>
    </xf>
    <xf numFmtId="164" fontId="14" fillId="0" borderId="0" xfId="0" applyNumberFormat="1" applyFont="1" applyAlignment="1">
      <alignment horizontal="center" vertical="center"/>
    </xf>
    <xf numFmtId="9" fontId="14" fillId="0" borderId="0" xfId="0" applyNumberFormat="1" applyFont="1" applyAlignment="1">
      <alignment horizontal="center" vertical="center"/>
    </xf>
    <xf numFmtId="10" fontId="14" fillId="0" borderId="0" xfId="0" applyNumberFormat="1" applyFont="1" applyAlignment="1">
      <alignment horizontal="center" vertical="center"/>
    </xf>
    <xf numFmtId="0" fontId="14" fillId="0" borderId="4" xfId="0" applyFont="1" applyBorder="1" applyAlignment="1">
      <alignment horizontal="center" vertical="center" wrapText="1"/>
    </xf>
    <xf numFmtId="10" fontId="14" fillId="0" borderId="3" xfId="1" applyNumberFormat="1" applyFont="1" applyBorder="1" applyAlignment="1">
      <alignment horizontal="center" vertical="center"/>
    </xf>
    <xf numFmtId="0" fontId="14" fillId="5" borderId="0" xfId="0" applyFont="1" applyFill="1"/>
    <xf numFmtId="0" fontId="14" fillId="0" borderId="3" xfId="0" applyFont="1" applyBorder="1" applyAlignment="1">
      <alignment vertical="center" wrapText="1"/>
    </xf>
    <xf numFmtId="9" fontId="14" fillId="0" borderId="3" xfId="1" applyFont="1" applyBorder="1" applyAlignment="1">
      <alignment horizontal="center" vertical="center"/>
    </xf>
    <xf numFmtId="0" fontId="13" fillId="0" borderId="0" xfId="0" applyFont="1" applyAlignment="1">
      <alignment vertical="top"/>
    </xf>
    <xf numFmtId="0" fontId="14" fillId="0" borderId="3" xfId="0" applyFont="1" applyBorder="1"/>
    <xf numFmtId="0" fontId="12" fillId="0" borderId="0" xfId="0" applyFont="1" applyAlignment="1">
      <alignment horizontal="center"/>
    </xf>
    <xf numFmtId="10" fontId="14" fillId="0" borderId="0" xfId="1" applyNumberFormat="1" applyFont="1" applyBorder="1" applyAlignment="1">
      <alignment horizontal="center" vertical="center"/>
    </xf>
    <xf numFmtId="10" fontId="14" fillId="0" borderId="0" xfId="0" applyNumberFormat="1" applyFont="1" applyAlignment="1">
      <alignment horizontal="center"/>
    </xf>
    <xf numFmtId="0" fontId="13" fillId="0" borderId="3" xfId="0" applyFont="1" applyBorder="1"/>
    <xf numFmtId="0" fontId="18" fillId="0" borderId="3" xfId="0" applyFont="1" applyBorder="1"/>
    <xf numFmtId="0" fontId="18" fillId="0" borderId="0" xfId="0" applyFont="1"/>
    <xf numFmtId="0" fontId="25" fillId="0" borderId="0" xfId="0" applyFont="1"/>
    <xf numFmtId="0" fontId="26" fillId="11" borderId="0" xfId="0" applyFont="1" applyFill="1"/>
    <xf numFmtId="0" fontId="13" fillId="0" borderId="0" xfId="0" applyFont="1"/>
    <xf numFmtId="170" fontId="18" fillId="0" borderId="0" xfId="0" applyNumberFormat="1" applyFont="1"/>
    <xf numFmtId="0" fontId="27" fillId="0" borderId="0" xfId="0" applyFont="1"/>
    <xf numFmtId="0" fontId="28" fillId="0" borderId="0" xfId="3" applyFont="1" applyAlignment="1">
      <alignment vertical="center"/>
    </xf>
    <xf numFmtId="0" fontId="29" fillId="0" borderId="3" xfId="0" applyFont="1" applyBorder="1" applyAlignment="1">
      <alignment horizontal="center" vertical="center"/>
    </xf>
    <xf numFmtId="0" fontId="9" fillId="11" borderId="0" xfId="2" applyFont="1" applyFill="1"/>
    <xf numFmtId="0" fontId="30" fillId="0" borderId="3" xfId="0" applyFont="1" applyBorder="1"/>
    <xf numFmtId="0" fontId="12" fillId="0" borderId="3" xfId="1" applyNumberFormat="1" applyFont="1" applyBorder="1" applyAlignment="1">
      <alignment horizontal="center"/>
    </xf>
    <xf numFmtId="10" fontId="12" fillId="0" borderId="3" xfId="1" applyNumberFormat="1" applyFont="1" applyBorder="1" applyAlignment="1">
      <alignment horizontal="center"/>
    </xf>
    <xf numFmtId="0" fontId="14" fillId="14" borderId="3" xfId="0" applyFont="1" applyFill="1" applyBorder="1" applyAlignment="1">
      <alignment horizontal="center" vertical="center"/>
    </xf>
    <xf numFmtId="0" fontId="12" fillId="0" borderId="3" xfId="1" applyNumberFormat="1" applyFont="1" applyBorder="1"/>
    <xf numFmtId="0" fontId="17" fillId="0" borderId="3" xfId="0" applyFont="1" applyBorder="1"/>
    <xf numFmtId="0" fontId="32" fillId="2" borderId="0" xfId="0" applyFont="1" applyFill="1"/>
    <xf numFmtId="172" fontId="12" fillId="0" borderId="3" xfId="1" applyNumberFormat="1" applyFont="1" applyBorder="1" applyAlignment="1">
      <alignment horizontal="center"/>
    </xf>
    <xf numFmtId="0" fontId="14" fillId="0" borderId="3" xfId="1" applyNumberFormat="1" applyFont="1" applyBorder="1" applyAlignment="1">
      <alignment horizontal="center" vertical="center"/>
    </xf>
    <xf numFmtId="9" fontId="12" fillId="0" borderId="3" xfId="1" applyFont="1" applyBorder="1"/>
    <xf numFmtId="10" fontId="12" fillId="0" borderId="3" xfId="1" applyNumberFormat="1" applyFont="1" applyBorder="1"/>
    <xf numFmtId="0" fontId="30" fillId="0" borderId="3" xfId="0" applyFont="1" applyBorder="1" applyAlignment="1">
      <alignment wrapText="1"/>
    </xf>
    <xf numFmtId="0" fontId="30" fillId="0" borderId="3" xfId="0" applyFont="1" applyBorder="1" applyAlignment="1">
      <alignment vertical="center" wrapText="1"/>
    </xf>
    <xf numFmtId="0" fontId="14" fillId="0" borderId="0" xfId="0" applyFont="1" applyAlignment="1">
      <alignment horizontal="left" vertical="center"/>
    </xf>
    <xf numFmtId="21" fontId="14" fillId="0" borderId="0" xfId="0" applyNumberFormat="1" applyFont="1" applyAlignment="1">
      <alignment horizontal="left" vertical="center"/>
    </xf>
    <xf numFmtId="0" fontId="19" fillId="0" borderId="0" xfId="0" applyFont="1"/>
    <xf numFmtId="2" fontId="14" fillId="0" borderId="3" xfId="0" applyNumberFormat="1" applyFont="1" applyBorder="1" applyAlignment="1">
      <alignment horizontal="center"/>
    </xf>
    <xf numFmtId="0" fontId="18" fillId="0" borderId="3" xfId="0" applyFont="1" applyBorder="1" applyAlignment="1">
      <alignment horizontal="center" vertical="center" wrapText="1"/>
    </xf>
    <xf numFmtId="0" fontId="18" fillId="0" borderId="3" xfId="0" applyFont="1" applyBorder="1" applyAlignment="1">
      <alignment horizontal="center" vertical="center"/>
    </xf>
    <xf numFmtId="2" fontId="18" fillId="0" borderId="3" xfId="0" applyNumberFormat="1" applyFont="1" applyBorder="1" applyAlignment="1">
      <alignment horizontal="center"/>
    </xf>
    <xf numFmtId="0" fontId="18" fillId="0" borderId="3" xfId="0" applyFont="1" applyBorder="1" applyAlignment="1">
      <alignment horizontal="center" wrapText="1"/>
    </xf>
    <xf numFmtId="0" fontId="12" fillId="0" borderId="0" xfId="0" applyFont="1" applyAlignment="1">
      <alignment horizontal="left" vertical="center"/>
    </xf>
    <xf numFmtId="1" fontId="14" fillId="0" borderId="3" xfId="0" applyNumberFormat="1" applyFont="1" applyBorder="1" applyAlignment="1">
      <alignment horizontal="center"/>
    </xf>
    <xf numFmtId="3" fontId="14" fillId="0" borderId="3" xfId="0" applyNumberFormat="1" applyFont="1" applyBorder="1" applyAlignment="1">
      <alignment horizontal="center"/>
    </xf>
    <xf numFmtId="2" fontId="18" fillId="0" borderId="3" xfId="0" applyNumberFormat="1" applyFont="1" applyBorder="1" applyAlignment="1">
      <alignment horizontal="center" wrapText="1"/>
    </xf>
    <xf numFmtId="0" fontId="13" fillId="3" borderId="0" xfId="0" applyFont="1" applyFill="1"/>
    <xf numFmtId="2" fontId="14" fillId="0" borderId="3" xfId="0" applyNumberFormat="1" applyFont="1" applyBorder="1" applyAlignment="1">
      <alignment horizontal="center" vertical="center"/>
    </xf>
    <xf numFmtId="171" fontId="18" fillId="0" borderId="0" xfId="0" applyNumberFormat="1" applyFont="1"/>
    <xf numFmtId="2" fontId="18" fillId="0" borderId="0" xfId="0" applyNumberFormat="1" applyFont="1"/>
    <xf numFmtId="0" fontId="7" fillId="0" borderId="3" xfId="0" applyFont="1" applyBorder="1"/>
    <xf numFmtId="2" fontId="14" fillId="0" borderId="3" xfId="0" applyNumberFormat="1" applyFont="1" applyBorder="1"/>
    <xf numFmtId="1" fontId="18" fillId="0" borderId="0" xfId="0" applyNumberFormat="1" applyFont="1"/>
    <xf numFmtId="2" fontId="14" fillId="0" borderId="0" xfId="0" applyNumberFormat="1" applyFont="1" applyAlignment="1">
      <alignment horizontal="center"/>
    </xf>
    <xf numFmtId="2" fontId="14" fillId="0" borderId="3" xfId="0" applyNumberFormat="1" applyFont="1" applyBorder="1" applyAlignment="1">
      <alignment horizontal="center" wrapText="1"/>
    </xf>
    <xf numFmtId="0" fontId="14" fillId="0" borderId="0" xfId="1" applyNumberFormat="1" applyFont="1" applyBorder="1" applyAlignment="1">
      <alignment horizontal="center" vertical="center"/>
    </xf>
    <xf numFmtId="0" fontId="33" fillId="0" borderId="3" xfId="0" applyFont="1" applyBorder="1" applyAlignment="1">
      <alignment horizontal="center" vertical="center" wrapText="1"/>
    </xf>
    <xf numFmtId="0" fontId="33" fillId="0" borderId="3" xfId="0" applyFont="1" applyBorder="1" applyAlignment="1">
      <alignment horizontal="center" vertical="center"/>
    </xf>
    <xf numFmtId="0" fontId="7" fillId="0" borderId="3" xfId="0" applyFont="1" applyBorder="1" applyAlignment="1">
      <alignment horizontal="center" wrapText="1"/>
    </xf>
    <xf numFmtId="0" fontId="7" fillId="0" borderId="3" xfId="0" applyFont="1" applyBorder="1" applyAlignment="1">
      <alignment horizontal="center" vertical="center" wrapText="1"/>
    </xf>
    <xf numFmtId="1" fontId="18" fillId="0" borderId="3" xfId="0" applyNumberFormat="1" applyFont="1" applyBorder="1" applyAlignment="1">
      <alignment horizontal="center" vertical="center"/>
    </xf>
    <xf numFmtId="2" fontId="18" fillId="0" borderId="3" xfId="0" applyNumberFormat="1" applyFont="1" applyBorder="1" applyAlignment="1">
      <alignment horizontal="center" vertical="center"/>
    </xf>
    <xf numFmtId="3" fontId="18" fillId="0" borderId="3" xfId="0" applyNumberFormat="1" applyFont="1" applyBorder="1" applyAlignment="1">
      <alignment horizontal="center" vertical="center"/>
    </xf>
    <xf numFmtId="175" fontId="18" fillId="0" borderId="3" xfId="0" applyNumberFormat="1" applyFont="1" applyBorder="1" applyAlignment="1">
      <alignment horizontal="center" vertical="center"/>
    </xf>
    <xf numFmtId="1" fontId="18" fillId="0" borderId="3" xfId="0" applyNumberFormat="1" applyFont="1" applyBorder="1" applyAlignment="1">
      <alignment horizontal="center"/>
    </xf>
    <xf numFmtId="2" fontId="7" fillId="0" borderId="3" xfId="0" applyNumberFormat="1" applyFont="1" applyBorder="1" applyAlignment="1">
      <alignment horizontal="center" vertical="center"/>
    </xf>
    <xf numFmtId="1" fontId="18" fillId="0" borderId="3" xfId="0" applyNumberFormat="1" applyFont="1" applyBorder="1" applyAlignment="1">
      <alignment horizontal="center" wrapText="1"/>
    </xf>
    <xf numFmtId="0" fontId="34" fillId="0" borderId="3" xfId="0" applyFont="1" applyBorder="1" applyAlignment="1">
      <alignment horizontal="center" vertical="center" wrapText="1"/>
    </xf>
    <xf numFmtId="2" fontId="0" fillId="0" borderId="3" xfId="1" applyNumberFormat="1" applyFont="1" applyBorder="1"/>
    <xf numFmtId="2" fontId="14" fillId="0" borderId="0" xfId="0" applyNumberFormat="1" applyFont="1" applyAlignment="1">
      <alignment horizontal="center" vertical="center"/>
    </xf>
    <xf numFmtId="171" fontId="14" fillId="0" borderId="3" xfId="1" applyNumberFormat="1" applyFont="1" applyBorder="1" applyAlignment="1">
      <alignment horizontal="center" vertical="center"/>
    </xf>
    <xf numFmtId="0" fontId="12" fillId="0" borderId="3" xfId="0" applyFont="1" applyBorder="1" applyAlignment="1">
      <alignment vertical="top"/>
    </xf>
    <xf numFmtId="10" fontId="7" fillId="0" borderId="3" xfId="0" applyNumberFormat="1" applyFont="1" applyBorder="1"/>
    <xf numFmtId="9" fontId="12" fillId="0" borderId="3" xfId="1" applyFont="1" applyBorder="1" applyAlignment="1">
      <alignment horizontal="center"/>
    </xf>
    <xf numFmtId="10" fontId="14" fillId="0" borderId="0" xfId="0" applyNumberFormat="1" applyFont="1"/>
    <xf numFmtId="0" fontId="14" fillId="0" borderId="3" xfId="0" applyFont="1" applyBorder="1" applyAlignment="1">
      <alignment horizontal="center" wrapText="1"/>
    </xf>
    <xf numFmtId="0" fontId="14" fillId="0" borderId="3" xfId="0" applyFont="1" applyBorder="1" applyAlignment="1">
      <alignment horizontal="right" vertical="center" wrapText="1"/>
    </xf>
    <xf numFmtId="2" fontId="12" fillId="0" borderId="3" xfId="0" applyNumberFormat="1" applyFont="1" applyBorder="1"/>
    <xf numFmtId="1" fontId="12" fillId="0" borderId="3" xfId="0" applyNumberFormat="1" applyFont="1" applyBorder="1"/>
    <xf numFmtId="9" fontId="14" fillId="0" borderId="0" xfId="1" applyFont="1"/>
    <xf numFmtId="2" fontId="34" fillId="0" borderId="3" xfId="0" applyNumberFormat="1" applyFont="1" applyBorder="1" applyAlignment="1">
      <alignment vertical="center"/>
    </xf>
    <xf numFmtId="0" fontId="26" fillId="0" borderId="0" xfId="0" applyFont="1"/>
    <xf numFmtId="1" fontId="14" fillId="0" borderId="3" xfId="1" applyNumberFormat="1" applyFont="1" applyBorder="1" applyAlignment="1">
      <alignment horizontal="center" vertical="center"/>
    </xf>
    <xf numFmtId="164" fontId="14" fillId="0" borderId="0" xfId="1" applyNumberFormat="1" applyFont="1" applyFill="1" applyBorder="1" applyAlignment="1">
      <alignment horizontal="center" vertical="center"/>
    </xf>
    <xf numFmtId="0" fontId="14" fillId="9" borderId="3" xfId="0" applyFont="1" applyFill="1" applyBorder="1" applyAlignment="1">
      <alignment horizontal="center" vertical="center" wrapText="1"/>
    </xf>
    <xf numFmtId="1" fontId="14" fillId="0" borderId="0" xfId="1" applyNumberFormat="1" applyFont="1" applyBorder="1" applyAlignment="1">
      <alignment horizontal="center" vertical="center"/>
    </xf>
    <xf numFmtId="0" fontId="34" fillId="0" borderId="0" xfId="0" applyFont="1"/>
    <xf numFmtId="1" fontId="12" fillId="0" borderId="0" xfId="0" applyNumberFormat="1" applyFont="1"/>
    <xf numFmtId="0" fontId="35" fillId="0" borderId="3" xfId="0" applyFont="1" applyBorder="1"/>
    <xf numFmtId="1" fontId="14" fillId="0" borderId="3" xfId="0" applyNumberFormat="1" applyFont="1" applyBorder="1"/>
    <xf numFmtId="165" fontId="38" fillId="13" borderId="0" xfId="4" applyFont="1" applyFill="1">
      <alignment vertical="top"/>
    </xf>
    <xf numFmtId="165" fontId="7" fillId="13" borderId="0" xfId="5" applyFill="1">
      <alignment vertical="top"/>
    </xf>
    <xf numFmtId="165" fontId="7" fillId="0" borderId="0" xfId="5" applyFill="1">
      <alignment vertical="top"/>
    </xf>
    <xf numFmtId="165" fontId="39" fillId="0" borderId="0" xfId="5" applyFont="1" applyFill="1">
      <alignment vertical="top"/>
    </xf>
    <xf numFmtId="165" fontId="40" fillId="0" borderId="0" xfId="5" applyFont="1" applyFill="1">
      <alignment vertical="top"/>
    </xf>
    <xf numFmtId="166" fontId="7" fillId="0" borderId="0" xfId="5" applyNumberFormat="1" applyFill="1" applyAlignment="1">
      <alignment horizontal="left" vertical="top"/>
    </xf>
    <xf numFmtId="165" fontId="7" fillId="0" borderId="0" xfId="5" applyFill="1" applyAlignment="1">
      <alignment horizontal="left" vertical="center"/>
    </xf>
    <xf numFmtId="168" fontId="7" fillId="0" borderId="0" xfId="6" applyNumberFormat="1" applyFont="1" applyFill="1" applyAlignment="1">
      <alignment horizontal="left" vertical="top"/>
    </xf>
    <xf numFmtId="165" fontId="18" fillId="0" borderId="0" xfId="4" applyFont="1" applyAlignment="1"/>
    <xf numFmtId="0" fontId="15" fillId="0" borderId="0" xfId="2" applyFont="1"/>
    <xf numFmtId="0" fontId="41" fillId="0" borderId="0" xfId="0" applyFont="1"/>
    <xf numFmtId="0" fontId="14" fillId="12" borderId="0" xfId="0" applyFont="1" applyFill="1"/>
    <xf numFmtId="4" fontId="14" fillId="12" borderId="0" xfId="0" applyNumberFormat="1" applyFont="1" applyFill="1"/>
    <xf numFmtId="3" fontId="14" fillId="12" borderId="0" xfId="0" applyNumberFormat="1" applyFont="1" applyFill="1"/>
    <xf numFmtId="10" fontId="14" fillId="12" borderId="0" xfId="0" applyNumberFormat="1" applyFont="1" applyFill="1"/>
    <xf numFmtId="0" fontId="14" fillId="15" borderId="0" xfId="0" applyFont="1" applyFill="1"/>
    <xf numFmtId="0" fontId="16" fillId="10" borderId="0" xfId="0" applyFont="1" applyFill="1" applyAlignment="1">
      <alignment horizontal="left" vertical="center"/>
    </xf>
    <xf numFmtId="0" fontId="16" fillId="10" borderId="0" xfId="0" applyFont="1" applyFill="1" applyAlignment="1">
      <alignment horizontal="center" vertical="center"/>
    </xf>
    <xf numFmtId="0" fontId="16" fillId="0" borderId="0" xfId="0" applyFont="1" applyAlignment="1">
      <alignment horizontal="left"/>
    </xf>
    <xf numFmtId="0" fontId="28" fillId="0" borderId="0" xfId="3" applyFont="1"/>
    <xf numFmtId="0" fontId="14" fillId="0" borderId="0" xfId="0" applyFont="1" applyAlignment="1">
      <alignment horizontal="right"/>
    </xf>
    <xf numFmtId="0" fontId="20" fillId="10" borderId="0" xfId="0" applyFont="1" applyFill="1" applyAlignment="1">
      <alignment horizontal="center"/>
    </xf>
    <xf numFmtId="2" fontId="12" fillId="0" borderId="0" xfId="0" applyNumberFormat="1" applyFont="1"/>
    <xf numFmtId="0" fontId="30" fillId="3" borderId="3" xfId="0" applyFont="1" applyFill="1" applyBorder="1"/>
    <xf numFmtId="0" fontId="12" fillId="3" borderId="3" xfId="0" applyFont="1" applyFill="1" applyBorder="1"/>
    <xf numFmtId="0" fontId="12" fillId="7" borderId="3" xfId="0" applyFont="1" applyFill="1" applyBorder="1" applyAlignment="1">
      <alignment horizontal="center"/>
    </xf>
    <xf numFmtId="0" fontId="12" fillId="3" borderId="3" xfId="0" applyFont="1" applyFill="1" applyBorder="1" applyAlignment="1">
      <alignment horizontal="left"/>
    </xf>
    <xf numFmtId="0" fontId="18" fillId="0" borderId="5" xfId="0" applyFont="1" applyBorder="1"/>
    <xf numFmtId="2" fontId="42" fillId="16" borderId="3" xfId="3" applyNumberFormat="1" applyFont="1" applyFill="1" applyBorder="1"/>
    <xf numFmtId="2" fontId="43" fillId="16" borderId="3" xfId="3" applyNumberFormat="1" applyFont="1" applyFill="1" applyBorder="1"/>
    <xf numFmtId="0" fontId="20" fillId="4" borderId="0" xfId="0" applyFont="1" applyFill="1"/>
    <xf numFmtId="0" fontId="20" fillId="0" borderId="3" xfId="0" applyFont="1" applyBorder="1"/>
    <xf numFmtId="173" fontId="30" fillId="0" borderId="3" xfId="8" applyNumberFormat="1" applyFont="1" applyBorder="1" applyAlignment="1">
      <alignment horizontal="center"/>
    </xf>
    <xf numFmtId="173" fontId="12" fillId="0" borderId="3" xfId="8" applyNumberFormat="1" applyFont="1" applyBorder="1"/>
    <xf numFmtId="173" fontId="12" fillId="0" borderId="3" xfId="8" applyNumberFormat="1" applyFont="1" applyBorder="1" applyAlignment="1">
      <alignment horizontal="center"/>
    </xf>
    <xf numFmtId="2" fontId="42" fillId="0" borderId="3" xfId="3" applyNumberFormat="1" applyFont="1" applyBorder="1"/>
    <xf numFmtId="0" fontId="44" fillId="0" borderId="0" xfId="0" applyFont="1"/>
    <xf numFmtId="173" fontId="12" fillId="0" borderId="3" xfId="8" applyNumberFormat="1" applyFont="1" applyFill="1" applyBorder="1" applyAlignment="1">
      <alignment horizontal="center"/>
    </xf>
    <xf numFmtId="173" fontId="12" fillId="17" borderId="3" xfId="8" applyNumberFormat="1" applyFont="1" applyFill="1" applyBorder="1" applyAlignment="1">
      <alignment horizontal="center"/>
    </xf>
    <xf numFmtId="2" fontId="45" fillId="0" borderId="3" xfId="0" applyNumberFormat="1" applyFont="1" applyBorder="1"/>
    <xf numFmtId="0" fontId="42" fillId="0" borderId="0" xfId="3" applyFont="1"/>
    <xf numFmtId="173" fontId="14" fillId="0" borderId="0" xfId="8" applyNumberFormat="1" applyFont="1"/>
    <xf numFmtId="174" fontId="14" fillId="0" borderId="0" xfId="0" applyNumberFormat="1" applyFont="1"/>
    <xf numFmtId="0" fontId="14" fillId="0" borderId="0" xfId="0" applyFont="1" applyAlignment="1">
      <alignment horizontal="center" wrapText="1"/>
    </xf>
    <xf numFmtId="3" fontId="14" fillId="0" borderId="0" xfId="0" applyNumberFormat="1" applyFont="1"/>
    <xf numFmtId="10" fontId="14" fillId="0" borderId="0" xfId="1" applyNumberFormat="1" applyFont="1" applyBorder="1"/>
    <xf numFmtId="0" fontId="0" fillId="2" borderId="0" xfId="0" applyFill="1"/>
    <xf numFmtId="0" fontId="46" fillId="2" borderId="0" xfId="0" applyFont="1" applyFill="1"/>
    <xf numFmtId="0" fontId="32" fillId="0" borderId="0" xfId="0" applyFont="1"/>
    <xf numFmtId="0" fontId="0" fillId="9" borderId="0" xfId="0" applyFill="1"/>
    <xf numFmtId="0" fontId="0" fillId="18" borderId="0" xfId="0" applyFill="1"/>
    <xf numFmtId="0" fontId="47" fillId="3" borderId="3" xfId="0" applyFont="1" applyFill="1" applyBorder="1"/>
    <xf numFmtId="0" fontId="31" fillId="3" borderId="3" xfId="0" applyFont="1" applyFill="1" applyBorder="1"/>
    <xf numFmtId="0" fontId="0" fillId="9" borderId="3" xfId="0" applyFill="1" applyBorder="1"/>
    <xf numFmtId="0" fontId="0" fillId="0" borderId="3" xfId="0" applyBorder="1"/>
    <xf numFmtId="0" fontId="0" fillId="18" borderId="3" xfId="0" applyFill="1" applyBorder="1"/>
    <xf numFmtId="0" fontId="31" fillId="3" borderId="3" xfId="0" applyFont="1" applyFill="1" applyBorder="1" applyAlignment="1">
      <alignment horizontal="left"/>
    </xf>
    <xf numFmtId="0" fontId="31" fillId="3" borderId="7" xfId="0" applyFont="1" applyFill="1" applyBorder="1" applyAlignment="1">
      <alignment horizontal="left"/>
    </xf>
    <xf numFmtId="0" fontId="48" fillId="0" borderId="3" xfId="0" applyFont="1" applyBorder="1" applyAlignment="1">
      <alignment vertical="top"/>
    </xf>
    <xf numFmtId="0" fontId="31" fillId="0" borderId="3" xfId="0" applyFont="1" applyBorder="1"/>
    <xf numFmtId="2" fontId="0" fillId="0" borderId="3" xfId="0" applyNumberFormat="1" applyBorder="1"/>
    <xf numFmtId="2" fontId="0" fillId="0" borderId="0" xfId="0" applyNumberFormat="1"/>
    <xf numFmtId="10" fontId="0" fillId="0" borderId="3" xfId="1" applyNumberFormat="1" applyFont="1" applyBorder="1"/>
    <xf numFmtId="1" fontId="0" fillId="0" borderId="3" xfId="0" applyNumberFormat="1" applyBorder="1"/>
    <xf numFmtId="0" fontId="48" fillId="0" borderId="4" xfId="0" applyFont="1" applyBorder="1" applyAlignment="1">
      <alignment vertical="top"/>
    </xf>
    <xf numFmtId="0" fontId="48" fillId="0" borderId="0" xfId="0" applyFont="1" applyAlignment="1">
      <alignment vertical="top"/>
    </xf>
    <xf numFmtId="2" fontId="0" fillId="0" borderId="0" xfId="1" applyNumberFormat="1" applyFont="1" applyBorder="1"/>
    <xf numFmtId="10" fontId="0" fillId="0" borderId="0" xfId="1" applyNumberFormat="1" applyFont="1" applyBorder="1"/>
    <xf numFmtId="0" fontId="49" fillId="0" borderId="0" xfId="0" applyFont="1" applyAlignment="1">
      <alignment vertical="top"/>
    </xf>
    <xf numFmtId="1" fontId="0" fillId="0" borderId="0" xfId="0" applyNumberFormat="1"/>
    <xf numFmtId="0" fontId="31" fillId="0" borderId="0" xfId="0" applyFont="1"/>
    <xf numFmtId="0" fontId="37" fillId="2" borderId="0" xfId="0" applyFont="1" applyFill="1" applyAlignment="1">
      <alignment vertical="top"/>
    </xf>
    <xf numFmtId="2" fontId="0" fillId="0" borderId="0" xfId="1" applyNumberFormat="1" applyFont="1"/>
    <xf numFmtId="0" fontId="0" fillId="6" borderId="0" xfId="0" applyFill="1"/>
    <xf numFmtId="0" fontId="24" fillId="2" borderId="0" xfId="0" applyFont="1" applyFill="1" applyAlignment="1">
      <alignment vertical="center"/>
    </xf>
    <xf numFmtId="0" fontId="50" fillId="2" borderId="0" xfId="0" applyFont="1" applyFill="1" applyAlignment="1">
      <alignment vertical="center"/>
    </xf>
    <xf numFmtId="0" fontId="24" fillId="0" borderId="0" xfId="0" applyFont="1" applyAlignment="1">
      <alignment vertical="center"/>
    </xf>
    <xf numFmtId="2" fontId="18" fillId="0" borderId="3" xfId="0" applyNumberFormat="1" applyFont="1" applyBorder="1"/>
    <xf numFmtId="0" fontId="51" fillId="0" borderId="0" xfId="3" applyFont="1"/>
    <xf numFmtId="0" fontId="52" fillId="0" borderId="0" xfId="0" applyFont="1"/>
    <xf numFmtId="0" fontId="44" fillId="0" borderId="0" xfId="0" applyFont="1" applyAlignment="1">
      <alignment vertical="center" wrapText="1"/>
    </xf>
    <xf numFmtId="174" fontId="14" fillId="0" borderId="0" xfId="1" applyNumberFormat="1" applyFont="1" applyFill="1" applyAlignment="1">
      <alignment horizontal="center" vertical="center"/>
    </xf>
    <xf numFmtId="0" fontId="14" fillId="0" borderId="0" xfId="0" applyFont="1" applyAlignment="1">
      <alignment vertical="center" wrapText="1"/>
    </xf>
    <xf numFmtId="43" fontId="14" fillId="0" borderId="0" xfId="8" applyFont="1"/>
    <xf numFmtId="1" fontId="14" fillId="0" borderId="0" xfId="0" applyNumberFormat="1" applyFont="1" applyAlignment="1">
      <alignment horizontal="center"/>
    </xf>
    <xf numFmtId="175" fontId="14" fillId="0" borderId="0" xfId="0" applyNumberFormat="1" applyFont="1" applyAlignment="1">
      <alignment horizontal="center" vertical="center"/>
    </xf>
    <xf numFmtId="0" fontId="12" fillId="0" borderId="0" xfId="0" applyFont="1" applyAlignment="1">
      <alignment vertical="top"/>
    </xf>
    <xf numFmtId="174" fontId="14" fillId="0" borderId="0" xfId="1" applyNumberFormat="1" applyFont="1"/>
    <xf numFmtId="0" fontId="36" fillId="0" borderId="0" xfId="0" applyFont="1" applyAlignment="1">
      <alignment vertical="top"/>
    </xf>
    <xf numFmtId="0" fontId="14" fillId="0" borderId="3" xfId="0" applyFont="1" applyBorder="1" applyAlignment="1">
      <alignment wrapText="1"/>
    </xf>
    <xf numFmtId="2" fontId="14" fillId="0" borderId="3" xfId="1" applyNumberFormat="1" applyFont="1" applyBorder="1"/>
    <xf numFmtId="174" fontId="14" fillId="0" borderId="3" xfId="1" applyNumberFormat="1" applyFont="1" applyBorder="1" applyAlignment="1">
      <alignment horizontal="center"/>
    </xf>
    <xf numFmtId="0" fontId="13" fillId="0" borderId="0" xfId="0" applyFont="1" applyAlignment="1">
      <alignment horizontal="left" vertical="center"/>
    </xf>
    <xf numFmtId="0" fontId="34" fillId="0" borderId="0" xfId="0" applyFont="1" applyAlignment="1">
      <alignment horizontal="center"/>
    </xf>
    <xf numFmtId="0" fontId="18" fillId="0" borderId="3" xfId="0" applyFont="1" applyBorder="1" applyAlignment="1">
      <alignment horizontal="left"/>
    </xf>
    <xf numFmtId="1" fontId="14" fillId="0" borderId="4" xfId="0" applyNumberFormat="1" applyFont="1" applyBorder="1" applyAlignment="1">
      <alignment horizontal="center"/>
    </xf>
    <xf numFmtId="2" fontId="14" fillId="0" borderId="1" xfId="0" applyNumberFormat="1" applyFont="1" applyBorder="1"/>
    <xf numFmtId="2" fontId="14" fillId="0" borderId="4" xfId="0" applyNumberFormat="1" applyFont="1" applyBorder="1" applyAlignment="1">
      <alignment horizontal="center"/>
    </xf>
    <xf numFmtId="174" fontId="14" fillId="0" borderId="0" xfId="1" applyNumberFormat="1" applyFont="1" applyBorder="1" applyAlignment="1">
      <alignment horizontal="center"/>
    </xf>
    <xf numFmtId="0" fontId="18" fillId="6" borderId="0" xfId="0" applyFont="1" applyFill="1"/>
    <xf numFmtId="0" fontId="12" fillId="3" borderId="0" xfId="0" applyFont="1" applyFill="1" applyAlignment="1">
      <alignment horizontal="center"/>
    </xf>
    <xf numFmtId="0" fontId="13" fillId="0" borderId="0" xfId="0" applyFont="1" applyAlignment="1">
      <alignment horizontal="center" vertical="top"/>
    </xf>
    <xf numFmtId="0" fontId="12" fillId="13" borderId="0" xfId="0" applyFont="1" applyFill="1"/>
    <xf numFmtId="0" fontId="13" fillId="17" borderId="3" xfId="0" applyFont="1" applyFill="1" applyBorder="1" applyAlignment="1">
      <alignment horizontal="center" vertical="center"/>
    </xf>
    <xf numFmtId="0" fontId="3" fillId="0" borderId="0" xfId="3"/>
    <xf numFmtId="0" fontId="13" fillId="20" borderId="3" xfId="0" applyFont="1" applyFill="1" applyBorder="1" applyAlignment="1">
      <alignment horizontal="center" vertical="center"/>
    </xf>
    <xf numFmtId="0" fontId="53" fillId="0" borderId="3" xfId="0" applyFont="1" applyBorder="1" applyAlignment="1">
      <alignment horizontal="center" vertical="center"/>
    </xf>
    <xf numFmtId="11" fontId="12" fillId="0" borderId="3" xfId="0" applyNumberFormat="1" applyFont="1" applyBorder="1" applyAlignment="1">
      <alignment horizontal="center"/>
    </xf>
    <xf numFmtId="0" fontId="12" fillId="21" borderId="3" xfId="0" applyFont="1" applyFill="1" applyBorder="1"/>
    <xf numFmtId="0" fontId="12" fillId="22" borderId="0" xfId="0" applyFont="1" applyFill="1"/>
    <xf numFmtId="0" fontId="0" fillId="22" borderId="0" xfId="0" applyFill="1"/>
    <xf numFmtId="0" fontId="13" fillId="23" borderId="3" xfId="0" applyFont="1" applyFill="1" applyBorder="1" applyAlignment="1">
      <alignment horizontal="center" vertical="center"/>
    </xf>
    <xf numFmtId="0" fontId="14" fillId="23" borderId="0" xfId="0" applyFont="1" applyFill="1"/>
    <xf numFmtId="0" fontId="30" fillId="0" borderId="3" xfId="0" applyFont="1" applyBorder="1" applyAlignment="1">
      <alignment horizontal="center" vertical="center" wrapText="1"/>
    </xf>
    <xf numFmtId="0" fontId="9" fillId="0" borderId="3" xfId="0" applyFont="1" applyBorder="1" applyAlignment="1">
      <alignment horizontal="center" vertical="center" wrapText="1"/>
    </xf>
    <xf numFmtId="0" fontId="7" fillId="0" borderId="3" xfId="0" applyFont="1" applyBorder="1" applyAlignment="1">
      <alignment horizontal="center" vertical="center"/>
    </xf>
    <xf numFmtId="1" fontId="30" fillId="0" borderId="3" xfId="0" applyNumberFormat="1" applyFont="1" applyBorder="1" applyAlignment="1">
      <alignment horizontal="center" vertical="center"/>
    </xf>
    <xf numFmtId="2" fontId="30" fillId="0" borderId="3" xfId="0" applyNumberFormat="1" applyFont="1" applyBorder="1" applyAlignment="1">
      <alignment horizontal="center" vertical="center"/>
    </xf>
    <xf numFmtId="174" fontId="14" fillId="0" borderId="3" xfId="1" applyNumberFormat="1" applyFont="1" applyBorder="1" applyAlignment="1">
      <alignment horizontal="center" vertical="center"/>
    </xf>
    <xf numFmtId="174" fontId="14" fillId="0" borderId="0" xfId="1" applyNumberFormat="1" applyFont="1" applyBorder="1" applyAlignment="1">
      <alignment horizontal="center" vertical="center"/>
    </xf>
    <xf numFmtId="1" fontId="36" fillId="0" borderId="0" xfId="0" applyNumberFormat="1" applyFont="1"/>
    <xf numFmtId="2" fontId="14" fillId="0" borderId="3" xfId="0" applyNumberFormat="1" applyFont="1" applyBorder="1" applyAlignment="1">
      <alignment horizontal="center" vertical="center" wrapText="1"/>
    </xf>
    <xf numFmtId="0" fontId="36" fillId="0" borderId="0" xfId="0" applyFont="1" applyAlignment="1">
      <alignment horizontal="left" vertical="center"/>
    </xf>
    <xf numFmtId="2" fontId="14" fillId="0" borderId="4" xfId="0" applyNumberFormat="1" applyFont="1" applyBorder="1" applyAlignment="1">
      <alignment horizontal="center" vertical="center" wrapText="1"/>
    </xf>
    <xf numFmtId="174" fontId="14" fillId="0" borderId="3" xfId="0" applyNumberFormat="1" applyFont="1" applyBorder="1" applyAlignment="1">
      <alignment horizontal="center" vertical="center"/>
    </xf>
    <xf numFmtId="0" fontId="54" fillId="0" borderId="0" xfId="0" applyFont="1" applyAlignment="1">
      <alignment horizontal="center" vertical="center"/>
    </xf>
    <xf numFmtId="1" fontId="4" fillId="0" borderId="0" xfId="0" applyNumberFormat="1" applyFont="1" applyAlignment="1">
      <alignment horizontal="center"/>
    </xf>
    <xf numFmtId="2" fontId="4" fillId="0" borderId="0" xfId="0" applyNumberFormat="1" applyFont="1" applyAlignment="1">
      <alignment horizontal="center"/>
    </xf>
    <xf numFmtId="0" fontId="4" fillId="0" borderId="0" xfId="0" applyFont="1" applyAlignment="1">
      <alignment horizontal="center"/>
    </xf>
    <xf numFmtId="175" fontId="4" fillId="0" borderId="0" xfId="0" applyNumberFormat="1" applyFont="1" applyAlignment="1">
      <alignment horizontal="center" vertical="center"/>
    </xf>
    <xf numFmtId="0" fontId="0" fillId="0" borderId="0" xfId="0" applyAlignment="1">
      <alignment horizontal="center"/>
    </xf>
    <xf numFmtId="0" fontId="4" fillId="0" borderId="0" xfId="0" applyFont="1" applyAlignment="1">
      <alignment horizontal="center" vertical="center"/>
    </xf>
    <xf numFmtId="0" fontId="55" fillId="0" borderId="0" xfId="0" applyFont="1" applyAlignment="1">
      <alignment horizontal="left" vertical="center"/>
    </xf>
    <xf numFmtId="1" fontId="56" fillId="0" borderId="0" xfId="0" applyNumberFormat="1" applyFont="1" applyAlignment="1">
      <alignment horizontal="center"/>
    </xf>
    <xf numFmtId="2" fontId="56" fillId="0" borderId="0" xfId="0" applyNumberFormat="1" applyFont="1" applyAlignment="1">
      <alignment horizontal="center"/>
    </xf>
    <xf numFmtId="0" fontId="56" fillId="0" borderId="0" xfId="0" applyFont="1" applyAlignment="1">
      <alignment horizontal="center"/>
    </xf>
    <xf numFmtId="175" fontId="56" fillId="0" borderId="0" xfId="0" applyNumberFormat="1" applyFont="1" applyAlignment="1">
      <alignment horizontal="center" vertical="center"/>
    </xf>
    <xf numFmtId="0" fontId="47" fillId="0" borderId="0" xfId="0" applyFont="1" applyAlignment="1">
      <alignment horizontal="center"/>
    </xf>
    <xf numFmtId="0" fontId="56" fillId="0" borderId="0" xfId="0" applyFont="1" applyAlignment="1">
      <alignment horizontal="center" vertical="center"/>
    </xf>
    <xf numFmtId="0" fontId="9" fillId="0" borderId="7" xfId="0" applyFont="1" applyBorder="1" applyAlignment="1">
      <alignment horizontal="center" vertical="center" wrapText="1"/>
    </xf>
    <xf numFmtId="0" fontId="55" fillId="0" borderId="3" xfId="0" applyFont="1" applyBorder="1" applyAlignment="1">
      <alignment horizontal="center" vertical="center"/>
    </xf>
    <xf numFmtId="2" fontId="56" fillId="0" borderId="3" xfId="0" applyNumberFormat="1" applyFont="1" applyBorder="1" applyAlignment="1">
      <alignment horizontal="center"/>
    </xf>
    <xf numFmtId="174" fontId="56" fillId="0" borderId="3" xfId="0" applyNumberFormat="1" applyFont="1" applyBorder="1" applyAlignment="1">
      <alignment horizontal="center"/>
    </xf>
    <xf numFmtId="0" fontId="57" fillId="0" borderId="0" xfId="0" applyFont="1" applyAlignment="1">
      <alignment horizontal="left" vertical="center"/>
    </xf>
    <xf numFmtId="0" fontId="12" fillId="0" borderId="3" xfId="0" applyFont="1" applyBorder="1" applyAlignment="1">
      <alignment horizontal="center" wrapText="1"/>
    </xf>
    <xf numFmtId="2" fontId="14" fillId="0" borderId="0" xfId="1" applyNumberFormat="1" applyFont="1" applyBorder="1" applyAlignment="1">
      <alignment horizontal="center" vertical="center"/>
    </xf>
    <xf numFmtId="174" fontId="14" fillId="0" borderId="0" xfId="0" applyNumberFormat="1" applyFont="1" applyAlignment="1">
      <alignment horizontal="center" vertical="center"/>
    </xf>
    <xf numFmtId="10" fontId="14" fillId="0" borderId="3" xfId="0" applyNumberFormat="1" applyFont="1" applyBorder="1"/>
    <xf numFmtId="0" fontId="12" fillId="10" borderId="0" xfId="0" applyFont="1" applyFill="1"/>
    <xf numFmtId="0" fontId="12" fillId="3" borderId="0" xfId="0" applyFont="1" applyFill="1"/>
    <xf numFmtId="0" fontId="12" fillId="0" borderId="1" xfId="0" applyFont="1" applyBorder="1"/>
    <xf numFmtId="0" fontId="12" fillId="3" borderId="1" xfId="0" applyFont="1" applyFill="1" applyBorder="1"/>
    <xf numFmtId="0" fontId="47" fillId="19" borderId="4" xfId="0" applyFont="1" applyFill="1" applyBorder="1" applyAlignment="1">
      <alignment horizontal="left"/>
    </xf>
    <xf numFmtId="0" fontId="47" fillId="19" borderId="6" xfId="0" applyFont="1" applyFill="1" applyBorder="1" applyAlignment="1">
      <alignment horizontal="left"/>
    </xf>
    <xf numFmtId="0" fontId="47" fillId="19" borderId="5" xfId="0" applyFont="1" applyFill="1" applyBorder="1" applyAlignment="1">
      <alignment horizontal="left"/>
    </xf>
    <xf numFmtId="0" fontId="47" fillId="19" borderId="3" xfId="0" applyFont="1" applyFill="1" applyBorder="1" applyAlignment="1">
      <alignment horizontal="left"/>
    </xf>
    <xf numFmtId="164" fontId="14" fillId="0" borderId="3" xfId="0" applyNumberFormat="1" applyFont="1" applyBorder="1" applyAlignment="1">
      <alignment horizontal="center" vertical="center"/>
    </xf>
    <xf numFmtId="164" fontId="14" fillId="0" borderId="4" xfId="0" applyNumberFormat="1" applyFont="1" applyBorder="1" applyAlignment="1">
      <alignment horizontal="center" vertical="center"/>
    </xf>
    <xf numFmtId="164" fontId="14" fillId="0" borderId="5" xfId="0" applyNumberFormat="1" applyFont="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1" fontId="14" fillId="0" borderId="1" xfId="0" applyNumberFormat="1" applyFont="1" applyBorder="1" applyAlignment="1">
      <alignment horizontal="center"/>
    </xf>
    <xf numFmtId="2" fontId="14" fillId="0" borderId="1" xfId="0" applyNumberFormat="1" applyFont="1" applyBorder="1" applyAlignment="1">
      <alignment horizontal="center"/>
    </xf>
    <xf numFmtId="0" fontId="14" fillId="0" borderId="4" xfId="0" applyFont="1" applyBorder="1" applyAlignment="1">
      <alignment horizontal="center"/>
    </xf>
    <xf numFmtId="0" fontId="14" fillId="0" borderId="6" xfId="0" applyFont="1" applyBorder="1" applyAlignment="1">
      <alignment horizontal="center"/>
    </xf>
    <xf numFmtId="0" fontId="14" fillId="0" borderId="5" xfId="0" applyFont="1" applyBorder="1" applyAlignment="1">
      <alignment horizontal="center"/>
    </xf>
    <xf numFmtId="0" fontId="34" fillId="0" borderId="3" xfId="0" applyFont="1" applyBorder="1" applyAlignment="1">
      <alignment horizontal="center" vertical="center" wrapText="1"/>
    </xf>
    <xf numFmtId="2" fontId="34" fillId="0" borderId="3" xfId="0" applyNumberFormat="1" applyFont="1" applyBorder="1" applyAlignment="1">
      <alignment horizontal="center" vertical="center"/>
    </xf>
    <xf numFmtId="2" fontId="34" fillId="0" borderId="4" xfId="0" applyNumberFormat="1" applyFont="1" applyBorder="1" applyAlignment="1">
      <alignment horizontal="center" vertical="center"/>
    </xf>
    <xf numFmtId="2" fontId="34" fillId="0" borderId="6" xfId="0" applyNumberFormat="1" applyFont="1" applyBorder="1" applyAlignment="1">
      <alignment horizontal="center" vertical="center"/>
    </xf>
    <xf numFmtId="2" fontId="34" fillId="0" borderId="5" xfId="0" applyNumberFormat="1" applyFont="1" applyBorder="1" applyAlignment="1">
      <alignment horizontal="center" vertical="center"/>
    </xf>
  </cellXfs>
  <cellStyles count="10">
    <cellStyle name="Comma" xfId="8" builtinId="3"/>
    <cellStyle name="Hyperlink" xfId="3" builtinId="8"/>
    <cellStyle name="Normal" xfId="0" builtinId="0"/>
    <cellStyle name="Normal 11" xfId="7" xr:uid="{A964B587-CE05-45B9-84AA-B88A530B7423}"/>
    <cellStyle name="Normal 2" xfId="5" xr:uid="{DEB87874-205E-4113-94F1-73D163CD756C}"/>
    <cellStyle name="Normal 2 2 2" xfId="9" xr:uid="{F8E5E289-16F6-41C4-8AB9-68ACBC37E551}"/>
    <cellStyle name="Normal 3" xfId="2" xr:uid="{83A8B594-1104-449C-ACBF-F6F76BE3A921}"/>
    <cellStyle name="Normal 3 2" xfId="4" xr:uid="{80A6E251-5BFC-4118-AC3E-602F6DE08D31}"/>
    <cellStyle name="Percent" xfId="1" builtinId="5"/>
    <cellStyle name="Year" xfId="6" xr:uid="{63D8B856-E196-4AA4-9D94-78D2DBD788AB}"/>
  </cellStyles>
  <dxfs count="94">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0" tint="-0.34998626667073579"/>
        </patternFill>
      </fill>
    </dxf>
    <dxf>
      <fill>
        <patternFill>
          <bgColor theme="0" tint="-0.34998626667073579"/>
        </patternFill>
      </fill>
    </dxf>
    <dxf>
      <fill>
        <patternFill>
          <bgColor theme="5"/>
        </patternFill>
      </fill>
    </dxf>
    <dxf>
      <fill>
        <patternFill>
          <bgColor theme="0" tint="-0.34998626667073579"/>
        </patternFill>
      </fill>
    </dxf>
    <dxf>
      <fill>
        <patternFill>
          <bgColor theme="0" tint="-0.34998626667073579"/>
        </patternFill>
      </fill>
    </dxf>
    <dxf>
      <fill>
        <patternFill>
          <bgColor theme="5"/>
        </patternFill>
      </fill>
    </dxf>
    <dxf>
      <fill>
        <patternFill>
          <bgColor theme="5"/>
        </patternFill>
      </fill>
    </dxf>
    <dxf>
      <fill>
        <patternFill>
          <bgColor theme="0" tint="-0.34998626667073579"/>
        </patternFill>
      </fill>
    </dxf>
    <dxf>
      <fill>
        <patternFill>
          <bgColor theme="5"/>
        </patternFill>
      </fill>
    </dxf>
    <dxf>
      <fill>
        <patternFill>
          <bgColor theme="5"/>
        </patternFill>
      </fill>
    </dxf>
    <dxf>
      <fill>
        <patternFill>
          <bgColor theme="9" tint="0.79998168889431442"/>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9" tint="0.79998168889431442"/>
        </patternFill>
      </fill>
    </dxf>
    <dxf>
      <fill>
        <patternFill>
          <bgColor theme="8" tint="0.59996337778862885"/>
        </patternFill>
      </fill>
    </dxf>
    <dxf>
      <fill>
        <patternFill>
          <bgColor rgb="FFFFCEC6"/>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colors>
    <mruColors>
      <color rgb="FF003595"/>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619941</xdr:colOff>
      <xdr:row>13</xdr:row>
      <xdr:rowOff>74839</xdr:rowOff>
    </xdr:from>
    <xdr:to>
      <xdr:col>8</xdr:col>
      <xdr:colOff>519620</xdr:colOff>
      <xdr:row>108</xdr:row>
      <xdr:rowOff>57151</xdr:rowOff>
    </xdr:to>
    <xdr:sp macro="" textlink="">
      <xdr:nvSpPr>
        <xdr:cNvPr id="6" name="TextBox 2">
          <a:extLst>
            <a:ext uri="{FF2B5EF4-FFF2-40B4-BE49-F238E27FC236}">
              <a16:creationId xmlns:a16="http://schemas.microsoft.com/office/drawing/2014/main" id="{AFDFC013-6DE1-4450-82AA-024FB080D150}"/>
            </a:ext>
          </a:extLst>
        </xdr:cNvPr>
        <xdr:cNvSpPr txBox="1"/>
      </xdr:nvSpPr>
      <xdr:spPr>
        <a:xfrm>
          <a:off x="581841" y="3713389"/>
          <a:ext cx="8857941" cy="15698561"/>
        </a:xfrm>
        <a:prstGeom prst="rect">
          <a:avLst/>
        </a:prstGeom>
        <a:noFill/>
        <a:ln>
          <a:noFill/>
        </a:ln>
      </xdr:spPr>
      <xdr:txBody>
        <a:bodyPr lIns="27432" tIns="22860" rIns="0" bIns="0" rtlCol="0"/>
        <a:lstStyle/>
        <a:p>
          <a:pPr marL="0" indent="0" algn="l"/>
          <a:r>
            <a:rPr lang="en-US" sz="1100" b="1">
              <a:latin typeface="Calibri" panose="020F0502020204030204" pitchFamily="34" charset="0"/>
              <a:ea typeface="Calibri" panose="020F0502020204030204" pitchFamily="34" charset="0"/>
              <a:cs typeface="Calibri" panose="020F0502020204030204" pitchFamily="34" charset="0"/>
            </a:rPr>
            <a:t>Summary of the model:</a:t>
          </a:r>
          <a:endParaRPr lang="en-US" sz="10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0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000">
              <a:latin typeface="Calibri" panose="020F0502020204030204" pitchFamily="34" charset="0"/>
              <a:ea typeface="Calibri" panose="020F0502020204030204" pitchFamily="34" charset="0"/>
              <a:cs typeface="Calibri" panose="020F0502020204030204" pitchFamily="34" charset="0"/>
            </a:rPr>
            <a:t>The model shows how we use</a:t>
          </a:r>
          <a:r>
            <a:rPr lang="en-US" sz="1000" baseline="0">
              <a:latin typeface="Calibri" panose="020F0502020204030204" pitchFamily="34" charset="0"/>
              <a:ea typeface="Calibri" panose="020F0502020204030204" pitchFamily="34" charset="0"/>
              <a:cs typeface="Calibri" panose="020F0502020204030204" pitchFamily="34" charset="0"/>
            </a:rPr>
            <a:t> historical and forecast data provided by companies (and external datasets provided by the Environment Agency and Natural Resources Wales) to set performance commitment levels for the 2025-30 period.</a:t>
          </a:r>
          <a:endParaRPr lang="en-US" sz="1000">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100" b="1">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a:latin typeface="Calibri" panose="020F0502020204030204" pitchFamily="34" charset="0"/>
              <a:ea typeface="Calibri" panose="020F0502020204030204" pitchFamily="34" charset="0"/>
              <a:cs typeface="Calibri" panose="020F0502020204030204" pitchFamily="34" charset="0"/>
            </a:rPr>
            <a:t>Quality assurance: </a:t>
          </a:r>
          <a:endParaRPr lang="en-US" sz="1000" b="1">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000">
            <a:latin typeface="Calibri" panose="020F0502020204030204" pitchFamily="34" charset="0"/>
            <a:ea typeface="Calibri" panose="020F0502020204030204" pitchFamily="34" charset="0"/>
            <a:cs typeface="Calibri" panose="020F0502020204030204" pitchFamily="34" charset="0"/>
          </a:endParaRPr>
        </a:p>
        <a:p>
          <a:pPr marL="0" indent="0" algn="l"/>
          <a:r>
            <a:rPr lang="en-US" sz="1000">
              <a:latin typeface="Calibri" panose="020F0502020204030204" pitchFamily="34" charset="0"/>
              <a:ea typeface="Calibri" panose="020F0502020204030204" pitchFamily="34" charset="0"/>
              <a:cs typeface="Calibri" panose="020F0502020204030204" pitchFamily="34" charset="0"/>
            </a:rPr>
            <a:t>An earlier model has been subject to Ofwat internal quality assurance </a:t>
          </a:r>
        </a:p>
        <a:p>
          <a:pPr marL="0" indent="0" algn="l"/>
          <a:r>
            <a:rPr lang="en-US" sz="1000">
              <a:latin typeface="Calibri" panose="020F0502020204030204" pitchFamily="34" charset="0"/>
              <a:ea typeface="Calibri" panose="020F0502020204030204" pitchFamily="34" charset="0"/>
              <a:cs typeface="Calibri" panose="020F0502020204030204" pitchFamily="34" charset="0"/>
            </a:rPr>
            <a:t>Further changes detailed below have been subject to internal QA.</a:t>
          </a:r>
        </a:p>
        <a:p>
          <a:pPr marL="0" indent="0" algn="l"/>
          <a:r>
            <a:rPr lang="en-US" sz="1000">
              <a:latin typeface="Calibri" panose="020F0502020204030204" pitchFamily="34" charset="0"/>
              <a:ea typeface="Calibri" panose="020F0502020204030204" pitchFamily="34" charset="0"/>
              <a:cs typeface="Calibri" panose="020F0502020204030204" pitchFamily="34" charset="0"/>
            </a:rPr>
            <a:t>  </a:t>
          </a:r>
          <a:endParaRPr lang="en-US" sz="11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a:solidFill>
                <a:srgbClr val="000000"/>
              </a:solidFill>
              <a:latin typeface="Calibri" panose="020F0502020204030204" pitchFamily="34" charset="0"/>
              <a:ea typeface="Calibri" panose="020F0502020204030204" pitchFamily="34" charset="0"/>
              <a:cs typeface="Calibri" panose="020F0502020204030204" pitchFamily="34" charset="0"/>
            </a:rPr>
            <a:t>Disclaimer:</a:t>
          </a:r>
          <a:endParaRPr lang="en-US" sz="10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000">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a:effectLst/>
              <a:latin typeface="Calibri" panose="020F0502020204030204" pitchFamily="34" charset="0"/>
              <a:ea typeface="Calibri" panose="020F0502020204030204" pitchFamily="34" charset="0"/>
              <a:cs typeface="Calibri" panose="020F0502020204030204" pitchFamily="34" charset="0"/>
            </a:rPr>
            <a:t>This model is part of our final determinations setting out the price, service, and incentive package for water companies for the period 2025-30. It should be read together with the other documents and information that we have now published.</a:t>
          </a:r>
          <a:endParaRPr lang="en-GB" sz="1000">
            <a:effectLst/>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000">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1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a:solidFill>
                <a:srgbClr val="000000"/>
              </a:solidFill>
              <a:latin typeface="Calibri" panose="020F0502020204030204" pitchFamily="34" charset="0"/>
              <a:ea typeface="Calibri" panose="020F0502020204030204" pitchFamily="34" charset="0"/>
              <a:cs typeface="Calibri" panose="020F0502020204030204" pitchFamily="34" charset="0"/>
            </a:rPr>
            <a:t>Changes since previous published model:</a:t>
          </a:r>
        </a:p>
        <a:p>
          <a:pPr marL="0" indent="0" algn="l"/>
          <a:endParaRPr lang="en-US" sz="11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a:solidFill>
                <a:srgbClr val="000000"/>
              </a:solidFill>
              <a:latin typeface="Calibri" panose="020F0502020204030204" pitchFamily="34" charset="0"/>
              <a:ea typeface="Calibri" panose="020F0502020204030204" pitchFamily="34" charset="0"/>
              <a:cs typeface="Calibri" panose="020F0502020204030204" pitchFamily="34" charset="0"/>
            </a:rPr>
            <a:t>21/07/2025 </a:t>
          </a:r>
        </a:p>
        <a:p>
          <a:pPr marL="0" indent="0" algn="l"/>
          <a:endParaRPr lang="en-US" sz="11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a:solidFill>
                <a:srgbClr val="000000"/>
              </a:solidFill>
              <a:latin typeface="Calibri" panose="020F0502020204030204" pitchFamily="34" charset="0"/>
              <a:ea typeface="Calibri" panose="020F0502020204030204" pitchFamily="34" charset="0"/>
              <a:cs typeface="Calibri" panose="020F0502020204030204" pitchFamily="34" charset="0"/>
            </a:rPr>
            <a:t>Please note PCLs for the 2025-30 period (including the underlying calculations) have not changed since the the previous published model.</a:t>
          </a:r>
        </a:p>
        <a:p>
          <a:pPr marL="0" indent="0" algn="l"/>
          <a:endParaRPr lang="en-US" sz="1100" b="0" baseline="0">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baseline="0">
              <a:solidFill>
                <a:srgbClr val="000000"/>
              </a:solidFill>
              <a:latin typeface="Calibri" panose="020F0502020204030204" pitchFamily="34" charset="0"/>
              <a:ea typeface="Calibri" panose="020F0502020204030204" pitchFamily="34" charset="0"/>
              <a:cs typeface="Calibri" panose="020F0502020204030204" pitchFamily="34" charset="0"/>
            </a:rPr>
            <a:t>Updated F_outputs_prep cells P260:X327 to ##BLANK rather than zeros to represent historical data being blank from 2011-2020. </a:t>
          </a:r>
          <a:endParaRPr lang="en-US" sz="1000" b="0">
            <a:solidFill>
              <a:srgbClr val="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oneCellAnchor>
    <xdr:from>
      <xdr:col>6</xdr:col>
      <xdr:colOff>514351</xdr:colOff>
      <xdr:row>1</xdr:row>
      <xdr:rowOff>9524</xdr:rowOff>
    </xdr:from>
    <xdr:ext cx="1667736" cy="922911"/>
    <xdr:pic>
      <xdr:nvPicPr>
        <xdr:cNvPr id="3" name="Picture 2">
          <a:extLst>
            <a:ext uri="{FF2B5EF4-FFF2-40B4-BE49-F238E27FC236}">
              <a16:creationId xmlns:a16="http://schemas.microsoft.com/office/drawing/2014/main" id="{97E4DC8B-CCA0-4F74-AA97-6556688A11D8}"/>
            </a:ext>
          </a:extLst>
        </xdr:cNvPr>
        <xdr:cNvPicPr>
          <a:picLocks noChangeAspect="1"/>
        </xdr:cNvPicPr>
      </xdr:nvPicPr>
      <xdr:blipFill>
        <a:blip xmlns:r="http://schemas.openxmlformats.org/officeDocument/2006/relationships" r:embed="rId1"/>
        <a:stretch>
          <a:fillRect/>
        </a:stretch>
      </xdr:blipFill>
      <xdr:spPr>
        <a:xfrm>
          <a:off x="8210551" y="619124"/>
          <a:ext cx="1667736" cy="922911"/>
        </a:xfrm>
        <a:prstGeom prst="rect">
          <a:avLst/>
        </a:prstGeom>
        <a:noFill/>
        <a:ln>
          <a:noFill/>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7</xdr:col>
      <xdr:colOff>254864</xdr:colOff>
      <xdr:row>14</xdr:row>
      <xdr:rowOff>334845</xdr:rowOff>
    </xdr:from>
    <xdr:to>
      <xdr:col>10</xdr:col>
      <xdr:colOff>971549</xdr:colOff>
      <xdr:row>17</xdr:row>
      <xdr:rowOff>66676</xdr:rowOff>
    </xdr:to>
    <xdr:sp macro="" textlink="">
      <xdr:nvSpPr>
        <xdr:cNvPr id="4" name="TextBox 3">
          <a:extLst>
            <a:ext uri="{FF2B5EF4-FFF2-40B4-BE49-F238E27FC236}">
              <a16:creationId xmlns:a16="http://schemas.microsoft.com/office/drawing/2014/main" id="{618182D7-98DC-D6B8-7E28-DFAC19E1602E}"/>
            </a:ext>
          </a:extLst>
        </xdr:cNvPr>
        <xdr:cNvSpPr txBox="1"/>
      </xdr:nvSpPr>
      <xdr:spPr>
        <a:xfrm>
          <a:off x="10294214" y="3935295"/>
          <a:ext cx="5288685" cy="884356"/>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HDD</a:t>
          </a:r>
          <a:r>
            <a:rPr lang="en-GB" sz="1100" baseline="0"/>
            <a:t> proposes additional enhancement investment at representations, and forecasts to be well below our Draft Determination range of between 20 and 30 spills by 2029-30. We accept this additional stretch and therefore accept company forecast from 2025-26 to 2029-30.</a:t>
          </a:r>
          <a:endParaRPr lang="en-GB" sz="1100"/>
        </a:p>
      </xdr:txBody>
    </xdr:sp>
    <xdr:clientData/>
  </xdr:twoCellAnchor>
  <xdr:twoCellAnchor>
    <xdr:from>
      <xdr:col>5</xdr:col>
      <xdr:colOff>582706</xdr:colOff>
      <xdr:row>22</xdr:row>
      <xdr:rowOff>55748</xdr:rowOff>
    </xdr:from>
    <xdr:to>
      <xdr:col>9</xdr:col>
      <xdr:colOff>1181100</xdr:colOff>
      <xdr:row>24</xdr:row>
      <xdr:rowOff>47624</xdr:rowOff>
    </xdr:to>
    <xdr:sp macro="" textlink="">
      <xdr:nvSpPr>
        <xdr:cNvPr id="2" name="TextBox 4">
          <a:extLst>
            <a:ext uri="{FF2B5EF4-FFF2-40B4-BE49-F238E27FC236}">
              <a16:creationId xmlns:a16="http://schemas.microsoft.com/office/drawing/2014/main" id="{DB1DB9AD-A9CF-4C1A-AAB0-E3C048DA5DDF}"/>
            </a:ext>
          </a:extLst>
        </xdr:cNvPr>
        <xdr:cNvSpPr txBox="1"/>
      </xdr:nvSpPr>
      <xdr:spPr>
        <a:xfrm>
          <a:off x="7574056" y="5713598"/>
          <a:ext cx="6694394" cy="896751"/>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WSH proposes</a:t>
          </a:r>
          <a:r>
            <a:rPr lang="en-GB" sz="1100" baseline="0"/>
            <a:t> additional enhancement investment, and additional stretch from base at Draft Determination representations. However, its 2025-26 level has not taken into account the benefits from AMP7 improvements. We apply AMP7 benefits to the outturn 2021-22 level (considered a 'typical rainfall' year as outlined on 'Analysis_additional (ALL) tab'. </a:t>
          </a:r>
          <a:endParaRPr lang="en-GB" sz="1100"/>
        </a:p>
      </xdr:txBody>
    </xdr:sp>
    <xdr:clientData/>
  </xdr:twoCellAnchor>
  <xdr:oneCellAnchor>
    <xdr:from>
      <xdr:col>1</xdr:col>
      <xdr:colOff>27174</xdr:colOff>
      <xdr:row>2</xdr:row>
      <xdr:rowOff>112059</xdr:rowOff>
    </xdr:from>
    <xdr:ext cx="15346176" cy="825867"/>
    <xdr:sp macro="" textlink="">
      <xdr:nvSpPr>
        <xdr:cNvPr id="6" name="TextBox 5">
          <a:extLst>
            <a:ext uri="{FF2B5EF4-FFF2-40B4-BE49-F238E27FC236}">
              <a16:creationId xmlns:a16="http://schemas.microsoft.com/office/drawing/2014/main" id="{AFA10445-540D-45EF-9C8B-A9CB270EA616}"/>
            </a:ext>
          </a:extLst>
        </xdr:cNvPr>
        <xdr:cNvSpPr txBox="1"/>
      </xdr:nvSpPr>
      <xdr:spPr>
        <a:xfrm>
          <a:off x="284349" y="588309"/>
          <a:ext cx="15346176" cy="825867"/>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solidFill>
                <a:schemeClr val="tx1"/>
              </a:solidFill>
              <a:effectLst/>
              <a:latin typeface="+mn-lt"/>
              <a:ea typeface="+mn-ea"/>
              <a:cs typeface="+mn-cs"/>
            </a:rPr>
            <a:t>Storm overflow performance is reported on a calendar year basis, for example data for the 2029 calendar year (01/01/29-31/12/29) will be included in 2029-30 reporting. </a:t>
          </a:r>
          <a:r>
            <a:rPr lang="en-GB" sz="1100">
              <a:latin typeface="+mn-lt"/>
            </a:rPr>
            <a:t>As such the 2025 target level of 20 spills per overflow or</a:t>
          </a:r>
          <a:r>
            <a:rPr lang="en-GB" sz="1100" baseline="0">
              <a:latin typeface="+mn-lt"/>
            </a:rPr>
            <a:t> better relates to performance in the 01/01/25 to 31/12/25 period which will be reported in 2025-26. For assessment of all companies storm overflow proposals we consider the 2025-26 baseline.</a:t>
          </a:r>
        </a:p>
        <a:p>
          <a:endParaRPr lang="en-GB" sz="1100" baseline="0">
            <a:latin typeface="+mn-lt"/>
          </a:endParaRPr>
        </a:p>
        <a:p>
          <a:r>
            <a:rPr lang="en-GB" sz="1100" baseline="0">
              <a:latin typeface="+mn-lt"/>
            </a:rPr>
            <a:t>At draft determinations, we requested Welsh Companies to forecast 2029-30 positions of between 20 and 30 spills, as we do not think it is credible or an appropriate outcomes for customers in Wales to be materially above this level. </a:t>
          </a:r>
          <a:endParaRPr lang="en-GB" sz="1100">
            <a:latin typeface="+mn-lt"/>
          </a:endParaRPr>
        </a:p>
      </xdr:txBody>
    </xdr:sp>
    <xdr:clientData/>
  </xdr:oneCellAnchor>
  <xdr:twoCellAnchor>
    <xdr:from>
      <xdr:col>6</xdr:col>
      <xdr:colOff>400050</xdr:colOff>
      <xdr:row>36</xdr:row>
      <xdr:rowOff>38100</xdr:rowOff>
    </xdr:from>
    <xdr:to>
      <xdr:col>10</xdr:col>
      <xdr:colOff>998444</xdr:colOff>
      <xdr:row>40</xdr:row>
      <xdr:rowOff>29976</xdr:rowOff>
    </xdr:to>
    <xdr:sp macro="" textlink="">
      <xdr:nvSpPr>
        <xdr:cNvPr id="7" name="TextBox 6">
          <a:extLst>
            <a:ext uri="{FF2B5EF4-FFF2-40B4-BE49-F238E27FC236}">
              <a16:creationId xmlns:a16="http://schemas.microsoft.com/office/drawing/2014/main" id="{9E8212EE-8DFF-40D3-BA0A-28FC368C3F9D}"/>
            </a:ext>
          </a:extLst>
        </xdr:cNvPr>
        <xdr:cNvSpPr txBox="1"/>
      </xdr:nvSpPr>
      <xdr:spPr>
        <a:xfrm>
          <a:off x="8915400" y="9315450"/>
          <a:ext cx="6694394" cy="896751"/>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We then apply</a:t>
          </a:r>
          <a:r>
            <a:rPr lang="en-GB" sz="1100" baseline="0"/>
            <a:t> the enhancement and base benefits identified by the company to the adjusted baseline position. This results in a level of 31.86 in 2029-30. We then stretch an additional 1.86 spills between 2026-2030 to produce a 2029-30 level of 30 average spills, at the top end of the draft determination range.</a:t>
          </a:r>
          <a:endParaRPr lang="en-GB" sz="1100"/>
        </a:p>
      </xdr:txBody>
    </xdr:sp>
    <xdr:clientData/>
  </xdr:twoCellAnchor>
  <xdr:twoCellAnchor>
    <xdr:from>
      <xdr:col>11</xdr:col>
      <xdr:colOff>390525</xdr:colOff>
      <xdr:row>43</xdr:row>
      <xdr:rowOff>209551</xdr:rowOff>
    </xdr:from>
    <xdr:to>
      <xdr:col>13</xdr:col>
      <xdr:colOff>1104900</xdr:colOff>
      <xdr:row>46</xdr:row>
      <xdr:rowOff>95250</xdr:rowOff>
    </xdr:to>
    <xdr:sp macro="" textlink="">
      <xdr:nvSpPr>
        <xdr:cNvPr id="3" name="TextBox 2">
          <a:extLst>
            <a:ext uri="{FF2B5EF4-FFF2-40B4-BE49-F238E27FC236}">
              <a16:creationId xmlns:a16="http://schemas.microsoft.com/office/drawing/2014/main" id="{40893540-B40E-4404-A2BC-29E073BBC88D}"/>
            </a:ext>
          </a:extLst>
        </xdr:cNvPr>
        <xdr:cNvSpPr txBox="1"/>
      </xdr:nvSpPr>
      <xdr:spPr>
        <a:xfrm>
          <a:off x="16525875" y="10982326"/>
          <a:ext cx="3057525" cy="790574"/>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Here</a:t>
          </a:r>
          <a:r>
            <a:rPr lang="en-GB" sz="1100" baseline="0"/>
            <a:t> we calculate Welsh companies improvement from base, based on Ofwat PCLs from 2025-26 to 2029-30.</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333374</xdr:colOff>
      <xdr:row>3</xdr:row>
      <xdr:rowOff>19050</xdr:rowOff>
    </xdr:from>
    <xdr:to>
      <xdr:col>13</xdr:col>
      <xdr:colOff>247650</xdr:colOff>
      <xdr:row>11</xdr:row>
      <xdr:rowOff>80596</xdr:rowOff>
    </xdr:to>
    <xdr:sp macro="" textlink="">
      <xdr:nvSpPr>
        <xdr:cNvPr id="51" name="TextBox 2">
          <a:extLst>
            <a:ext uri="{FF2B5EF4-FFF2-40B4-BE49-F238E27FC236}">
              <a16:creationId xmlns:a16="http://schemas.microsoft.com/office/drawing/2014/main" id="{2617D717-1203-A114-8763-93E223EA6352}"/>
            </a:ext>
          </a:extLst>
        </xdr:cNvPr>
        <xdr:cNvSpPr txBox="1"/>
      </xdr:nvSpPr>
      <xdr:spPr>
        <a:xfrm>
          <a:off x="333374" y="678473"/>
          <a:ext cx="12311430" cy="15269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tx2"/>
              </a:solidFill>
              <a:latin typeface="Calibri" panose="020F0502020204030204" pitchFamily="34" charset="0"/>
              <a:ea typeface="Calibri" panose="020F0502020204030204" pitchFamily="34" charset="0"/>
              <a:cs typeface="Calibri" panose="020F0502020204030204" pitchFamily="34" charset="0"/>
            </a:rPr>
            <a:t>Storm overflows</a:t>
          </a:r>
          <a:endParaRPr lang="en-GB" sz="1100" baseline="0">
            <a:solidFill>
              <a:schemeClr val="tx2"/>
            </a:solidFill>
            <a:latin typeface="Calibri" panose="020F0502020204030204" pitchFamily="34" charset="0"/>
            <a:ea typeface="Calibri" panose="020F0502020204030204" pitchFamily="34" charset="0"/>
            <a:cs typeface="Calibri" panose="020F0502020204030204" pitchFamily="34" charset="0"/>
          </a:endParaRPr>
        </a:p>
        <a:p>
          <a:r>
            <a:rPr lang="en-GB">
              <a:latin typeface="Calibri" panose="020F0502020204030204" pitchFamily="34" charset="0"/>
              <a:ea typeface="Calibri" panose="020F0502020204030204" pitchFamily="34" charset="0"/>
              <a:cs typeface="Calibri" panose="020F0502020204030204" pitchFamily="34" charset="0"/>
            </a:rPr>
            <a:t>This performance commitment is designed to incentivise the company to minimise the number of</a:t>
          </a:r>
          <a:r>
            <a:rPr lang="en-GB" baseline="0">
              <a:latin typeface="Calibri" panose="020F0502020204030204" pitchFamily="34" charset="0"/>
              <a:ea typeface="Calibri" panose="020F0502020204030204" pitchFamily="34" charset="0"/>
              <a:cs typeface="Calibri" panose="020F0502020204030204" pitchFamily="34" charset="0"/>
            </a:rPr>
            <a:t> spills from storm overflows, counted using the 12/24 counting method (see Performance Commitment definition). </a:t>
          </a:r>
        </a:p>
        <a:p>
          <a:endParaRPr lang="en-GB" sz="1100">
            <a:latin typeface="Calibri" panose="020F0502020204030204" pitchFamily="34" charset="0"/>
            <a:ea typeface="Calibri" panose="020F0502020204030204" pitchFamily="34" charset="0"/>
            <a:cs typeface="Calibri" panose="020F0502020204030204" pitchFamily="34" charset="0"/>
          </a:endParaRPr>
        </a:p>
        <a:p>
          <a:r>
            <a:rPr lang="en-GB" sz="1100">
              <a:latin typeface="Calibri" panose="020F0502020204030204" pitchFamily="34" charset="0"/>
              <a:ea typeface="Calibri" panose="020F0502020204030204" pitchFamily="34" charset="0"/>
              <a:cs typeface="Calibri" panose="020F0502020204030204" pitchFamily="34" charset="0"/>
            </a:rPr>
            <a:t>For the purpose of this performance commitment the 'Number of monitored spills' is the number of spills monitored by event duration monitors over the reporting period from all of the company's storm overflows </a:t>
          </a:r>
          <a:r>
            <a:rPr lang="en-GB" sz="110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as at 1 January of the reporting period. </a:t>
          </a:r>
        </a:p>
        <a:p>
          <a:endParaRPr lang="en-GB" sz="110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a:p>
          <a:r>
            <a:rPr lang="en-GB" sz="110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Change from draft</a:t>
          </a:r>
          <a:r>
            <a:rPr lang="en-GB" sz="11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determinations</a:t>
          </a:r>
          <a:r>
            <a:rPr lang="en-GB" sz="110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Reviewed</a:t>
          </a:r>
          <a:r>
            <a:rPr lang="en-GB" sz="11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additional evidence provided by companies, accepted revised forecasts where compelling evidence has been provided. We have partially accepted Wessex Water and Yorkshire Water's start position above 20 average spills (intervened to set to 20 average spills in 2025 at DD).</a:t>
          </a:r>
          <a:endParaRPr lang="en-GB" sz="110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65225</xdr:colOff>
      <xdr:row>8</xdr:row>
      <xdr:rowOff>51818</xdr:rowOff>
    </xdr:from>
    <xdr:to>
      <xdr:col>3</xdr:col>
      <xdr:colOff>112850</xdr:colOff>
      <xdr:row>14</xdr:row>
      <xdr:rowOff>51818</xdr:rowOff>
    </xdr:to>
    <xdr:sp macro="" textlink="">
      <xdr:nvSpPr>
        <xdr:cNvPr id="7" name="Rectangle 1">
          <a:extLst>
            <a:ext uri="{FF2B5EF4-FFF2-40B4-BE49-F238E27FC236}">
              <a16:creationId xmlns:a16="http://schemas.microsoft.com/office/drawing/2014/main" id="{561D5D76-5D73-D12C-3BAD-41971909D775}"/>
            </a:ext>
          </a:extLst>
        </xdr:cNvPr>
        <xdr:cNvSpPr/>
      </xdr:nvSpPr>
      <xdr:spPr>
        <a:xfrm>
          <a:off x="752682" y="1443296"/>
          <a:ext cx="1422538" cy="1043609"/>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GB" sz="1100">
              <a:latin typeface="Calibri" panose="020F0502020204030204" pitchFamily="34" charset="0"/>
              <a:ea typeface="Calibri" panose="020F0502020204030204" pitchFamily="34" charset="0"/>
              <a:cs typeface="Calibri" panose="020F0502020204030204" pitchFamily="34" charset="0"/>
            </a:rPr>
            <a:t>F_Inputs </a:t>
          </a:r>
        </a:p>
      </xdr:txBody>
    </xdr:sp>
    <xdr:clientData/>
  </xdr:twoCellAnchor>
  <xdr:twoCellAnchor>
    <xdr:from>
      <xdr:col>4</xdr:col>
      <xdr:colOff>46175</xdr:colOff>
      <xdr:row>8</xdr:row>
      <xdr:rowOff>51818</xdr:rowOff>
    </xdr:from>
    <xdr:to>
      <xdr:col>6</xdr:col>
      <xdr:colOff>93800</xdr:colOff>
      <xdr:row>14</xdr:row>
      <xdr:rowOff>51818</xdr:rowOff>
    </xdr:to>
    <xdr:sp macro="" textlink="">
      <xdr:nvSpPr>
        <xdr:cNvPr id="16" name="Rectangle 2">
          <a:extLst>
            <a:ext uri="{FF2B5EF4-FFF2-40B4-BE49-F238E27FC236}">
              <a16:creationId xmlns:a16="http://schemas.microsoft.com/office/drawing/2014/main" id="{8B7766EA-5448-53BE-2FB0-C31545EBC153}"/>
            </a:ext>
          </a:extLst>
        </xdr:cNvPr>
        <xdr:cNvSpPr/>
      </xdr:nvSpPr>
      <xdr:spPr>
        <a:xfrm>
          <a:off x="2796001" y="1443296"/>
          <a:ext cx="1422538" cy="1043609"/>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GB" sz="1100">
              <a:latin typeface="Calibri" panose="020F0502020204030204" pitchFamily="34" charset="0"/>
              <a:ea typeface="Calibri" panose="020F0502020204030204" pitchFamily="34" charset="0"/>
              <a:cs typeface="Calibri" panose="020F0502020204030204" pitchFamily="34" charset="0"/>
            </a:rPr>
            <a:t>F_Inputs</a:t>
          </a:r>
          <a:r>
            <a:rPr lang="en-GB" sz="1100" baseline="0">
              <a:latin typeface="Calibri" panose="020F0502020204030204" pitchFamily="34" charset="0"/>
              <a:ea typeface="Calibri" panose="020F0502020204030204" pitchFamily="34" charset="0"/>
              <a:cs typeface="Calibri" panose="020F0502020204030204" pitchFamily="34" charset="0"/>
            </a:rPr>
            <a:t> formatted</a:t>
          </a:r>
          <a:endParaRPr lang="en-GB" sz="1100">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7</xdr:col>
      <xdr:colOff>46175</xdr:colOff>
      <xdr:row>8</xdr:row>
      <xdr:rowOff>51818</xdr:rowOff>
    </xdr:from>
    <xdr:to>
      <xdr:col>9</xdr:col>
      <xdr:colOff>93800</xdr:colOff>
      <xdr:row>14</xdr:row>
      <xdr:rowOff>51818</xdr:rowOff>
    </xdr:to>
    <xdr:sp macro="" textlink="">
      <xdr:nvSpPr>
        <xdr:cNvPr id="27" name="Rectangle 3">
          <a:extLst>
            <a:ext uri="{FF2B5EF4-FFF2-40B4-BE49-F238E27FC236}">
              <a16:creationId xmlns:a16="http://schemas.microsoft.com/office/drawing/2014/main" id="{91490491-F53B-0BC4-3CEC-3D9FF62A66EE}"/>
            </a:ext>
          </a:extLst>
        </xdr:cNvPr>
        <xdr:cNvSpPr/>
      </xdr:nvSpPr>
      <xdr:spPr>
        <a:xfrm>
          <a:off x="4858371" y="1443296"/>
          <a:ext cx="1422538" cy="1043609"/>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GB" sz="1100">
              <a:latin typeface="Calibri" panose="020F0502020204030204" pitchFamily="34" charset="0"/>
              <a:ea typeface="Calibri" panose="020F0502020204030204" pitchFamily="34" charset="0"/>
              <a:cs typeface="Calibri" panose="020F0502020204030204" pitchFamily="34" charset="0"/>
            </a:rPr>
            <a:t>Overrides</a:t>
          </a:r>
        </a:p>
      </xdr:txBody>
    </xdr:sp>
    <xdr:clientData/>
  </xdr:twoCellAnchor>
  <xdr:twoCellAnchor>
    <xdr:from>
      <xdr:col>10</xdr:col>
      <xdr:colOff>55700</xdr:colOff>
      <xdr:row>8</xdr:row>
      <xdr:rowOff>51818</xdr:rowOff>
    </xdr:from>
    <xdr:to>
      <xdr:col>12</xdr:col>
      <xdr:colOff>103325</xdr:colOff>
      <xdr:row>14</xdr:row>
      <xdr:rowOff>51818</xdr:rowOff>
    </xdr:to>
    <xdr:sp macro="" textlink="">
      <xdr:nvSpPr>
        <xdr:cNvPr id="17" name="Rectangle 4">
          <a:extLst>
            <a:ext uri="{FF2B5EF4-FFF2-40B4-BE49-F238E27FC236}">
              <a16:creationId xmlns:a16="http://schemas.microsoft.com/office/drawing/2014/main" id="{8EE7F4DB-080B-0CA6-4462-B220FF470BBA}"/>
            </a:ext>
          </a:extLst>
        </xdr:cNvPr>
        <xdr:cNvSpPr/>
      </xdr:nvSpPr>
      <xdr:spPr>
        <a:xfrm>
          <a:off x="6930265" y="1443296"/>
          <a:ext cx="1422538" cy="1043609"/>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GB" sz="1100">
              <a:latin typeface="Calibri" panose="020F0502020204030204" pitchFamily="34" charset="0"/>
              <a:ea typeface="Calibri" panose="020F0502020204030204" pitchFamily="34" charset="0"/>
              <a:cs typeface="Calibri" panose="020F0502020204030204" pitchFamily="34" charset="0"/>
            </a:rPr>
            <a:t>F_Input</a:t>
          </a:r>
          <a:r>
            <a:rPr lang="en-GB" sz="1100" baseline="0">
              <a:latin typeface="Calibri" panose="020F0502020204030204" pitchFamily="34" charset="0"/>
              <a:ea typeface="Calibri" panose="020F0502020204030204" pitchFamily="34" charset="0"/>
              <a:cs typeface="Calibri" panose="020F0502020204030204" pitchFamily="34" charset="0"/>
            </a:rPr>
            <a:t> final data</a:t>
          </a:r>
          <a:endParaRPr lang="en-GB" sz="1100">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16</xdr:col>
      <xdr:colOff>419099</xdr:colOff>
      <xdr:row>1</xdr:row>
      <xdr:rowOff>168136</xdr:rowOff>
    </xdr:from>
    <xdr:to>
      <xdr:col>18</xdr:col>
      <xdr:colOff>466724</xdr:colOff>
      <xdr:row>7</xdr:row>
      <xdr:rowOff>168137</xdr:rowOff>
    </xdr:to>
    <xdr:sp macro="" textlink="">
      <xdr:nvSpPr>
        <xdr:cNvPr id="29" name="Rectangle 5">
          <a:extLst>
            <a:ext uri="{FF2B5EF4-FFF2-40B4-BE49-F238E27FC236}">
              <a16:creationId xmlns:a16="http://schemas.microsoft.com/office/drawing/2014/main" id="{D6312EE2-7441-8BBC-2ECC-DFA36C8E5968}"/>
            </a:ext>
          </a:extLst>
        </xdr:cNvPr>
        <xdr:cNvSpPr/>
      </xdr:nvSpPr>
      <xdr:spPr>
        <a:xfrm>
          <a:off x="11418403" y="342071"/>
          <a:ext cx="1422538" cy="1043609"/>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GB" sz="1100">
              <a:latin typeface="Calibri" panose="020F0502020204030204" pitchFamily="34" charset="0"/>
              <a:ea typeface="Calibri" panose="020F0502020204030204" pitchFamily="34" charset="0"/>
              <a:cs typeface="Calibri" panose="020F0502020204030204" pitchFamily="34" charset="0"/>
            </a:rPr>
            <a:t>Analysis</a:t>
          </a:r>
          <a:r>
            <a:rPr lang="en-GB" sz="1100" baseline="0">
              <a:latin typeface="Calibri" panose="020F0502020204030204" pitchFamily="34" charset="0"/>
              <a:ea typeface="Calibri" panose="020F0502020204030204" pitchFamily="34" charset="0"/>
              <a:cs typeface="Calibri" panose="020F0502020204030204" pitchFamily="34" charset="0"/>
            </a:rPr>
            <a:t> (ALL)</a:t>
          </a:r>
          <a:endParaRPr lang="en-GB" sz="1100">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19</xdr:col>
      <xdr:colOff>332751</xdr:colOff>
      <xdr:row>8</xdr:row>
      <xdr:rowOff>51818</xdr:rowOff>
    </xdr:from>
    <xdr:to>
      <xdr:col>21</xdr:col>
      <xdr:colOff>380376</xdr:colOff>
      <xdr:row>14</xdr:row>
      <xdr:rowOff>51818</xdr:rowOff>
    </xdr:to>
    <xdr:sp macro="" textlink="">
      <xdr:nvSpPr>
        <xdr:cNvPr id="30" name="Rectangle 6">
          <a:extLst>
            <a:ext uri="{FF2B5EF4-FFF2-40B4-BE49-F238E27FC236}">
              <a16:creationId xmlns:a16="http://schemas.microsoft.com/office/drawing/2014/main" id="{F697A2AF-279E-40C1-3DD1-B923CA548DE7}"/>
            </a:ext>
          </a:extLst>
        </xdr:cNvPr>
        <xdr:cNvSpPr/>
      </xdr:nvSpPr>
      <xdr:spPr>
        <a:xfrm>
          <a:off x="13394425" y="1443296"/>
          <a:ext cx="1422538" cy="1043609"/>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GB" sz="1100">
              <a:latin typeface="Calibri" panose="020F0502020204030204" pitchFamily="34" charset="0"/>
              <a:ea typeface="Calibri" panose="020F0502020204030204" pitchFamily="34" charset="0"/>
              <a:cs typeface="Calibri" panose="020F0502020204030204" pitchFamily="34" charset="0"/>
            </a:rPr>
            <a:t>Outputs final PCLs</a:t>
          </a:r>
        </a:p>
      </xdr:txBody>
    </xdr:sp>
    <xdr:clientData/>
  </xdr:twoCellAnchor>
  <xdr:twoCellAnchor>
    <xdr:from>
      <xdr:col>3</xdr:col>
      <xdr:colOff>112850</xdr:colOff>
      <xdr:row>11</xdr:row>
      <xdr:rowOff>56581</xdr:rowOff>
    </xdr:from>
    <xdr:to>
      <xdr:col>4</xdr:col>
      <xdr:colOff>46175</xdr:colOff>
      <xdr:row>11</xdr:row>
      <xdr:rowOff>56581</xdr:rowOff>
    </xdr:to>
    <xdr:cxnSp macro="">
      <xdr:nvCxnSpPr>
        <xdr:cNvPr id="44" name="Straight Arrow Connector 9">
          <a:extLst>
            <a:ext uri="{FF2B5EF4-FFF2-40B4-BE49-F238E27FC236}">
              <a16:creationId xmlns:a16="http://schemas.microsoft.com/office/drawing/2014/main" id="{4A416E5F-F8BE-F57F-10F8-F878D506438A}"/>
            </a:ext>
          </a:extLst>
        </xdr:cNvPr>
        <xdr:cNvCxnSpPr>
          <a:stCxn id="7" idx="3"/>
          <a:endCxn id="16" idx="1"/>
        </xdr:cNvCxnSpPr>
      </xdr:nvCxnSpPr>
      <xdr:spPr>
        <a:xfrm>
          <a:off x="2184538" y="2021112"/>
          <a:ext cx="623887"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93800</xdr:colOff>
      <xdr:row>11</xdr:row>
      <xdr:rowOff>56581</xdr:rowOff>
    </xdr:from>
    <xdr:to>
      <xdr:col>7</xdr:col>
      <xdr:colOff>46175</xdr:colOff>
      <xdr:row>11</xdr:row>
      <xdr:rowOff>56581</xdr:rowOff>
    </xdr:to>
    <xdr:cxnSp macro="">
      <xdr:nvCxnSpPr>
        <xdr:cNvPr id="38" name="Straight Arrow Connector 11">
          <a:extLst>
            <a:ext uri="{FF2B5EF4-FFF2-40B4-BE49-F238E27FC236}">
              <a16:creationId xmlns:a16="http://schemas.microsoft.com/office/drawing/2014/main" id="{27234BC9-2EFB-9817-BC0F-2EB87B4842A8}"/>
            </a:ext>
          </a:extLst>
        </xdr:cNvPr>
        <xdr:cNvCxnSpPr>
          <a:stCxn id="16" idx="3"/>
          <a:endCxn id="27" idx="1"/>
        </xdr:cNvCxnSpPr>
      </xdr:nvCxnSpPr>
      <xdr:spPr>
        <a:xfrm>
          <a:off x="4237175" y="2021112"/>
          <a:ext cx="642938"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93800</xdr:colOff>
      <xdr:row>11</xdr:row>
      <xdr:rowOff>56581</xdr:rowOff>
    </xdr:from>
    <xdr:to>
      <xdr:col>10</xdr:col>
      <xdr:colOff>55700</xdr:colOff>
      <xdr:row>11</xdr:row>
      <xdr:rowOff>56581</xdr:rowOff>
    </xdr:to>
    <xdr:cxnSp macro="">
      <xdr:nvCxnSpPr>
        <xdr:cNvPr id="40" name="Straight Arrow Connector 12">
          <a:extLst>
            <a:ext uri="{FF2B5EF4-FFF2-40B4-BE49-F238E27FC236}">
              <a16:creationId xmlns:a16="http://schemas.microsoft.com/office/drawing/2014/main" id="{605E02D5-14AB-C641-327B-5C936037DCDB}"/>
            </a:ext>
          </a:extLst>
        </xdr:cNvPr>
        <xdr:cNvCxnSpPr>
          <a:stCxn id="27" idx="3"/>
          <a:endCxn id="17" idx="1"/>
        </xdr:cNvCxnSpPr>
      </xdr:nvCxnSpPr>
      <xdr:spPr>
        <a:xfrm>
          <a:off x="6308863" y="2021112"/>
          <a:ext cx="652462"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103325</xdr:colOff>
      <xdr:row>11</xdr:row>
      <xdr:rowOff>56581</xdr:rowOff>
    </xdr:from>
    <xdr:to>
      <xdr:col>13</xdr:col>
      <xdr:colOff>278088</xdr:colOff>
      <xdr:row>11</xdr:row>
      <xdr:rowOff>56581</xdr:rowOff>
    </xdr:to>
    <xdr:cxnSp macro="">
      <xdr:nvCxnSpPr>
        <xdr:cNvPr id="47" name="Straight Arrow Connector 13">
          <a:extLst>
            <a:ext uri="{FF2B5EF4-FFF2-40B4-BE49-F238E27FC236}">
              <a16:creationId xmlns:a16="http://schemas.microsoft.com/office/drawing/2014/main" id="{4EA5F298-8C49-C9AA-051A-80537FA76692}"/>
            </a:ext>
          </a:extLst>
        </xdr:cNvPr>
        <xdr:cNvCxnSpPr>
          <a:stCxn id="17" idx="3"/>
          <a:endCxn id="50" idx="1"/>
        </xdr:cNvCxnSpPr>
      </xdr:nvCxnSpPr>
      <xdr:spPr>
        <a:xfrm>
          <a:off x="8390075" y="2021112"/>
          <a:ext cx="865326"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325713</xdr:colOff>
      <xdr:row>11</xdr:row>
      <xdr:rowOff>56580</xdr:rowOff>
    </xdr:from>
    <xdr:to>
      <xdr:col>16</xdr:col>
      <xdr:colOff>419099</xdr:colOff>
      <xdr:row>11</xdr:row>
      <xdr:rowOff>56580</xdr:rowOff>
    </xdr:to>
    <xdr:cxnSp macro="">
      <xdr:nvCxnSpPr>
        <xdr:cNvPr id="41" name="Straight Arrow Connector 14">
          <a:extLst>
            <a:ext uri="{FF2B5EF4-FFF2-40B4-BE49-F238E27FC236}">
              <a16:creationId xmlns:a16="http://schemas.microsoft.com/office/drawing/2014/main" id="{947548EF-F3B8-CBD6-3B1A-342BE44FAB82}"/>
            </a:ext>
          </a:extLst>
        </xdr:cNvPr>
        <xdr:cNvCxnSpPr>
          <a:stCxn id="50" idx="3"/>
          <a:endCxn id="51" idx="1"/>
        </xdr:cNvCxnSpPr>
      </xdr:nvCxnSpPr>
      <xdr:spPr>
        <a:xfrm>
          <a:off x="10637561" y="1969863"/>
          <a:ext cx="780842"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26200</xdr:colOff>
      <xdr:row>15</xdr:row>
      <xdr:rowOff>17806</xdr:rowOff>
    </xdr:from>
    <xdr:to>
      <xdr:col>6</xdr:col>
      <xdr:colOff>73825</xdr:colOff>
      <xdr:row>21</xdr:row>
      <xdr:rowOff>17807</xdr:rowOff>
    </xdr:to>
    <xdr:sp macro="" textlink="">
      <xdr:nvSpPr>
        <xdr:cNvPr id="18" name="Rectangle 4">
          <a:extLst>
            <a:ext uri="{FF2B5EF4-FFF2-40B4-BE49-F238E27FC236}">
              <a16:creationId xmlns:a16="http://schemas.microsoft.com/office/drawing/2014/main" id="{C45941FA-02CC-45F3-83AB-6F5B7ABE31CA}"/>
            </a:ext>
          </a:extLst>
        </xdr:cNvPr>
        <xdr:cNvSpPr/>
      </xdr:nvSpPr>
      <xdr:spPr>
        <a:xfrm>
          <a:off x="2776026" y="2626828"/>
          <a:ext cx="1422538" cy="1043609"/>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GB" sz="1100">
              <a:latin typeface="Calibri" panose="020F0502020204030204" pitchFamily="34" charset="0"/>
              <a:ea typeface="Calibri" panose="020F0502020204030204" pitchFamily="34" charset="0"/>
              <a:cs typeface="Calibri" panose="020F0502020204030204" pitchFamily="34" charset="0"/>
            </a:rPr>
            <a:t>F_Input</a:t>
          </a:r>
          <a:r>
            <a:rPr lang="en-GB" sz="1100" baseline="0">
              <a:latin typeface="Calibri" panose="020F0502020204030204" pitchFamily="34" charset="0"/>
              <a:ea typeface="Calibri" panose="020F0502020204030204" pitchFamily="34" charset="0"/>
              <a:cs typeface="Calibri" panose="020F0502020204030204" pitchFamily="34" charset="0"/>
            </a:rPr>
            <a:t> historical outturn data (EA/NRW)</a:t>
          </a:r>
          <a:endParaRPr lang="en-GB" sz="1100">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16</xdr:col>
      <xdr:colOff>57640</xdr:colOff>
      <xdr:row>37</xdr:row>
      <xdr:rowOff>172080</xdr:rowOff>
    </xdr:from>
    <xdr:to>
      <xdr:col>22</xdr:col>
      <xdr:colOff>9525</xdr:colOff>
      <xdr:row>40</xdr:row>
      <xdr:rowOff>143388</xdr:rowOff>
    </xdr:to>
    <xdr:sp macro="" textlink="">
      <xdr:nvSpPr>
        <xdr:cNvPr id="3" name="Rectangle 2">
          <a:extLst>
            <a:ext uri="{FF2B5EF4-FFF2-40B4-BE49-F238E27FC236}">
              <a16:creationId xmlns:a16="http://schemas.microsoft.com/office/drawing/2014/main" id="{10A5B1E3-249B-49B1-8506-545AEE3A24C9}"/>
            </a:ext>
          </a:extLst>
        </xdr:cNvPr>
        <xdr:cNvSpPr/>
      </xdr:nvSpPr>
      <xdr:spPr>
        <a:xfrm>
          <a:off x="11030440" y="6868155"/>
          <a:ext cx="4066685" cy="514233"/>
        </a:xfrm>
        <a:prstGeom prst="rect">
          <a:avLst/>
        </a:prstGeom>
        <a:solidFill>
          <a:schemeClr val="bg1">
            <a:lumMod val="65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100"/>
            <a:t>Apply enhancemen</a:t>
          </a:r>
          <a:r>
            <a:rPr lang="en-GB" sz="1100" baseline="0"/>
            <a:t>t profile &amp; additional base stretch to updated baseline</a:t>
          </a:r>
        </a:p>
      </xdr:txBody>
    </xdr:sp>
    <xdr:clientData/>
  </xdr:twoCellAnchor>
  <xdr:twoCellAnchor>
    <xdr:from>
      <xdr:col>16</xdr:col>
      <xdr:colOff>57640</xdr:colOff>
      <xdr:row>41</xdr:row>
      <xdr:rowOff>74399</xdr:rowOff>
    </xdr:from>
    <xdr:to>
      <xdr:col>22</xdr:col>
      <xdr:colOff>9525</xdr:colOff>
      <xdr:row>45</xdr:row>
      <xdr:rowOff>102766</xdr:rowOff>
    </xdr:to>
    <xdr:sp macro="" textlink="">
      <xdr:nvSpPr>
        <xdr:cNvPr id="4" name="Rectangle 3">
          <a:extLst>
            <a:ext uri="{FF2B5EF4-FFF2-40B4-BE49-F238E27FC236}">
              <a16:creationId xmlns:a16="http://schemas.microsoft.com/office/drawing/2014/main" id="{0DBA388C-164E-4D51-9688-2DFCCD537909}"/>
            </a:ext>
          </a:extLst>
        </xdr:cNvPr>
        <xdr:cNvSpPr/>
      </xdr:nvSpPr>
      <xdr:spPr>
        <a:xfrm>
          <a:off x="11030440" y="7494374"/>
          <a:ext cx="4066685" cy="752267"/>
        </a:xfrm>
        <a:prstGeom prst="rect">
          <a:avLst/>
        </a:prstGeom>
        <a:solidFill>
          <a:schemeClr val="bg2">
            <a:lumMod val="75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100"/>
            <a:t>Apply enhancement profile to company</a:t>
          </a:r>
          <a:r>
            <a:rPr lang="en-GB" sz="1100" baseline="0"/>
            <a:t> forecast </a:t>
          </a:r>
          <a:r>
            <a:rPr lang="en-GB" sz="1100"/>
            <a:t>baseline, apply 5% base in yr 5 to allow small opportunity for outperformance. If required, adjust profile.</a:t>
          </a:r>
        </a:p>
      </xdr:txBody>
    </xdr:sp>
    <xdr:clientData/>
  </xdr:twoCellAnchor>
  <xdr:twoCellAnchor>
    <xdr:from>
      <xdr:col>16</xdr:col>
      <xdr:colOff>57640</xdr:colOff>
      <xdr:row>51</xdr:row>
      <xdr:rowOff>170645</xdr:rowOff>
    </xdr:from>
    <xdr:to>
      <xdr:col>22</xdr:col>
      <xdr:colOff>12796</xdr:colOff>
      <xdr:row>55</xdr:row>
      <xdr:rowOff>112740</xdr:rowOff>
    </xdr:to>
    <xdr:sp macro="" textlink="">
      <xdr:nvSpPr>
        <xdr:cNvPr id="5" name="Rectangle 4">
          <a:extLst>
            <a:ext uri="{FF2B5EF4-FFF2-40B4-BE49-F238E27FC236}">
              <a16:creationId xmlns:a16="http://schemas.microsoft.com/office/drawing/2014/main" id="{8FC2CCE7-21F2-4C67-B8BD-054C04C194FB}"/>
            </a:ext>
          </a:extLst>
        </xdr:cNvPr>
        <xdr:cNvSpPr/>
      </xdr:nvSpPr>
      <xdr:spPr>
        <a:xfrm>
          <a:off x="11030440" y="9400370"/>
          <a:ext cx="4069956" cy="665995"/>
        </a:xfrm>
        <a:prstGeom prst="rect">
          <a:avLst/>
        </a:prstGeom>
        <a:solidFill>
          <a:schemeClr val="tx2">
            <a:lumMod val="60000"/>
            <a:lumOff val="40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100" baseline="0"/>
            <a:t>Accept HDD; accept WSH updated enhancement benefit and stretch WSH an 1.86 additional spills to meet the 30 spills range outlined at DD.</a:t>
          </a:r>
        </a:p>
      </xdr:txBody>
    </xdr:sp>
    <xdr:clientData/>
  </xdr:twoCellAnchor>
  <xdr:twoCellAnchor>
    <xdr:from>
      <xdr:col>16</xdr:col>
      <xdr:colOff>57640</xdr:colOff>
      <xdr:row>46</xdr:row>
      <xdr:rowOff>56205</xdr:rowOff>
    </xdr:from>
    <xdr:to>
      <xdr:col>22</xdr:col>
      <xdr:colOff>10577</xdr:colOff>
      <xdr:row>50</xdr:row>
      <xdr:rowOff>161925</xdr:rowOff>
    </xdr:to>
    <xdr:sp macro="" textlink="">
      <xdr:nvSpPr>
        <xdr:cNvPr id="6" name="Rectangle 5">
          <a:extLst>
            <a:ext uri="{FF2B5EF4-FFF2-40B4-BE49-F238E27FC236}">
              <a16:creationId xmlns:a16="http://schemas.microsoft.com/office/drawing/2014/main" id="{94C992F1-02EE-4FD9-B869-6AFBAF74C710}"/>
            </a:ext>
          </a:extLst>
        </xdr:cNvPr>
        <xdr:cNvSpPr/>
      </xdr:nvSpPr>
      <xdr:spPr>
        <a:xfrm>
          <a:off x="11030440" y="8381055"/>
          <a:ext cx="4067737" cy="829620"/>
        </a:xfrm>
        <a:prstGeom prst="rect">
          <a:avLst/>
        </a:prstGeom>
        <a:solidFill>
          <a:schemeClr val="accent1">
            <a:lumMod val="75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100" kern="1200">
              <a:solidFill>
                <a:schemeClr val="lt1"/>
              </a:solidFill>
              <a:effectLst/>
              <a:latin typeface="+mn-lt"/>
              <a:ea typeface="+mn-ea"/>
              <a:cs typeface="+mn-cs"/>
            </a:rPr>
            <a:t>Apply enhancement profile to baseline, or if adjusted, glidepath to 5% base stretch from totex position.</a:t>
          </a:r>
          <a:r>
            <a:rPr lang="en-GB" sz="1100" kern="1200" baseline="0">
              <a:solidFill>
                <a:schemeClr val="lt1"/>
              </a:solidFill>
              <a:effectLst/>
              <a:latin typeface="+mn-lt"/>
              <a:ea typeface="+mn-ea"/>
              <a:cs typeface="+mn-cs"/>
            </a:rPr>
            <a:t> Apply base from years 2 to 5. If required, adjust profile.</a:t>
          </a:r>
          <a:endParaRPr lang="en-GB" sz="1100"/>
        </a:p>
      </xdr:txBody>
    </xdr:sp>
    <xdr:clientData/>
  </xdr:twoCellAnchor>
  <xdr:twoCellAnchor>
    <xdr:from>
      <xdr:col>8</xdr:col>
      <xdr:colOff>362441</xdr:colOff>
      <xdr:row>37</xdr:row>
      <xdr:rowOff>172080</xdr:rowOff>
    </xdr:from>
    <xdr:to>
      <xdr:col>11</xdr:col>
      <xdr:colOff>649171</xdr:colOff>
      <xdr:row>40</xdr:row>
      <xdr:rowOff>142149</xdr:rowOff>
    </xdr:to>
    <xdr:sp macro="" textlink="">
      <xdr:nvSpPr>
        <xdr:cNvPr id="10" name="Rectangle 9">
          <a:extLst>
            <a:ext uri="{FF2B5EF4-FFF2-40B4-BE49-F238E27FC236}">
              <a16:creationId xmlns:a16="http://schemas.microsoft.com/office/drawing/2014/main" id="{067A7423-30FF-43E0-AAFC-9F1A6515512B}"/>
            </a:ext>
          </a:extLst>
        </xdr:cNvPr>
        <xdr:cNvSpPr/>
      </xdr:nvSpPr>
      <xdr:spPr>
        <a:xfrm>
          <a:off x="5848841" y="6868155"/>
          <a:ext cx="2344130" cy="512994"/>
        </a:xfrm>
        <a:prstGeom prst="rect">
          <a:avLst/>
        </a:prstGeom>
        <a:solidFill>
          <a:schemeClr val="bg1">
            <a:lumMod val="65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100"/>
            <a:t>Base improvement</a:t>
          </a:r>
          <a:r>
            <a:rPr lang="en-GB" sz="1100" baseline="0"/>
            <a:t> review </a:t>
          </a:r>
          <a:r>
            <a:rPr lang="en-GB" sz="1100"/>
            <a:t> </a:t>
          </a:r>
        </a:p>
      </xdr:txBody>
    </xdr:sp>
    <xdr:clientData/>
  </xdr:twoCellAnchor>
  <xdr:twoCellAnchor>
    <xdr:from>
      <xdr:col>8</xdr:col>
      <xdr:colOff>362441</xdr:colOff>
      <xdr:row>41</xdr:row>
      <xdr:rowOff>74399</xdr:rowOff>
    </xdr:from>
    <xdr:to>
      <xdr:col>11</xdr:col>
      <xdr:colOff>667054</xdr:colOff>
      <xdr:row>45</xdr:row>
      <xdr:rowOff>113527</xdr:rowOff>
    </xdr:to>
    <xdr:sp macro="" textlink="">
      <xdr:nvSpPr>
        <xdr:cNvPr id="11" name="Rectangle 10">
          <a:extLst>
            <a:ext uri="{FF2B5EF4-FFF2-40B4-BE49-F238E27FC236}">
              <a16:creationId xmlns:a16="http://schemas.microsoft.com/office/drawing/2014/main" id="{A38F8409-64D4-4309-BE40-7B8B29D540B9}"/>
            </a:ext>
          </a:extLst>
        </xdr:cNvPr>
        <xdr:cNvSpPr/>
      </xdr:nvSpPr>
      <xdr:spPr>
        <a:xfrm>
          <a:off x="5848841" y="7494374"/>
          <a:ext cx="2362013" cy="763028"/>
        </a:xfrm>
        <a:prstGeom prst="rect">
          <a:avLst/>
        </a:prstGeom>
        <a:solidFill>
          <a:schemeClr val="bg2">
            <a:lumMod val="75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100"/>
            <a:t>Review</a:t>
          </a:r>
          <a:r>
            <a:rPr lang="en-GB" sz="1100" baseline="0"/>
            <a:t> improvement from base during the period, check whether this is at 5%.</a:t>
          </a:r>
          <a:endParaRPr lang="en-GB" sz="1100"/>
        </a:p>
      </xdr:txBody>
    </xdr:sp>
    <xdr:clientData/>
  </xdr:twoCellAnchor>
  <xdr:twoCellAnchor>
    <xdr:from>
      <xdr:col>8</xdr:col>
      <xdr:colOff>362441</xdr:colOff>
      <xdr:row>46</xdr:row>
      <xdr:rowOff>56205</xdr:rowOff>
    </xdr:from>
    <xdr:to>
      <xdr:col>15</xdr:col>
      <xdr:colOff>436611</xdr:colOff>
      <xdr:row>50</xdr:row>
      <xdr:rowOff>161925</xdr:rowOff>
    </xdr:to>
    <xdr:sp macro="" textlink="">
      <xdr:nvSpPr>
        <xdr:cNvPr id="12" name="Rectangle 11">
          <a:extLst>
            <a:ext uri="{FF2B5EF4-FFF2-40B4-BE49-F238E27FC236}">
              <a16:creationId xmlns:a16="http://schemas.microsoft.com/office/drawing/2014/main" id="{67B27823-CCE6-4C9F-BBD3-CB9B5D84E991}"/>
            </a:ext>
          </a:extLst>
        </xdr:cNvPr>
        <xdr:cNvSpPr/>
      </xdr:nvSpPr>
      <xdr:spPr>
        <a:xfrm>
          <a:off x="5848841" y="8381055"/>
          <a:ext cx="4874770" cy="829620"/>
        </a:xfrm>
        <a:prstGeom prst="rect">
          <a:avLst/>
        </a:prstGeom>
        <a:solidFill>
          <a:schemeClr val="accent1">
            <a:lumMod val="75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100" kern="1200">
              <a:solidFill>
                <a:schemeClr val="lt1"/>
              </a:solidFill>
              <a:effectLst/>
              <a:latin typeface="+mn-lt"/>
              <a:ea typeface="+mn-ea"/>
              <a:cs typeface="+mn-cs"/>
            </a:rPr>
            <a:t>Apply</a:t>
          </a:r>
          <a:r>
            <a:rPr lang="en-GB" sz="1100" kern="1200" baseline="0">
              <a:solidFill>
                <a:schemeClr val="lt1"/>
              </a:solidFill>
              <a:effectLst/>
              <a:latin typeface="+mn-lt"/>
              <a:ea typeface="+mn-ea"/>
              <a:cs typeface="+mn-cs"/>
            </a:rPr>
            <a:t> 5% base stretch beyond 20 spills level (1 additional average spill)</a:t>
          </a:r>
          <a:endParaRPr lang="en-GB" sz="1100"/>
        </a:p>
      </xdr:txBody>
    </xdr:sp>
    <xdr:clientData/>
  </xdr:twoCellAnchor>
  <xdr:twoCellAnchor>
    <xdr:from>
      <xdr:col>8</xdr:col>
      <xdr:colOff>362441</xdr:colOff>
      <xdr:row>51</xdr:row>
      <xdr:rowOff>170645</xdr:rowOff>
    </xdr:from>
    <xdr:to>
      <xdr:col>15</xdr:col>
      <xdr:colOff>447675</xdr:colOff>
      <xdr:row>55</xdr:row>
      <xdr:rowOff>123825</xdr:rowOff>
    </xdr:to>
    <xdr:sp macro="" textlink="">
      <xdr:nvSpPr>
        <xdr:cNvPr id="13" name="Rectangle 12">
          <a:extLst>
            <a:ext uri="{FF2B5EF4-FFF2-40B4-BE49-F238E27FC236}">
              <a16:creationId xmlns:a16="http://schemas.microsoft.com/office/drawing/2014/main" id="{CD762416-51A2-417B-92CF-B4DBFF32C923}"/>
            </a:ext>
          </a:extLst>
        </xdr:cNvPr>
        <xdr:cNvSpPr/>
      </xdr:nvSpPr>
      <xdr:spPr>
        <a:xfrm>
          <a:off x="5848841" y="9400370"/>
          <a:ext cx="4885834" cy="677080"/>
        </a:xfrm>
        <a:prstGeom prst="rect">
          <a:avLst/>
        </a:prstGeom>
        <a:solidFill>
          <a:schemeClr val="tx2">
            <a:lumMod val="60000"/>
            <a:lumOff val="40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100" kern="1200">
              <a:solidFill>
                <a:schemeClr val="lt1"/>
              </a:solidFill>
              <a:effectLst/>
              <a:latin typeface="+mn-lt"/>
              <a:ea typeface="+mn-ea"/>
              <a:cs typeface="+mn-cs"/>
            </a:rPr>
            <a:t>Review</a:t>
          </a:r>
          <a:r>
            <a:rPr lang="en-GB" sz="1100" kern="1200" baseline="0">
              <a:solidFill>
                <a:schemeClr val="lt1"/>
              </a:solidFill>
              <a:effectLst/>
              <a:latin typeface="+mn-lt"/>
              <a:ea typeface="+mn-ea"/>
              <a:cs typeface="+mn-cs"/>
            </a:rPr>
            <a:t> improvement from base during the period, accept HDD and extend WSH where appropriate. </a:t>
          </a:r>
          <a:endParaRPr lang="en-GB" sz="1100"/>
        </a:p>
      </xdr:txBody>
    </xdr:sp>
    <xdr:clientData/>
  </xdr:twoCellAnchor>
  <xdr:twoCellAnchor>
    <xdr:from>
      <xdr:col>12</xdr:col>
      <xdr:colOff>169936</xdr:colOff>
      <xdr:row>37</xdr:row>
      <xdr:rowOff>172080</xdr:rowOff>
    </xdr:from>
    <xdr:to>
      <xdr:col>15</xdr:col>
      <xdr:colOff>438150</xdr:colOff>
      <xdr:row>40</xdr:row>
      <xdr:rowOff>122395</xdr:rowOff>
    </xdr:to>
    <xdr:sp macro="" textlink="">
      <xdr:nvSpPr>
        <xdr:cNvPr id="14" name="Rectangle 13">
          <a:extLst>
            <a:ext uri="{FF2B5EF4-FFF2-40B4-BE49-F238E27FC236}">
              <a16:creationId xmlns:a16="http://schemas.microsoft.com/office/drawing/2014/main" id="{F77AF6C7-70F4-4834-8373-042FE352B004}"/>
            </a:ext>
          </a:extLst>
        </xdr:cNvPr>
        <xdr:cNvSpPr/>
      </xdr:nvSpPr>
      <xdr:spPr>
        <a:xfrm>
          <a:off x="8399536" y="6868155"/>
          <a:ext cx="2325614" cy="493240"/>
        </a:xfrm>
        <a:prstGeom prst="rect">
          <a:avLst/>
        </a:prstGeom>
        <a:solidFill>
          <a:schemeClr val="bg1">
            <a:lumMod val="65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100"/>
            <a:t>Update 29-30</a:t>
          </a:r>
          <a:r>
            <a:rPr lang="en-GB" sz="1100" baseline="0"/>
            <a:t> position</a:t>
          </a:r>
          <a:endParaRPr lang="en-GB" sz="1100"/>
        </a:p>
      </xdr:txBody>
    </xdr:sp>
    <xdr:clientData/>
  </xdr:twoCellAnchor>
  <xdr:twoCellAnchor>
    <xdr:from>
      <xdr:col>12</xdr:col>
      <xdr:colOff>200635</xdr:colOff>
      <xdr:row>41</xdr:row>
      <xdr:rowOff>74399</xdr:rowOff>
    </xdr:from>
    <xdr:to>
      <xdr:col>15</xdr:col>
      <xdr:colOff>438150</xdr:colOff>
      <xdr:row>45</xdr:row>
      <xdr:rowOff>113527</xdr:rowOff>
    </xdr:to>
    <xdr:sp macro="" textlink="">
      <xdr:nvSpPr>
        <xdr:cNvPr id="15" name="Rectangle 14">
          <a:extLst>
            <a:ext uri="{FF2B5EF4-FFF2-40B4-BE49-F238E27FC236}">
              <a16:creationId xmlns:a16="http://schemas.microsoft.com/office/drawing/2014/main" id="{FE9A4E9E-1008-49BD-AD6A-1A71F8A555E4}"/>
            </a:ext>
          </a:extLst>
        </xdr:cNvPr>
        <xdr:cNvSpPr/>
      </xdr:nvSpPr>
      <xdr:spPr>
        <a:xfrm>
          <a:off x="8430235" y="7494374"/>
          <a:ext cx="2294915" cy="763028"/>
        </a:xfrm>
        <a:prstGeom prst="rect">
          <a:avLst/>
        </a:prstGeom>
        <a:solidFill>
          <a:schemeClr val="bg2">
            <a:lumMod val="75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100"/>
            <a:t>Accept or adjust to</a:t>
          </a:r>
          <a:r>
            <a:rPr lang="en-GB" sz="1100" baseline="0"/>
            <a:t> stretch 5% from base, apply this to the totex 29-30 position </a:t>
          </a:r>
          <a:endParaRPr lang="en-GB" sz="1100"/>
        </a:p>
      </xdr:txBody>
    </xdr:sp>
    <xdr:clientData/>
  </xdr:twoCellAnchor>
  <xdr:twoCellAnchor>
    <xdr:from>
      <xdr:col>2</xdr:col>
      <xdr:colOff>410131</xdr:colOff>
      <xdr:row>41</xdr:row>
      <xdr:rowOff>74399</xdr:rowOff>
    </xdr:from>
    <xdr:to>
      <xdr:col>5</xdr:col>
      <xdr:colOff>209550</xdr:colOff>
      <xdr:row>45</xdr:row>
      <xdr:rowOff>102817</xdr:rowOff>
    </xdr:to>
    <xdr:sp macro="" textlink="">
      <xdr:nvSpPr>
        <xdr:cNvPr id="20" name="Rectangle 19">
          <a:extLst>
            <a:ext uri="{FF2B5EF4-FFF2-40B4-BE49-F238E27FC236}">
              <a16:creationId xmlns:a16="http://schemas.microsoft.com/office/drawing/2014/main" id="{6D92ACE7-9A0D-49E3-8EE6-40A7749633CD}"/>
            </a:ext>
          </a:extLst>
        </xdr:cNvPr>
        <xdr:cNvSpPr/>
      </xdr:nvSpPr>
      <xdr:spPr>
        <a:xfrm>
          <a:off x="1781731" y="7494374"/>
          <a:ext cx="1856819" cy="752318"/>
        </a:xfrm>
        <a:prstGeom prst="rect">
          <a:avLst/>
        </a:prstGeom>
        <a:solidFill>
          <a:schemeClr val="bg2">
            <a:lumMod val="75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100"/>
            <a:t>1) Companies forecasting to meet 20 average spills in 2025 (ENG)</a:t>
          </a:r>
        </a:p>
      </xdr:txBody>
    </xdr:sp>
    <xdr:clientData/>
  </xdr:twoCellAnchor>
  <xdr:twoCellAnchor>
    <xdr:from>
      <xdr:col>2</xdr:col>
      <xdr:colOff>410131</xdr:colOff>
      <xdr:row>46</xdr:row>
      <xdr:rowOff>56205</xdr:rowOff>
    </xdr:from>
    <xdr:to>
      <xdr:col>5</xdr:col>
      <xdr:colOff>200988</xdr:colOff>
      <xdr:row>50</xdr:row>
      <xdr:rowOff>171465</xdr:rowOff>
    </xdr:to>
    <xdr:sp macro="" textlink="">
      <xdr:nvSpPr>
        <xdr:cNvPr id="21" name="Rectangle 20">
          <a:extLst>
            <a:ext uri="{FF2B5EF4-FFF2-40B4-BE49-F238E27FC236}">
              <a16:creationId xmlns:a16="http://schemas.microsoft.com/office/drawing/2014/main" id="{8A54965C-3B0B-471A-84D2-C73604F307E5}"/>
            </a:ext>
          </a:extLst>
        </xdr:cNvPr>
        <xdr:cNvSpPr/>
      </xdr:nvSpPr>
      <xdr:spPr>
        <a:xfrm>
          <a:off x="1781731" y="8381055"/>
          <a:ext cx="1848257" cy="839160"/>
        </a:xfrm>
        <a:prstGeom prst="rect">
          <a:avLst/>
        </a:prstGeom>
        <a:solidFill>
          <a:schemeClr val="accent1">
            <a:lumMod val="75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100"/>
            <a:t>2) Companies forecasting to be below 20 average spills in</a:t>
          </a:r>
          <a:r>
            <a:rPr lang="en-GB" sz="1100" baseline="0"/>
            <a:t> 2029-30 </a:t>
          </a:r>
          <a:r>
            <a:rPr lang="en-GB" sz="1100"/>
            <a:t>(ENG)</a:t>
          </a:r>
        </a:p>
      </xdr:txBody>
    </xdr:sp>
    <xdr:clientData/>
  </xdr:twoCellAnchor>
  <xdr:twoCellAnchor>
    <xdr:from>
      <xdr:col>2</xdr:col>
      <xdr:colOff>410131</xdr:colOff>
      <xdr:row>51</xdr:row>
      <xdr:rowOff>170644</xdr:rowOff>
    </xdr:from>
    <xdr:to>
      <xdr:col>5</xdr:col>
      <xdr:colOff>203348</xdr:colOff>
      <xdr:row>55</xdr:row>
      <xdr:rowOff>133349</xdr:rowOff>
    </xdr:to>
    <xdr:sp macro="" textlink="">
      <xdr:nvSpPr>
        <xdr:cNvPr id="22" name="Rectangle 21">
          <a:extLst>
            <a:ext uri="{FF2B5EF4-FFF2-40B4-BE49-F238E27FC236}">
              <a16:creationId xmlns:a16="http://schemas.microsoft.com/office/drawing/2014/main" id="{9E48ADB6-07CE-4B2F-8F05-8E427DA7C5FE}"/>
            </a:ext>
          </a:extLst>
        </xdr:cNvPr>
        <xdr:cNvSpPr/>
      </xdr:nvSpPr>
      <xdr:spPr>
        <a:xfrm>
          <a:off x="1781731" y="9400369"/>
          <a:ext cx="1850617" cy="686605"/>
        </a:xfrm>
        <a:prstGeom prst="rect">
          <a:avLst/>
        </a:prstGeom>
        <a:solidFill>
          <a:schemeClr val="tx2">
            <a:lumMod val="60000"/>
            <a:lumOff val="40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100"/>
            <a:t>3) WSH and HDD (Wales)</a:t>
          </a:r>
        </a:p>
      </xdr:txBody>
    </xdr:sp>
    <xdr:clientData/>
  </xdr:twoCellAnchor>
  <xdr:twoCellAnchor>
    <xdr:from>
      <xdr:col>1</xdr:col>
      <xdr:colOff>10056</xdr:colOff>
      <xdr:row>37</xdr:row>
      <xdr:rowOff>172081</xdr:rowOff>
    </xdr:from>
    <xdr:to>
      <xdr:col>2</xdr:col>
      <xdr:colOff>315712</xdr:colOff>
      <xdr:row>55</xdr:row>
      <xdr:rowOff>142875</xdr:rowOff>
    </xdr:to>
    <xdr:sp macro="" textlink="">
      <xdr:nvSpPr>
        <xdr:cNvPr id="19" name="Rectangle 22">
          <a:extLst>
            <a:ext uri="{FF2B5EF4-FFF2-40B4-BE49-F238E27FC236}">
              <a16:creationId xmlns:a16="http://schemas.microsoft.com/office/drawing/2014/main" id="{6ADA2C03-CB46-45E9-9677-48E0F5368C11}"/>
            </a:ext>
          </a:extLst>
        </xdr:cNvPr>
        <xdr:cNvSpPr/>
      </xdr:nvSpPr>
      <xdr:spPr>
        <a:xfrm>
          <a:off x="695856" y="6868156"/>
          <a:ext cx="991456" cy="3228344"/>
        </a:xfrm>
        <a:prstGeom prst="rect">
          <a:avLst/>
        </a:prstGeom>
        <a:solidFill>
          <a:schemeClr val="bg1">
            <a:lumMod val="65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100"/>
            <a:t>Input data:</a:t>
          </a:r>
          <a:r>
            <a:rPr lang="en-GB" sz="1100" baseline="0"/>
            <a:t> DD reps with overrides for query responses.</a:t>
          </a:r>
        </a:p>
      </xdr:txBody>
    </xdr:sp>
    <xdr:clientData/>
  </xdr:twoCellAnchor>
  <xdr:twoCellAnchor>
    <xdr:from>
      <xdr:col>5</xdr:col>
      <xdr:colOff>334829</xdr:colOff>
      <xdr:row>37</xdr:row>
      <xdr:rowOff>172080</xdr:rowOff>
    </xdr:from>
    <xdr:to>
      <xdr:col>8</xdr:col>
      <xdr:colOff>133172</xdr:colOff>
      <xdr:row>40</xdr:row>
      <xdr:rowOff>143250</xdr:rowOff>
    </xdr:to>
    <xdr:sp macro="" textlink="">
      <xdr:nvSpPr>
        <xdr:cNvPr id="8" name="Rectangle 7">
          <a:extLst>
            <a:ext uri="{FF2B5EF4-FFF2-40B4-BE49-F238E27FC236}">
              <a16:creationId xmlns:a16="http://schemas.microsoft.com/office/drawing/2014/main" id="{DEE8FF5C-9E33-40B7-AA8C-70EC7E4F01C5}"/>
            </a:ext>
          </a:extLst>
        </xdr:cNvPr>
        <xdr:cNvSpPr/>
      </xdr:nvSpPr>
      <xdr:spPr>
        <a:xfrm>
          <a:off x="3763829" y="6868155"/>
          <a:ext cx="1855743" cy="514095"/>
        </a:xfrm>
        <a:prstGeom prst="rect">
          <a:avLst/>
        </a:prstGeom>
        <a:solidFill>
          <a:schemeClr val="bg1">
            <a:lumMod val="65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100"/>
            <a:t>Baseline review </a:t>
          </a:r>
          <a:r>
            <a:rPr lang="en-GB" sz="1100" baseline="0"/>
            <a:t>(2025-26)</a:t>
          </a:r>
          <a:endParaRPr lang="en-GB" sz="1100"/>
        </a:p>
      </xdr:txBody>
    </xdr:sp>
    <xdr:clientData/>
  </xdr:twoCellAnchor>
  <xdr:twoCellAnchor>
    <xdr:from>
      <xdr:col>2</xdr:col>
      <xdr:colOff>410131</xdr:colOff>
      <xdr:row>37</xdr:row>
      <xdr:rowOff>172080</xdr:rowOff>
    </xdr:from>
    <xdr:to>
      <xdr:col>5</xdr:col>
      <xdr:colOff>203711</xdr:colOff>
      <xdr:row>40</xdr:row>
      <xdr:rowOff>143250</xdr:rowOff>
    </xdr:to>
    <xdr:sp macro="" textlink="">
      <xdr:nvSpPr>
        <xdr:cNvPr id="9" name="Rectangle 8">
          <a:extLst>
            <a:ext uri="{FF2B5EF4-FFF2-40B4-BE49-F238E27FC236}">
              <a16:creationId xmlns:a16="http://schemas.microsoft.com/office/drawing/2014/main" id="{0CF09449-6D57-4D98-BEC7-CBC9702A2E88}"/>
            </a:ext>
          </a:extLst>
        </xdr:cNvPr>
        <xdr:cNvSpPr/>
      </xdr:nvSpPr>
      <xdr:spPr>
        <a:xfrm>
          <a:off x="1781731" y="6868155"/>
          <a:ext cx="1850980" cy="514095"/>
        </a:xfrm>
        <a:prstGeom prst="rect">
          <a:avLst/>
        </a:prstGeom>
        <a:solidFill>
          <a:schemeClr val="bg1">
            <a:lumMod val="65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100"/>
            <a:t>Company</a:t>
          </a:r>
          <a:r>
            <a:rPr lang="en-GB" sz="1100" baseline="0"/>
            <a:t> categories:</a:t>
          </a:r>
          <a:endParaRPr lang="en-GB" sz="1100"/>
        </a:p>
      </xdr:txBody>
    </xdr:sp>
    <xdr:clientData/>
  </xdr:twoCellAnchor>
  <xdr:twoCellAnchor>
    <xdr:from>
      <xdr:col>5</xdr:col>
      <xdr:colOff>334829</xdr:colOff>
      <xdr:row>41</xdr:row>
      <xdr:rowOff>74399</xdr:rowOff>
    </xdr:from>
    <xdr:to>
      <xdr:col>8</xdr:col>
      <xdr:colOff>142333</xdr:colOff>
      <xdr:row>45</xdr:row>
      <xdr:rowOff>93293</xdr:rowOff>
    </xdr:to>
    <xdr:sp macro="" textlink="">
      <xdr:nvSpPr>
        <xdr:cNvPr id="31" name="Rectangle 30">
          <a:extLst>
            <a:ext uri="{FF2B5EF4-FFF2-40B4-BE49-F238E27FC236}">
              <a16:creationId xmlns:a16="http://schemas.microsoft.com/office/drawing/2014/main" id="{D20057CF-0F9F-4E8D-9063-3A05400FCABD}"/>
            </a:ext>
          </a:extLst>
        </xdr:cNvPr>
        <xdr:cNvSpPr/>
      </xdr:nvSpPr>
      <xdr:spPr>
        <a:xfrm>
          <a:off x="3763829" y="7494374"/>
          <a:ext cx="1864904" cy="742794"/>
        </a:xfrm>
        <a:prstGeom prst="rect">
          <a:avLst/>
        </a:prstGeom>
        <a:solidFill>
          <a:schemeClr val="bg2">
            <a:lumMod val="75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100"/>
            <a:t>Accept company</a:t>
          </a:r>
          <a:r>
            <a:rPr lang="en-GB" sz="1100" baseline="0"/>
            <a:t> forecast 2025</a:t>
          </a:r>
          <a:endParaRPr lang="en-GB" sz="1100"/>
        </a:p>
      </xdr:txBody>
    </xdr:sp>
    <xdr:clientData/>
  </xdr:twoCellAnchor>
  <xdr:twoCellAnchor>
    <xdr:from>
      <xdr:col>5</xdr:col>
      <xdr:colOff>334829</xdr:colOff>
      <xdr:row>46</xdr:row>
      <xdr:rowOff>56205</xdr:rowOff>
    </xdr:from>
    <xdr:to>
      <xdr:col>8</xdr:col>
      <xdr:colOff>125687</xdr:colOff>
      <xdr:row>50</xdr:row>
      <xdr:rowOff>171465</xdr:rowOff>
    </xdr:to>
    <xdr:sp macro="" textlink="">
      <xdr:nvSpPr>
        <xdr:cNvPr id="32" name="Rectangle 31">
          <a:extLst>
            <a:ext uri="{FF2B5EF4-FFF2-40B4-BE49-F238E27FC236}">
              <a16:creationId xmlns:a16="http://schemas.microsoft.com/office/drawing/2014/main" id="{172371E5-FBDB-419E-A47F-8335988DD2EF}"/>
            </a:ext>
          </a:extLst>
        </xdr:cNvPr>
        <xdr:cNvSpPr/>
      </xdr:nvSpPr>
      <xdr:spPr>
        <a:xfrm>
          <a:off x="3763829" y="8381055"/>
          <a:ext cx="1848258" cy="839160"/>
        </a:xfrm>
        <a:prstGeom prst="rect">
          <a:avLst/>
        </a:prstGeom>
        <a:solidFill>
          <a:schemeClr val="accent1">
            <a:lumMod val="75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100"/>
            <a:t>Review evidence and either accept, partially</a:t>
          </a:r>
          <a:r>
            <a:rPr lang="en-GB" sz="1100" baseline="0"/>
            <a:t> accept or reject forecast 2025</a:t>
          </a:r>
          <a:endParaRPr lang="en-GB" sz="1100"/>
        </a:p>
      </xdr:txBody>
    </xdr:sp>
    <xdr:clientData/>
  </xdr:twoCellAnchor>
  <xdr:twoCellAnchor>
    <xdr:from>
      <xdr:col>5</xdr:col>
      <xdr:colOff>334828</xdr:colOff>
      <xdr:row>51</xdr:row>
      <xdr:rowOff>170645</xdr:rowOff>
    </xdr:from>
    <xdr:to>
      <xdr:col>8</xdr:col>
      <xdr:colOff>133349</xdr:colOff>
      <xdr:row>55</xdr:row>
      <xdr:rowOff>123825</xdr:rowOff>
    </xdr:to>
    <xdr:sp macro="" textlink="">
      <xdr:nvSpPr>
        <xdr:cNvPr id="33" name="Rectangle 32">
          <a:extLst>
            <a:ext uri="{FF2B5EF4-FFF2-40B4-BE49-F238E27FC236}">
              <a16:creationId xmlns:a16="http://schemas.microsoft.com/office/drawing/2014/main" id="{D6C5BA70-CFFC-4B83-BC48-EC03511FCB40}"/>
            </a:ext>
          </a:extLst>
        </xdr:cNvPr>
        <xdr:cNvSpPr/>
      </xdr:nvSpPr>
      <xdr:spPr>
        <a:xfrm>
          <a:off x="3763828" y="9400370"/>
          <a:ext cx="1855921" cy="677080"/>
        </a:xfrm>
        <a:prstGeom prst="rect">
          <a:avLst/>
        </a:prstGeom>
        <a:solidFill>
          <a:schemeClr val="tx2">
            <a:lumMod val="60000"/>
            <a:lumOff val="40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050"/>
            <a:t>Review 2025-26</a:t>
          </a:r>
          <a:r>
            <a:rPr lang="en-GB" sz="1050" baseline="0"/>
            <a:t> position, adjust if deterioration not credible.</a:t>
          </a:r>
          <a:r>
            <a:rPr lang="en-GB" sz="1050"/>
            <a:t> </a:t>
          </a:r>
        </a:p>
      </xdr:txBody>
    </xdr:sp>
    <xdr:clientData/>
  </xdr:twoCellAnchor>
  <xdr:twoCellAnchor>
    <xdr:from>
      <xdr:col>6</xdr:col>
      <xdr:colOff>57150</xdr:colOff>
      <xdr:row>60</xdr:row>
      <xdr:rowOff>114300</xdr:rowOff>
    </xdr:from>
    <xdr:to>
      <xdr:col>7</xdr:col>
      <xdr:colOff>676363</xdr:colOff>
      <xdr:row>62</xdr:row>
      <xdr:rowOff>134374</xdr:rowOff>
    </xdr:to>
    <xdr:sp macro="" textlink="">
      <xdr:nvSpPr>
        <xdr:cNvPr id="49" name="TextBox 11">
          <a:extLst>
            <a:ext uri="{FF2B5EF4-FFF2-40B4-BE49-F238E27FC236}">
              <a16:creationId xmlns:a16="http://schemas.microsoft.com/office/drawing/2014/main" id="{8A440C5D-69D9-4E71-BFA9-569A02F31F24}"/>
            </a:ext>
          </a:extLst>
        </xdr:cNvPr>
        <xdr:cNvSpPr txBox="1"/>
      </xdr:nvSpPr>
      <xdr:spPr>
        <a:xfrm>
          <a:off x="4171950" y="10401300"/>
          <a:ext cx="1305013" cy="362974"/>
        </a:xfrm>
        <a:prstGeom prst="rect">
          <a:avLst/>
        </a:prstGeom>
        <a:noFill/>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050">
              <a:solidFill>
                <a:schemeClr val="bg1"/>
              </a:solidFill>
              <a:latin typeface="Krub" panose="00000500000000000000" pitchFamily="2" charset="-34"/>
              <a:cs typeface="Krub" panose="00000500000000000000" pitchFamily="2" charset="-34"/>
            </a:rPr>
            <a:t>This step only for TMS, WSX and YKY</a:t>
          </a:r>
        </a:p>
      </xdr:txBody>
    </xdr:sp>
    <xdr:clientData/>
  </xdr:twoCellAnchor>
  <xdr:twoCellAnchor>
    <xdr:from>
      <xdr:col>13</xdr:col>
      <xdr:colOff>278088</xdr:colOff>
      <xdr:row>8</xdr:row>
      <xdr:rowOff>51818</xdr:rowOff>
    </xdr:from>
    <xdr:to>
      <xdr:col>15</xdr:col>
      <xdr:colOff>325713</xdr:colOff>
      <xdr:row>14</xdr:row>
      <xdr:rowOff>51818</xdr:rowOff>
    </xdr:to>
    <xdr:sp macro="" textlink="">
      <xdr:nvSpPr>
        <xdr:cNvPr id="50" name="Rectangle 4">
          <a:extLst>
            <a:ext uri="{FF2B5EF4-FFF2-40B4-BE49-F238E27FC236}">
              <a16:creationId xmlns:a16="http://schemas.microsoft.com/office/drawing/2014/main" id="{D58C63F8-8B31-4DFF-99DD-65DD1BB893F3}"/>
            </a:ext>
          </a:extLst>
        </xdr:cNvPr>
        <xdr:cNvSpPr/>
      </xdr:nvSpPr>
      <xdr:spPr>
        <a:xfrm>
          <a:off x="9215023" y="1443296"/>
          <a:ext cx="1422538" cy="1043609"/>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GB" sz="1100">
              <a:latin typeface="Calibri" panose="020F0502020204030204" pitchFamily="34" charset="0"/>
              <a:ea typeface="Calibri" panose="020F0502020204030204" pitchFamily="34" charset="0"/>
              <a:cs typeface="Calibri" panose="020F0502020204030204" pitchFamily="34" charset="0"/>
            </a:rPr>
            <a:t>Anaylsis_additional</a:t>
          </a:r>
          <a:r>
            <a:rPr lang="en-GB" sz="1100" baseline="0">
              <a:latin typeface="Calibri" panose="020F0502020204030204" pitchFamily="34" charset="0"/>
              <a:ea typeface="Calibri" panose="020F0502020204030204" pitchFamily="34" charset="0"/>
              <a:cs typeface="Calibri" panose="020F0502020204030204" pitchFamily="34" charset="0"/>
            </a:rPr>
            <a:t> (adjustment)</a:t>
          </a:r>
          <a:endParaRPr lang="en-GB" sz="1100">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16</xdr:col>
      <xdr:colOff>419099</xdr:colOff>
      <xdr:row>8</xdr:row>
      <xdr:rowOff>56580</xdr:rowOff>
    </xdr:from>
    <xdr:to>
      <xdr:col>18</xdr:col>
      <xdr:colOff>466724</xdr:colOff>
      <xdr:row>14</xdr:row>
      <xdr:rowOff>56580</xdr:rowOff>
    </xdr:to>
    <xdr:sp macro="" textlink="">
      <xdr:nvSpPr>
        <xdr:cNvPr id="51" name="Rectangle 5">
          <a:extLst>
            <a:ext uri="{FF2B5EF4-FFF2-40B4-BE49-F238E27FC236}">
              <a16:creationId xmlns:a16="http://schemas.microsoft.com/office/drawing/2014/main" id="{E480EEB4-F1B4-46A7-8D0D-E3B5CC49780A}"/>
            </a:ext>
          </a:extLst>
        </xdr:cNvPr>
        <xdr:cNvSpPr/>
      </xdr:nvSpPr>
      <xdr:spPr>
        <a:xfrm>
          <a:off x="11418403" y="1448058"/>
          <a:ext cx="1422538" cy="1043609"/>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GB" sz="1100">
              <a:latin typeface="Calibri" panose="020F0502020204030204" pitchFamily="34" charset="0"/>
              <a:ea typeface="Calibri" panose="020F0502020204030204" pitchFamily="34" charset="0"/>
              <a:cs typeface="Calibri" panose="020F0502020204030204" pitchFamily="34" charset="0"/>
            </a:rPr>
            <a:t>Analysis</a:t>
          </a:r>
          <a:r>
            <a:rPr lang="en-GB" sz="1100" baseline="0">
              <a:latin typeface="Calibri" panose="020F0502020204030204" pitchFamily="34" charset="0"/>
              <a:ea typeface="Calibri" panose="020F0502020204030204" pitchFamily="34" charset="0"/>
              <a:cs typeface="Calibri" panose="020F0502020204030204" pitchFamily="34" charset="0"/>
            </a:rPr>
            <a:t> (ENG)</a:t>
          </a:r>
          <a:endParaRPr lang="en-GB" sz="1100">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16</xdr:col>
      <xdr:colOff>419099</xdr:colOff>
      <xdr:row>14</xdr:row>
      <xdr:rowOff>132315</xdr:rowOff>
    </xdr:from>
    <xdr:to>
      <xdr:col>18</xdr:col>
      <xdr:colOff>457200</xdr:colOff>
      <xdr:row>20</xdr:row>
      <xdr:rowOff>132315</xdr:rowOff>
    </xdr:to>
    <xdr:sp macro="" textlink="">
      <xdr:nvSpPr>
        <xdr:cNvPr id="52" name="Rectangle 5">
          <a:extLst>
            <a:ext uri="{FF2B5EF4-FFF2-40B4-BE49-F238E27FC236}">
              <a16:creationId xmlns:a16="http://schemas.microsoft.com/office/drawing/2014/main" id="{6925301B-A970-4B81-A797-29996EEC617D}"/>
            </a:ext>
          </a:extLst>
        </xdr:cNvPr>
        <xdr:cNvSpPr/>
      </xdr:nvSpPr>
      <xdr:spPr>
        <a:xfrm>
          <a:off x="11418403" y="2567402"/>
          <a:ext cx="1413014" cy="1043609"/>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GB" sz="1100">
              <a:latin typeface="Calibri" panose="020F0502020204030204" pitchFamily="34" charset="0"/>
              <a:ea typeface="Calibri" panose="020F0502020204030204" pitchFamily="34" charset="0"/>
              <a:cs typeface="Calibri" panose="020F0502020204030204" pitchFamily="34" charset="0"/>
            </a:rPr>
            <a:t>Analysis</a:t>
          </a:r>
          <a:r>
            <a:rPr lang="en-GB" sz="1100" baseline="0">
              <a:latin typeface="Calibri" panose="020F0502020204030204" pitchFamily="34" charset="0"/>
              <a:ea typeface="Calibri" panose="020F0502020204030204" pitchFamily="34" charset="0"/>
              <a:cs typeface="Calibri" panose="020F0502020204030204" pitchFamily="34" charset="0"/>
            </a:rPr>
            <a:t> (WALES)</a:t>
          </a:r>
          <a:endParaRPr lang="en-GB" sz="1100">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18</xdr:col>
      <xdr:colOff>466724</xdr:colOff>
      <xdr:row>11</xdr:row>
      <xdr:rowOff>56580</xdr:rowOff>
    </xdr:from>
    <xdr:to>
      <xdr:col>19</xdr:col>
      <xdr:colOff>332751</xdr:colOff>
      <xdr:row>11</xdr:row>
      <xdr:rowOff>56580</xdr:rowOff>
    </xdr:to>
    <xdr:cxnSp macro="">
      <xdr:nvCxnSpPr>
        <xdr:cNvPr id="58" name="Straight Arrow Connector 14">
          <a:extLst>
            <a:ext uri="{FF2B5EF4-FFF2-40B4-BE49-F238E27FC236}">
              <a16:creationId xmlns:a16="http://schemas.microsoft.com/office/drawing/2014/main" id="{0C57EF08-56E7-4985-9D55-6D29058D2A3C}"/>
            </a:ext>
          </a:extLst>
        </xdr:cNvPr>
        <xdr:cNvCxnSpPr>
          <a:stCxn id="51" idx="3"/>
          <a:endCxn id="30" idx="1"/>
        </xdr:cNvCxnSpPr>
      </xdr:nvCxnSpPr>
      <xdr:spPr>
        <a:xfrm>
          <a:off x="12840941" y="1969863"/>
          <a:ext cx="553484"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73825</xdr:colOff>
      <xdr:row>14</xdr:row>
      <xdr:rowOff>56580</xdr:rowOff>
    </xdr:from>
    <xdr:to>
      <xdr:col>11</xdr:col>
      <xdr:colOff>79512</xdr:colOff>
      <xdr:row>18</xdr:row>
      <xdr:rowOff>17806</xdr:rowOff>
    </xdr:to>
    <xdr:cxnSp macro="">
      <xdr:nvCxnSpPr>
        <xdr:cNvPr id="69" name="Connector: Elbow 68">
          <a:extLst>
            <a:ext uri="{FF2B5EF4-FFF2-40B4-BE49-F238E27FC236}">
              <a16:creationId xmlns:a16="http://schemas.microsoft.com/office/drawing/2014/main" id="{247718BD-C91C-22FD-519F-B405A7AD556B}"/>
            </a:ext>
          </a:extLst>
        </xdr:cNvPr>
        <xdr:cNvCxnSpPr>
          <a:stCxn id="18" idx="3"/>
          <a:endCxn id="17" idx="2"/>
        </xdr:cNvCxnSpPr>
      </xdr:nvCxnSpPr>
      <xdr:spPr>
        <a:xfrm flipV="1">
          <a:off x="4217200" y="2556893"/>
          <a:ext cx="3458500" cy="675601"/>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29609</xdr:colOff>
      <xdr:row>30</xdr:row>
      <xdr:rowOff>121960</xdr:rowOff>
    </xdr:from>
    <xdr:ext cx="16643281" cy="1192634"/>
    <xdr:sp macro="" textlink="">
      <xdr:nvSpPr>
        <xdr:cNvPr id="25" name="TextBox 73">
          <a:extLst>
            <a:ext uri="{FF2B5EF4-FFF2-40B4-BE49-F238E27FC236}">
              <a16:creationId xmlns:a16="http://schemas.microsoft.com/office/drawing/2014/main" id="{B7383B1B-91BF-4EB8-96C1-66DABCB2498A}"/>
            </a:ext>
          </a:extLst>
        </xdr:cNvPr>
        <xdr:cNvSpPr txBox="1"/>
      </xdr:nvSpPr>
      <xdr:spPr>
        <a:xfrm>
          <a:off x="717066" y="5340003"/>
          <a:ext cx="16643281" cy="11926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When setting</a:t>
          </a:r>
          <a:r>
            <a:rPr lang="en-GB" sz="1100" baseline="0"/>
            <a:t> the performance commitment level, we consider companies in three categories: English companies who forecast to meet the 20 average spills level in 2025, English companies who forecast to be higher than 20 average spills until the end of the period (2029-30), and Welsh companies. We consider Welsh companies separately due to the different policy environment in Wales, and different levels of historical investment and associated performance expectations. </a:t>
          </a:r>
        </a:p>
        <a:p>
          <a:r>
            <a:rPr lang="en-GB" sz="1100" baseline="0"/>
            <a:t>At draft determinations, we asked English companies to meet the 20 spills target in 2025, or provide additional compelling evidence if their clean system operated at above this level. We asked Welsh companies to consider greater ambition and deliver a final 2029-30 PCL of between 20 and 30 average spills.</a:t>
          </a:r>
        </a:p>
        <a:p>
          <a:endParaRPr lang="en-GB" sz="1100" baseline="0"/>
        </a:p>
        <a:p>
          <a:r>
            <a:rPr lang="en-GB" sz="1100" baseline="0"/>
            <a:t>Below, we outline the process used for each category of company to set the PCL. We also reference the relevant additional analysis tab which has more information. </a:t>
          </a:r>
          <a:endParaRPr lang="en-GB" sz="1100" baseline="0">
            <a:solidFill>
              <a:schemeClr val="tx1"/>
            </a:solidFill>
            <a:effectLst/>
            <a:latin typeface="+mn-lt"/>
            <a:ea typeface="+mn-ea"/>
            <a:cs typeface="+mn-cs"/>
          </a:endParaRPr>
        </a:p>
      </xdr:txBody>
    </xdr:sp>
    <xdr:clientData/>
  </xdr:oneCellAnchor>
  <xdr:twoCellAnchor>
    <xdr:from>
      <xdr:col>22</xdr:col>
      <xdr:colOff>306457</xdr:colOff>
      <xdr:row>37</xdr:row>
      <xdr:rowOff>172080</xdr:rowOff>
    </xdr:from>
    <xdr:to>
      <xdr:col>25</xdr:col>
      <xdr:colOff>162132</xdr:colOff>
      <xdr:row>40</xdr:row>
      <xdr:rowOff>136348</xdr:rowOff>
    </xdr:to>
    <xdr:sp macro="" textlink="">
      <xdr:nvSpPr>
        <xdr:cNvPr id="75" name="Rectangle 74">
          <a:extLst>
            <a:ext uri="{FF2B5EF4-FFF2-40B4-BE49-F238E27FC236}">
              <a16:creationId xmlns:a16="http://schemas.microsoft.com/office/drawing/2014/main" id="{976D515F-7878-4CFA-ABA6-997BC3FB7537}"/>
            </a:ext>
          </a:extLst>
        </xdr:cNvPr>
        <xdr:cNvSpPr/>
      </xdr:nvSpPr>
      <xdr:spPr>
        <a:xfrm>
          <a:off x="15394057" y="6868155"/>
          <a:ext cx="1913075" cy="507193"/>
        </a:xfrm>
        <a:prstGeom prst="rect">
          <a:avLst/>
        </a:prstGeom>
        <a:solidFill>
          <a:schemeClr val="accent3"/>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100" baseline="0"/>
            <a:t>Analysis reference:</a:t>
          </a:r>
        </a:p>
      </xdr:txBody>
    </xdr:sp>
    <xdr:clientData/>
  </xdr:twoCellAnchor>
  <xdr:twoCellAnchor>
    <xdr:from>
      <xdr:col>22</xdr:col>
      <xdr:colOff>306457</xdr:colOff>
      <xdr:row>41</xdr:row>
      <xdr:rowOff>74398</xdr:rowOff>
    </xdr:from>
    <xdr:to>
      <xdr:col>25</xdr:col>
      <xdr:colOff>162132</xdr:colOff>
      <xdr:row>50</xdr:row>
      <xdr:rowOff>161924</xdr:rowOff>
    </xdr:to>
    <xdr:sp macro="" textlink="">
      <xdr:nvSpPr>
        <xdr:cNvPr id="76" name="Rectangle 75">
          <a:extLst>
            <a:ext uri="{FF2B5EF4-FFF2-40B4-BE49-F238E27FC236}">
              <a16:creationId xmlns:a16="http://schemas.microsoft.com/office/drawing/2014/main" id="{2F2D3E05-37EC-40E9-904E-C8AD39AD5879}"/>
            </a:ext>
          </a:extLst>
        </xdr:cNvPr>
        <xdr:cNvSpPr/>
      </xdr:nvSpPr>
      <xdr:spPr>
        <a:xfrm>
          <a:off x="15394057" y="7494373"/>
          <a:ext cx="1913075" cy="1716301"/>
        </a:xfrm>
        <a:prstGeom prst="rect">
          <a:avLst/>
        </a:prstGeom>
        <a:solidFill>
          <a:schemeClr val="accent3"/>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100" baseline="0"/>
            <a:t>Analysis_Additional (ENG)</a:t>
          </a:r>
        </a:p>
      </xdr:txBody>
    </xdr:sp>
    <xdr:clientData/>
  </xdr:twoCellAnchor>
  <xdr:twoCellAnchor>
    <xdr:from>
      <xdr:col>22</xdr:col>
      <xdr:colOff>306457</xdr:colOff>
      <xdr:row>51</xdr:row>
      <xdr:rowOff>170645</xdr:rowOff>
    </xdr:from>
    <xdr:to>
      <xdr:col>25</xdr:col>
      <xdr:colOff>162130</xdr:colOff>
      <xdr:row>55</xdr:row>
      <xdr:rowOff>110390</xdr:rowOff>
    </xdr:to>
    <xdr:sp macro="" textlink="">
      <xdr:nvSpPr>
        <xdr:cNvPr id="77" name="Rectangle 76">
          <a:extLst>
            <a:ext uri="{FF2B5EF4-FFF2-40B4-BE49-F238E27FC236}">
              <a16:creationId xmlns:a16="http://schemas.microsoft.com/office/drawing/2014/main" id="{37728804-3EBE-4E81-9A17-747314F46F54}"/>
            </a:ext>
          </a:extLst>
        </xdr:cNvPr>
        <xdr:cNvSpPr/>
      </xdr:nvSpPr>
      <xdr:spPr>
        <a:xfrm>
          <a:off x="15394057" y="9400370"/>
          <a:ext cx="1913073" cy="663645"/>
        </a:xfrm>
        <a:prstGeom prst="rect">
          <a:avLst/>
        </a:prstGeom>
        <a:solidFill>
          <a:schemeClr val="accent3"/>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100" baseline="0"/>
            <a:t>Analysis_Additional (WALES)</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78832</xdr:colOff>
      <xdr:row>1</xdr:row>
      <xdr:rowOff>82075</xdr:rowOff>
    </xdr:from>
    <xdr:ext cx="10114149" cy="2144804"/>
    <xdr:sp macro="" textlink="">
      <xdr:nvSpPr>
        <xdr:cNvPr id="283" name="TextBox 1">
          <a:extLst>
            <a:ext uri="{FF2B5EF4-FFF2-40B4-BE49-F238E27FC236}">
              <a16:creationId xmlns:a16="http://schemas.microsoft.com/office/drawing/2014/main" id="{83E64445-2FFF-46E5-A41A-10E4829B6703}"/>
            </a:ext>
          </a:extLst>
        </xdr:cNvPr>
        <xdr:cNvSpPr txBox="1"/>
      </xdr:nvSpPr>
      <xdr:spPr>
        <a:xfrm>
          <a:off x="762004" y="377678"/>
          <a:ext cx="10114149" cy="2144804"/>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GB" sz="1100">
              <a:solidFill>
                <a:schemeClr val="tx1"/>
              </a:solidFill>
              <a:latin typeface="+mn-lt"/>
              <a:ea typeface="+mn-ea"/>
              <a:cs typeface="+mn-cs"/>
            </a:rPr>
            <a:t>This data includes the outturn performance data relating to storm overflows that companies have reported to the Environment Agency and Natural Resources Wales.</a:t>
          </a:r>
        </a:p>
        <a:p>
          <a:pPr marL="0" indent="0"/>
          <a:endParaRPr lang="en-GB" sz="1100">
            <a:solidFill>
              <a:schemeClr val="tx1"/>
            </a:solidFill>
            <a:latin typeface="+mn-lt"/>
            <a:ea typeface="+mn-ea"/>
            <a:cs typeface="+mn-cs"/>
          </a:endParaRPr>
        </a:p>
        <a:p>
          <a:pPr marL="0" indent="0"/>
          <a:r>
            <a:rPr lang="en-GB" sz="1100">
              <a:solidFill>
                <a:schemeClr val="tx1"/>
              </a:solidFill>
              <a:latin typeface="+mn-lt"/>
              <a:ea typeface="+mn-ea"/>
              <a:cs typeface="+mn-cs"/>
            </a:rPr>
            <a:t>This data may differ from historical data provided in company business plan submissions due to variances in reporting methodologies. We still consider there is value in comparing company ambition against these levels. The important variance is that in this table we include monitored spills per monitored overflow not per total storm overflows. On the Analysis_Additional (ADJUSTMT) page we calculate our view of 100% monitoring,</a:t>
          </a:r>
          <a:r>
            <a:rPr lang="en-GB" sz="1100" baseline="0">
              <a:solidFill>
                <a:schemeClr val="tx1"/>
              </a:solidFill>
              <a:latin typeface="+mn-lt"/>
              <a:ea typeface="+mn-ea"/>
              <a:cs typeface="+mn-cs"/>
            </a:rPr>
            <a:t> using company forecast figures to back calculate a value assuming 100% monitoring. </a:t>
          </a:r>
          <a:endParaRPr lang="en-GB" sz="1100">
            <a:solidFill>
              <a:schemeClr val="tx1"/>
            </a:solidFill>
            <a:latin typeface="+mn-lt"/>
            <a:ea typeface="+mn-ea"/>
            <a:cs typeface="+mn-cs"/>
          </a:endParaRPr>
        </a:p>
        <a:p>
          <a:pPr marL="0" indent="0"/>
          <a:endParaRPr lang="en-GB" sz="1100">
            <a:solidFill>
              <a:schemeClr val="tx1"/>
            </a:solidFill>
            <a:latin typeface="+mn-lt"/>
            <a:ea typeface="+mn-ea"/>
            <a:cs typeface="+mn-cs"/>
          </a:endParaRPr>
        </a:p>
        <a:p>
          <a:pPr marL="0" indent="0"/>
          <a:r>
            <a:rPr lang="en-GB" sz="1100">
              <a:solidFill>
                <a:schemeClr val="tx1"/>
              </a:solidFill>
              <a:latin typeface="+mn-lt"/>
              <a:ea typeface="+mn-ea"/>
              <a:cs typeface="+mn-cs"/>
            </a:rPr>
            <a:t>Where necessary we have amended the previously reported figures. When we have done this we have provided an explanation in the table to the right (see columns L to Q). Additionally in this table we reference the sources used for the data and we summarise the commonly used sources above this table. </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17</xdr:col>
      <xdr:colOff>209550</xdr:colOff>
      <xdr:row>4</xdr:row>
      <xdr:rowOff>171450</xdr:rowOff>
    </xdr:from>
    <xdr:to>
      <xdr:col>22</xdr:col>
      <xdr:colOff>228600</xdr:colOff>
      <xdr:row>8</xdr:row>
      <xdr:rowOff>104775</xdr:rowOff>
    </xdr:to>
    <xdr:sp macro="" textlink="">
      <xdr:nvSpPr>
        <xdr:cNvPr id="2" name="TextBox 1">
          <a:extLst>
            <a:ext uri="{FF2B5EF4-FFF2-40B4-BE49-F238E27FC236}">
              <a16:creationId xmlns:a16="http://schemas.microsoft.com/office/drawing/2014/main" id="{A5ED9AFE-EE8D-B9EB-7742-9B2A25878790}"/>
            </a:ext>
          </a:extLst>
        </xdr:cNvPr>
        <xdr:cNvSpPr txBox="1"/>
      </xdr:nvSpPr>
      <xdr:spPr>
        <a:xfrm>
          <a:off x="14678025" y="1009650"/>
          <a:ext cx="3448050" cy="704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This page is intentionally</a:t>
          </a:r>
          <a:r>
            <a:rPr lang="en-GB" sz="1100" baseline="0"/>
            <a:t> left blank. </a:t>
          </a:r>
          <a:r>
            <a:rPr lang="en-GB" sz="1100"/>
            <a:t>As this is a new PC at PR24,</a:t>
          </a:r>
          <a:r>
            <a:rPr lang="en-GB" sz="1100" baseline="0"/>
            <a:t> there are no PR19 PCLs for comparison.</a:t>
          </a:r>
          <a:endParaRPr lang="en-GB"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340893</xdr:colOff>
      <xdr:row>5</xdr:row>
      <xdr:rowOff>115052</xdr:rowOff>
    </xdr:from>
    <xdr:to>
      <xdr:col>25</xdr:col>
      <xdr:colOff>661736</xdr:colOff>
      <xdr:row>9</xdr:row>
      <xdr:rowOff>54894</xdr:rowOff>
    </xdr:to>
    <xdr:sp macro="" textlink="">
      <xdr:nvSpPr>
        <xdr:cNvPr id="2" name="TextBox 1">
          <a:extLst>
            <a:ext uri="{FF2B5EF4-FFF2-40B4-BE49-F238E27FC236}">
              <a16:creationId xmlns:a16="http://schemas.microsoft.com/office/drawing/2014/main" id="{7F2457DC-330F-4C9F-8F29-818F11A38820}"/>
            </a:ext>
          </a:extLst>
        </xdr:cNvPr>
        <xdr:cNvSpPr txBox="1"/>
      </xdr:nvSpPr>
      <xdr:spPr>
        <a:xfrm>
          <a:off x="22609340" y="1308184"/>
          <a:ext cx="3729791" cy="71186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This page provides Draft</a:t>
          </a:r>
          <a:r>
            <a:rPr lang="en-GB" sz="1100" baseline="0"/>
            <a:t> Determination PCLs, which can be seen in the published model PR24-DD-PCM-Storm-overflows-1</a:t>
          </a:r>
          <a:endParaRPr lang="en-GB" sz="1100"/>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1</xdr:col>
      <xdr:colOff>84605</xdr:colOff>
      <xdr:row>2</xdr:row>
      <xdr:rowOff>143292</xdr:rowOff>
    </xdr:from>
    <xdr:ext cx="15755470" cy="1630739"/>
    <xdr:sp macro="" textlink="">
      <xdr:nvSpPr>
        <xdr:cNvPr id="4" name="TextBox 1">
          <a:extLst>
            <a:ext uri="{FF2B5EF4-FFF2-40B4-BE49-F238E27FC236}">
              <a16:creationId xmlns:a16="http://schemas.microsoft.com/office/drawing/2014/main" id="{9F69FB1A-5223-44EF-8993-E9089F784B64}"/>
            </a:ext>
          </a:extLst>
        </xdr:cNvPr>
        <xdr:cNvSpPr txBox="1"/>
      </xdr:nvSpPr>
      <xdr:spPr>
        <a:xfrm>
          <a:off x="775168" y="595730"/>
          <a:ext cx="15755470" cy="1630739"/>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a:latin typeface="+mn-lt"/>
            </a:rPr>
            <a:t>This</a:t>
          </a:r>
          <a:r>
            <a:rPr lang="en-GB" sz="1100" baseline="0">
              <a:latin typeface="+mn-lt"/>
            </a:rPr>
            <a:t> purpose of this sheet is to provide adjusted historical data that more accurately represents performance when compared with company forecasts. This is because where companies have not forecast 100% uptime during the 2025-2030 period, and in any historical outturn data, values include the 'unmonitored adjustment' for EDM uptime. This adjustment assumes that any overflows not returning data are spilling at 100 spills per year. </a:t>
          </a:r>
        </a:p>
        <a:p>
          <a:endParaRPr lang="en-GB" sz="1100" baseline="0">
            <a:latin typeface="+mn-lt"/>
          </a:endParaRPr>
        </a:p>
        <a:p>
          <a:r>
            <a:rPr lang="en-GB" sz="1100" baseline="0">
              <a:latin typeface="+mn-lt"/>
            </a:rPr>
            <a:t>The calculation below takes company reported historical performance, removes the unmonitored adjustment , and applies an adjustment to consider monitored spills over monitored overflows (rather than monitored spills over total overflows, which will underestimate the total average spills). </a:t>
          </a:r>
        </a:p>
        <a:p>
          <a:endParaRPr lang="en-GB" sz="1100" baseline="0">
            <a:latin typeface="+mn-lt"/>
          </a:endParaRPr>
        </a:p>
        <a:p>
          <a:r>
            <a:rPr lang="en-GB" sz="1100" baseline="0">
              <a:latin typeface="+mn-lt"/>
            </a:rPr>
            <a:t>These values more closely reflect the EA reported EDM figures. In some cases there is variance between the EA reported data and adjusted historical data. This is due to differences in reported overflows, and calculation methodology. The EA normalised figure is calculated by dividing total monitored spills by number of EDMs returning spills data, whereas the adjusted value uses the aggregated uptime. </a:t>
          </a:r>
          <a:endParaRPr lang="en-GB" sz="1100">
            <a:latin typeface="+mn-lt"/>
          </a:endParaRP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1</xdr:col>
      <xdr:colOff>26743</xdr:colOff>
      <xdr:row>2</xdr:row>
      <xdr:rowOff>207926</xdr:rowOff>
    </xdr:from>
    <xdr:ext cx="17199900" cy="642484"/>
    <xdr:sp macro="" textlink="">
      <xdr:nvSpPr>
        <xdr:cNvPr id="7" name="TextBox 3">
          <a:extLst>
            <a:ext uri="{FF2B5EF4-FFF2-40B4-BE49-F238E27FC236}">
              <a16:creationId xmlns:a16="http://schemas.microsoft.com/office/drawing/2014/main" id="{8DA2CC30-AA8B-4D1B-90DD-4F31E8CA159B}"/>
            </a:ext>
          </a:extLst>
        </xdr:cNvPr>
        <xdr:cNvSpPr txBox="1"/>
      </xdr:nvSpPr>
      <xdr:spPr>
        <a:xfrm>
          <a:off x="285279" y="684176"/>
          <a:ext cx="17199900" cy="64248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This tab presents</a:t>
          </a:r>
          <a:r>
            <a:rPr lang="en-GB" sz="1100" baseline="0"/>
            <a:t> a s</a:t>
          </a:r>
          <a:r>
            <a:rPr lang="en-GB" sz="1100"/>
            <a:t>ummary of our PR24 draft determination PCLs for storm overflows.</a:t>
          </a:r>
          <a:r>
            <a:rPr lang="en-GB" sz="1100" baseline="0"/>
            <a:t> </a:t>
          </a:r>
          <a:r>
            <a:rPr lang="en-GB" sz="1100"/>
            <a:t>Table</a:t>
          </a:r>
          <a:r>
            <a:rPr lang="en-GB" sz="1100" baseline="0"/>
            <a:t> compares 2021 outturn performance to company and Ofwat proposals.</a:t>
          </a:r>
          <a:r>
            <a:rPr lang="en-GB" sz="1100"/>
            <a:t> W</a:t>
          </a:r>
          <a:r>
            <a:rPr lang="en-GB" sz="1100">
              <a:solidFill>
                <a:schemeClr val="tx1"/>
              </a:solidFill>
              <a:effectLst/>
              <a:latin typeface="+mn-lt"/>
              <a:ea typeface="+mn-ea"/>
              <a:cs typeface="+mn-cs"/>
            </a:rPr>
            <a:t>e use the 2021 outturn figure as it is indicative of a ‘typical year’ of rainfall (comparable to the long-term average) and is therefore a relevant comparison for understanding required performance improvements. The</a:t>
          </a:r>
          <a:r>
            <a:rPr lang="en-GB" sz="1100" baseline="0">
              <a:solidFill>
                <a:schemeClr val="tx1"/>
              </a:solidFill>
              <a:effectLst/>
              <a:latin typeface="+mn-lt"/>
              <a:ea typeface="+mn-ea"/>
              <a:cs typeface="+mn-cs"/>
            </a:rPr>
            <a:t> average from 2020 to 2024 would include outlier data from very dry (2022) and very wet (2023) years. Outturn data from 2021-22 to 2023-24 is adjusted for 100% monitoring, following the method outlined on tab Anaylsis_additional (ADJUSTMT).</a:t>
          </a:r>
        </a:p>
      </xdr:txBody>
    </xdr:sp>
    <xdr:clientData/>
  </xdr:oneCellAnchor>
  <xdr:oneCellAnchor>
    <xdr:from>
      <xdr:col>0</xdr:col>
      <xdr:colOff>257173</xdr:colOff>
      <xdr:row>113</xdr:row>
      <xdr:rowOff>104776</xdr:rowOff>
    </xdr:from>
    <xdr:ext cx="15132506" cy="1152524"/>
    <xdr:sp macro="" textlink="">
      <xdr:nvSpPr>
        <xdr:cNvPr id="11" name="TextBox 2">
          <a:extLst>
            <a:ext uri="{FF2B5EF4-FFF2-40B4-BE49-F238E27FC236}">
              <a16:creationId xmlns:a16="http://schemas.microsoft.com/office/drawing/2014/main" id="{46102AB7-97A3-41A9-BE73-7D118178D61F}"/>
            </a:ext>
          </a:extLst>
        </xdr:cNvPr>
        <xdr:cNvSpPr txBox="1"/>
      </xdr:nvSpPr>
      <xdr:spPr>
        <a:xfrm>
          <a:off x="257173" y="24726901"/>
          <a:ext cx="15132506" cy="115252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a:solidFill>
                <a:schemeClr val="tx1"/>
              </a:solidFill>
              <a:effectLst/>
              <a:latin typeface="+mn-lt"/>
              <a:ea typeface="+mn-ea"/>
              <a:cs typeface="+mn-cs"/>
            </a:rPr>
            <a:t>Based on companies' proposals and outturn performance and considering that full event duration monitor (EDM) coverage of CSOs has been in place only since the end of 2023, we consider it reasonable to set an EDM uptime target of 97% in 2025-26, and a gradual improvement to 98% to 2029-30.</a:t>
          </a:r>
          <a:r>
            <a:rPr lang="en-GB" sz="1100" baseline="30000">
              <a:solidFill>
                <a:schemeClr val="tx1"/>
              </a:solidFill>
              <a:effectLst/>
              <a:latin typeface="+mn-lt"/>
              <a:ea typeface="+mn-ea"/>
              <a:cs typeface="+mn-cs"/>
            </a:rPr>
            <a:t>  </a:t>
          </a:r>
          <a:r>
            <a:rPr lang="en-GB" sz="1100">
              <a:solidFill>
                <a:schemeClr val="tx1"/>
              </a:solidFill>
              <a:effectLst/>
              <a:latin typeface="+mn-lt"/>
              <a:ea typeface="+mn-ea"/>
              <a:cs typeface="+mn-cs"/>
            </a:rPr>
            <a:t>This would represent a material improvement to the sector performance in 2023 (sector median being 93.6%). Data from the Environment Agency suggests this target is realistic over time because one company has already achieved 98.4% and the 2023 upper quartile of EDM uptime for the sector is 94.6%. A stretching target is needed because of the importance of accurate monitoring. </a:t>
          </a:r>
        </a:p>
        <a:p>
          <a:r>
            <a:rPr lang="en-GB" sz="1100">
              <a:solidFill>
                <a:schemeClr val="tx1"/>
              </a:solidFill>
              <a:effectLst/>
              <a:latin typeface="+mn-lt"/>
              <a:ea typeface="+mn-ea"/>
              <a:cs typeface="+mn-cs"/>
            </a:rPr>
            <a:t>We set a common level for all companies.</a:t>
          </a:r>
        </a:p>
        <a:p>
          <a:endParaRPr lang="en-GB" sz="1100"/>
        </a:p>
      </xdr:txBody>
    </xdr:sp>
    <xdr:clientData/>
  </xdr:oneCellAnchor>
  <xdr:oneCellAnchor>
    <xdr:from>
      <xdr:col>0</xdr:col>
      <xdr:colOff>246549</xdr:colOff>
      <xdr:row>69</xdr:row>
      <xdr:rowOff>124558</xdr:rowOff>
    </xdr:from>
    <xdr:ext cx="10983425" cy="361217"/>
    <xdr:sp macro="" textlink="">
      <xdr:nvSpPr>
        <xdr:cNvPr id="6" name="TextBox 5">
          <a:extLst>
            <a:ext uri="{FF2B5EF4-FFF2-40B4-BE49-F238E27FC236}">
              <a16:creationId xmlns:a16="http://schemas.microsoft.com/office/drawing/2014/main" id="{BBF003ED-8A87-4A6A-A173-770E9CFA9A9D}"/>
            </a:ext>
          </a:extLst>
        </xdr:cNvPr>
        <xdr:cNvSpPr txBox="1"/>
      </xdr:nvSpPr>
      <xdr:spPr>
        <a:xfrm>
          <a:off x="246549" y="12716608"/>
          <a:ext cx="10983425" cy="36121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a:solidFill>
                <a:schemeClr val="tx1"/>
              </a:solidFill>
              <a:effectLst/>
              <a:latin typeface="+mn-lt"/>
              <a:ea typeface="+mn-ea"/>
              <a:cs typeface="+mn-cs"/>
            </a:rPr>
            <a:t>Here we</a:t>
          </a:r>
          <a:r>
            <a:rPr lang="en-GB" sz="1100" baseline="0">
              <a:solidFill>
                <a:schemeClr val="tx1"/>
              </a:solidFill>
              <a:effectLst/>
              <a:latin typeface="+mn-lt"/>
              <a:ea typeface="+mn-ea"/>
              <a:cs typeface="+mn-cs"/>
            </a:rPr>
            <a:t> present the total number of overflows and total spills calculated for each company based on final PCLs.</a:t>
          </a:r>
          <a:endParaRPr lang="en-GB" sz="1100">
            <a:solidFill>
              <a:schemeClr val="tx1"/>
            </a:solidFill>
            <a:effectLst/>
            <a:latin typeface="+mn-lt"/>
            <a:ea typeface="+mn-ea"/>
            <a:cs typeface="+mn-cs"/>
          </a:endParaRPr>
        </a:p>
      </xdr:txBody>
    </xdr:sp>
    <xdr:clientData/>
  </xdr:oneCellAnchor>
  <xdr:oneCellAnchor>
    <xdr:from>
      <xdr:col>1</xdr:col>
      <xdr:colOff>0</xdr:colOff>
      <xdr:row>148</xdr:row>
      <xdr:rowOff>1</xdr:rowOff>
    </xdr:from>
    <xdr:ext cx="21363214" cy="358588"/>
    <xdr:sp macro="" textlink="">
      <xdr:nvSpPr>
        <xdr:cNvPr id="2" name="TextBox 1">
          <a:extLst>
            <a:ext uri="{FF2B5EF4-FFF2-40B4-BE49-F238E27FC236}">
              <a16:creationId xmlns:a16="http://schemas.microsoft.com/office/drawing/2014/main" id="{79EC24C0-C252-42FF-8453-9CD32080D84B}"/>
            </a:ext>
          </a:extLst>
        </xdr:cNvPr>
        <xdr:cNvSpPr txBox="1"/>
      </xdr:nvSpPr>
      <xdr:spPr>
        <a:xfrm>
          <a:off x="257735" y="27790589"/>
          <a:ext cx="21363214" cy="3585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400">
              <a:solidFill>
                <a:sysClr val="windowText" lastClr="000000"/>
              </a:solidFill>
            </a:rPr>
            <a:t>This section provides</a:t>
          </a:r>
          <a:r>
            <a:rPr lang="en-GB" sz="1400" baseline="0">
              <a:solidFill>
                <a:sysClr val="windowText" lastClr="000000"/>
              </a:solidFill>
            </a:rPr>
            <a:t> a summary of key data</a:t>
          </a:r>
          <a:r>
            <a:rPr lang="en-GB" sz="1400" baseline="0">
              <a:solidFill>
                <a:sysClr val="windowText" lastClr="000000"/>
              </a:solidFill>
              <a:effectLst/>
              <a:latin typeface="+mn-lt"/>
              <a:ea typeface="+mn-ea"/>
              <a:cs typeface="+mn-cs"/>
            </a:rPr>
            <a:t> and spills improvement over the 2025-30 period. We use adjusted company reported figures for outturn data from 2020 to 2023 (see Additional_Analysis(ADJUSTMT) tab). </a:t>
          </a:r>
        </a:p>
        <a:p>
          <a:endParaRPr lang="en-GB" sz="1400" baseline="0">
            <a:solidFill>
              <a:srgbClr val="FF0000"/>
            </a:solidFill>
            <a:effectLst/>
            <a:latin typeface="+mn-lt"/>
            <a:ea typeface="+mn-ea"/>
            <a:cs typeface="+mn-cs"/>
          </a:endParaRPr>
        </a:p>
      </xdr:txBody>
    </xdr:sp>
    <xdr:clientData/>
  </xdr:oneCellAnchor>
  <xdr:twoCellAnchor>
    <xdr:from>
      <xdr:col>4</xdr:col>
      <xdr:colOff>253447</xdr:colOff>
      <xdr:row>239</xdr:row>
      <xdr:rowOff>178044</xdr:rowOff>
    </xdr:from>
    <xdr:to>
      <xdr:col>7</xdr:col>
      <xdr:colOff>852121</xdr:colOff>
      <xdr:row>242</xdr:row>
      <xdr:rowOff>54779</xdr:rowOff>
    </xdr:to>
    <xdr:sp macro="" textlink="">
      <xdr:nvSpPr>
        <xdr:cNvPr id="5" name="TextBox 4">
          <a:extLst>
            <a:ext uri="{FF2B5EF4-FFF2-40B4-BE49-F238E27FC236}">
              <a16:creationId xmlns:a16="http://schemas.microsoft.com/office/drawing/2014/main" id="{CCBC7153-5765-F6B0-2DF3-02CAAD6679E8}"/>
            </a:ext>
          </a:extLst>
        </xdr:cNvPr>
        <xdr:cNvSpPr txBox="1"/>
      </xdr:nvSpPr>
      <xdr:spPr>
        <a:xfrm>
          <a:off x="5081889" y="49048621"/>
          <a:ext cx="5170674" cy="7852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Please</a:t>
          </a:r>
          <a:r>
            <a:rPr lang="en-GB" sz="1100" baseline="0"/>
            <a:t> note we use 2025-26 as the typical baseline year for improvements as it aligns with UK government targets. We expect companies to forecast reductions from 2024-25 (i.e during AMP7) in order to meet these targets. </a:t>
          </a:r>
          <a:endParaRPr lang="en-GB" sz="1100"/>
        </a:p>
      </xdr:txBody>
    </xdr:sp>
    <xdr:clientData/>
  </xdr:twoCellAnchor>
  <xdr:oneCellAnchor>
    <xdr:from>
      <xdr:col>9</xdr:col>
      <xdr:colOff>1423520</xdr:colOff>
      <xdr:row>199</xdr:row>
      <xdr:rowOff>190698</xdr:rowOff>
    </xdr:from>
    <xdr:ext cx="6513368" cy="886360"/>
    <xdr:sp macro="" textlink="">
      <xdr:nvSpPr>
        <xdr:cNvPr id="12" name="TextBox 3">
          <a:extLst>
            <a:ext uri="{FF2B5EF4-FFF2-40B4-BE49-F238E27FC236}">
              <a16:creationId xmlns:a16="http://schemas.microsoft.com/office/drawing/2014/main" id="{51BB87FA-9D30-4E63-8409-61F72B958D2E}"/>
            </a:ext>
          </a:extLst>
        </xdr:cNvPr>
        <xdr:cNvSpPr txBox="1"/>
      </xdr:nvSpPr>
      <xdr:spPr>
        <a:xfrm>
          <a:off x="13871962" y="41199486"/>
          <a:ext cx="6513368" cy="8863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100">
              <a:solidFill>
                <a:schemeClr val="dk1"/>
              </a:solidFill>
              <a:latin typeface="+mn-lt"/>
              <a:ea typeface="+mn-ea"/>
              <a:cs typeface="+mn-cs"/>
            </a:rPr>
            <a:t>This</a:t>
          </a:r>
          <a:r>
            <a:rPr lang="en-GB" sz="1100" baseline="0">
              <a:solidFill>
                <a:schemeClr val="dk1"/>
              </a:solidFill>
              <a:latin typeface="+mn-lt"/>
              <a:ea typeface="+mn-ea"/>
              <a:cs typeface="+mn-cs"/>
            </a:rPr>
            <a:t> table summarises queries sent to companies to reconcile the benefits across the 2025-30 period, accounting for benefits from improvements over the 2020-25 period (AMP7), base improvements (as reported by the company) and enhancement spill reduction benefit from both within and outside of the WINEP/NEP. </a:t>
          </a:r>
          <a:endParaRPr lang="en-GB" sz="1100">
            <a:solidFill>
              <a:schemeClr val="dk1"/>
            </a:solidFill>
            <a:latin typeface="+mn-lt"/>
            <a:ea typeface="+mn-ea"/>
            <a:cs typeface="+mn-cs"/>
          </a:endParaRP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1</xdr:col>
      <xdr:colOff>20490</xdr:colOff>
      <xdr:row>2</xdr:row>
      <xdr:rowOff>189286</xdr:rowOff>
    </xdr:from>
    <xdr:ext cx="18408314" cy="1009251"/>
    <xdr:sp macro="" textlink="">
      <xdr:nvSpPr>
        <xdr:cNvPr id="17" name="TextBox 4">
          <a:extLst>
            <a:ext uri="{FF2B5EF4-FFF2-40B4-BE49-F238E27FC236}">
              <a16:creationId xmlns:a16="http://schemas.microsoft.com/office/drawing/2014/main" id="{A34EF09E-E09B-4C2A-8FA0-9958D01B1EAB}"/>
            </a:ext>
          </a:extLst>
        </xdr:cNvPr>
        <xdr:cNvSpPr txBox="1"/>
      </xdr:nvSpPr>
      <xdr:spPr>
        <a:xfrm>
          <a:off x="277251" y="669677"/>
          <a:ext cx="18408314" cy="1009251"/>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solidFill>
                <a:schemeClr val="tx1"/>
              </a:solidFill>
              <a:effectLst/>
              <a:latin typeface="+mn-lt"/>
              <a:ea typeface="+mn-ea"/>
              <a:cs typeface="+mn-cs"/>
            </a:rPr>
            <a:t>Storm overflow performance is reported on a calendar year basis, for example data for the 2029 calendar year (01/01/29-31/12/29) will be included in 2029-30 reporting. As such the 2025 target level of 20 spills per overflow or</a:t>
          </a:r>
          <a:r>
            <a:rPr lang="en-GB" sz="1100" baseline="0">
              <a:solidFill>
                <a:schemeClr val="tx1"/>
              </a:solidFill>
              <a:effectLst/>
              <a:latin typeface="+mn-lt"/>
              <a:ea typeface="+mn-ea"/>
              <a:cs typeface="+mn-cs"/>
            </a:rPr>
            <a:t> better relates to performance in the 01/01/25 to 31/12/25 period which will be reported in 2025-26. For assessment of all companies storm overflow proposals we consider the 2025-26 baseline to align with the SODRP commitments. </a:t>
          </a:r>
        </a:p>
        <a:p>
          <a:endParaRPr lang="en-GB" sz="1100" baseline="0">
            <a:solidFill>
              <a:schemeClr val="tx1"/>
            </a:solidFill>
            <a:effectLst/>
            <a:latin typeface="+mn-lt"/>
            <a:ea typeface="+mn-ea"/>
            <a:cs typeface="+mn-cs"/>
          </a:endParaRPr>
        </a:p>
        <a:p>
          <a:r>
            <a:rPr lang="en-GB">
              <a:effectLst/>
            </a:rPr>
            <a:t>This</a:t>
          </a:r>
          <a:r>
            <a:rPr lang="en-GB" baseline="0">
              <a:effectLst/>
            </a:rPr>
            <a:t> additional analysis tab considers both category 1 (meets or is below 20 spills in 2025) and 2 (above 20 spills in 2025) companies, assesses the baseline, the company response to our challenge of 5% stretch from base, and performs a check on profile. Here we adjust where necessary to maintain company performance in line with the sector.</a:t>
          </a:r>
          <a:endParaRPr lang="en-GB">
            <a:effectLst/>
          </a:endParaRPr>
        </a:p>
      </xdr:txBody>
    </xdr:sp>
    <xdr:clientData/>
  </xdr:oneCellAnchor>
  <xdr:oneCellAnchor>
    <xdr:from>
      <xdr:col>1</xdr:col>
      <xdr:colOff>17805</xdr:colOff>
      <xdr:row>8</xdr:row>
      <xdr:rowOff>186980</xdr:rowOff>
    </xdr:from>
    <xdr:ext cx="14907455" cy="541890"/>
    <xdr:sp macro="" textlink="">
      <xdr:nvSpPr>
        <xdr:cNvPr id="18" name="TextBox 5">
          <a:extLst>
            <a:ext uri="{FF2B5EF4-FFF2-40B4-BE49-F238E27FC236}">
              <a16:creationId xmlns:a16="http://schemas.microsoft.com/office/drawing/2014/main" id="{A71EB6C9-22C5-4CEB-84EE-9C88D937799A}"/>
            </a:ext>
          </a:extLst>
        </xdr:cNvPr>
        <xdr:cNvSpPr txBox="1"/>
      </xdr:nvSpPr>
      <xdr:spPr>
        <a:xfrm>
          <a:off x="274566" y="2423284"/>
          <a:ext cx="14907455" cy="541890"/>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a:solidFill>
                <a:schemeClr val="tx1"/>
              </a:solidFill>
              <a:effectLst/>
              <a:latin typeface="+mn-lt"/>
              <a:ea typeface="+mn-ea"/>
              <a:cs typeface="+mn-cs"/>
            </a:rPr>
            <a:t>We set the 2025-26 baseline for English companies at 20 spills or better if a company proposes</a:t>
          </a:r>
          <a:r>
            <a:rPr lang="en-GB" sz="1100" baseline="0">
              <a:solidFill>
                <a:schemeClr val="tx1"/>
              </a:solidFill>
              <a:effectLst/>
              <a:latin typeface="+mn-lt"/>
              <a:ea typeface="+mn-ea"/>
              <a:cs typeface="+mn-cs"/>
            </a:rPr>
            <a:t> to outperform this level.</a:t>
          </a:r>
          <a:r>
            <a:rPr lang="en-GB" sz="1100">
              <a:solidFill>
                <a:schemeClr val="tx1"/>
              </a:solidFill>
              <a:effectLst/>
              <a:latin typeface="+mn-lt"/>
              <a:ea typeface="+mn-ea"/>
              <a:cs typeface="+mn-cs"/>
            </a:rPr>
            <a:t> Where a company proposes a level greater than 20 we accept this where compelling evidence is provided. Below we outline</a:t>
          </a:r>
          <a:r>
            <a:rPr lang="en-GB" sz="1100" baseline="0">
              <a:solidFill>
                <a:schemeClr val="tx1"/>
              </a:solidFill>
              <a:effectLst/>
              <a:latin typeface="+mn-lt"/>
              <a:ea typeface="+mn-ea"/>
              <a:cs typeface="+mn-cs"/>
            </a:rPr>
            <a:t> the details of intervention, and the category which each company belongs to. </a:t>
          </a:r>
          <a:endParaRPr lang="en-GB" sz="1100"/>
        </a:p>
      </xdr:txBody>
    </xdr:sp>
    <xdr:clientData/>
  </xdr:oneCellAnchor>
  <xdr:oneCellAnchor>
    <xdr:from>
      <xdr:col>1</xdr:col>
      <xdr:colOff>24847</xdr:colOff>
      <xdr:row>32</xdr:row>
      <xdr:rowOff>149087</xdr:rowOff>
    </xdr:from>
    <xdr:ext cx="10361543" cy="642484"/>
    <xdr:sp macro="" textlink="">
      <xdr:nvSpPr>
        <xdr:cNvPr id="7" name="TextBox 6">
          <a:extLst>
            <a:ext uri="{FF2B5EF4-FFF2-40B4-BE49-F238E27FC236}">
              <a16:creationId xmlns:a16="http://schemas.microsoft.com/office/drawing/2014/main" id="{92107037-D7D0-447B-8178-631530307E4E}"/>
            </a:ext>
          </a:extLst>
        </xdr:cNvPr>
        <xdr:cNvSpPr txBox="1"/>
      </xdr:nvSpPr>
      <xdr:spPr>
        <a:xfrm>
          <a:off x="281608" y="10220739"/>
          <a:ext cx="10361543" cy="642484"/>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solidFill>
                <a:schemeClr val="tx1"/>
              </a:solidFill>
              <a:effectLst/>
              <a:latin typeface="+mn-lt"/>
              <a:ea typeface="+mn-ea"/>
              <a:cs typeface="+mn-cs"/>
            </a:rPr>
            <a:t>We are concerned that based on our analysis Yorkshire Water's </a:t>
          </a:r>
          <a:r>
            <a:rPr lang="en-GB" sz="1100">
              <a:solidFill>
                <a:sysClr val="windowText" lastClr="000000"/>
              </a:solidFill>
              <a:effectLst/>
              <a:latin typeface="+mn-lt"/>
              <a:ea typeface="+mn-ea"/>
              <a:cs typeface="+mn-cs"/>
            </a:rPr>
            <a:t>performance proposals for 2025 does not align with its storm overflow discharge reduction plan commitment. Nor does it align with the ambition of a binding commitment the company made in Section 19 undertakings it provided to us in response to an enforcement case in October 2022. For further details see Ofwat, 'PR24</a:t>
          </a:r>
          <a:r>
            <a:rPr lang="en-GB" sz="1100" baseline="0">
              <a:solidFill>
                <a:sysClr val="windowText" lastClr="000000"/>
              </a:solidFill>
              <a:effectLst/>
              <a:latin typeface="+mn-lt"/>
              <a:ea typeface="+mn-ea"/>
              <a:cs typeface="+mn-cs"/>
            </a:rPr>
            <a:t> final determinations - Yorkshire Water - Outcomes appendix'.</a:t>
          </a:r>
          <a:endParaRPr lang="en-GB" sz="1100">
            <a:solidFill>
              <a:sysClr val="windowText" lastClr="000000"/>
            </a:solidFill>
          </a:endParaRPr>
        </a:p>
      </xdr:txBody>
    </xdr:sp>
    <xdr:clientData/>
  </xdr:oneCellAnchor>
  <xdr:oneCellAnchor>
    <xdr:from>
      <xdr:col>1</xdr:col>
      <xdr:colOff>66467</xdr:colOff>
      <xdr:row>51</xdr:row>
      <xdr:rowOff>181389</xdr:rowOff>
    </xdr:from>
    <xdr:ext cx="19295580" cy="892037"/>
    <xdr:sp macro="" textlink="">
      <xdr:nvSpPr>
        <xdr:cNvPr id="8" name="TextBox 7">
          <a:extLst>
            <a:ext uri="{FF2B5EF4-FFF2-40B4-BE49-F238E27FC236}">
              <a16:creationId xmlns:a16="http://schemas.microsoft.com/office/drawing/2014/main" id="{ECBC7644-4555-42D8-A01E-61E58917DE7E}"/>
            </a:ext>
          </a:extLst>
        </xdr:cNvPr>
        <xdr:cNvSpPr txBox="1"/>
      </xdr:nvSpPr>
      <xdr:spPr>
        <a:xfrm>
          <a:off x="323642" y="14811789"/>
          <a:ext cx="19295580" cy="892037"/>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a:solidFill>
                <a:schemeClr val="tx1"/>
              </a:solidFill>
              <a:effectLst/>
              <a:latin typeface="+mn-lt"/>
              <a:ea typeface="+mn-ea"/>
              <a:cs typeface="+mn-cs"/>
            </a:rPr>
            <a:t>At PR24, we propose English companies deliver an improvement of at least 5% beyond the 2025-26 target of 20 from base expenditure. This represents an additional reduction of at least one average spill per overflow beyond what we expect them to deliver through their enhancement programmes. We consider that companies can deliver improvements in storm overflow spills by preventing or removing blockages, undertaking investment to ensure existing permits are met and maintaining assets well. Data reported to the Environment Agency over 2021-23 identifies that 18-29% of high spilling overflows on average across the sector are happening because of maintenance and operational issues. We consider 5% stretch is credible based on sector outturn improvements (over the past five years), company proposed improvements and the results of company's Storm Overflow Assessment Framework (SOAF) assessments.</a:t>
          </a:r>
          <a:endParaRPr lang="en-GB" sz="1100"/>
        </a:p>
      </xdr:txBody>
    </xdr:sp>
    <xdr:clientData/>
  </xdr:oneCellAnchor>
  <xdr:oneCellAnchor>
    <xdr:from>
      <xdr:col>0</xdr:col>
      <xdr:colOff>238125</xdr:colOff>
      <xdr:row>78</xdr:row>
      <xdr:rowOff>9526</xdr:rowOff>
    </xdr:from>
    <xdr:ext cx="20221575" cy="419099"/>
    <xdr:sp macro="" textlink="">
      <xdr:nvSpPr>
        <xdr:cNvPr id="19" name="TextBox 8">
          <a:extLst>
            <a:ext uri="{FF2B5EF4-FFF2-40B4-BE49-F238E27FC236}">
              <a16:creationId xmlns:a16="http://schemas.microsoft.com/office/drawing/2014/main" id="{6FA49BDA-0FD1-4140-9F97-FAAC4B482536}"/>
            </a:ext>
          </a:extLst>
        </xdr:cNvPr>
        <xdr:cNvSpPr txBox="1"/>
      </xdr:nvSpPr>
      <xdr:spPr>
        <a:xfrm>
          <a:off x="238125" y="25298401"/>
          <a:ext cx="20221575" cy="419099"/>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a:solidFill>
                <a:schemeClr val="tx1"/>
              </a:solidFill>
              <a:effectLst/>
              <a:latin typeface="+mn-lt"/>
              <a:ea typeface="+mn-ea"/>
              <a:cs typeface="+mn-cs"/>
            </a:rPr>
            <a:t>We compare companies proposed 2025-26 to 2029-30 performance from base to understand if the</a:t>
          </a:r>
          <a:r>
            <a:rPr lang="en-GB" sz="1100" baseline="0">
              <a:solidFill>
                <a:schemeClr val="tx1"/>
              </a:solidFill>
              <a:effectLst/>
              <a:latin typeface="+mn-lt"/>
              <a:ea typeface="+mn-ea"/>
              <a:cs typeface="+mn-cs"/>
            </a:rPr>
            <a:t> company is forecasting to deliver any proposals from base beyond 2025-26 levels which relates to the 20 spills per overflow target level for 2025 (as calendar year data for 2025 is reported in 2025-26).</a:t>
          </a:r>
          <a:endParaRPr lang="en-GB" sz="1100">
            <a:solidFill>
              <a:schemeClr val="tx1"/>
            </a:solidFill>
            <a:effectLst/>
            <a:latin typeface="+mn-lt"/>
            <a:ea typeface="+mn-ea"/>
            <a:cs typeface="+mn-cs"/>
          </a:endParaRPr>
        </a:p>
      </xdr:txBody>
    </xdr:sp>
    <xdr:clientData/>
  </xdr:oneCellAnchor>
  <xdr:oneCellAnchor>
    <xdr:from>
      <xdr:col>1</xdr:col>
      <xdr:colOff>0</xdr:colOff>
      <xdr:row>113</xdr:row>
      <xdr:rowOff>85724</xdr:rowOff>
    </xdr:from>
    <xdr:ext cx="23155275" cy="457201"/>
    <xdr:sp macro="" textlink="">
      <xdr:nvSpPr>
        <xdr:cNvPr id="20" name="TextBox 1">
          <a:extLst>
            <a:ext uri="{FF2B5EF4-FFF2-40B4-BE49-F238E27FC236}">
              <a16:creationId xmlns:a16="http://schemas.microsoft.com/office/drawing/2014/main" id="{2E25D5C7-0675-4E95-9C0A-F2F8F4A0EF51}"/>
            </a:ext>
          </a:extLst>
        </xdr:cNvPr>
        <xdr:cNvSpPr txBox="1"/>
      </xdr:nvSpPr>
      <xdr:spPr>
        <a:xfrm>
          <a:off x="257175" y="35147249"/>
          <a:ext cx="23155275" cy="457201"/>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a:solidFill>
                <a:schemeClr val="tx1"/>
              </a:solidFill>
              <a:effectLst/>
              <a:latin typeface="+mn-lt"/>
              <a:ea typeface="+mn-ea"/>
              <a:cs typeface="+mn-cs"/>
            </a:rPr>
            <a:t>To set the 2025-26 to 2029-30 PCL profile for storm overflows based on our revised 2025-26 and 2029-30 performance from totex levels. For</a:t>
          </a:r>
          <a:r>
            <a:rPr lang="en-GB" sz="1100" baseline="0">
              <a:solidFill>
                <a:schemeClr val="tx1"/>
              </a:solidFill>
              <a:effectLst/>
              <a:latin typeface="+mn-lt"/>
              <a:ea typeface="+mn-ea"/>
              <a:cs typeface="+mn-cs"/>
            </a:rPr>
            <a:t> category 1 companies, we </a:t>
          </a:r>
          <a:r>
            <a:rPr lang="en-GB" sz="1100">
              <a:solidFill>
                <a:schemeClr val="tx1"/>
              </a:solidFill>
              <a:effectLst/>
              <a:latin typeface="+mn-lt"/>
              <a:ea typeface="+mn-ea"/>
              <a:cs typeface="+mn-cs"/>
            </a:rPr>
            <a:t> assume a linear addition of the additional stretch from base to the companies proposed 2026-27 to 2029-30 performance from totex PCL figures. We make a further intervention for Southern water to incentivise reduction throughout the period as the company forecast maintains a stable level with no improvement between 26-27 and 28-29 despite the investment profiled through this period.</a:t>
          </a:r>
        </a:p>
      </xdr:txBody>
    </xdr:sp>
    <xdr:clientData/>
  </xdr:oneCellAnchor>
  <xdr:oneCellAnchor>
    <xdr:from>
      <xdr:col>1</xdr:col>
      <xdr:colOff>9525</xdr:colOff>
      <xdr:row>161</xdr:row>
      <xdr:rowOff>171450</xdr:rowOff>
    </xdr:from>
    <xdr:ext cx="12896851" cy="419100"/>
    <xdr:sp macro="" textlink="">
      <xdr:nvSpPr>
        <xdr:cNvPr id="4" name="TextBox 3">
          <a:extLst>
            <a:ext uri="{FF2B5EF4-FFF2-40B4-BE49-F238E27FC236}">
              <a16:creationId xmlns:a16="http://schemas.microsoft.com/office/drawing/2014/main" id="{EC509EC1-DE51-4BAC-BB5F-BE7345100485}"/>
            </a:ext>
          </a:extLst>
        </xdr:cNvPr>
        <xdr:cNvSpPr txBox="1"/>
      </xdr:nvSpPr>
      <xdr:spPr>
        <a:xfrm>
          <a:off x="266700" y="53454300"/>
          <a:ext cx="12896851" cy="419100"/>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a:solidFill>
                <a:schemeClr val="tx1"/>
              </a:solidFill>
              <a:effectLst/>
              <a:latin typeface="+mn-lt"/>
              <a:ea typeface="+mn-ea"/>
              <a:cs typeface="+mn-cs"/>
            </a:rPr>
            <a:t>Here we profile</a:t>
          </a:r>
          <a:r>
            <a:rPr lang="en-GB" sz="1100" baseline="0">
              <a:solidFill>
                <a:schemeClr val="tx1"/>
              </a:solidFill>
              <a:effectLst/>
              <a:latin typeface="+mn-lt"/>
              <a:ea typeface="+mn-ea"/>
              <a:cs typeface="+mn-cs"/>
            </a:rPr>
            <a:t> Ofwat PCLs based on the additional stretch we have applied and any changes made to company 2025-26 baselines. See below for details of adjustment made to Southern Water.</a:t>
          </a:r>
          <a:endParaRPr lang="en-GB" sz="1100">
            <a:solidFill>
              <a:schemeClr val="tx1"/>
            </a:solidFill>
            <a:effectLst/>
            <a:latin typeface="+mn-lt"/>
            <a:ea typeface="+mn-ea"/>
            <a:cs typeface="+mn-cs"/>
          </a:endParaRPr>
        </a:p>
        <a:p>
          <a:endParaRPr lang="en-GB" sz="1100"/>
        </a:p>
      </xdr:txBody>
    </xdr:sp>
    <xdr:clientData/>
  </xdr:oneCellAnchor>
  <xdr:oneCellAnchor>
    <xdr:from>
      <xdr:col>1</xdr:col>
      <xdr:colOff>0</xdr:colOff>
      <xdr:row>238</xdr:row>
      <xdr:rowOff>0</xdr:rowOff>
    </xdr:from>
    <xdr:ext cx="18192750" cy="323850"/>
    <xdr:sp macro="" textlink="">
      <xdr:nvSpPr>
        <xdr:cNvPr id="11" name="TextBox 10">
          <a:extLst>
            <a:ext uri="{FF2B5EF4-FFF2-40B4-BE49-F238E27FC236}">
              <a16:creationId xmlns:a16="http://schemas.microsoft.com/office/drawing/2014/main" id="{B6BFBBBE-A18A-4DE4-83D1-67CFC0C2CCA8}"/>
            </a:ext>
          </a:extLst>
        </xdr:cNvPr>
        <xdr:cNvSpPr txBox="1"/>
      </xdr:nvSpPr>
      <xdr:spPr>
        <a:xfrm>
          <a:off x="257175" y="61722000"/>
          <a:ext cx="18192750" cy="323850"/>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effectLst/>
              <a:latin typeface="+mn-lt"/>
              <a:ea typeface="+mn-ea"/>
              <a:cs typeface="+mn-cs"/>
            </a:rPr>
            <a:t>We make no adjustment to the companies proposed number of overflows for the 2025-30 period and we back-calculate</a:t>
          </a:r>
          <a:r>
            <a:rPr lang="en-GB" sz="1100" baseline="0">
              <a:solidFill>
                <a:schemeClr val="tx1"/>
              </a:solidFill>
              <a:effectLst/>
              <a:latin typeface="+mn-lt"/>
              <a:ea typeface="+mn-ea"/>
              <a:cs typeface="+mn-cs"/>
            </a:rPr>
            <a:t> the number of monitored spills that will provide performance equivalent to our PCL level. We round the spills to the nearest whole number.</a:t>
          </a:r>
          <a:endParaRPr lang="en-GB" sz="1100">
            <a:solidFill>
              <a:schemeClr val="tx1"/>
            </a:solidFill>
            <a:effectLst/>
            <a:latin typeface="+mn-lt"/>
            <a:ea typeface="+mn-ea"/>
            <a:cs typeface="+mn-cs"/>
          </a:endParaRPr>
        </a:p>
        <a:p>
          <a:endParaRPr lang="en-GB" sz="1100"/>
        </a:p>
      </xdr:txBody>
    </xdr:sp>
    <xdr:clientData/>
  </xdr:oneCellAnchor>
  <xdr:oneCellAnchor>
    <xdr:from>
      <xdr:col>6</xdr:col>
      <xdr:colOff>472009</xdr:colOff>
      <xdr:row>11</xdr:row>
      <xdr:rowOff>193811</xdr:rowOff>
    </xdr:from>
    <xdr:ext cx="4688056" cy="2348950"/>
    <xdr:sp macro="" textlink="">
      <xdr:nvSpPr>
        <xdr:cNvPr id="13" name="TextBox 2">
          <a:extLst>
            <a:ext uri="{FF2B5EF4-FFF2-40B4-BE49-F238E27FC236}">
              <a16:creationId xmlns:a16="http://schemas.microsoft.com/office/drawing/2014/main" id="{D9F45B4F-8A24-4EED-BA4F-8A01B85B71F2}"/>
            </a:ext>
          </a:extLst>
        </xdr:cNvPr>
        <xdr:cNvSpPr txBox="1"/>
      </xdr:nvSpPr>
      <xdr:spPr>
        <a:xfrm>
          <a:off x="11090313" y="3324637"/>
          <a:ext cx="4688056" cy="2348950"/>
        </a:xfrm>
        <a:prstGeom prst="rect">
          <a:avLst/>
        </a:prstGeom>
        <a:solidFill>
          <a:schemeClr val="bg1">
            <a:lumMod val="95000"/>
          </a:schemeClr>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baseline="0">
              <a:latin typeface="Krub" panose="00000500000000000000" pitchFamily="2" charset="-34"/>
              <a:cs typeface="Krub" panose="00000500000000000000" pitchFamily="2" charset="-34"/>
            </a:rPr>
            <a:t>To forecast the PCL, we asked companies to assume 100% 'uptime' or EDM monitoring - i.e. to forecast 'actual' spills during the period. We asked this as it provides a more accurate view of company performance, and because otherwise the PCL includes the 'unmonitored adjustment'.</a:t>
          </a:r>
        </a:p>
        <a:p>
          <a:endParaRPr lang="en-GB" sz="1100" baseline="0">
            <a:latin typeface="Krub" panose="00000500000000000000" pitchFamily="2" charset="-34"/>
            <a:cs typeface="Krub" panose="00000500000000000000" pitchFamily="2" charset="-34"/>
          </a:endParaRPr>
        </a:p>
        <a:p>
          <a:r>
            <a:rPr lang="en-GB" sz="1100" baseline="0">
              <a:latin typeface="Krub" panose="00000500000000000000" pitchFamily="2" charset="-34"/>
              <a:cs typeface="Krub" panose="00000500000000000000" pitchFamily="2" charset="-34"/>
            </a:rPr>
            <a:t>In cases where companies did not forecast performance based on 100%, we have adjusted company forecast to assume 100% monitoring. This applies to TMS, YKY, and SRN. Here, company forecast values have been taken from 'anaylsis_additional (ADJUSTMT)' sheet.</a:t>
          </a:r>
          <a:endParaRPr lang="en-GB" sz="1100" baseline="0">
            <a:solidFill>
              <a:sysClr val="windowText" lastClr="000000"/>
            </a:solidFill>
            <a:latin typeface="Krub" panose="00000500000000000000" pitchFamily="2" charset="-34"/>
            <a:cs typeface="Krub" panose="00000500000000000000" pitchFamily="2" charset="-34"/>
          </a:endParaRPr>
        </a:p>
      </xdr:txBody>
    </xdr:sp>
    <xdr:clientData/>
  </xdr:oneCellAnchor>
  <xdr:oneCellAnchor>
    <xdr:from>
      <xdr:col>1</xdr:col>
      <xdr:colOff>24847</xdr:colOff>
      <xdr:row>42</xdr:row>
      <xdr:rowOff>104152</xdr:rowOff>
    </xdr:from>
    <xdr:ext cx="10361543" cy="459100"/>
    <xdr:sp macro="" textlink="">
      <xdr:nvSpPr>
        <xdr:cNvPr id="21" name="TextBox 13">
          <a:extLst>
            <a:ext uri="{FF2B5EF4-FFF2-40B4-BE49-F238E27FC236}">
              <a16:creationId xmlns:a16="http://schemas.microsoft.com/office/drawing/2014/main" id="{CE84F2EC-684E-4DE9-83B7-833EEDFE2BDD}"/>
            </a:ext>
          </a:extLst>
        </xdr:cNvPr>
        <xdr:cNvSpPr txBox="1"/>
      </xdr:nvSpPr>
      <xdr:spPr>
        <a:xfrm>
          <a:off x="281608" y="12875935"/>
          <a:ext cx="10361543" cy="459100"/>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solidFill>
                <a:schemeClr val="tx1"/>
              </a:solidFill>
              <a:effectLst/>
              <a:latin typeface="+mn-lt"/>
              <a:ea typeface="+mn-ea"/>
              <a:cs typeface="+mn-cs"/>
            </a:rPr>
            <a:t>We also adjust Wessex Water to a</a:t>
          </a:r>
          <a:r>
            <a:rPr lang="en-GB" sz="1100" baseline="0">
              <a:solidFill>
                <a:schemeClr val="tx1"/>
              </a:solidFill>
              <a:effectLst/>
              <a:latin typeface="+mn-lt"/>
              <a:ea typeface="+mn-ea"/>
              <a:cs typeface="+mn-cs"/>
            </a:rPr>
            <a:t> level between its company forecast level of 23.50 spills and 20. The company has identified in DD representations that its P50 rainfall value is 22.39. We apply AMP7 benefits to this (also identified by the company) to result in the final PCL of 21.89.</a:t>
          </a:r>
          <a:endParaRPr lang="en-GB" sz="1100">
            <a:solidFill>
              <a:srgbClr val="FF0000"/>
            </a:solidFill>
          </a:endParaRPr>
        </a:p>
      </xdr:txBody>
    </xdr:sp>
    <xdr:clientData/>
  </xdr:oneCellAnchor>
  <xdr:oneCellAnchor>
    <xdr:from>
      <xdr:col>14</xdr:col>
      <xdr:colOff>533347</xdr:colOff>
      <xdr:row>65</xdr:row>
      <xdr:rowOff>268899</xdr:rowOff>
    </xdr:from>
    <xdr:ext cx="2814845" cy="2455251"/>
    <xdr:sp macro="" textlink="">
      <xdr:nvSpPr>
        <xdr:cNvPr id="15" name="TextBox 14">
          <a:extLst>
            <a:ext uri="{FF2B5EF4-FFF2-40B4-BE49-F238E27FC236}">
              <a16:creationId xmlns:a16="http://schemas.microsoft.com/office/drawing/2014/main" id="{00E337DB-EED2-4AC2-8071-B9E769FE9970}"/>
            </a:ext>
          </a:extLst>
        </xdr:cNvPr>
        <xdr:cNvSpPr txBox="1"/>
      </xdr:nvSpPr>
      <xdr:spPr>
        <a:xfrm>
          <a:off x="25507897" y="20423799"/>
          <a:ext cx="2814845" cy="2455251"/>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a:solidFill>
                <a:schemeClr val="tx1"/>
              </a:solidFill>
              <a:effectLst/>
              <a:latin typeface="+mn-lt"/>
              <a:ea typeface="+mn-ea"/>
              <a:cs typeface="+mn-cs"/>
            </a:rPr>
            <a:t>As TMS falls between the two categories</a:t>
          </a:r>
          <a:r>
            <a:rPr lang="en-GB" sz="1100" baseline="0">
              <a:solidFill>
                <a:schemeClr val="tx1"/>
              </a:solidFill>
              <a:effectLst/>
              <a:latin typeface="+mn-lt"/>
              <a:ea typeface="+mn-ea"/>
              <a:cs typeface="+mn-cs"/>
            </a:rPr>
            <a:t> of company, we do not think it is credible to apply company enhancement directly onto the adjusted baseline position. We therefore treat them more like the category 1 companies, applying 5% base stretch onto the 2029-30 position. We then stretch an additional 0.17 to reach the DD PCL, as we do not think it is credible for TMS 2029-30 PCL to be worse at FD than at DD.</a:t>
          </a:r>
          <a:endParaRPr lang="en-GB" sz="1100">
            <a:solidFill>
              <a:schemeClr val="tx1"/>
            </a:solidFill>
            <a:effectLst/>
            <a:latin typeface="+mn-lt"/>
            <a:ea typeface="+mn-ea"/>
            <a:cs typeface="+mn-cs"/>
          </a:endParaRPr>
        </a:p>
      </xdr:txBody>
    </xdr:sp>
    <xdr:clientData/>
  </xdr:oneCellAnchor>
  <xdr:oneCellAnchor>
    <xdr:from>
      <xdr:col>7</xdr:col>
      <xdr:colOff>457200</xdr:colOff>
      <xdr:row>139</xdr:row>
      <xdr:rowOff>66675</xdr:rowOff>
    </xdr:from>
    <xdr:ext cx="2314575" cy="3000375"/>
    <xdr:sp macro="" textlink="">
      <xdr:nvSpPr>
        <xdr:cNvPr id="3" name="TextBox 2">
          <a:extLst>
            <a:ext uri="{FF2B5EF4-FFF2-40B4-BE49-F238E27FC236}">
              <a16:creationId xmlns:a16="http://schemas.microsoft.com/office/drawing/2014/main" id="{B0652881-27BA-49E7-9D1B-3C501D9ACB76}"/>
            </a:ext>
          </a:extLst>
        </xdr:cNvPr>
        <xdr:cNvSpPr txBox="1"/>
      </xdr:nvSpPr>
      <xdr:spPr>
        <a:xfrm>
          <a:off x="12792075" y="41328975"/>
          <a:ext cx="2314575" cy="3000375"/>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a:solidFill>
                <a:schemeClr val="tx1"/>
              </a:solidFill>
              <a:effectLst/>
              <a:latin typeface="+mn-lt"/>
              <a:ea typeface="+mn-ea"/>
              <a:cs typeface="+mn-cs"/>
            </a:rPr>
            <a:t>For</a:t>
          </a:r>
          <a:r>
            <a:rPr lang="en-GB" sz="1100" baseline="0">
              <a:solidFill>
                <a:schemeClr val="tx1"/>
              </a:solidFill>
              <a:effectLst/>
              <a:latin typeface="+mn-lt"/>
              <a:ea typeface="+mn-ea"/>
              <a:cs typeface="+mn-cs"/>
            </a:rPr>
            <a:t> category 1) companies, we apply base improvements in the final year, to allow companies a small opportunity for outperformance if base improvements are delivered sooner.</a:t>
          </a:r>
        </a:p>
        <a:p>
          <a:endParaRPr lang="en-GB" sz="1100" baseline="0">
            <a:solidFill>
              <a:schemeClr val="tx1"/>
            </a:solidFill>
            <a:effectLst/>
            <a:latin typeface="+mn-lt"/>
            <a:ea typeface="+mn-ea"/>
            <a:cs typeface="+mn-cs"/>
          </a:endParaRPr>
        </a:p>
        <a:p>
          <a:r>
            <a:rPr lang="en-GB" sz="1100" baseline="0">
              <a:solidFill>
                <a:schemeClr val="tx1"/>
              </a:solidFill>
              <a:effectLst/>
              <a:latin typeface="+mn-lt"/>
              <a:ea typeface="+mn-ea"/>
              <a:cs typeface="+mn-cs"/>
            </a:rPr>
            <a:t>For category 2) companies, and for TMS, we do not allow this and require the 5% base stretch to be delivered between 2026-27 and 2029-30.</a:t>
          </a:r>
          <a:endParaRPr lang="en-GB" sz="1100">
            <a:solidFill>
              <a:schemeClr val="tx1"/>
            </a:solidFill>
            <a:effectLst/>
            <a:latin typeface="+mn-lt"/>
            <a:ea typeface="+mn-ea"/>
            <a:cs typeface="+mn-cs"/>
          </a:endParaRPr>
        </a:p>
      </xdr:txBody>
    </xdr:sp>
    <xdr:clientData/>
  </xdr:oneCellAnchor>
  <xdr:oneCellAnchor>
    <xdr:from>
      <xdr:col>10</xdr:col>
      <xdr:colOff>495301</xdr:colOff>
      <xdr:row>102</xdr:row>
      <xdr:rowOff>104774</xdr:rowOff>
    </xdr:from>
    <xdr:ext cx="5772149" cy="1876425"/>
    <xdr:sp macro="" textlink="">
      <xdr:nvSpPr>
        <xdr:cNvPr id="22" name="TextBox 11">
          <a:extLst>
            <a:ext uri="{FF2B5EF4-FFF2-40B4-BE49-F238E27FC236}">
              <a16:creationId xmlns:a16="http://schemas.microsoft.com/office/drawing/2014/main" id="{05D63F06-1C1E-4FF1-BCC6-BDC2E0F916A9}"/>
            </a:ext>
          </a:extLst>
        </xdr:cNvPr>
        <xdr:cNvSpPr txBox="1"/>
      </xdr:nvSpPr>
      <xdr:spPr>
        <a:xfrm>
          <a:off x="17402176" y="32023049"/>
          <a:ext cx="5772149" cy="1876425"/>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a:solidFill>
                <a:schemeClr val="tx1"/>
              </a:solidFill>
              <a:effectLst/>
              <a:latin typeface="+mn-lt"/>
              <a:ea typeface="+mn-ea"/>
              <a:cs typeface="+mn-cs"/>
            </a:rPr>
            <a:t>These calculations demonstrate</a:t>
          </a:r>
          <a:r>
            <a:rPr lang="en-GB" sz="1100" baseline="0">
              <a:solidFill>
                <a:schemeClr val="tx1"/>
              </a:solidFill>
              <a:effectLst/>
              <a:latin typeface="+mn-lt"/>
              <a:ea typeface="+mn-ea"/>
              <a:cs typeface="+mn-cs"/>
            </a:rPr>
            <a:t> how we have evaluated the 2029-30 level for YKY and WSX. We apply their enhancement benefit onto the 2025-26 adjusted position.</a:t>
          </a:r>
        </a:p>
        <a:p>
          <a:endParaRPr lang="en-GB" sz="1100" baseline="0">
            <a:solidFill>
              <a:schemeClr val="tx1"/>
            </a:solidFill>
            <a:effectLst/>
            <a:latin typeface="+mn-lt"/>
            <a:ea typeface="+mn-ea"/>
            <a:cs typeface="+mn-cs"/>
          </a:endParaRPr>
        </a:p>
        <a:p>
          <a:r>
            <a:rPr lang="en-GB" sz="1100" baseline="0">
              <a:solidFill>
                <a:schemeClr val="tx1"/>
              </a:solidFill>
              <a:effectLst/>
              <a:latin typeface="+mn-lt"/>
              <a:ea typeface="+mn-ea"/>
              <a:cs typeface="+mn-cs"/>
            </a:rPr>
            <a:t>Note we do not apply benefits from 2025-26, as these benefits are from AMP7 activities.</a:t>
          </a:r>
        </a:p>
        <a:p>
          <a:endParaRPr lang="en-GB" sz="1100" baseline="0">
            <a:solidFill>
              <a:schemeClr val="tx1"/>
            </a:solidFill>
            <a:effectLst/>
            <a:latin typeface="+mn-lt"/>
            <a:ea typeface="+mn-ea"/>
            <a:cs typeface="+mn-cs"/>
          </a:endParaRPr>
        </a:p>
        <a:p>
          <a:r>
            <a:rPr lang="en-GB" sz="1100" baseline="0">
              <a:solidFill>
                <a:schemeClr val="tx1"/>
              </a:solidFill>
              <a:effectLst/>
              <a:latin typeface="+mn-lt"/>
              <a:ea typeface="+mn-ea"/>
              <a:cs typeface="+mn-cs"/>
            </a:rPr>
            <a:t>We use latest enhancement benefits as identified by the company through query responses </a:t>
          </a:r>
          <a:endParaRPr lang="en-GB" sz="1100">
            <a:solidFill>
              <a:schemeClr val="tx1"/>
            </a:solidFill>
            <a:effectLst/>
            <a:latin typeface="+mn-lt"/>
            <a:ea typeface="+mn-ea"/>
            <a:cs typeface="+mn-cs"/>
          </a:endParaRPr>
        </a:p>
      </xdr:txBody>
    </xdr:sp>
    <xdr:clientData/>
  </xdr:oneCellAnchor>
  <xdr:oneCellAnchor>
    <xdr:from>
      <xdr:col>15</xdr:col>
      <xdr:colOff>0</xdr:colOff>
      <xdr:row>116</xdr:row>
      <xdr:rowOff>285127</xdr:rowOff>
    </xdr:from>
    <xdr:ext cx="3854823" cy="2527549"/>
    <xdr:sp macro="" textlink="">
      <xdr:nvSpPr>
        <xdr:cNvPr id="16" name="TextBox 15">
          <a:extLst>
            <a:ext uri="{FF2B5EF4-FFF2-40B4-BE49-F238E27FC236}">
              <a16:creationId xmlns:a16="http://schemas.microsoft.com/office/drawing/2014/main" id="{007476C9-5DB9-4114-97D8-DD20FDB0F71C}"/>
            </a:ext>
          </a:extLst>
        </xdr:cNvPr>
        <xdr:cNvSpPr txBox="1"/>
      </xdr:nvSpPr>
      <xdr:spPr>
        <a:xfrm>
          <a:off x="24697765" y="40693539"/>
          <a:ext cx="3854823" cy="2527549"/>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a:solidFill>
                <a:sysClr val="windowText" lastClr="000000"/>
              </a:solidFill>
              <a:effectLst/>
              <a:latin typeface="+mn-lt"/>
              <a:ea typeface="+mn-ea"/>
              <a:cs typeface="+mn-cs"/>
            </a:rPr>
            <a:t>Here we evaluate the</a:t>
          </a:r>
          <a:r>
            <a:rPr lang="en-GB" sz="1100" baseline="0">
              <a:solidFill>
                <a:sysClr val="windowText" lastClr="000000"/>
              </a:solidFill>
              <a:effectLst/>
              <a:latin typeface="+mn-lt"/>
              <a:ea typeface="+mn-ea"/>
              <a:cs typeface="+mn-cs"/>
            </a:rPr>
            <a:t> company forecast performance (from both base and enhancement expenditure). We expect benefits from enhancement expenditure to be realised later in the period as schemes take time to build and provide spill reduction benefits.</a:t>
          </a:r>
        </a:p>
        <a:p>
          <a:endParaRPr lang="en-GB" sz="1100" baseline="0">
            <a:solidFill>
              <a:sysClr val="windowText" lastClr="000000"/>
            </a:solidFill>
            <a:effectLst/>
            <a:latin typeface="+mn-lt"/>
            <a:ea typeface="+mn-ea"/>
            <a:cs typeface="+mn-cs"/>
          </a:endParaRPr>
        </a:p>
        <a:p>
          <a:r>
            <a:rPr lang="en-GB" sz="1100" baseline="0">
              <a:solidFill>
                <a:sysClr val="windowText" lastClr="000000"/>
              </a:solidFill>
              <a:effectLst/>
              <a:latin typeface="+mn-lt"/>
              <a:ea typeface="+mn-ea"/>
              <a:cs typeface="+mn-cs"/>
            </a:rPr>
            <a:t>We compare each company against performance of the rest of the sector. English sector median by 2028-29 is 62.8%. SRN is an outlier at 26.5% in 2028-29. </a:t>
          </a:r>
        </a:p>
        <a:p>
          <a:endParaRPr lang="en-GB" sz="1100" baseline="0">
            <a:solidFill>
              <a:sysClr val="windowText" lastClr="000000"/>
            </a:solidFill>
            <a:effectLst/>
            <a:latin typeface="+mn-lt"/>
            <a:ea typeface="+mn-ea"/>
            <a:cs typeface="+mn-cs"/>
          </a:endParaRPr>
        </a:p>
        <a:p>
          <a:r>
            <a:rPr lang="en-GB" sz="1100">
              <a:solidFill>
                <a:sysClr val="windowText" lastClr="000000"/>
              </a:solidFill>
            </a:rPr>
            <a:t>The other</a:t>
          </a:r>
          <a:r>
            <a:rPr lang="en-GB" sz="1100" baseline="0">
              <a:solidFill>
                <a:sysClr val="windowText" lastClr="000000"/>
              </a:solidFill>
            </a:rPr>
            <a:t> outlier </a:t>
          </a:r>
          <a:r>
            <a:rPr lang="en-GB" sz="1100">
              <a:solidFill>
                <a:sysClr val="windowText" lastClr="000000"/>
              </a:solidFill>
            </a:rPr>
            <a:t>identified,</a:t>
          </a:r>
          <a:r>
            <a:rPr lang="en-GB" sz="1100" baseline="0">
              <a:solidFill>
                <a:sysClr val="windowText" lastClr="000000"/>
              </a:solidFill>
            </a:rPr>
            <a:t> </a:t>
          </a:r>
          <a:r>
            <a:rPr lang="en-GB" sz="1100">
              <a:solidFill>
                <a:sysClr val="windowText" lastClr="000000"/>
              </a:solidFill>
            </a:rPr>
            <a:t>WSX with 0% improvement in 2026-27</a:t>
          </a:r>
          <a:r>
            <a:rPr lang="en-GB" sz="1100" baseline="0">
              <a:solidFill>
                <a:sysClr val="windowText" lastClr="000000"/>
              </a:solidFill>
            </a:rPr>
            <a:t>, does not require intervention as Ofwat base stretch will apply in this year.</a:t>
          </a:r>
          <a:endParaRPr lang="en-GB" sz="1100">
            <a:solidFill>
              <a:sysClr val="windowText" lastClr="000000"/>
            </a:solidFill>
          </a:endParaRPr>
        </a:p>
      </xdr:txBody>
    </xdr:sp>
    <xdr:clientData/>
  </xdr:oneCellAnchor>
  <xdr:oneCellAnchor>
    <xdr:from>
      <xdr:col>12</xdr:col>
      <xdr:colOff>511969</xdr:colOff>
      <xdr:row>204</xdr:row>
      <xdr:rowOff>226218</xdr:rowOff>
    </xdr:from>
    <xdr:ext cx="4536281" cy="1716881"/>
    <xdr:sp macro="" textlink="">
      <xdr:nvSpPr>
        <xdr:cNvPr id="2" name="TextBox 1">
          <a:extLst>
            <a:ext uri="{FF2B5EF4-FFF2-40B4-BE49-F238E27FC236}">
              <a16:creationId xmlns:a16="http://schemas.microsoft.com/office/drawing/2014/main" id="{EDCB85CD-70BF-47FE-AB56-A08F33C5D521}"/>
            </a:ext>
          </a:extLst>
        </xdr:cNvPr>
        <xdr:cNvSpPr txBox="1"/>
      </xdr:nvSpPr>
      <xdr:spPr>
        <a:xfrm>
          <a:off x="20466844" y="54966393"/>
          <a:ext cx="4536281" cy="1716881"/>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a:solidFill>
                <a:sysClr val="windowText" lastClr="000000"/>
              </a:solidFill>
              <a:effectLst/>
              <a:latin typeface="+mn-lt"/>
              <a:ea typeface="+mn-ea"/>
              <a:cs typeface="+mn-cs"/>
            </a:rPr>
            <a:t>As identified in the</a:t>
          </a:r>
          <a:r>
            <a:rPr lang="en-GB" sz="1100" baseline="0">
              <a:solidFill>
                <a:sysClr val="windowText" lastClr="000000"/>
              </a:solidFill>
              <a:effectLst/>
              <a:latin typeface="+mn-lt"/>
              <a:ea typeface="+mn-ea"/>
              <a:cs typeface="+mn-cs"/>
            </a:rPr>
            <a:t> previous section, we apply an intervention to SRN in year 2028-29</a:t>
          </a:r>
          <a:r>
            <a:rPr lang="en-GB" sz="1100" baseline="0">
              <a:solidFill>
                <a:sysClr val="windowText" lastClr="000000"/>
              </a:solidFill>
            </a:rPr>
            <a:t>.</a:t>
          </a:r>
        </a:p>
        <a:p>
          <a:endParaRPr lang="en-GB" sz="1100" baseline="0">
            <a:solidFill>
              <a:sysClr val="windowText" lastClr="000000"/>
            </a:solidFill>
          </a:endParaRPr>
        </a:p>
        <a:p>
          <a:r>
            <a:rPr lang="en-GB" sz="1100" baseline="0">
              <a:solidFill>
                <a:sysClr val="windowText" lastClr="000000"/>
              </a:solidFill>
            </a:rPr>
            <a:t>In this intervention we expect SRN to deliver some benefits sooner. The next lowest company realises 40.2% of its benefits by the year 2028-29. Therefore, we expect SRN to deliver a level of 15.83 (40.2% of company forecast benefits) by the year 2028-29.</a:t>
          </a:r>
          <a:endParaRPr lang="en-GB" sz="1100">
            <a:solidFill>
              <a:sysClr val="windowText" lastClr="000000"/>
            </a:solidFill>
          </a:endParaRPr>
        </a:p>
      </xdr:txBody>
    </xdr:sp>
    <xdr:clientData/>
  </xdr:oneCellAnchor>
  <xdr:oneCellAnchor>
    <xdr:from>
      <xdr:col>4</xdr:col>
      <xdr:colOff>333375</xdr:colOff>
      <xdr:row>214</xdr:row>
      <xdr:rowOff>133350</xdr:rowOff>
    </xdr:from>
    <xdr:ext cx="4434876" cy="730486"/>
    <xdr:sp macro="" textlink="">
      <xdr:nvSpPr>
        <xdr:cNvPr id="5" name="TextBox 4">
          <a:extLst>
            <a:ext uri="{FF2B5EF4-FFF2-40B4-BE49-F238E27FC236}">
              <a16:creationId xmlns:a16="http://schemas.microsoft.com/office/drawing/2014/main" id="{85A33B78-8FAA-4847-BC92-A54BC2699910}"/>
            </a:ext>
          </a:extLst>
        </xdr:cNvPr>
        <xdr:cNvSpPr txBox="1"/>
      </xdr:nvSpPr>
      <xdr:spPr>
        <a:xfrm>
          <a:off x="5162550" y="57388125"/>
          <a:ext cx="4434876" cy="730486"/>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ysClr val="windowText" lastClr="000000"/>
              </a:solidFill>
              <a:effectLst/>
              <a:latin typeface="+mn-lt"/>
              <a:ea typeface="+mn-ea"/>
              <a:cs typeface="+mn-cs"/>
            </a:rPr>
            <a:t>A check</a:t>
          </a:r>
          <a:r>
            <a:rPr lang="en-GB" sz="1100" baseline="0">
              <a:solidFill>
                <a:sysClr val="windowText" lastClr="000000"/>
              </a:solidFill>
              <a:effectLst/>
              <a:latin typeface="+mn-lt"/>
              <a:ea typeface="+mn-ea"/>
              <a:cs typeface="+mn-cs"/>
            </a:rPr>
            <a:t> on improvement across the period from total expenditure does not identify any outliers by 2028-29 that need further adjustment.</a:t>
          </a:r>
          <a:endParaRPr lang="en-GB" sz="1100">
            <a:solidFill>
              <a:sysClr val="windowText" lastClr="000000"/>
            </a:solidFill>
          </a:endParaRPr>
        </a:p>
      </xdr:txBody>
    </xdr:sp>
    <xdr:clientData/>
  </xdr:oneCellAnchor>
</xdr:wsDr>
</file>

<file path=xl/theme/theme1.xml><?xml version="1.0" encoding="utf-8"?>
<a:theme xmlns:a="http://schemas.openxmlformats.org/drawingml/2006/main" name="Ofwat">
  <a:themeElements>
    <a:clrScheme name="Ofwat">
      <a:dk1>
        <a:sysClr val="windowText" lastClr="000000"/>
      </a:dk1>
      <a:lt1>
        <a:sysClr val="window" lastClr="FFFFFF"/>
      </a:lt1>
      <a:dk2>
        <a:srgbClr val="003595"/>
      </a:dk2>
      <a:lt2>
        <a:srgbClr val="DCECF5"/>
      </a:lt2>
      <a:accent1>
        <a:srgbClr val="0071CE"/>
      </a:accent1>
      <a:accent2>
        <a:srgbClr val="63656A"/>
      </a:accent2>
      <a:accent3>
        <a:srgbClr val="FFB81D"/>
      </a:accent3>
      <a:accent4>
        <a:srgbClr val="62A70F"/>
      </a:accent4>
      <a:accent5>
        <a:srgbClr val="FF8772"/>
      </a:accent5>
      <a:accent6>
        <a:srgbClr val="D60037"/>
      </a:accent6>
      <a:hlink>
        <a:srgbClr val="0071CE"/>
      </a:hlink>
      <a:folHlink>
        <a:srgbClr val="94368D"/>
      </a:folHlink>
    </a:clrScheme>
    <a:fontScheme name="Ofwat">
      <a:majorFont>
        <a:latin typeface="Krub SemiBold"/>
        <a:ea typeface=""/>
        <a:cs typeface=""/>
      </a:majorFont>
      <a:minorFont>
        <a:latin typeface="Krub"/>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wat 2016" id="{A420DE61-A4E8-4DB5-890E-1E2F09860D19}" vid="{7B41E948-0C9A-4054-BED8-27FCA73304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environment.data.gov.uk/dataset/21e15f12-0df8-4bfc-b763-45226c16a8ac" TargetMode="External"/><Relationship Id="rId1" Type="http://schemas.openxmlformats.org/officeDocument/2006/relationships/hyperlink" Target="https://assets.publishing.service.gov.uk/media/6537e1c55e47a50014989910/Expanded_Storm_Overflows_Discharge_Reduction_Plan.pdf" TargetMode="External"/><Relationship Id="rId4"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PR24@ofwat.gov.uk"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3" Type="http://schemas.openxmlformats.org/officeDocument/2006/relationships/hyperlink" Target="https://environment.data.gov.uk/dataset/21e15f12-0df8-4bfc-b763-45226c16a8ac" TargetMode="External"/><Relationship Id="rId18" Type="http://schemas.openxmlformats.org/officeDocument/2006/relationships/hyperlink" Target="https://environment.data.gov.uk/dataset/21e15f12-0df8-4bfc-b763-45226c16a8ac" TargetMode="External"/><Relationship Id="rId26" Type="http://schemas.openxmlformats.org/officeDocument/2006/relationships/hyperlink" Target="https://environment.data.gov.uk/dataset/21e15f12-0df8-4bfc-b763-45226c16a8ac" TargetMode="External"/><Relationship Id="rId39" Type="http://schemas.openxmlformats.org/officeDocument/2006/relationships/hyperlink" Target="https://environment.data.gov.uk/dataset/21e15f12-0df8-4bfc-b763-45226c16a8ac" TargetMode="External"/><Relationship Id="rId21" Type="http://schemas.openxmlformats.org/officeDocument/2006/relationships/hyperlink" Target="https://environment.data.gov.uk/dataset/21e15f12-0df8-4bfc-b763-45226c16a8ac" TargetMode="External"/><Relationship Id="rId34" Type="http://schemas.openxmlformats.org/officeDocument/2006/relationships/hyperlink" Target="https://environment.data.gov.uk/dataset/21e15f12-0df8-4bfc-b763-45226c16a8ac" TargetMode="External"/><Relationship Id="rId42" Type="http://schemas.openxmlformats.org/officeDocument/2006/relationships/hyperlink" Target="https://environment.data.gov.uk/dataset/21e15f12-0df8-4bfc-b763-45226c16a8ac" TargetMode="External"/><Relationship Id="rId47" Type="http://schemas.openxmlformats.org/officeDocument/2006/relationships/hyperlink" Target="https://environment.data.gov.uk/dataset/21e15f12-0df8-4bfc-b763-45226c16a8ac" TargetMode="External"/><Relationship Id="rId50" Type="http://schemas.openxmlformats.org/officeDocument/2006/relationships/hyperlink" Target="https://environment.data.gov.uk/dataset/21e15f12-0df8-4bfc-b763-45226c16a8ac" TargetMode="External"/><Relationship Id="rId55" Type="http://schemas.openxmlformats.org/officeDocument/2006/relationships/hyperlink" Target="https://environment.data.gov.uk/dataset/21e15f12-0df8-4bfc-b763-45226c16a8ac" TargetMode="External"/><Relationship Id="rId7" Type="http://schemas.openxmlformats.org/officeDocument/2006/relationships/hyperlink" Target="https://environment.data.gov.uk/dataset/21e15f12-0df8-4bfc-b763-45226c16a8ac" TargetMode="External"/><Relationship Id="rId2" Type="http://schemas.openxmlformats.org/officeDocument/2006/relationships/hyperlink" Target="https://naturalresources.wales/evidence-and-data/research-and-reports/water-reports/annual-performance-report-for-dwr-cymru-welsh-water/?lang=en" TargetMode="External"/><Relationship Id="rId16" Type="http://schemas.openxmlformats.org/officeDocument/2006/relationships/hyperlink" Target="https://environment.data.gov.uk/dataset/21e15f12-0df8-4bfc-b763-45226c16a8ac" TargetMode="External"/><Relationship Id="rId29" Type="http://schemas.openxmlformats.org/officeDocument/2006/relationships/hyperlink" Target="https://environment.data.gov.uk/dataset/21e15f12-0df8-4bfc-b763-45226c16a8ac" TargetMode="External"/><Relationship Id="rId11" Type="http://schemas.openxmlformats.org/officeDocument/2006/relationships/hyperlink" Target="https://environment.data.gov.uk/dataset/21e15f12-0df8-4bfc-b763-45226c16a8ac" TargetMode="External"/><Relationship Id="rId24" Type="http://schemas.openxmlformats.org/officeDocument/2006/relationships/hyperlink" Target="https://environment.data.gov.uk/dataset/21e15f12-0df8-4bfc-b763-45226c16a8ac" TargetMode="External"/><Relationship Id="rId32" Type="http://schemas.openxmlformats.org/officeDocument/2006/relationships/hyperlink" Target="https://environment.data.gov.uk/dataset/21e15f12-0df8-4bfc-b763-45226c16a8ac" TargetMode="External"/><Relationship Id="rId37" Type="http://schemas.openxmlformats.org/officeDocument/2006/relationships/hyperlink" Target="https://environment.data.gov.uk/dataset/21e15f12-0df8-4bfc-b763-45226c16a8ac" TargetMode="External"/><Relationship Id="rId40" Type="http://schemas.openxmlformats.org/officeDocument/2006/relationships/hyperlink" Target="https://environment.data.gov.uk/dataset/21e15f12-0df8-4bfc-b763-45226c16a8ac" TargetMode="External"/><Relationship Id="rId45" Type="http://schemas.openxmlformats.org/officeDocument/2006/relationships/hyperlink" Target="https://environment.data.gov.uk/dataset/21e15f12-0df8-4bfc-b763-45226c16a8ac" TargetMode="External"/><Relationship Id="rId53" Type="http://schemas.openxmlformats.org/officeDocument/2006/relationships/hyperlink" Target="https://environment.data.gov.uk/dataset/21e15f12-0df8-4bfc-b763-45226c16a8ac" TargetMode="External"/><Relationship Id="rId58" Type="http://schemas.openxmlformats.org/officeDocument/2006/relationships/hyperlink" Target="https://environment.data.gov.uk/dataset/21e15f12-0df8-4bfc-b763-45226c16a8ac" TargetMode="External"/><Relationship Id="rId5" Type="http://schemas.openxmlformats.org/officeDocument/2006/relationships/hyperlink" Target="https://environment.data.gov.uk/dataset/21e15f12-0df8-4bfc-b763-45226c16a8ac" TargetMode="External"/><Relationship Id="rId19" Type="http://schemas.openxmlformats.org/officeDocument/2006/relationships/hyperlink" Target="https://environment.data.gov.uk/dataset/21e15f12-0df8-4bfc-b763-45226c16a8ac" TargetMode="External"/><Relationship Id="rId4" Type="http://schemas.openxmlformats.org/officeDocument/2006/relationships/hyperlink" Target="https://environment.data.gov.uk/dataset/21e15f12-0df8-4bfc-b763-45226c16a8ac" TargetMode="External"/><Relationship Id="rId9" Type="http://schemas.openxmlformats.org/officeDocument/2006/relationships/hyperlink" Target="https://environment.data.gov.uk/dataset/21e15f12-0df8-4bfc-b763-45226c16a8ac" TargetMode="External"/><Relationship Id="rId14" Type="http://schemas.openxmlformats.org/officeDocument/2006/relationships/hyperlink" Target="https://environment.data.gov.uk/dataset/21e15f12-0df8-4bfc-b763-45226c16a8ac" TargetMode="External"/><Relationship Id="rId22" Type="http://schemas.openxmlformats.org/officeDocument/2006/relationships/hyperlink" Target="https://environment.data.gov.uk/dataset/21e15f12-0df8-4bfc-b763-45226c16a8ac" TargetMode="External"/><Relationship Id="rId27" Type="http://schemas.openxmlformats.org/officeDocument/2006/relationships/hyperlink" Target="https://environment.data.gov.uk/dataset/21e15f12-0df8-4bfc-b763-45226c16a8ac" TargetMode="External"/><Relationship Id="rId30" Type="http://schemas.openxmlformats.org/officeDocument/2006/relationships/hyperlink" Target="https://environment.data.gov.uk/dataset/21e15f12-0df8-4bfc-b763-45226c16a8ac" TargetMode="External"/><Relationship Id="rId35" Type="http://schemas.openxmlformats.org/officeDocument/2006/relationships/hyperlink" Target="https://environment.data.gov.uk/dataset/21e15f12-0df8-4bfc-b763-45226c16a8ac" TargetMode="External"/><Relationship Id="rId43" Type="http://schemas.openxmlformats.org/officeDocument/2006/relationships/hyperlink" Target="https://environment.data.gov.uk/dataset/21e15f12-0df8-4bfc-b763-45226c16a8ac" TargetMode="External"/><Relationship Id="rId48" Type="http://schemas.openxmlformats.org/officeDocument/2006/relationships/hyperlink" Target="https://corporate.dwrcymru.com/en/community/environment/event-duration-monitoring" TargetMode="External"/><Relationship Id="rId56" Type="http://schemas.openxmlformats.org/officeDocument/2006/relationships/hyperlink" Target="https://environment.data.gov.uk/dataset/21e15f12-0df8-4bfc-b763-45226c16a8ac" TargetMode="External"/><Relationship Id="rId8" Type="http://schemas.openxmlformats.org/officeDocument/2006/relationships/hyperlink" Target="https://environment.data.gov.uk/dataset/21e15f12-0df8-4bfc-b763-45226c16a8ac" TargetMode="External"/><Relationship Id="rId51" Type="http://schemas.openxmlformats.org/officeDocument/2006/relationships/hyperlink" Target="https://environment.data.gov.uk/dataset/21e15f12-0df8-4bfc-b763-45226c16a8ac" TargetMode="External"/><Relationship Id="rId3" Type="http://schemas.openxmlformats.org/officeDocument/2006/relationships/hyperlink" Target="https://naturalresources.wales/evidence-and-data/research-and-reports/water-reports/annual-performance-reports-for-hafren-dyfrdwy/?lang=en" TargetMode="External"/><Relationship Id="rId12" Type="http://schemas.openxmlformats.org/officeDocument/2006/relationships/hyperlink" Target="https://environment.data.gov.uk/dataset/21e15f12-0df8-4bfc-b763-45226c16a8ac" TargetMode="External"/><Relationship Id="rId17" Type="http://schemas.openxmlformats.org/officeDocument/2006/relationships/hyperlink" Target="https://environment.data.gov.uk/dataset/21e15f12-0df8-4bfc-b763-45226c16a8ac" TargetMode="External"/><Relationship Id="rId25" Type="http://schemas.openxmlformats.org/officeDocument/2006/relationships/hyperlink" Target="https://environment.data.gov.uk/dataset/21e15f12-0df8-4bfc-b763-45226c16a8ac" TargetMode="External"/><Relationship Id="rId33" Type="http://schemas.openxmlformats.org/officeDocument/2006/relationships/hyperlink" Target="https://environment.data.gov.uk/dataset/21e15f12-0df8-4bfc-b763-45226c16a8ac" TargetMode="External"/><Relationship Id="rId38" Type="http://schemas.openxmlformats.org/officeDocument/2006/relationships/hyperlink" Target="https://environment.data.gov.uk/dataset/21e15f12-0df8-4bfc-b763-45226c16a8ac" TargetMode="External"/><Relationship Id="rId46" Type="http://schemas.openxmlformats.org/officeDocument/2006/relationships/hyperlink" Target="https://environment.data.gov.uk/dataset/21e15f12-0df8-4bfc-b763-45226c16a8ac" TargetMode="External"/><Relationship Id="rId59" Type="http://schemas.openxmlformats.org/officeDocument/2006/relationships/drawing" Target="../drawings/drawing4.xml"/><Relationship Id="rId20" Type="http://schemas.openxmlformats.org/officeDocument/2006/relationships/hyperlink" Target="https://environment.data.gov.uk/dataset/21e15f12-0df8-4bfc-b763-45226c16a8ac" TargetMode="External"/><Relationship Id="rId41" Type="http://schemas.openxmlformats.org/officeDocument/2006/relationships/hyperlink" Target="https://environment.data.gov.uk/dataset/21e15f12-0df8-4bfc-b763-45226c16a8ac" TargetMode="External"/><Relationship Id="rId54" Type="http://schemas.openxmlformats.org/officeDocument/2006/relationships/hyperlink" Target="https://environment.data.gov.uk/dataset/21e15f12-0df8-4bfc-b763-45226c16a8ac" TargetMode="External"/><Relationship Id="rId1" Type="http://schemas.openxmlformats.org/officeDocument/2006/relationships/hyperlink" Target="https://environment.data.gov.uk/dataset/21e15f12-0df8-4bfc-b763-45226c16a8ac" TargetMode="External"/><Relationship Id="rId6" Type="http://schemas.openxmlformats.org/officeDocument/2006/relationships/hyperlink" Target="https://environment.data.gov.uk/dataset/21e15f12-0df8-4bfc-b763-45226c16a8ac" TargetMode="External"/><Relationship Id="rId15" Type="http://schemas.openxmlformats.org/officeDocument/2006/relationships/hyperlink" Target="https://environment.data.gov.uk/dataset/21e15f12-0df8-4bfc-b763-45226c16a8ac" TargetMode="External"/><Relationship Id="rId23" Type="http://schemas.openxmlformats.org/officeDocument/2006/relationships/hyperlink" Target="https://environment.data.gov.uk/dataset/21e15f12-0df8-4bfc-b763-45226c16a8ac" TargetMode="External"/><Relationship Id="rId28" Type="http://schemas.openxmlformats.org/officeDocument/2006/relationships/hyperlink" Target="https://environment.data.gov.uk/dataset/21e15f12-0df8-4bfc-b763-45226c16a8ac" TargetMode="External"/><Relationship Id="rId36" Type="http://schemas.openxmlformats.org/officeDocument/2006/relationships/hyperlink" Target="https://environment.data.gov.uk/dataset/21e15f12-0df8-4bfc-b763-45226c16a8ac" TargetMode="External"/><Relationship Id="rId49" Type="http://schemas.openxmlformats.org/officeDocument/2006/relationships/hyperlink" Target="https://www.hdcymru.co.uk/regulatory-library/regulatory-library/" TargetMode="External"/><Relationship Id="rId57" Type="http://schemas.openxmlformats.org/officeDocument/2006/relationships/hyperlink" Target="https://environment.data.gov.uk/dataset/21e15f12-0df8-4bfc-b763-45226c16a8ac" TargetMode="External"/><Relationship Id="rId10" Type="http://schemas.openxmlformats.org/officeDocument/2006/relationships/hyperlink" Target="https://environment.data.gov.uk/dataset/21e15f12-0df8-4bfc-b763-45226c16a8ac" TargetMode="External"/><Relationship Id="rId31" Type="http://schemas.openxmlformats.org/officeDocument/2006/relationships/hyperlink" Target="https://environment.data.gov.uk/dataset/21e15f12-0df8-4bfc-b763-45226c16a8ac" TargetMode="External"/><Relationship Id="rId44" Type="http://schemas.openxmlformats.org/officeDocument/2006/relationships/hyperlink" Target="https://environment.data.gov.uk/dataset/21e15f12-0df8-4bfc-b763-45226c16a8ac" TargetMode="External"/><Relationship Id="rId52" Type="http://schemas.openxmlformats.org/officeDocument/2006/relationships/hyperlink" Target="https://environment.data.gov.uk/dataset/21e15f12-0df8-4bfc-b763-45226c16a8a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4"/>
  <sheetViews>
    <sheetView workbookViewId="0"/>
  </sheetViews>
  <sheetFormatPr defaultRowHeight="13.5" x14ac:dyDescent="0.35"/>
  <sheetData>
    <row r="1" spans="1:2" x14ac:dyDescent="0.35">
      <c r="A1" t="s">
        <v>0</v>
      </c>
      <c r="B1" t="s">
        <v>1</v>
      </c>
    </row>
    <row r="2" spans="1:2" x14ac:dyDescent="0.35">
      <c r="A2" t="s">
        <v>2</v>
      </c>
      <c r="B2" s="2">
        <v>6399</v>
      </c>
    </row>
    <row r="3" spans="1:2" x14ac:dyDescent="0.35">
      <c r="A3" t="s">
        <v>3</v>
      </c>
      <c r="B3" t="s">
        <v>4</v>
      </c>
    </row>
    <row r="4" spans="1:2" x14ac:dyDescent="0.35">
      <c r="A4" t="s">
        <v>5</v>
      </c>
      <c r="B4" t="s">
        <v>6</v>
      </c>
    </row>
    <row r="5" spans="1:2" x14ac:dyDescent="0.35">
      <c r="A5" t="s">
        <v>7</v>
      </c>
      <c r="B5" t="s">
        <v>8</v>
      </c>
    </row>
    <row r="6" spans="1:2" x14ac:dyDescent="0.35">
      <c r="A6" t="s">
        <v>9</v>
      </c>
      <c r="B6" s="2">
        <v>0</v>
      </c>
    </row>
    <row r="7" spans="1:2" x14ac:dyDescent="0.35">
      <c r="A7" t="s">
        <v>10</v>
      </c>
      <c r="B7" s="2">
        <v>27493</v>
      </c>
    </row>
    <row r="8" spans="1:2" x14ac:dyDescent="0.35">
      <c r="A8" t="s">
        <v>11</v>
      </c>
      <c r="B8" t="s">
        <v>12</v>
      </c>
    </row>
    <row r="9" spans="1:2" x14ac:dyDescent="0.35">
      <c r="A9" t="s">
        <v>13</v>
      </c>
      <c r="B9" t="s">
        <v>14</v>
      </c>
    </row>
    <row r="10" spans="1:2" x14ac:dyDescent="0.35">
      <c r="A10" t="s">
        <v>15</v>
      </c>
      <c r="B10" t="s">
        <v>16</v>
      </c>
    </row>
    <row r="11" spans="1:2" x14ac:dyDescent="0.35">
      <c r="A11" t="s">
        <v>17</v>
      </c>
      <c r="B11" t="s">
        <v>16</v>
      </c>
    </row>
    <row r="12" spans="1:2" x14ac:dyDescent="0.35">
      <c r="A12" t="s">
        <v>18</v>
      </c>
      <c r="B12" s="2">
        <v>0</v>
      </c>
    </row>
    <row r="13" spans="1:2" x14ac:dyDescent="0.35">
      <c r="A13" t="s">
        <v>19</v>
      </c>
      <c r="B13" s="2">
        <v>0</v>
      </c>
    </row>
    <row r="14" spans="1:2" x14ac:dyDescent="0.35">
      <c r="A14" t="s">
        <v>20</v>
      </c>
      <c r="B14" t="s">
        <v>21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56395-275E-467D-A482-64AAF420BB5D}">
  <sheetPr codeName="Sheet2">
    <tabColor theme="6" tint="0.79998168889431442"/>
  </sheetPr>
  <dimension ref="A1:AA25"/>
  <sheetViews>
    <sheetView zoomScale="80" zoomScaleNormal="80" workbookViewId="0"/>
  </sheetViews>
  <sheetFormatPr defaultRowHeight="14.25" x14ac:dyDescent="0.45"/>
  <cols>
    <col min="1" max="1" width="4.125" style="17" customWidth="1"/>
    <col min="2" max="2" width="12.625" style="17" customWidth="1"/>
    <col min="3" max="3" width="19" style="17" bestFit="1" customWidth="1"/>
    <col min="4" max="4" width="9" style="17"/>
    <col min="5" max="5" width="10.25" style="17" bestFit="1" customWidth="1"/>
    <col min="6" max="6" width="9" style="17"/>
    <col min="7" max="7" width="10.875" style="17" customWidth="1"/>
    <col min="8" max="8" width="17.375" style="17" bestFit="1" customWidth="1"/>
    <col min="9" max="9" width="9" style="17"/>
    <col min="10" max="10" width="23.25" style="17" customWidth="1"/>
    <col min="11" max="11" width="13.625" style="17" customWidth="1"/>
    <col min="12" max="12" width="6.75" style="17" customWidth="1"/>
    <col min="13" max="16384" width="9" style="17"/>
  </cols>
  <sheetData>
    <row r="1" spans="1:27" s="25" customFormat="1" x14ac:dyDescent="0.45"/>
    <row r="2" spans="1:27" s="25" customFormat="1" ht="23.25" x14ac:dyDescent="0.7">
      <c r="B2" s="43" t="str">
        <f>Overview!B2 &amp;" - PR19 PCLs"</f>
        <v>Storm overflows - PR19 PCLs</v>
      </c>
      <c r="C2" s="43"/>
      <c r="D2" s="43"/>
      <c r="E2" s="43"/>
      <c r="F2" s="43"/>
      <c r="G2" s="43"/>
      <c r="H2" s="43"/>
      <c r="I2" s="43"/>
      <c r="L2" s="43"/>
    </row>
    <row r="4" spans="1:27" s="25" customFormat="1" x14ac:dyDescent="0.45">
      <c r="A4" s="20"/>
      <c r="B4" s="44" t="s">
        <v>242</v>
      </c>
      <c r="C4" s="44"/>
      <c r="D4" s="44"/>
      <c r="E4" s="44"/>
      <c r="F4" s="44"/>
      <c r="G4" s="44"/>
      <c r="H4" s="44"/>
      <c r="I4" s="44"/>
      <c r="J4" s="20"/>
      <c r="K4" s="20"/>
      <c r="L4" s="44"/>
      <c r="M4" s="20"/>
      <c r="N4" s="20"/>
      <c r="O4" s="20"/>
      <c r="P4" s="20"/>
      <c r="Q4" s="20"/>
    </row>
    <row r="5" spans="1:27" x14ac:dyDescent="0.45">
      <c r="A5" s="316"/>
      <c r="B5" s="318"/>
      <c r="C5" s="9"/>
      <c r="D5" s="9"/>
      <c r="E5" s="9"/>
      <c r="F5" s="9"/>
      <c r="G5" s="9"/>
      <c r="H5" s="9"/>
      <c r="I5" s="9"/>
      <c r="J5" s="31"/>
      <c r="K5" s="31"/>
      <c r="L5" s="9"/>
      <c r="M5" s="31"/>
      <c r="N5" s="31"/>
      <c r="O5" s="31"/>
      <c r="P5" s="31"/>
      <c r="Q5" s="31"/>
    </row>
    <row r="6" spans="1:27" s="34" customFormat="1" ht="18" x14ac:dyDescent="0.55000000000000004">
      <c r="A6" s="3"/>
      <c r="B6" s="45" t="s">
        <v>104</v>
      </c>
      <c r="C6" s="45" t="s">
        <v>105</v>
      </c>
      <c r="D6" s="45" t="s">
        <v>106</v>
      </c>
      <c r="E6" s="45" t="s">
        <v>104</v>
      </c>
      <c r="F6" s="45" t="s">
        <v>108</v>
      </c>
      <c r="G6" s="45" t="s">
        <v>110</v>
      </c>
      <c r="H6" s="6" t="s">
        <v>111</v>
      </c>
      <c r="I6" s="6" t="s">
        <v>243</v>
      </c>
      <c r="J6" s="45" t="s">
        <v>115</v>
      </c>
      <c r="K6" s="45" t="s">
        <v>116</v>
      </c>
      <c r="L6" s="45" t="s">
        <v>244</v>
      </c>
      <c r="M6" s="46" t="s">
        <v>58</v>
      </c>
      <c r="N6" s="46" t="s">
        <v>59</v>
      </c>
      <c r="O6" s="46" t="s">
        <v>60</v>
      </c>
      <c r="P6" s="46" t="s">
        <v>61</v>
      </c>
      <c r="Q6" s="46" t="s">
        <v>62</v>
      </c>
    </row>
    <row r="7" spans="1:27" x14ac:dyDescent="0.45">
      <c r="A7" s="9"/>
      <c r="B7" s="18" t="s">
        <v>73</v>
      </c>
      <c r="C7" s="11" t="str">
        <f>_xlfn.XLOOKUP($B7,FD_Lists!$B$4:$B$25,FD_Lists!C$4:C$25)</f>
        <v>Anglian Water</v>
      </c>
      <c r="D7" s="11" t="str">
        <f>_xlfn.XLOOKUP($B7,FD_Lists!$B$4:$B$25,FD_Lists!D$4:D$25)</f>
        <v>England</v>
      </c>
      <c r="E7" s="11" t="str">
        <f>_xlfn.XLOOKUP($B7,FD_Lists!$B$4:$B$25,FD_Lists!E$4:E$25)</f>
        <v>Company</v>
      </c>
      <c r="F7" s="11" t="str">
        <f>_xlfn.XLOOKUP($B7,FD_Lists!$B$4:$B$25,FD_Lists!F$4:F$25)</f>
        <v>WaSC</v>
      </c>
      <c r="G7" s="35" t="s">
        <v>245</v>
      </c>
      <c r="H7" s="35" t="s">
        <v>245</v>
      </c>
      <c r="I7" s="18" t="s">
        <v>119</v>
      </c>
      <c r="J7" s="35" t="s">
        <v>245</v>
      </c>
      <c r="K7" s="35" t="s">
        <v>245</v>
      </c>
      <c r="L7" s="35" t="s">
        <v>245</v>
      </c>
      <c r="M7" s="47" t="s">
        <v>170</v>
      </c>
      <c r="N7" s="47" t="s">
        <v>170</v>
      </c>
      <c r="O7" s="47" t="s">
        <v>170</v>
      </c>
      <c r="P7" s="47" t="s">
        <v>170</v>
      </c>
      <c r="Q7" s="47" t="s">
        <v>170</v>
      </c>
      <c r="W7" s="48"/>
      <c r="X7" s="48"/>
      <c r="Y7" s="48"/>
      <c r="Z7" s="48"/>
      <c r="AA7" s="48"/>
    </row>
    <row r="8" spans="1:27" x14ac:dyDescent="0.45">
      <c r="A8" s="9"/>
      <c r="B8" s="18" t="s">
        <v>94</v>
      </c>
      <c r="C8" s="11" t="str">
        <f>_xlfn.XLOOKUP($B8,FD_Lists!$B$4:$B$25,FD_Lists!C$4:C$25)</f>
        <v>Dŵr Cymru</v>
      </c>
      <c r="D8" s="11" t="str">
        <f>_xlfn.XLOOKUP($B8,FD_Lists!$B$4:$B$25,FD_Lists!D$4:D$25)</f>
        <v>Wales</v>
      </c>
      <c r="E8" s="11" t="str">
        <f>_xlfn.XLOOKUP($B8,FD_Lists!$B$4:$B$25,FD_Lists!E$4:E$25)</f>
        <v>Company</v>
      </c>
      <c r="F8" s="11" t="str">
        <f>_xlfn.XLOOKUP($B8,FD_Lists!$B$4:$B$25,FD_Lists!F$4:F$25)</f>
        <v>WaSC</v>
      </c>
      <c r="G8" s="35" t="s">
        <v>245</v>
      </c>
      <c r="H8" s="35" t="s">
        <v>245</v>
      </c>
      <c r="I8" s="18" t="s">
        <v>119</v>
      </c>
      <c r="J8" s="35" t="s">
        <v>245</v>
      </c>
      <c r="K8" s="35" t="s">
        <v>245</v>
      </c>
      <c r="L8" s="35" t="s">
        <v>245</v>
      </c>
      <c r="M8" s="47" t="s">
        <v>170</v>
      </c>
      <c r="N8" s="47" t="s">
        <v>170</v>
      </c>
      <c r="O8" s="47" t="s">
        <v>170</v>
      </c>
      <c r="P8" s="47" t="s">
        <v>170</v>
      </c>
      <c r="Q8" s="47" t="s">
        <v>170</v>
      </c>
      <c r="W8" s="48"/>
      <c r="X8" s="48"/>
      <c r="Y8" s="48"/>
      <c r="Z8" s="48"/>
      <c r="AA8" s="48"/>
    </row>
    <row r="9" spans="1:27" x14ac:dyDescent="0.45">
      <c r="A9" s="9"/>
      <c r="B9" s="18" t="s">
        <v>95</v>
      </c>
      <c r="C9" s="11" t="str">
        <f>_xlfn.XLOOKUP($B9,FD_Lists!$B$4:$B$25,FD_Lists!C$4:C$25)</f>
        <v>Hafren Dyfrdwy</v>
      </c>
      <c r="D9" s="11" t="str">
        <f>_xlfn.XLOOKUP($B9,FD_Lists!$B$4:$B$25,FD_Lists!D$4:D$25)</f>
        <v>Wales</v>
      </c>
      <c r="E9" s="11" t="str">
        <f>_xlfn.XLOOKUP($B9,FD_Lists!$B$4:$B$25,FD_Lists!E$4:E$25)</f>
        <v>Company</v>
      </c>
      <c r="F9" s="11" t="str">
        <f>_xlfn.XLOOKUP($B9,FD_Lists!$B$4:$B$25,FD_Lists!F$4:F$25)</f>
        <v>WaSC</v>
      </c>
      <c r="G9" s="35" t="s">
        <v>245</v>
      </c>
      <c r="H9" s="35" t="s">
        <v>245</v>
      </c>
      <c r="I9" s="18" t="s">
        <v>119</v>
      </c>
      <c r="J9" s="35" t="s">
        <v>245</v>
      </c>
      <c r="K9" s="35" t="s">
        <v>245</v>
      </c>
      <c r="L9" s="35" t="s">
        <v>245</v>
      </c>
      <c r="M9" s="47" t="s">
        <v>170</v>
      </c>
      <c r="N9" s="47" t="s">
        <v>170</v>
      </c>
      <c r="O9" s="47" t="s">
        <v>170</v>
      </c>
      <c r="P9" s="47" t="s">
        <v>170</v>
      </c>
      <c r="Q9" s="47" t="s">
        <v>170</v>
      </c>
      <c r="W9" s="48"/>
      <c r="X9" s="48"/>
      <c r="Y9" s="48"/>
      <c r="Z9" s="48"/>
      <c r="AA9" s="48"/>
    </row>
    <row r="10" spans="1:27" x14ac:dyDescent="0.45">
      <c r="A10" s="9"/>
      <c r="B10" s="18" t="s">
        <v>96</v>
      </c>
      <c r="C10" s="11" t="str">
        <f>_xlfn.XLOOKUP($B10,FD_Lists!$B$4:$B$25,FD_Lists!C$4:C$25)</f>
        <v>Northumbrian Water</v>
      </c>
      <c r="D10" s="11" t="str">
        <f>_xlfn.XLOOKUP($B10,FD_Lists!$B$4:$B$25,FD_Lists!D$4:D$25)</f>
        <v>England</v>
      </c>
      <c r="E10" s="11" t="str">
        <f>_xlfn.XLOOKUP($B10,FD_Lists!$B$4:$B$25,FD_Lists!E$4:E$25)</f>
        <v>Company</v>
      </c>
      <c r="F10" s="11" t="str">
        <f>_xlfn.XLOOKUP($B10,FD_Lists!$B$4:$B$25,FD_Lists!F$4:F$25)</f>
        <v>WaSC</v>
      </c>
      <c r="G10" s="35" t="s">
        <v>245</v>
      </c>
      <c r="H10" s="35" t="s">
        <v>245</v>
      </c>
      <c r="I10" s="18" t="s">
        <v>119</v>
      </c>
      <c r="J10" s="35" t="s">
        <v>245</v>
      </c>
      <c r="K10" s="35" t="s">
        <v>245</v>
      </c>
      <c r="L10" s="35" t="s">
        <v>245</v>
      </c>
      <c r="M10" s="47" t="s">
        <v>170</v>
      </c>
      <c r="N10" s="47" t="s">
        <v>170</v>
      </c>
      <c r="O10" s="47" t="s">
        <v>170</v>
      </c>
      <c r="P10" s="47" t="s">
        <v>170</v>
      </c>
      <c r="Q10" s="47" t="s">
        <v>170</v>
      </c>
      <c r="W10" s="48"/>
      <c r="X10" s="48"/>
      <c r="Y10" s="48"/>
      <c r="Z10" s="48"/>
      <c r="AA10" s="48"/>
    </row>
    <row r="11" spans="1:27" x14ac:dyDescent="0.45">
      <c r="A11" s="9"/>
      <c r="B11" s="18" t="s">
        <v>97</v>
      </c>
      <c r="C11" s="11" t="str">
        <f>_xlfn.XLOOKUP($B11,FD_Lists!$B$4:$B$25,FD_Lists!C$4:C$25)</f>
        <v>Severn Trent Water</v>
      </c>
      <c r="D11" s="11" t="str">
        <f>_xlfn.XLOOKUP($B11,FD_Lists!$B$4:$B$25,FD_Lists!D$4:D$25)</f>
        <v>England</v>
      </c>
      <c r="E11" s="11" t="str">
        <f>_xlfn.XLOOKUP($B11,FD_Lists!$B$4:$B$25,FD_Lists!E$4:E$25)</f>
        <v>Company</v>
      </c>
      <c r="F11" s="11" t="str">
        <f>_xlfn.XLOOKUP($B11,FD_Lists!$B$4:$B$25,FD_Lists!F$4:F$25)</f>
        <v>WaSC</v>
      </c>
      <c r="G11" s="35" t="s">
        <v>245</v>
      </c>
      <c r="H11" s="35" t="s">
        <v>245</v>
      </c>
      <c r="I11" s="18" t="s">
        <v>119</v>
      </c>
      <c r="J11" s="35" t="s">
        <v>245</v>
      </c>
      <c r="K11" s="35" t="s">
        <v>245</v>
      </c>
      <c r="L11" s="35" t="s">
        <v>245</v>
      </c>
      <c r="M11" s="47" t="s">
        <v>170</v>
      </c>
      <c r="N11" s="47" t="s">
        <v>170</v>
      </c>
      <c r="O11" s="47" t="s">
        <v>170</v>
      </c>
      <c r="P11" s="47" t="s">
        <v>170</v>
      </c>
      <c r="Q11" s="47" t="s">
        <v>170</v>
      </c>
      <c r="W11" s="48"/>
      <c r="X11" s="48"/>
      <c r="Y11" s="48"/>
      <c r="Z11" s="48"/>
      <c r="AA11" s="48"/>
    </row>
    <row r="12" spans="1:27" x14ac:dyDescent="0.45">
      <c r="A12" s="9"/>
      <c r="B12" s="18" t="s">
        <v>99</v>
      </c>
      <c r="C12" s="11" t="str">
        <f>_xlfn.XLOOKUP($B12,FD_Lists!$B$4:$B$25,FD_Lists!C$4:C$25)</f>
        <v>Southern Water</v>
      </c>
      <c r="D12" s="11" t="str">
        <f>_xlfn.XLOOKUP($B12,FD_Lists!$B$4:$B$25,FD_Lists!D$4:D$25)</f>
        <v>England</v>
      </c>
      <c r="E12" s="11" t="str">
        <f>_xlfn.XLOOKUP($B12,FD_Lists!$B$4:$B$25,FD_Lists!E$4:E$25)</f>
        <v>Company</v>
      </c>
      <c r="F12" s="11" t="str">
        <f>_xlfn.XLOOKUP($B12,FD_Lists!$B$4:$B$25,FD_Lists!F$4:F$25)</f>
        <v>WaSC</v>
      </c>
      <c r="G12" s="35" t="s">
        <v>245</v>
      </c>
      <c r="H12" s="35" t="s">
        <v>245</v>
      </c>
      <c r="I12" s="18" t="s">
        <v>119</v>
      </c>
      <c r="J12" s="35" t="s">
        <v>245</v>
      </c>
      <c r="K12" s="35" t="s">
        <v>245</v>
      </c>
      <c r="L12" s="35" t="s">
        <v>245</v>
      </c>
      <c r="M12" s="47" t="s">
        <v>170</v>
      </c>
      <c r="N12" s="47" t="s">
        <v>170</v>
      </c>
      <c r="O12" s="47" t="s">
        <v>170</v>
      </c>
      <c r="P12" s="47" t="s">
        <v>170</v>
      </c>
      <c r="Q12" s="47" t="s">
        <v>170</v>
      </c>
      <c r="W12" s="48"/>
      <c r="X12" s="48"/>
      <c r="Y12" s="48"/>
      <c r="Z12" s="48"/>
      <c r="AA12" s="48"/>
    </row>
    <row r="13" spans="1:27" x14ac:dyDescent="0.45">
      <c r="A13" s="9"/>
      <c r="B13" s="18" t="s">
        <v>100</v>
      </c>
      <c r="C13" s="11" t="str">
        <f>_xlfn.XLOOKUP($B13,FD_Lists!$B$4:$B$25,FD_Lists!C$4:C$25)</f>
        <v>Thames Water</v>
      </c>
      <c r="D13" s="11" t="str">
        <f>_xlfn.XLOOKUP($B13,FD_Lists!$B$4:$B$25,FD_Lists!D$4:D$25)</f>
        <v>England</v>
      </c>
      <c r="E13" s="11" t="str">
        <f>_xlfn.XLOOKUP($B13,FD_Lists!$B$4:$B$25,FD_Lists!E$4:E$25)</f>
        <v>Company</v>
      </c>
      <c r="F13" s="11" t="str">
        <f>_xlfn.XLOOKUP($B13,FD_Lists!$B$4:$B$25,FD_Lists!F$4:F$25)</f>
        <v>WaSC</v>
      </c>
      <c r="G13" s="35" t="s">
        <v>245</v>
      </c>
      <c r="H13" s="35" t="s">
        <v>245</v>
      </c>
      <c r="I13" s="18" t="s">
        <v>119</v>
      </c>
      <c r="J13" s="35" t="s">
        <v>245</v>
      </c>
      <c r="K13" s="35" t="s">
        <v>245</v>
      </c>
      <c r="L13" s="35" t="s">
        <v>245</v>
      </c>
      <c r="M13" s="47" t="s">
        <v>170</v>
      </c>
      <c r="N13" s="47" t="s">
        <v>170</v>
      </c>
      <c r="O13" s="47" t="s">
        <v>170</v>
      </c>
      <c r="P13" s="47" t="s">
        <v>170</v>
      </c>
      <c r="Q13" s="47" t="s">
        <v>170</v>
      </c>
      <c r="W13" s="48"/>
      <c r="X13" s="48"/>
      <c r="Y13" s="48"/>
      <c r="Z13" s="48"/>
      <c r="AA13" s="48"/>
    </row>
    <row r="14" spans="1:27" x14ac:dyDescent="0.45">
      <c r="B14" s="16" t="s">
        <v>101</v>
      </c>
      <c r="C14" s="11" t="str">
        <f>_xlfn.XLOOKUP($B14,FD_Lists!$B$4:$B$25,FD_Lists!C$4:C$25)</f>
        <v xml:space="preserve">United Utilities </v>
      </c>
      <c r="D14" s="11" t="str">
        <f>_xlfn.XLOOKUP($B14,FD_Lists!$B$4:$B$25,FD_Lists!D$4:D$25)</f>
        <v>England</v>
      </c>
      <c r="E14" s="11" t="str">
        <f>_xlfn.XLOOKUP($B14,FD_Lists!$B$4:$B$25,FD_Lists!E$4:E$25)</f>
        <v>Company</v>
      </c>
      <c r="F14" s="11" t="str">
        <f>_xlfn.XLOOKUP($B14,FD_Lists!$B$4:$B$25,FD_Lists!F$4:F$25)</f>
        <v>WaSC</v>
      </c>
      <c r="G14" s="35" t="s">
        <v>245</v>
      </c>
      <c r="H14" s="35" t="s">
        <v>245</v>
      </c>
      <c r="I14" s="18" t="s">
        <v>119</v>
      </c>
      <c r="J14" s="35" t="s">
        <v>245</v>
      </c>
      <c r="K14" s="35" t="s">
        <v>245</v>
      </c>
      <c r="L14" s="35" t="s">
        <v>245</v>
      </c>
      <c r="M14" s="47" t="s">
        <v>170</v>
      </c>
      <c r="N14" s="47" t="s">
        <v>170</v>
      </c>
      <c r="O14" s="47" t="s">
        <v>170</v>
      </c>
      <c r="P14" s="47" t="s">
        <v>170</v>
      </c>
      <c r="Q14" s="47" t="s">
        <v>170</v>
      </c>
      <c r="W14" s="48"/>
      <c r="X14" s="48"/>
      <c r="Y14" s="48"/>
      <c r="Z14" s="48"/>
      <c r="AA14" s="48"/>
    </row>
    <row r="15" spans="1:27" x14ac:dyDescent="0.45">
      <c r="A15" s="9"/>
      <c r="B15" s="18" t="s">
        <v>102</v>
      </c>
      <c r="C15" s="11" t="str">
        <f>_xlfn.XLOOKUP($B15,FD_Lists!$B$4:$B$25,FD_Lists!C$4:C$25)</f>
        <v>Wessex Water</v>
      </c>
      <c r="D15" s="11" t="str">
        <f>_xlfn.XLOOKUP($B15,FD_Lists!$B$4:$B$25,FD_Lists!D$4:D$25)</f>
        <v>England</v>
      </c>
      <c r="E15" s="11" t="str">
        <f>_xlfn.XLOOKUP($B15,FD_Lists!$B$4:$B$25,FD_Lists!E$4:E$25)</f>
        <v>Company</v>
      </c>
      <c r="F15" s="11" t="str">
        <f>_xlfn.XLOOKUP($B15,FD_Lists!$B$4:$B$25,FD_Lists!F$4:F$25)</f>
        <v>WaSC</v>
      </c>
      <c r="G15" s="35" t="s">
        <v>245</v>
      </c>
      <c r="H15" s="35" t="s">
        <v>245</v>
      </c>
      <c r="I15" s="18" t="s">
        <v>119</v>
      </c>
      <c r="J15" s="35" t="s">
        <v>245</v>
      </c>
      <c r="K15" s="35" t="s">
        <v>245</v>
      </c>
      <c r="L15" s="35" t="s">
        <v>245</v>
      </c>
      <c r="M15" s="47" t="s">
        <v>170</v>
      </c>
      <c r="N15" s="47" t="s">
        <v>170</v>
      </c>
      <c r="O15" s="47" t="s">
        <v>170</v>
      </c>
      <c r="P15" s="47" t="s">
        <v>170</v>
      </c>
      <c r="Q15" s="47" t="s">
        <v>170</v>
      </c>
      <c r="W15" s="48"/>
      <c r="X15" s="48"/>
      <c r="Y15" s="48"/>
      <c r="Z15" s="48"/>
      <c r="AA15" s="48"/>
    </row>
    <row r="16" spans="1:27" x14ac:dyDescent="0.45">
      <c r="A16" s="9"/>
      <c r="B16" s="18" t="s">
        <v>103</v>
      </c>
      <c r="C16" s="11" t="str">
        <f>_xlfn.XLOOKUP($B16,FD_Lists!$B$4:$B$25,FD_Lists!C$4:C$25)</f>
        <v>Yorkshire Water</v>
      </c>
      <c r="D16" s="11" t="str">
        <f>_xlfn.XLOOKUP($B16,FD_Lists!$B$4:$B$25,FD_Lists!D$4:D$25)</f>
        <v>England</v>
      </c>
      <c r="E16" s="11" t="str">
        <f>_xlfn.XLOOKUP($B16,FD_Lists!$B$4:$B$25,FD_Lists!E$4:E$25)</f>
        <v>Company</v>
      </c>
      <c r="F16" s="11" t="str">
        <f>_xlfn.XLOOKUP($B16,FD_Lists!$B$4:$B$25,FD_Lists!F$4:F$25)</f>
        <v>WaSC</v>
      </c>
      <c r="G16" s="35" t="s">
        <v>245</v>
      </c>
      <c r="H16" s="35" t="s">
        <v>245</v>
      </c>
      <c r="I16" s="18" t="s">
        <v>119</v>
      </c>
      <c r="J16" s="35" t="s">
        <v>245</v>
      </c>
      <c r="K16" s="35" t="s">
        <v>245</v>
      </c>
      <c r="L16" s="35" t="s">
        <v>245</v>
      </c>
      <c r="M16" s="47" t="s">
        <v>170</v>
      </c>
      <c r="N16" s="47" t="s">
        <v>170</v>
      </c>
      <c r="O16" s="47" t="s">
        <v>170</v>
      </c>
      <c r="P16" s="47" t="s">
        <v>170</v>
      </c>
      <c r="Q16" s="47" t="s">
        <v>170</v>
      </c>
      <c r="W16" s="48"/>
      <c r="X16" s="48"/>
      <c r="Y16" s="48"/>
      <c r="Z16" s="48"/>
      <c r="AA16" s="48"/>
    </row>
    <row r="17" spans="1:27" x14ac:dyDescent="0.45">
      <c r="A17" s="9"/>
      <c r="B17" s="18" t="s">
        <v>121</v>
      </c>
      <c r="C17" s="11" t="str">
        <f>_xlfn.XLOOKUP($B17,FD_Lists!$B$4:$B$25,FD_Lists!C$4:C$25)</f>
        <v>Affinity Water</v>
      </c>
      <c r="D17" s="11" t="str">
        <f>_xlfn.XLOOKUP($B17,FD_Lists!$B$4:$B$25,FD_Lists!D$4:D$25)</f>
        <v>England</v>
      </c>
      <c r="E17" s="11" t="str">
        <f>_xlfn.XLOOKUP($B17,FD_Lists!$B$4:$B$25,FD_Lists!E$4:E$25)</f>
        <v>Company</v>
      </c>
      <c r="F17" s="11" t="str">
        <f>_xlfn.XLOOKUP($B17,FD_Lists!$B$4:$B$25,FD_Lists!F$4:F$25)</f>
        <v>WoC</v>
      </c>
      <c r="G17" s="35" t="s">
        <v>245</v>
      </c>
      <c r="H17" s="35" t="s">
        <v>245</v>
      </c>
      <c r="I17" s="18" t="s">
        <v>119</v>
      </c>
      <c r="J17" s="35" t="s">
        <v>245</v>
      </c>
      <c r="K17" s="35" t="s">
        <v>245</v>
      </c>
      <c r="L17" s="35" t="s">
        <v>245</v>
      </c>
      <c r="M17" s="47" t="s">
        <v>170</v>
      </c>
      <c r="N17" s="47" t="s">
        <v>170</v>
      </c>
      <c r="O17" s="47" t="s">
        <v>170</v>
      </c>
      <c r="P17" s="47" t="s">
        <v>170</v>
      </c>
      <c r="Q17" s="47" t="s">
        <v>170</v>
      </c>
      <c r="W17" s="48"/>
      <c r="X17" s="48"/>
      <c r="Y17" s="48"/>
      <c r="Z17" s="48"/>
      <c r="AA17" s="48"/>
    </row>
    <row r="18" spans="1:27" x14ac:dyDescent="0.45">
      <c r="B18" s="18" t="s">
        <v>122</v>
      </c>
      <c r="C18" s="11" t="str">
        <f>_xlfn.XLOOKUP($B18,FD_Lists!$B$4:$B$25,FD_Lists!C$4:C$25)</f>
        <v>Portsmouth Water</v>
      </c>
      <c r="D18" s="11" t="str">
        <f>_xlfn.XLOOKUP($B18,FD_Lists!$B$4:$B$25,FD_Lists!D$4:D$25)</f>
        <v>England</v>
      </c>
      <c r="E18" s="11" t="str">
        <f>_xlfn.XLOOKUP($B18,FD_Lists!$B$4:$B$25,FD_Lists!E$4:E$25)</f>
        <v>Company</v>
      </c>
      <c r="F18" s="11" t="str">
        <f>_xlfn.XLOOKUP($B18,FD_Lists!$B$4:$B$25,FD_Lists!F$4:F$25)</f>
        <v>WoC</v>
      </c>
      <c r="G18" s="35" t="s">
        <v>245</v>
      </c>
      <c r="H18" s="35" t="s">
        <v>245</v>
      </c>
      <c r="I18" s="18" t="s">
        <v>119</v>
      </c>
      <c r="J18" s="35" t="s">
        <v>245</v>
      </c>
      <c r="K18" s="35" t="s">
        <v>245</v>
      </c>
      <c r="L18" s="35" t="s">
        <v>245</v>
      </c>
      <c r="M18" s="47" t="s">
        <v>170</v>
      </c>
      <c r="N18" s="47" t="s">
        <v>170</v>
      </c>
      <c r="O18" s="47" t="s">
        <v>170</v>
      </c>
      <c r="P18" s="47" t="s">
        <v>170</v>
      </c>
      <c r="Q18" s="47" t="s">
        <v>170</v>
      </c>
      <c r="W18" s="48"/>
      <c r="X18" s="48"/>
      <c r="Y18" s="48"/>
      <c r="Z18" s="48"/>
      <c r="AA18" s="48"/>
    </row>
    <row r="19" spans="1:27" x14ac:dyDescent="0.45">
      <c r="A19" s="9"/>
      <c r="B19" s="18" t="s">
        <v>123</v>
      </c>
      <c r="C19" s="11" t="str">
        <f>_xlfn.XLOOKUP($B19,FD_Lists!$B$4:$B$25,FD_Lists!C$4:C$25)</f>
        <v>South East Water</v>
      </c>
      <c r="D19" s="11" t="str">
        <f>_xlfn.XLOOKUP($B19,FD_Lists!$B$4:$B$25,FD_Lists!D$4:D$25)</f>
        <v>England</v>
      </c>
      <c r="E19" s="11" t="str">
        <f>_xlfn.XLOOKUP($B19,FD_Lists!$B$4:$B$25,FD_Lists!E$4:E$25)</f>
        <v>Company</v>
      </c>
      <c r="F19" s="11" t="str">
        <f>_xlfn.XLOOKUP($B19,FD_Lists!$B$4:$B$25,FD_Lists!F$4:F$25)</f>
        <v>WoC</v>
      </c>
      <c r="G19" s="35" t="s">
        <v>245</v>
      </c>
      <c r="H19" s="35" t="s">
        <v>245</v>
      </c>
      <c r="I19" s="18" t="s">
        <v>119</v>
      </c>
      <c r="J19" s="35" t="s">
        <v>245</v>
      </c>
      <c r="K19" s="35" t="s">
        <v>245</v>
      </c>
      <c r="L19" s="35" t="s">
        <v>245</v>
      </c>
      <c r="M19" s="47" t="s">
        <v>170</v>
      </c>
      <c r="N19" s="47" t="s">
        <v>170</v>
      </c>
      <c r="O19" s="47" t="s">
        <v>170</v>
      </c>
      <c r="P19" s="47" t="s">
        <v>170</v>
      </c>
      <c r="Q19" s="47" t="s">
        <v>170</v>
      </c>
      <c r="W19" s="48"/>
      <c r="X19" s="48"/>
      <c r="Y19" s="48"/>
      <c r="Z19" s="48"/>
      <c r="AA19" s="48"/>
    </row>
    <row r="20" spans="1:27" x14ac:dyDescent="0.45">
      <c r="A20" s="9"/>
      <c r="B20" s="18" t="s">
        <v>124</v>
      </c>
      <c r="C20" s="11" t="str">
        <f>_xlfn.XLOOKUP($B20,FD_Lists!$B$4:$B$25,FD_Lists!C$4:C$25)</f>
        <v>South Staffordshire Water</v>
      </c>
      <c r="D20" s="11" t="str">
        <f>_xlfn.XLOOKUP($B20,FD_Lists!$B$4:$B$25,FD_Lists!D$4:D$25)</f>
        <v>England</v>
      </c>
      <c r="E20" s="11" t="str">
        <f>_xlfn.XLOOKUP($B20,FD_Lists!$B$4:$B$25,FD_Lists!E$4:E$25)</f>
        <v>Company</v>
      </c>
      <c r="F20" s="11" t="str">
        <f>_xlfn.XLOOKUP($B20,FD_Lists!$B$4:$B$25,FD_Lists!F$4:F$25)</f>
        <v>WoC</v>
      </c>
      <c r="G20" s="35" t="s">
        <v>245</v>
      </c>
      <c r="H20" s="35" t="s">
        <v>245</v>
      </c>
      <c r="I20" s="18" t="s">
        <v>119</v>
      </c>
      <c r="J20" s="35" t="s">
        <v>245</v>
      </c>
      <c r="K20" s="35" t="s">
        <v>245</v>
      </c>
      <c r="L20" s="35" t="s">
        <v>245</v>
      </c>
      <c r="M20" s="47" t="s">
        <v>170</v>
      </c>
      <c r="N20" s="47" t="s">
        <v>170</v>
      </c>
      <c r="O20" s="47" t="s">
        <v>170</v>
      </c>
      <c r="P20" s="47" t="s">
        <v>170</v>
      </c>
      <c r="Q20" s="47" t="s">
        <v>170</v>
      </c>
      <c r="W20" s="48"/>
      <c r="X20" s="48"/>
      <c r="Y20" s="48"/>
      <c r="Z20" s="48"/>
      <c r="AA20" s="48"/>
    </row>
    <row r="21" spans="1:27" x14ac:dyDescent="0.45">
      <c r="A21" s="9"/>
      <c r="B21" s="18" t="s">
        <v>125</v>
      </c>
      <c r="C21" s="11" t="str">
        <f>_xlfn.XLOOKUP($B21,FD_Lists!$B$4:$B$25,FD_Lists!C$4:C$25)</f>
        <v>SES Water</v>
      </c>
      <c r="D21" s="11" t="str">
        <f>_xlfn.XLOOKUP($B21,FD_Lists!$B$4:$B$25,FD_Lists!D$4:D$25)</f>
        <v>England</v>
      </c>
      <c r="E21" s="11" t="str">
        <f>_xlfn.XLOOKUP($B21,FD_Lists!$B$4:$B$25,FD_Lists!E$4:E$25)</f>
        <v>Company</v>
      </c>
      <c r="F21" s="11" t="str">
        <f>_xlfn.XLOOKUP($B21,FD_Lists!$B$4:$B$25,FD_Lists!F$4:F$25)</f>
        <v>WoC</v>
      </c>
      <c r="G21" s="35" t="s">
        <v>245</v>
      </c>
      <c r="H21" s="35" t="s">
        <v>245</v>
      </c>
      <c r="I21" s="18" t="s">
        <v>119</v>
      </c>
      <c r="J21" s="35" t="s">
        <v>245</v>
      </c>
      <c r="K21" s="35" t="s">
        <v>245</v>
      </c>
      <c r="L21" s="35" t="s">
        <v>245</v>
      </c>
      <c r="M21" s="47" t="s">
        <v>170</v>
      </c>
      <c r="N21" s="47" t="s">
        <v>170</v>
      </c>
      <c r="O21" s="47" t="s">
        <v>170</v>
      </c>
      <c r="P21" s="47" t="s">
        <v>170</v>
      </c>
      <c r="Q21" s="47" t="s">
        <v>170</v>
      </c>
      <c r="W21" s="48"/>
      <c r="X21" s="48"/>
      <c r="Y21" s="48"/>
      <c r="Z21" s="48"/>
      <c r="AA21" s="48"/>
    </row>
    <row r="22" spans="1:27" x14ac:dyDescent="0.45">
      <c r="A22" s="9"/>
      <c r="B22" s="18" t="s">
        <v>98</v>
      </c>
      <c r="C22" s="11" t="str">
        <f>_xlfn.XLOOKUP($B22,FD_Lists!$B$4:$B$25,FD_Lists!C$4:C$25)</f>
        <v>South West Water</v>
      </c>
      <c r="D22" s="11" t="str">
        <f>_xlfn.XLOOKUP($B22,FD_Lists!$B$4:$B$25,FD_Lists!D$4:D$25)</f>
        <v>England</v>
      </c>
      <c r="E22" s="11" t="str">
        <f>_xlfn.XLOOKUP($B22,FD_Lists!$B$4:$B$25,FD_Lists!E$4:E$25)</f>
        <v>Company</v>
      </c>
      <c r="F22" s="11" t="str">
        <f>_xlfn.XLOOKUP($B22,FD_Lists!$B$4:$B$25,FD_Lists!F$4:F$25)</f>
        <v>WaSC</v>
      </c>
      <c r="G22" s="35" t="s">
        <v>245</v>
      </c>
      <c r="H22" s="35" t="s">
        <v>245</v>
      </c>
      <c r="I22" s="18" t="s">
        <v>119</v>
      </c>
      <c r="J22" s="35" t="s">
        <v>245</v>
      </c>
      <c r="K22" s="35" t="s">
        <v>245</v>
      </c>
      <c r="L22" s="35" t="s">
        <v>245</v>
      </c>
      <c r="M22" s="47" t="s">
        <v>170</v>
      </c>
      <c r="N22" s="47" t="s">
        <v>170</v>
      </c>
      <c r="O22" s="47" t="s">
        <v>170</v>
      </c>
      <c r="P22" s="47" t="s">
        <v>170</v>
      </c>
      <c r="Q22" s="47" t="s">
        <v>170</v>
      </c>
      <c r="W22" s="48"/>
      <c r="X22" s="48"/>
      <c r="Y22" s="48"/>
      <c r="Z22" s="48"/>
      <c r="AA22" s="48"/>
    </row>
    <row r="23" spans="1:27" x14ac:dyDescent="0.45">
      <c r="A23" s="9"/>
      <c r="B23" s="18" t="s">
        <v>126</v>
      </c>
      <c r="C23" s="11" t="str">
        <f>_xlfn.XLOOKUP($B23,FD_Lists!$B$4:$B$25,FD_Lists!C$4:C$25)</f>
        <v>Bristol Water</v>
      </c>
      <c r="D23" s="11" t="str">
        <f>_xlfn.XLOOKUP($B23,FD_Lists!$B$4:$B$25,FD_Lists!D$4:D$25)</f>
        <v>England</v>
      </c>
      <c r="E23" s="11" t="str">
        <f>_xlfn.XLOOKUP($B23,FD_Lists!$B$4:$B$25,FD_Lists!E$4:E$25)</f>
        <v>Company</v>
      </c>
      <c r="F23" s="11" t="str">
        <f>_xlfn.XLOOKUP($B23,FD_Lists!$B$4:$B$25,FD_Lists!F$4:F$25)</f>
        <v>WoC</v>
      </c>
      <c r="G23" s="35" t="s">
        <v>245</v>
      </c>
      <c r="H23" s="35" t="s">
        <v>245</v>
      </c>
      <c r="I23" s="18" t="s">
        <v>119</v>
      </c>
      <c r="J23" s="35" t="s">
        <v>245</v>
      </c>
      <c r="K23" s="35" t="s">
        <v>245</v>
      </c>
      <c r="L23" s="35" t="s">
        <v>245</v>
      </c>
      <c r="M23" s="47" t="s">
        <v>170</v>
      </c>
      <c r="N23" s="47" t="s">
        <v>170</v>
      </c>
      <c r="O23" s="47" t="s">
        <v>170</v>
      </c>
      <c r="P23" s="47" t="s">
        <v>170</v>
      </c>
      <c r="Q23" s="47" t="s">
        <v>170</v>
      </c>
      <c r="W23" s="48"/>
      <c r="X23" s="48"/>
      <c r="Y23" s="48"/>
      <c r="Z23" s="48"/>
      <c r="AA23" s="48"/>
    </row>
    <row r="25" spans="1:27" s="49" customFormat="1" x14ac:dyDescent="0.45">
      <c r="B25" s="49" t="s">
        <v>41</v>
      </c>
    </row>
  </sheetData>
  <mergeCells count="1">
    <mergeCell ref="A5:B5"/>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79B45-95C0-4A8F-BA33-5B750DF30430}">
  <sheetPr>
    <tabColor theme="6" tint="0.79998168889431442"/>
  </sheetPr>
  <dimension ref="A1:AA76"/>
  <sheetViews>
    <sheetView zoomScale="80" zoomScaleNormal="80" workbookViewId="0"/>
  </sheetViews>
  <sheetFormatPr defaultRowHeight="14.25" x14ac:dyDescent="0.45"/>
  <cols>
    <col min="1" max="1" width="6.375" style="17" customWidth="1"/>
    <col min="2" max="2" width="9" style="17" bestFit="1"/>
    <col min="3" max="3" width="22.75" style="17" customWidth="1"/>
    <col min="4" max="4" width="7.625" style="17" customWidth="1"/>
    <col min="5" max="5" width="11.25" style="17" customWidth="1"/>
    <col min="6" max="6" width="15.875" style="17" customWidth="1"/>
    <col min="7" max="7" width="16.125" style="17" bestFit="1" customWidth="1"/>
    <col min="8" max="8" width="23.375" style="17" customWidth="1"/>
    <col min="9" max="9" width="25.375" style="17" bestFit="1" customWidth="1"/>
    <col min="10" max="11" width="18" style="17" customWidth="1"/>
    <col min="12" max="12" width="41.125" style="17" customWidth="1"/>
    <col min="13" max="13" width="9" style="17" bestFit="1"/>
    <col min="14" max="14" width="9" style="65" bestFit="1"/>
    <col min="15" max="15" width="10" style="17" customWidth="1"/>
    <col min="16" max="16" width="10" style="17" bestFit="1" customWidth="1"/>
    <col min="17" max="17" width="9.625" style="17" bestFit="1" customWidth="1"/>
    <col min="18" max="19" width="10" style="17" bestFit="1" customWidth="1"/>
    <col min="20" max="20" width="9.625" style="17" bestFit="1" customWidth="1"/>
    <col min="21" max="16384" width="9" style="17"/>
  </cols>
  <sheetData>
    <row r="1" spans="1:27" s="25" customFormat="1" x14ac:dyDescent="0.45">
      <c r="N1" s="50"/>
    </row>
    <row r="2" spans="1:27" s="25" customFormat="1" ht="23.25" x14ac:dyDescent="0.7">
      <c r="B2" s="51" t="str">
        <f>Overview!B2 &amp;" - PR24 draft determination performance commitment levels"</f>
        <v>Storm overflows - PR24 draft determination performance commitment levels</v>
      </c>
      <c r="C2" s="51"/>
      <c r="D2" s="51"/>
      <c r="E2" s="51"/>
      <c r="F2" s="51"/>
      <c r="G2" s="51"/>
      <c r="M2" s="51"/>
      <c r="N2" s="52"/>
    </row>
    <row r="4" spans="1:27" s="25" customFormat="1" ht="28.5" x14ac:dyDescent="0.85">
      <c r="B4" s="53" t="s">
        <v>246</v>
      </c>
      <c r="C4" s="53"/>
      <c r="D4" s="53"/>
      <c r="E4" s="53"/>
      <c r="F4" s="53"/>
      <c r="G4" s="53"/>
      <c r="M4" s="53"/>
      <c r="N4" s="54"/>
    </row>
    <row r="6" spans="1:27" ht="18" x14ac:dyDescent="0.45">
      <c r="A6" s="55"/>
      <c r="B6" s="56" t="s">
        <v>104</v>
      </c>
      <c r="C6" s="56" t="s">
        <v>105</v>
      </c>
      <c r="D6" s="56" t="s">
        <v>106</v>
      </c>
      <c r="E6" s="56" t="s">
        <v>107</v>
      </c>
      <c r="F6" s="56" t="s">
        <v>108</v>
      </c>
      <c r="G6" s="57" t="s">
        <v>109</v>
      </c>
      <c r="H6" s="56" t="s">
        <v>247</v>
      </c>
      <c r="I6" s="56" t="s">
        <v>111</v>
      </c>
      <c r="J6" s="56" t="s">
        <v>114</v>
      </c>
      <c r="K6" s="6" t="s">
        <v>113</v>
      </c>
      <c r="L6" s="56" t="s">
        <v>116</v>
      </c>
      <c r="M6" s="56" t="s">
        <v>248</v>
      </c>
      <c r="N6" s="56" t="s">
        <v>117</v>
      </c>
      <c r="O6" s="57" t="s">
        <v>62</v>
      </c>
      <c r="P6" s="57" t="s">
        <v>63</v>
      </c>
      <c r="Q6" s="57" t="s">
        <v>64</v>
      </c>
      <c r="R6" s="57" t="s">
        <v>65</v>
      </c>
      <c r="S6" s="57" t="s">
        <v>66</v>
      </c>
      <c r="T6" s="57" t="s">
        <v>67</v>
      </c>
    </row>
    <row r="7" spans="1:27" x14ac:dyDescent="0.45">
      <c r="A7" s="9"/>
      <c r="B7" s="58" t="s">
        <v>73</v>
      </c>
      <c r="C7" s="11" t="str">
        <f>_xlfn.XLOOKUP($B7,FD_Lists!$B$4:$B$25,FD_Lists!C$4:C$25)</f>
        <v>Anglian Water</v>
      </c>
      <c r="D7" s="11" t="str">
        <f>_xlfn.XLOOKUP($B7,FD_Lists!$B$4:$B$25,FD_Lists!D$4:D$25)</f>
        <v>England</v>
      </c>
      <c r="E7" s="11" t="str">
        <f>_xlfn.XLOOKUP($B7,FD_Lists!$B$4:$B$25,FD_Lists!E$4:E$25)</f>
        <v>Company</v>
      </c>
      <c r="F7" s="11" t="str">
        <f>_xlfn.XLOOKUP($B7,FD_Lists!$B$4:$B$25,FD_Lists!F$4:F$25)</f>
        <v>WaSC</v>
      </c>
      <c r="G7" s="58" t="s">
        <v>249</v>
      </c>
      <c r="H7" s="59" t="s">
        <v>250</v>
      </c>
      <c r="I7" s="59" t="str">
        <f t="shared" ref="I7:I23" si="0">B7&amp;H7</f>
        <v>ANHC_OUT5_10_C_PR24_OFWAT</v>
      </c>
      <c r="J7" s="59" t="s">
        <v>119</v>
      </c>
      <c r="K7" s="13" t="s">
        <v>251</v>
      </c>
      <c r="L7" s="60" t="s">
        <v>252</v>
      </c>
      <c r="M7" s="58" t="s">
        <v>76</v>
      </c>
      <c r="N7" s="58">
        <v>2</v>
      </c>
      <c r="O7" s="61" t="s">
        <v>170</v>
      </c>
      <c r="P7" s="106">
        <v>19.66</v>
      </c>
      <c r="Q7" s="106">
        <v>18.89</v>
      </c>
      <c r="R7" s="106">
        <v>18.22</v>
      </c>
      <c r="S7" s="106">
        <v>17.54</v>
      </c>
      <c r="T7" s="106">
        <v>16.23</v>
      </c>
      <c r="W7" s="48"/>
      <c r="X7" s="48"/>
      <c r="Y7" s="48"/>
      <c r="Z7" s="48"/>
      <c r="AA7" s="48"/>
    </row>
    <row r="8" spans="1:27" x14ac:dyDescent="0.45">
      <c r="A8" s="9"/>
      <c r="B8" s="58" t="s">
        <v>94</v>
      </c>
      <c r="C8" s="11" t="str">
        <f>_xlfn.XLOOKUP($B8,FD_Lists!$B$4:$B$25,FD_Lists!C$4:C$25)</f>
        <v>Dŵr Cymru</v>
      </c>
      <c r="D8" s="11" t="str">
        <f>_xlfn.XLOOKUP($B8,FD_Lists!$B$4:$B$25,FD_Lists!D$4:D$25)</f>
        <v>Wales</v>
      </c>
      <c r="E8" s="11" t="str">
        <f>_xlfn.XLOOKUP($B8,FD_Lists!$B$4:$B$25,FD_Lists!E$4:E$25)</f>
        <v>Company</v>
      </c>
      <c r="F8" s="11" t="str">
        <f>_xlfn.XLOOKUP($B8,FD_Lists!$B$4:$B$25,FD_Lists!F$4:F$25)</f>
        <v>WaSC</v>
      </c>
      <c r="G8" s="58" t="s">
        <v>249</v>
      </c>
      <c r="H8" s="59" t="s">
        <v>250</v>
      </c>
      <c r="I8" s="59" t="str">
        <f t="shared" si="0"/>
        <v>WSHC_OUT5_10_C_PR24_OFWAT</v>
      </c>
      <c r="J8" s="59" t="s">
        <v>119</v>
      </c>
      <c r="K8" s="13" t="s">
        <v>251</v>
      </c>
      <c r="L8" s="60" t="s">
        <v>252</v>
      </c>
      <c r="M8" s="58" t="s">
        <v>76</v>
      </c>
      <c r="N8" s="58">
        <v>2</v>
      </c>
      <c r="O8" s="61" t="s">
        <v>170</v>
      </c>
      <c r="P8" s="106">
        <v>40.940000000000005</v>
      </c>
      <c r="Q8" s="106">
        <v>37.640000000000008</v>
      </c>
      <c r="R8" s="106">
        <v>34.340000000000011</v>
      </c>
      <c r="S8" s="106">
        <v>31.04000000000001</v>
      </c>
      <c r="T8" s="106">
        <v>27.75</v>
      </c>
      <c r="W8" s="48"/>
      <c r="X8" s="48"/>
      <c r="Y8" s="48"/>
      <c r="Z8" s="48"/>
      <c r="AA8" s="48"/>
    </row>
    <row r="9" spans="1:27" x14ac:dyDescent="0.45">
      <c r="A9" s="9"/>
      <c r="B9" s="58" t="s">
        <v>95</v>
      </c>
      <c r="C9" s="11" t="str">
        <f>_xlfn.XLOOKUP($B9,FD_Lists!$B$4:$B$25,FD_Lists!C$4:C$25)</f>
        <v>Hafren Dyfrdwy</v>
      </c>
      <c r="D9" s="11" t="str">
        <f>_xlfn.XLOOKUP($B9,FD_Lists!$B$4:$B$25,FD_Lists!D$4:D$25)</f>
        <v>Wales</v>
      </c>
      <c r="E9" s="11" t="str">
        <f>_xlfn.XLOOKUP($B9,FD_Lists!$B$4:$B$25,FD_Lists!E$4:E$25)</f>
        <v>Company</v>
      </c>
      <c r="F9" s="11" t="str">
        <f>_xlfn.XLOOKUP($B9,FD_Lists!$B$4:$B$25,FD_Lists!F$4:F$25)</f>
        <v>WaSC</v>
      </c>
      <c r="G9" s="58" t="s">
        <v>249</v>
      </c>
      <c r="H9" s="59" t="s">
        <v>250</v>
      </c>
      <c r="I9" s="59" t="str">
        <f t="shared" si="0"/>
        <v>HDDC_OUT5_10_C_PR24_OFWAT</v>
      </c>
      <c r="J9" s="59" t="s">
        <v>119</v>
      </c>
      <c r="K9" s="13" t="s">
        <v>251</v>
      </c>
      <c r="L9" s="60" t="s">
        <v>252</v>
      </c>
      <c r="M9" s="58" t="s">
        <v>76</v>
      </c>
      <c r="N9" s="58">
        <v>2</v>
      </c>
      <c r="O9" s="61" t="s">
        <v>170</v>
      </c>
      <c r="P9" s="106">
        <v>37.75</v>
      </c>
      <c r="Q9" s="106">
        <v>35.770000000000003</v>
      </c>
      <c r="R9" s="106">
        <v>33.790000000000006</v>
      </c>
      <c r="S9" s="106">
        <v>31.810000000000006</v>
      </c>
      <c r="T9" s="106">
        <v>29.81</v>
      </c>
      <c r="W9" s="48"/>
      <c r="X9" s="48"/>
      <c r="Y9" s="48"/>
      <c r="Z9" s="48"/>
      <c r="AA9" s="48"/>
    </row>
    <row r="10" spans="1:27" x14ac:dyDescent="0.45">
      <c r="A10" s="9"/>
      <c r="B10" s="58" t="s">
        <v>96</v>
      </c>
      <c r="C10" s="11" t="str">
        <f>_xlfn.XLOOKUP($B10,FD_Lists!$B$4:$B$25,FD_Lists!C$4:C$25)</f>
        <v>Northumbrian Water</v>
      </c>
      <c r="D10" s="11" t="str">
        <f>_xlfn.XLOOKUP($B10,FD_Lists!$B$4:$B$25,FD_Lists!D$4:D$25)</f>
        <v>England</v>
      </c>
      <c r="E10" s="11" t="str">
        <f>_xlfn.XLOOKUP($B10,FD_Lists!$B$4:$B$25,FD_Lists!E$4:E$25)</f>
        <v>Company</v>
      </c>
      <c r="F10" s="11" t="str">
        <f>_xlfn.XLOOKUP($B10,FD_Lists!$B$4:$B$25,FD_Lists!F$4:F$25)</f>
        <v>WaSC</v>
      </c>
      <c r="G10" s="58" t="s">
        <v>249</v>
      </c>
      <c r="H10" s="59" t="s">
        <v>250</v>
      </c>
      <c r="I10" s="59" t="str">
        <f t="shared" si="0"/>
        <v>NESC_OUT5_10_C_PR24_OFWAT</v>
      </c>
      <c r="J10" s="59" t="s">
        <v>119</v>
      </c>
      <c r="K10" s="13" t="s">
        <v>251</v>
      </c>
      <c r="L10" s="60" t="s">
        <v>252</v>
      </c>
      <c r="M10" s="58" t="s">
        <v>76</v>
      </c>
      <c r="N10" s="58">
        <v>2</v>
      </c>
      <c r="O10" s="61" t="s">
        <v>170</v>
      </c>
      <c r="P10" s="106">
        <v>19.3</v>
      </c>
      <c r="Q10" s="106">
        <v>18.329999999999998</v>
      </c>
      <c r="R10" s="106">
        <v>17.61</v>
      </c>
      <c r="S10" s="106">
        <v>16.89</v>
      </c>
      <c r="T10" s="106">
        <v>15.79</v>
      </c>
      <c r="W10" s="48"/>
      <c r="X10" s="48"/>
      <c r="Y10" s="48"/>
      <c r="Z10" s="48"/>
      <c r="AA10" s="48"/>
    </row>
    <row r="11" spans="1:27" x14ac:dyDescent="0.45">
      <c r="A11" s="9"/>
      <c r="B11" s="58" t="s">
        <v>97</v>
      </c>
      <c r="C11" s="11" t="str">
        <f>_xlfn.XLOOKUP($B11,FD_Lists!$B$4:$B$25,FD_Lists!C$4:C$25)</f>
        <v>Severn Trent Water</v>
      </c>
      <c r="D11" s="11" t="str">
        <f>_xlfn.XLOOKUP($B11,FD_Lists!$B$4:$B$25,FD_Lists!D$4:D$25)</f>
        <v>England</v>
      </c>
      <c r="E11" s="11" t="str">
        <f>_xlfn.XLOOKUP($B11,FD_Lists!$B$4:$B$25,FD_Lists!E$4:E$25)</f>
        <v>Company</v>
      </c>
      <c r="F11" s="11" t="str">
        <f>_xlfn.XLOOKUP($B11,FD_Lists!$B$4:$B$25,FD_Lists!F$4:F$25)</f>
        <v>WaSC</v>
      </c>
      <c r="G11" s="58" t="s">
        <v>249</v>
      </c>
      <c r="H11" s="59" t="s">
        <v>250</v>
      </c>
      <c r="I11" s="59" t="str">
        <f t="shared" si="0"/>
        <v>SVEC_OUT5_10_C_PR24_OFWAT</v>
      </c>
      <c r="J11" s="59" t="s">
        <v>119</v>
      </c>
      <c r="K11" s="13" t="s">
        <v>251</v>
      </c>
      <c r="L11" s="60" t="s">
        <v>252</v>
      </c>
      <c r="M11" s="58" t="s">
        <v>76</v>
      </c>
      <c r="N11" s="58">
        <v>2</v>
      </c>
      <c r="O11" s="61" t="s">
        <v>170</v>
      </c>
      <c r="P11" s="106">
        <v>18.8</v>
      </c>
      <c r="Q11" s="106">
        <v>17.600000000000001</v>
      </c>
      <c r="R11" s="106">
        <v>16.399999999999999</v>
      </c>
      <c r="S11" s="106">
        <v>15.2</v>
      </c>
      <c r="T11" s="106">
        <v>14</v>
      </c>
      <c r="W11" s="48"/>
      <c r="X11" s="48"/>
      <c r="Y11" s="48"/>
      <c r="Z11" s="48"/>
      <c r="AA11" s="48"/>
    </row>
    <row r="12" spans="1:27" x14ac:dyDescent="0.45">
      <c r="A12" s="9"/>
      <c r="B12" s="58" t="s">
        <v>99</v>
      </c>
      <c r="C12" s="11" t="str">
        <f>_xlfn.XLOOKUP($B12,FD_Lists!$B$4:$B$25,FD_Lists!C$4:C$25)</f>
        <v>Southern Water</v>
      </c>
      <c r="D12" s="11" t="str">
        <f>_xlfn.XLOOKUP($B12,FD_Lists!$B$4:$B$25,FD_Lists!D$4:D$25)</f>
        <v>England</v>
      </c>
      <c r="E12" s="11" t="str">
        <f>_xlfn.XLOOKUP($B12,FD_Lists!$B$4:$B$25,FD_Lists!E$4:E$25)</f>
        <v>Company</v>
      </c>
      <c r="F12" s="11" t="str">
        <f>_xlfn.XLOOKUP($B12,FD_Lists!$B$4:$B$25,FD_Lists!F$4:F$25)</f>
        <v>WaSC</v>
      </c>
      <c r="G12" s="58" t="s">
        <v>249</v>
      </c>
      <c r="H12" s="59" t="s">
        <v>250</v>
      </c>
      <c r="I12" s="59" t="str">
        <f t="shared" si="0"/>
        <v>SRNC_OUT5_10_C_PR24_OFWAT</v>
      </c>
      <c r="J12" s="59" t="s">
        <v>119</v>
      </c>
      <c r="K12" s="13" t="s">
        <v>251</v>
      </c>
      <c r="L12" s="60" t="s">
        <v>252</v>
      </c>
      <c r="M12" s="58" t="s">
        <v>76</v>
      </c>
      <c r="N12" s="58">
        <v>2</v>
      </c>
      <c r="O12" s="61" t="s">
        <v>170</v>
      </c>
      <c r="P12" s="63">
        <v>17.57</v>
      </c>
      <c r="Q12" s="63">
        <v>16.510000000000002</v>
      </c>
      <c r="R12" s="63">
        <v>16.510000000000002</v>
      </c>
      <c r="S12" s="63">
        <v>15.27</v>
      </c>
      <c r="T12" s="63">
        <v>13.25</v>
      </c>
      <c r="W12" s="48"/>
      <c r="X12" s="48"/>
      <c r="Y12" s="48"/>
      <c r="Z12" s="48"/>
      <c r="AA12" s="48"/>
    </row>
    <row r="13" spans="1:27" x14ac:dyDescent="0.45">
      <c r="A13" s="9"/>
      <c r="B13" s="58" t="s">
        <v>100</v>
      </c>
      <c r="C13" s="11" t="str">
        <f>_xlfn.XLOOKUP($B13,FD_Lists!$B$4:$B$25,FD_Lists!C$4:C$25)</f>
        <v>Thames Water</v>
      </c>
      <c r="D13" s="11" t="str">
        <f>_xlfn.XLOOKUP($B13,FD_Lists!$B$4:$B$25,FD_Lists!D$4:D$25)</f>
        <v>England</v>
      </c>
      <c r="E13" s="11" t="str">
        <f>_xlfn.XLOOKUP($B13,FD_Lists!$B$4:$B$25,FD_Lists!E$4:E$25)</f>
        <v>Company</v>
      </c>
      <c r="F13" s="11" t="str">
        <f>_xlfn.XLOOKUP($B13,FD_Lists!$B$4:$B$25,FD_Lists!F$4:F$25)</f>
        <v>WaSC</v>
      </c>
      <c r="G13" s="58" t="s">
        <v>249</v>
      </c>
      <c r="H13" s="59" t="s">
        <v>250</v>
      </c>
      <c r="I13" s="59" t="str">
        <f t="shared" si="0"/>
        <v>TMSC_OUT5_10_C_PR24_OFWAT</v>
      </c>
      <c r="J13" s="59" t="s">
        <v>119</v>
      </c>
      <c r="K13" s="13" t="s">
        <v>251</v>
      </c>
      <c r="L13" s="60" t="s">
        <v>252</v>
      </c>
      <c r="M13" s="58" t="s">
        <v>76</v>
      </c>
      <c r="N13" s="58">
        <v>2</v>
      </c>
      <c r="O13" s="61" t="s">
        <v>170</v>
      </c>
      <c r="P13" s="63">
        <v>20</v>
      </c>
      <c r="Q13" s="63">
        <v>18.55</v>
      </c>
      <c r="R13" s="63">
        <v>17.100000000000001</v>
      </c>
      <c r="S13" s="63">
        <v>15.65</v>
      </c>
      <c r="T13" s="63">
        <v>14.21</v>
      </c>
      <c r="W13" s="48"/>
      <c r="X13" s="48"/>
      <c r="Y13" s="48"/>
      <c r="Z13" s="48"/>
      <c r="AA13" s="48"/>
    </row>
    <row r="14" spans="1:27" x14ac:dyDescent="0.45">
      <c r="B14" s="58" t="s">
        <v>101</v>
      </c>
      <c r="C14" s="11" t="str">
        <f>_xlfn.XLOOKUP($B14,FD_Lists!$B$4:$B$25,FD_Lists!C$4:C$25)</f>
        <v xml:space="preserve">United Utilities </v>
      </c>
      <c r="D14" s="11" t="str">
        <f>_xlfn.XLOOKUP($B14,FD_Lists!$B$4:$B$25,FD_Lists!D$4:D$25)</f>
        <v>England</v>
      </c>
      <c r="E14" s="11" t="str">
        <f>_xlfn.XLOOKUP($B14,FD_Lists!$B$4:$B$25,FD_Lists!E$4:E$25)</f>
        <v>Company</v>
      </c>
      <c r="F14" s="11" t="str">
        <f>_xlfn.XLOOKUP($B14,FD_Lists!$B$4:$B$25,FD_Lists!F$4:F$25)</f>
        <v>WaSC</v>
      </c>
      <c r="G14" s="58" t="s">
        <v>249</v>
      </c>
      <c r="H14" s="59" t="s">
        <v>250</v>
      </c>
      <c r="I14" s="59" t="str">
        <f t="shared" si="0"/>
        <v>NWTC_OUT5_10_C_PR24_OFWAT</v>
      </c>
      <c r="J14" s="59" t="s">
        <v>119</v>
      </c>
      <c r="K14" s="13" t="s">
        <v>251</v>
      </c>
      <c r="L14" s="60" t="s">
        <v>252</v>
      </c>
      <c r="M14" s="58" t="s">
        <v>76</v>
      </c>
      <c r="N14" s="58">
        <v>2</v>
      </c>
      <c r="O14" s="61" t="s">
        <v>170</v>
      </c>
      <c r="P14" s="63">
        <v>26.2</v>
      </c>
      <c r="Q14" s="63">
        <v>25.35</v>
      </c>
      <c r="R14" s="63">
        <v>23.95</v>
      </c>
      <c r="S14" s="63">
        <v>22.15</v>
      </c>
      <c r="T14" s="63">
        <v>18.600000000000001</v>
      </c>
      <c r="W14" s="48"/>
      <c r="X14" s="48"/>
      <c r="Y14" s="48"/>
      <c r="Z14" s="48"/>
      <c r="AA14" s="48"/>
    </row>
    <row r="15" spans="1:27" x14ac:dyDescent="0.45">
      <c r="A15" s="9"/>
      <c r="B15" s="58" t="s">
        <v>102</v>
      </c>
      <c r="C15" s="11" t="str">
        <f>_xlfn.XLOOKUP($B15,FD_Lists!$B$4:$B$25,FD_Lists!C$4:C$25)</f>
        <v>Wessex Water</v>
      </c>
      <c r="D15" s="11" t="str">
        <f>_xlfn.XLOOKUP($B15,FD_Lists!$B$4:$B$25,FD_Lists!D$4:D$25)</f>
        <v>England</v>
      </c>
      <c r="E15" s="11" t="str">
        <f>_xlfn.XLOOKUP($B15,FD_Lists!$B$4:$B$25,FD_Lists!E$4:E$25)</f>
        <v>Company</v>
      </c>
      <c r="F15" s="11" t="str">
        <f>_xlfn.XLOOKUP($B15,FD_Lists!$B$4:$B$25,FD_Lists!F$4:F$25)</f>
        <v>WaSC</v>
      </c>
      <c r="G15" s="58" t="s">
        <v>249</v>
      </c>
      <c r="H15" s="59" t="s">
        <v>250</v>
      </c>
      <c r="I15" s="59" t="str">
        <f t="shared" si="0"/>
        <v>WSXC_OUT5_10_C_PR24_OFWAT</v>
      </c>
      <c r="J15" s="59" t="s">
        <v>119</v>
      </c>
      <c r="K15" s="13" t="s">
        <v>251</v>
      </c>
      <c r="L15" s="60" t="s">
        <v>252</v>
      </c>
      <c r="M15" s="58" t="s">
        <v>76</v>
      </c>
      <c r="N15" s="58">
        <v>2</v>
      </c>
      <c r="O15" s="61" t="s">
        <v>170</v>
      </c>
      <c r="P15" s="63">
        <v>20</v>
      </c>
      <c r="Q15" s="63">
        <v>19.27</v>
      </c>
      <c r="R15" s="63">
        <v>18.54</v>
      </c>
      <c r="S15" s="63">
        <v>17.809999999999999</v>
      </c>
      <c r="T15" s="63">
        <v>17.100000000000001</v>
      </c>
      <c r="W15" s="48"/>
      <c r="X15" s="48"/>
      <c r="Y15" s="48"/>
      <c r="Z15" s="48"/>
      <c r="AA15" s="48"/>
    </row>
    <row r="16" spans="1:27" x14ac:dyDescent="0.45">
      <c r="A16" s="9"/>
      <c r="B16" s="58" t="s">
        <v>103</v>
      </c>
      <c r="C16" s="11" t="str">
        <f>_xlfn.XLOOKUP($B16,FD_Lists!$B$4:$B$25,FD_Lists!C$4:C$25)</f>
        <v>Yorkshire Water</v>
      </c>
      <c r="D16" s="11" t="str">
        <f>_xlfn.XLOOKUP($B16,FD_Lists!$B$4:$B$25,FD_Lists!D$4:D$25)</f>
        <v>England</v>
      </c>
      <c r="E16" s="11" t="str">
        <f>_xlfn.XLOOKUP($B16,FD_Lists!$B$4:$B$25,FD_Lists!E$4:E$25)</f>
        <v>Company</v>
      </c>
      <c r="F16" s="11" t="str">
        <f>_xlfn.XLOOKUP($B16,FD_Lists!$B$4:$B$25,FD_Lists!F$4:F$25)</f>
        <v>WaSC</v>
      </c>
      <c r="G16" s="58" t="s">
        <v>249</v>
      </c>
      <c r="H16" s="59" t="s">
        <v>250</v>
      </c>
      <c r="I16" s="59" t="str">
        <f t="shared" si="0"/>
        <v>YKYC_OUT5_10_C_PR24_OFWAT</v>
      </c>
      <c r="J16" s="59" t="s">
        <v>119</v>
      </c>
      <c r="K16" s="13" t="s">
        <v>251</v>
      </c>
      <c r="L16" s="60" t="s">
        <v>252</v>
      </c>
      <c r="M16" s="58" t="s">
        <v>76</v>
      </c>
      <c r="N16" s="58">
        <v>2</v>
      </c>
      <c r="O16" s="61" t="s">
        <v>170</v>
      </c>
      <c r="P16" s="63">
        <v>20</v>
      </c>
      <c r="Q16" s="63">
        <v>19.75</v>
      </c>
      <c r="R16" s="63">
        <v>19.5</v>
      </c>
      <c r="S16" s="63">
        <v>19.25</v>
      </c>
      <c r="T16" s="63">
        <v>19</v>
      </c>
      <c r="W16" s="48"/>
      <c r="X16" s="48"/>
      <c r="Y16" s="48"/>
      <c r="Z16" s="48"/>
      <c r="AA16" s="48"/>
    </row>
    <row r="17" spans="1:27" x14ac:dyDescent="0.45">
      <c r="A17" s="9"/>
      <c r="B17" s="58" t="s">
        <v>121</v>
      </c>
      <c r="C17" s="11" t="str">
        <f>_xlfn.XLOOKUP($B17,FD_Lists!$B$4:$B$25,FD_Lists!C$4:C$25)</f>
        <v>Affinity Water</v>
      </c>
      <c r="D17" s="11" t="str">
        <f>_xlfn.XLOOKUP($B17,FD_Lists!$B$4:$B$25,FD_Lists!D$4:D$25)</f>
        <v>England</v>
      </c>
      <c r="E17" s="11" t="str">
        <f>_xlfn.XLOOKUP($B17,FD_Lists!$B$4:$B$25,FD_Lists!E$4:E$25)</f>
        <v>Company</v>
      </c>
      <c r="F17" s="11" t="str">
        <f>_xlfn.XLOOKUP($B17,FD_Lists!$B$4:$B$25,FD_Lists!F$4:F$25)</f>
        <v>WoC</v>
      </c>
      <c r="G17" s="58" t="s">
        <v>249</v>
      </c>
      <c r="H17" s="59" t="s">
        <v>250</v>
      </c>
      <c r="I17" s="59" t="str">
        <f t="shared" si="0"/>
        <v>AFWC_OUT5_10_C_PR24_OFWAT</v>
      </c>
      <c r="J17" s="59" t="s">
        <v>119</v>
      </c>
      <c r="K17" s="13" t="s">
        <v>251</v>
      </c>
      <c r="L17" s="60" t="s">
        <v>252</v>
      </c>
      <c r="M17" s="58" t="s">
        <v>76</v>
      </c>
      <c r="N17" s="58">
        <v>2</v>
      </c>
      <c r="O17" s="61" t="s">
        <v>170</v>
      </c>
      <c r="P17" s="61" t="s">
        <v>170</v>
      </c>
      <c r="Q17" s="61" t="s">
        <v>170</v>
      </c>
      <c r="R17" s="61" t="s">
        <v>170</v>
      </c>
      <c r="S17" s="61" t="s">
        <v>170</v>
      </c>
      <c r="T17" s="61" t="s">
        <v>170</v>
      </c>
      <c r="W17" s="48"/>
      <c r="X17" s="48"/>
      <c r="Y17" s="48"/>
      <c r="Z17" s="48"/>
      <c r="AA17" s="48"/>
    </row>
    <row r="18" spans="1:27" x14ac:dyDescent="0.45">
      <c r="B18" s="58" t="s">
        <v>122</v>
      </c>
      <c r="C18" s="11" t="str">
        <f>_xlfn.XLOOKUP($B18,FD_Lists!$B$4:$B$25,FD_Lists!C$4:C$25)</f>
        <v>Portsmouth Water</v>
      </c>
      <c r="D18" s="11" t="str">
        <f>_xlfn.XLOOKUP($B18,FD_Lists!$B$4:$B$25,FD_Lists!D$4:D$25)</f>
        <v>England</v>
      </c>
      <c r="E18" s="11" t="str">
        <f>_xlfn.XLOOKUP($B18,FD_Lists!$B$4:$B$25,FD_Lists!E$4:E$25)</f>
        <v>Company</v>
      </c>
      <c r="F18" s="11" t="str">
        <f>_xlfn.XLOOKUP($B18,FD_Lists!$B$4:$B$25,FD_Lists!F$4:F$25)</f>
        <v>WoC</v>
      </c>
      <c r="G18" s="58" t="s">
        <v>249</v>
      </c>
      <c r="H18" s="59" t="s">
        <v>250</v>
      </c>
      <c r="I18" s="59" t="str">
        <f t="shared" si="0"/>
        <v>PRTC_OUT5_10_C_PR24_OFWAT</v>
      </c>
      <c r="J18" s="59" t="s">
        <v>119</v>
      </c>
      <c r="K18" s="13" t="s">
        <v>251</v>
      </c>
      <c r="L18" s="60" t="s">
        <v>252</v>
      </c>
      <c r="M18" s="58" t="s">
        <v>76</v>
      </c>
      <c r="N18" s="58">
        <v>2</v>
      </c>
      <c r="O18" s="61" t="s">
        <v>170</v>
      </c>
      <c r="P18" s="61" t="s">
        <v>170</v>
      </c>
      <c r="Q18" s="61" t="s">
        <v>170</v>
      </c>
      <c r="R18" s="61" t="s">
        <v>170</v>
      </c>
      <c r="S18" s="61" t="s">
        <v>170</v>
      </c>
      <c r="T18" s="61" t="s">
        <v>170</v>
      </c>
      <c r="W18" s="48"/>
      <c r="X18" s="48"/>
      <c r="Y18" s="48"/>
      <c r="Z18" s="48"/>
      <c r="AA18" s="48"/>
    </row>
    <row r="19" spans="1:27" x14ac:dyDescent="0.45">
      <c r="A19" s="9"/>
      <c r="B19" s="58" t="s">
        <v>123</v>
      </c>
      <c r="C19" s="11" t="str">
        <f>_xlfn.XLOOKUP($B19,FD_Lists!$B$4:$B$25,FD_Lists!C$4:C$25)</f>
        <v>South East Water</v>
      </c>
      <c r="D19" s="11" t="str">
        <f>_xlfn.XLOOKUP($B19,FD_Lists!$B$4:$B$25,FD_Lists!D$4:D$25)</f>
        <v>England</v>
      </c>
      <c r="E19" s="11" t="str">
        <f>_xlfn.XLOOKUP($B19,FD_Lists!$B$4:$B$25,FD_Lists!E$4:E$25)</f>
        <v>Company</v>
      </c>
      <c r="F19" s="11" t="str">
        <f>_xlfn.XLOOKUP($B19,FD_Lists!$B$4:$B$25,FD_Lists!F$4:F$25)</f>
        <v>WoC</v>
      </c>
      <c r="G19" s="58" t="s">
        <v>249</v>
      </c>
      <c r="H19" s="59" t="s">
        <v>250</v>
      </c>
      <c r="I19" s="59" t="str">
        <f t="shared" si="0"/>
        <v>SEWC_OUT5_10_C_PR24_OFWAT</v>
      </c>
      <c r="J19" s="59" t="s">
        <v>119</v>
      </c>
      <c r="K19" s="13" t="s">
        <v>251</v>
      </c>
      <c r="L19" s="60" t="s">
        <v>252</v>
      </c>
      <c r="M19" s="58" t="s">
        <v>76</v>
      </c>
      <c r="N19" s="58">
        <v>2</v>
      </c>
      <c r="O19" s="61" t="s">
        <v>170</v>
      </c>
      <c r="P19" s="61" t="s">
        <v>170</v>
      </c>
      <c r="Q19" s="61" t="s">
        <v>170</v>
      </c>
      <c r="R19" s="61" t="s">
        <v>170</v>
      </c>
      <c r="S19" s="61" t="s">
        <v>170</v>
      </c>
      <c r="T19" s="61" t="s">
        <v>170</v>
      </c>
      <c r="W19" s="48"/>
      <c r="X19" s="48"/>
      <c r="Y19" s="48"/>
      <c r="Z19" s="48"/>
      <c r="AA19" s="48"/>
    </row>
    <row r="20" spans="1:27" x14ac:dyDescent="0.45">
      <c r="A20" s="9"/>
      <c r="B20" s="58" t="s">
        <v>124</v>
      </c>
      <c r="C20" s="11" t="str">
        <f>_xlfn.XLOOKUP($B20,FD_Lists!$B$4:$B$25,FD_Lists!C$4:C$25)</f>
        <v>South Staffordshire Water</v>
      </c>
      <c r="D20" s="11" t="str">
        <f>_xlfn.XLOOKUP($B20,FD_Lists!$B$4:$B$25,FD_Lists!D$4:D$25)</f>
        <v>England</v>
      </c>
      <c r="E20" s="11" t="str">
        <f>_xlfn.XLOOKUP($B20,FD_Lists!$B$4:$B$25,FD_Lists!E$4:E$25)</f>
        <v>Company</v>
      </c>
      <c r="F20" s="11" t="str">
        <f>_xlfn.XLOOKUP($B20,FD_Lists!$B$4:$B$25,FD_Lists!F$4:F$25)</f>
        <v>WoC</v>
      </c>
      <c r="G20" s="58" t="s">
        <v>249</v>
      </c>
      <c r="H20" s="59" t="s">
        <v>250</v>
      </c>
      <c r="I20" s="59" t="str">
        <f t="shared" si="0"/>
        <v>SSCC_OUT5_10_C_PR24_OFWAT</v>
      </c>
      <c r="J20" s="59" t="s">
        <v>119</v>
      </c>
      <c r="K20" s="13" t="s">
        <v>251</v>
      </c>
      <c r="L20" s="60" t="s">
        <v>252</v>
      </c>
      <c r="M20" s="58" t="s">
        <v>76</v>
      </c>
      <c r="N20" s="58">
        <v>2</v>
      </c>
      <c r="O20" s="61" t="s">
        <v>170</v>
      </c>
      <c r="P20" s="61" t="s">
        <v>170</v>
      </c>
      <c r="Q20" s="61" t="s">
        <v>170</v>
      </c>
      <c r="R20" s="61" t="s">
        <v>170</v>
      </c>
      <c r="S20" s="61" t="s">
        <v>170</v>
      </c>
      <c r="T20" s="61" t="s">
        <v>170</v>
      </c>
      <c r="W20" s="48"/>
      <c r="X20" s="48"/>
      <c r="Y20" s="48"/>
      <c r="Z20" s="48"/>
      <c r="AA20" s="48"/>
    </row>
    <row r="21" spans="1:27" x14ac:dyDescent="0.45">
      <c r="A21" s="9"/>
      <c r="B21" s="58" t="s">
        <v>125</v>
      </c>
      <c r="C21" s="11" t="str">
        <f>_xlfn.XLOOKUP($B21,FD_Lists!$B$4:$B$25,FD_Lists!C$4:C$25)</f>
        <v>SES Water</v>
      </c>
      <c r="D21" s="11" t="str">
        <f>_xlfn.XLOOKUP($B21,FD_Lists!$B$4:$B$25,FD_Lists!D$4:D$25)</f>
        <v>England</v>
      </c>
      <c r="E21" s="11" t="str">
        <f>_xlfn.XLOOKUP($B21,FD_Lists!$B$4:$B$25,FD_Lists!E$4:E$25)</f>
        <v>Company</v>
      </c>
      <c r="F21" s="11" t="str">
        <f>_xlfn.XLOOKUP($B21,FD_Lists!$B$4:$B$25,FD_Lists!F$4:F$25)</f>
        <v>WoC</v>
      </c>
      <c r="G21" s="58" t="s">
        <v>249</v>
      </c>
      <c r="H21" s="59" t="s">
        <v>250</v>
      </c>
      <c r="I21" s="59" t="str">
        <f t="shared" si="0"/>
        <v>SESC_OUT5_10_C_PR24_OFWAT</v>
      </c>
      <c r="J21" s="59" t="s">
        <v>119</v>
      </c>
      <c r="K21" s="13" t="s">
        <v>251</v>
      </c>
      <c r="L21" s="60" t="s">
        <v>252</v>
      </c>
      <c r="M21" s="58" t="s">
        <v>76</v>
      </c>
      <c r="N21" s="58">
        <v>2</v>
      </c>
      <c r="O21" s="61" t="s">
        <v>170</v>
      </c>
      <c r="P21" s="61" t="s">
        <v>170</v>
      </c>
      <c r="Q21" s="61" t="s">
        <v>170</v>
      </c>
      <c r="R21" s="61" t="s">
        <v>170</v>
      </c>
      <c r="S21" s="61" t="s">
        <v>170</v>
      </c>
      <c r="T21" s="61" t="s">
        <v>170</v>
      </c>
      <c r="W21" s="48"/>
      <c r="X21" s="48"/>
      <c r="Y21" s="48"/>
      <c r="Z21" s="48"/>
      <c r="AA21" s="48"/>
    </row>
    <row r="22" spans="1:27" x14ac:dyDescent="0.45">
      <c r="A22" s="9"/>
      <c r="B22" s="58" t="s">
        <v>98</v>
      </c>
      <c r="C22" s="11" t="str">
        <f>_xlfn.XLOOKUP($B22,FD_Lists!$B$4:$B$25,FD_Lists!C$4:C$25)</f>
        <v>South West Water</v>
      </c>
      <c r="D22" s="11" t="str">
        <f>_xlfn.XLOOKUP($B22,FD_Lists!$B$4:$B$25,FD_Lists!D$4:D$25)</f>
        <v>England</v>
      </c>
      <c r="E22" s="11" t="str">
        <f>_xlfn.XLOOKUP($B22,FD_Lists!$B$4:$B$25,FD_Lists!E$4:E$25)</f>
        <v>Company</v>
      </c>
      <c r="F22" s="11" t="str">
        <f>_xlfn.XLOOKUP($B22,FD_Lists!$B$4:$B$25,FD_Lists!F$4:F$25)</f>
        <v>WaSC</v>
      </c>
      <c r="G22" s="58" t="s">
        <v>249</v>
      </c>
      <c r="H22" s="59" t="s">
        <v>250</v>
      </c>
      <c r="I22" s="59" t="str">
        <f t="shared" si="0"/>
        <v>SWBC_OUT5_10_C_PR24_OFWAT</v>
      </c>
      <c r="J22" s="59" t="s">
        <v>119</v>
      </c>
      <c r="K22" s="13" t="s">
        <v>251</v>
      </c>
      <c r="L22" s="60" t="s">
        <v>252</v>
      </c>
      <c r="M22" s="58" t="s">
        <v>76</v>
      </c>
      <c r="N22" s="58">
        <v>2</v>
      </c>
      <c r="O22" s="61" t="s">
        <v>170</v>
      </c>
      <c r="P22" s="63">
        <v>19.5</v>
      </c>
      <c r="Q22" s="63">
        <v>18.75</v>
      </c>
      <c r="R22" s="63">
        <v>18.25</v>
      </c>
      <c r="S22" s="63">
        <v>17.75</v>
      </c>
      <c r="T22" s="63">
        <v>16.5</v>
      </c>
      <c r="W22" s="48"/>
      <c r="X22" s="48"/>
      <c r="Y22" s="48"/>
      <c r="Z22" s="48"/>
      <c r="AA22" s="48"/>
    </row>
    <row r="23" spans="1:27" x14ac:dyDescent="0.45">
      <c r="A23" s="9"/>
      <c r="B23" s="58" t="s">
        <v>126</v>
      </c>
      <c r="C23" s="11" t="str">
        <f>_xlfn.XLOOKUP($B23,FD_Lists!$B$4:$B$25,FD_Lists!C$4:C$25)</f>
        <v>Bristol Water</v>
      </c>
      <c r="D23" s="11" t="str">
        <f>_xlfn.XLOOKUP($B23,FD_Lists!$B$4:$B$25,FD_Lists!D$4:D$25)</f>
        <v>England</v>
      </c>
      <c r="E23" s="11" t="str">
        <f>_xlfn.XLOOKUP($B23,FD_Lists!$B$4:$B$25,FD_Lists!E$4:E$25)</f>
        <v>Company</v>
      </c>
      <c r="F23" s="11" t="str">
        <f>_xlfn.XLOOKUP($B23,FD_Lists!$B$4:$B$25,FD_Lists!F$4:F$25)</f>
        <v>WoC</v>
      </c>
      <c r="G23" s="58" t="s">
        <v>249</v>
      </c>
      <c r="H23" s="59" t="s">
        <v>250</v>
      </c>
      <c r="I23" s="59" t="str">
        <f t="shared" si="0"/>
        <v>BRLC_OUT5_10_C_PR24_OFWAT</v>
      </c>
      <c r="J23" s="59" t="s">
        <v>119</v>
      </c>
      <c r="K23" s="13" t="s">
        <v>251</v>
      </c>
      <c r="L23" s="60" t="s">
        <v>252</v>
      </c>
      <c r="M23" s="58" t="s">
        <v>76</v>
      </c>
      <c r="N23" s="58">
        <v>2</v>
      </c>
      <c r="O23" s="61" t="s">
        <v>170</v>
      </c>
      <c r="P23" s="61" t="s">
        <v>170</v>
      </c>
      <c r="Q23" s="61" t="s">
        <v>170</v>
      </c>
      <c r="R23" s="61" t="s">
        <v>170</v>
      </c>
      <c r="S23" s="61" t="s">
        <v>170</v>
      </c>
      <c r="T23" s="61" t="s">
        <v>170</v>
      </c>
      <c r="W23" s="48"/>
      <c r="X23" s="48"/>
      <c r="Y23" s="48"/>
      <c r="Z23" s="48"/>
      <c r="AA23" s="48"/>
    </row>
    <row r="24" spans="1:27" x14ac:dyDescent="0.45">
      <c r="A24" s="9"/>
      <c r="B24" s="58" t="s">
        <v>73</v>
      </c>
      <c r="C24" s="11" t="str">
        <f>_xlfn.XLOOKUP($B24,FD_Lists!$B$4:$B$25,FD_Lists!C$4:C$25)</f>
        <v>Anglian Water</v>
      </c>
      <c r="D24" s="11" t="str">
        <f>_xlfn.XLOOKUP($B24,FD_Lists!$B$4:$B$25,FD_Lists!D$4:D$25)</f>
        <v>England</v>
      </c>
      <c r="E24" s="11" t="str">
        <f>_xlfn.XLOOKUP($B24,FD_Lists!$B$4:$B$25,FD_Lists!E$4:E$25)</f>
        <v>Company</v>
      </c>
      <c r="F24" s="11" t="str">
        <f>_xlfn.XLOOKUP($B24,FD_Lists!$B$4:$B$25,FD_Lists!F$4:F$25)</f>
        <v>WaSC</v>
      </c>
      <c r="G24" s="58" t="s">
        <v>249</v>
      </c>
      <c r="H24" s="59" t="s">
        <v>253</v>
      </c>
      <c r="I24" s="59" t="str">
        <f t="shared" ref="I24:I74" si="1">B24&amp;H24</f>
        <v>ANHC_OUT5_10_D_PR24_OFWAT</v>
      </c>
      <c r="J24" s="59" t="s">
        <v>119</v>
      </c>
      <c r="K24" s="13" t="s">
        <v>251</v>
      </c>
      <c r="L24" s="60" t="s">
        <v>208</v>
      </c>
      <c r="M24" s="58" t="s">
        <v>91</v>
      </c>
      <c r="N24" s="58">
        <v>2</v>
      </c>
      <c r="O24" s="61" t="s">
        <v>170</v>
      </c>
      <c r="P24" s="78">
        <v>0.97</v>
      </c>
      <c r="Q24" s="78">
        <v>0.97250000000000003</v>
      </c>
      <c r="R24" s="78">
        <v>0.97499999999999998</v>
      </c>
      <c r="S24" s="78">
        <v>0.97750000000000004</v>
      </c>
      <c r="T24" s="78">
        <v>0.97999999999999976</v>
      </c>
      <c r="W24" s="48"/>
      <c r="X24" s="48"/>
      <c r="Y24" s="48"/>
      <c r="Z24" s="48"/>
      <c r="AA24" s="48"/>
    </row>
    <row r="25" spans="1:27" x14ac:dyDescent="0.45">
      <c r="A25" s="9"/>
      <c r="B25" s="58" t="s">
        <v>94</v>
      </c>
      <c r="C25" s="11" t="str">
        <f>_xlfn.XLOOKUP($B25,FD_Lists!$B$4:$B$25,FD_Lists!C$4:C$25)</f>
        <v>Dŵr Cymru</v>
      </c>
      <c r="D25" s="11" t="str">
        <f>_xlfn.XLOOKUP($B25,FD_Lists!$B$4:$B$25,FD_Lists!D$4:D$25)</f>
        <v>Wales</v>
      </c>
      <c r="E25" s="11" t="str">
        <f>_xlfn.XLOOKUP($B25,FD_Lists!$B$4:$B$25,FD_Lists!E$4:E$25)</f>
        <v>Company</v>
      </c>
      <c r="F25" s="11" t="str">
        <f>_xlfn.XLOOKUP($B25,FD_Lists!$B$4:$B$25,FD_Lists!F$4:F$25)</f>
        <v>WaSC</v>
      </c>
      <c r="G25" s="58" t="s">
        <v>249</v>
      </c>
      <c r="H25" s="59" t="s">
        <v>253</v>
      </c>
      <c r="I25" s="59" t="str">
        <f t="shared" si="1"/>
        <v>WSHC_OUT5_10_D_PR24_OFWAT</v>
      </c>
      <c r="J25" s="59" t="s">
        <v>119</v>
      </c>
      <c r="K25" s="13" t="s">
        <v>251</v>
      </c>
      <c r="L25" s="60" t="s">
        <v>208</v>
      </c>
      <c r="M25" s="58" t="s">
        <v>91</v>
      </c>
      <c r="N25" s="58">
        <v>2</v>
      </c>
      <c r="O25" s="61" t="s">
        <v>170</v>
      </c>
      <c r="P25" s="78">
        <v>0.97</v>
      </c>
      <c r="Q25" s="78">
        <v>0.97250000000000003</v>
      </c>
      <c r="R25" s="78">
        <v>0.97499999999999998</v>
      </c>
      <c r="S25" s="78">
        <v>0.97750000000000004</v>
      </c>
      <c r="T25" s="78">
        <v>0.97999999999999976</v>
      </c>
      <c r="W25" s="48"/>
      <c r="X25" s="48"/>
      <c r="Y25" s="48"/>
      <c r="Z25" s="48"/>
      <c r="AA25" s="48"/>
    </row>
    <row r="26" spans="1:27" x14ac:dyDescent="0.45">
      <c r="A26" s="9"/>
      <c r="B26" s="58" t="s">
        <v>95</v>
      </c>
      <c r="C26" s="11" t="str">
        <f>_xlfn.XLOOKUP($B26,FD_Lists!$B$4:$B$25,FD_Lists!C$4:C$25)</f>
        <v>Hafren Dyfrdwy</v>
      </c>
      <c r="D26" s="11" t="str">
        <f>_xlfn.XLOOKUP($B26,FD_Lists!$B$4:$B$25,FD_Lists!D$4:D$25)</f>
        <v>Wales</v>
      </c>
      <c r="E26" s="11" t="str">
        <f>_xlfn.XLOOKUP($B26,FD_Lists!$B$4:$B$25,FD_Lists!E$4:E$25)</f>
        <v>Company</v>
      </c>
      <c r="F26" s="11" t="str">
        <f>_xlfn.XLOOKUP($B26,FD_Lists!$B$4:$B$25,FD_Lists!F$4:F$25)</f>
        <v>WaSC</v>
      </c>
      <c r="G26" s="58" t="s">
        <v>249</v>
      </c>
      <c r="H26" s="59" t="s">
        <v>253</v>
      </c>
      <c r="I26" s="59" t="str">
        <f t="shared" si="1"/>
        <v>HDDC_OUT5_10_D_PR24_OFWAT</v>
      </c>
      <c r="J26" s="59" t="s">
        <v>119</v>
      </c>
      <c r="K26" s="13" t="s">
        <v>251</v>
      </c>
      <c r="L26" s="60" t="s">
        <v>208</v>
      </c>
      <c r="M26" s="58" t="s">
        <v>91</v>
      </c>
      <c r="N26" s="58">
        <v>2</v>
      </c>
      <c r="O26" s="61" t="s">
        <v>170</v>
      </c>
      <c r="P26" s="78">
        <v>0.97</v>
      </c>
      <c r="Q26" s="78">
        <v>0.97250000000000003</v>
      </c>
      <c r="R26" s="78">
        <v>0.97499999999999998</v>
      </c>
      <c r="S26" s="78">
        <v>0.97750000000000004</v>
      </c>
      <c r="T26" s="78">
        <v>0.98</v>
      </c>
      <c r="W26" s="48"/>
      <c r="X26" s="48"/>
      <c r="Y26" s="48"/>
      <c r="Z26" s="48"/>
      <c r="AA26" s="48"/>
    </row>
    <row r="27" spans="1:27" x14ac:dyDescent="0.45">
      <c r="A27" s="9"/>
      <c r="B27" s="58" t="s">
        <v>96</v>
      </c>
      <c r="C27" s="11" t="str">
        <f>_xlfn.XLOOKUP($B27,FD_Lists!$B$4:$B$25,FD_Lists!C$4:C$25)</f>
        <v>Northumbrian Water</v>
      </c>
      <c r="D27" s="11" t="str">
        <f>_xlfn.XLOOKUP($B27,FD_Lists!$B$4:$B$25,FD_Lists!D$4:D$25)</f>
        <v>England</v>
      </c>
      <c r="E27" s="11" t="str">
        <f>_xlfn.XLOOKUP($B27,FD_Lists!$B$4:$B$25,FD_Lists!E$4:E$25)</f>
        <v>Company</v>
      </c>
      <c r="F27" s="11" t="str">
        <f>_xlfn.XLOOKUP($B27,FD_Lists!$B$4:$B$25,FD_Lists!F$4:F$25)</f>
        <v>WaSC</v>
      </c>
      <c r="G27" s="58" t="s">
        <v>249</v>
      </c>
      <c r="H27" s="59" t="s">
        <v>253</v>
      </c>
      <c r="I27" s="59" t="str">
        <f t="shared" si="1"/>
        <v>NESC_OUT5_10_D_PR24_OFWAT</v>
      </c>
      <c r="J27" s="59" t="s">
        <v>119</v>
      </c>
      <c r="K27" s="13" t="s">
        <v>251</v>
      </c>
      <c r="L27" s="60" t="s">
        <v>208</v>
      </c>
      <c r="M27" s="58" t="s">
        <v>91</v>
      </c>
      <c r="N27" s="58">
        <v>2</v>
      </c>
      <c r="O27" s="61" t="s">
        <v>170</v>
      </c>
      <c r="P27" s="78">
        <v>0.97</v>
      </c>
      <c r="Q27" s="78">
        <v>0.97250000000000003</v>
      </c>
      <c r="R27" s="78">
        <v>0.97499999999999998</v>
      </c>
      <c r="S27" s="78">
        <v>0.97750000000000004</v>
      </c>
      <c r="T27" s="78">
        <v>0.98</v>
      </c>
      <c r="W27" s="48"/>
      <c r="X27" s="48"/>
      <c r="Y27" s="48"/>
      <c r="Z27" s="48"/>
      <c r="AA27" s="48"/>
    </row>
    <row r="28" spans="1:27" x14ac:dyDescent="0.45">
      <c r="A28" s="9"/>
      <c r="B28" s="58" t="s">
        <v>97</v>
      </c>
      <c r="C28" s="11" t="str">
        <f>_xlfn.XLOOKUP($B28,FD_Lists!$B$4:$B$25,FD_Lists!C$4:C$25)</f>
        <v>Severn Trent Water</v>
      </c>
      <c r="D28" s="11" t="str">
        <f>_xlfn.XLOOKUP($B28,FD_Lists!$B$4:$B$25,FD_Lists!D$4:D$25)</f>
        <v>England</v>
      </c>
      <c r="E28" s="11" t="str">
        <f>_xlfn.XLOOKUP($B28,FD_Lists!$B$4:$B$25,FD_Lists!E$4:E$25)</f>
        <v>Company</v>
      </c>
      <c r="F28" s="11" t="str">
        <f>_xlfn.XLOOKUP($B28,FD_Lists!$B$4:$B$25,FD_Lists!F$4:F$25)</f>
        <v>WaSC</v>
      </c>
      <c r="G28" s="58" t="s">
        <v>249</v>
      </c>
      <c r="H28" s="59" t="s">
        <v>253</v>
      </c>
      <c r="I28" s="59" t="str">
        <f t="shared" si="1"/>
        <v>SVEC_OUT5_10_D_PR24_OFWAT</v>
      </c>
      <c r="J28" s="59" t="s">
        <v>119</v>
      </c>
      <c r="K28" s="13" t="s">
        <v>251</v>
      </c>
      <c r="L28" s="60" t="s">
        <v>208</v>
      </c>
      <c r="M28" s="58" t="s">
        <v>91</v>
      </c>
      <c r="N28" s="58">
        <v>2</v>
      </c>
      <c r="O28" s="61" t="s">
        <v>170</v>
      </c>
      <c r="P28" s="78">
        <v>0.97</v>
      </c>
      <c r="Q28" s="78">
        <v>0.97250000000000003</v>
      </c>
      <c r="R28" s="78">
        <v>0.97499999999999998</v>
      </c>
      <c r="S28" s="78">
        <v>0.97750000000000004</v>
      </c>
      <c r="T28" s="78">
        <v>0.98</v>
      </c>
      <c r="W28" s="48"/>
      <c r="X28" s="48"/>
      <c r="Y28" s="48"/>
      <c r="Z28" s="48"/>
      <c r="AA28" s="48"/>
    </row>
    <row r="29" spans="1:27" x14ac:dyDescent="0.45">
      <c r="A29" s="9"/>
      <c r="B29" s="58" t="s">
        <v>99</v>
      </c>
      <c r="C29" s="11" t="str">
        <f>_xlfn.XLOOKUP($B29,FD_Lists!$B$4:$B$25,FD_Lists!C$4:C$25)</f>
        <v>Southern Water</v>
      </c>
      <c r="D29" s="11" t="str">
        <f>_xlfn.XLOOKUP($B29,FD_Lists!$B$4:$B$25,FD_Lists!D$4:D$25)</f>
        <v>England</v>
      </c>
      <c r="E29" s="11" t="str">
        <f>_xlfn.XLOOKUP($B29,FD_Lists!$B$4:$B$25,FD_Lists!E$4:E$25)</f>
        <v>Company</v>
      </c>
      <c r="F29" s="11" t="str">
        <f>_xlfn.XLOOKUP($B29,FD_Lists!$B$4:$B$25,FD_Lists!F$4:F$25)</f>
        <v>WaSC</v>
      </c>
      <c r="G29" s="58" t="s">
        <v>249</v>
      </c>
      <c r="H29" s="59" t="s">
        <v>253</v>
      </c>
      <c r="I29" s="59" t="str">
        <f t="shared" si="1"/>
        <v>SRNC_OUT5_10_D_PR24_OFWAT</v>
      </c>
      <c r="J29" s="59" t="s">
        <v>119</v>
      </c>
      <c r="K29" s="13" t="s">
        <v>251</v>
      </c>
      <c r="L29" s="60" t="s">
        <v>208</v>
      </c>
      <c r="M29" s="58" t="s">
        <v>91</v>
      </c>
      <c r="N29" s="58">
        <v>2</v>
      </c>
      <c r="O29" s="61" t="s">
        <v>170</v>
      </c>
      <c r="P29" s="78">
        <v>0.97</v>
      </c>
      <c r="Q29" s="78">
        <v>0.97250000000000003</v>
      </c>
      <c r="R29" s="78">
        <v>0.97499999999999998</v>
      </c>
      <c r="S29" s="78">
        <v>0.97750000000000004</v>
      </c>
      <c r="T29" s="78">
        <v>0.98</v>
      </c>
      <c r="W29" s="48"/>
      <c r="X29" s="48"/>
      <c r="Y29" s="48"/>
      <c r="Z29" s="48"/>
      <c r="AA29" s="48"/>
    </row>
    <row r="30" spans="1:27" x14ac:dyDescent="0.45">
      <c r="A30" s="9"/>
      <c r="B30" s="58" t="s">
        <v>100</v>
      </c>
      <c r="C30" s="11" t="str">
        <f>_xlfn.XLOOKUP($B30,FD_Lists!$B$4:$B$25,FD_Lists!C$4:C$25)</f>
        <v>Thames Water</v>
      </c>
      <c r="D30" s="11" t="str">
        <f>_xlfn.XLOOKUP($B30,FD_Lists!$B$4:$B$25,FD_Lists!D$4:D$25)</f>
        <v>England</v>
      </c>
      <c r="E30" s="11" t="str">
        <f>_xlfn.XLOOKUP($B30,FD_Lists!$B$4:$B$25,FD_Lists!E$4:E$25)</f>
        <v>Company</v>
      </c>
      <c r="F30" s="11" t="str">
        <f>_xlfn.XLOOKUP($B30,FD_Lists!$B$4:$B$25,FD_Lists!F$4:F$25)</f>
        <v>WaSC</v>
      </c>
      <c r="G30" s="58" t="s">
        <v>249</v>
      </c>
      <c r="H30" s="59" t="s">
        <v>253</v>
      </c>
      <c r="I30" s="59" t="str">
        <f t="shared" si="1"/>
        <v>TMSC_OUT5_10_D_PR24_OFWAT</v>
      </c>
      <c r="J30" s="59" t="s">
        <v>119</v>
      </c>
      <c r="K30" s="13" t="s">
        <v>251</v>
      </c>
      <c r="L30" s="60" t="s">
        <v>208</v>
      </c>
      <c r="M30" s="58" t="s">
        <v>91</v>
      </c>
      <c r="N30" s="58">
        <v>2</v>
      </c>
      <c r="O30" s="61" t="s">
        <v>170</v>
      </c>
      <c r="P30" s="78">
        <v>0.97</v>
      </c>
      <c r="Q30" s="78">
        <v>0.97250000000000003</v>
      </c>
      <c r="R30" s="78">
        <v>0.97499999999999998</v>
      </c>
      <c r="S30" s="78">
        <v>0.97750000000000004</v>
      </c>
      <c r="T30" s="78">
        <v>0.98</v>
      </c>
      <c r="W30" s="48"/>
      <c r="X30" s="48"/>
      <c r="Y30" s="48"/>
      <c r="Z30" s="48"/>
      <c r="AA30" s="48"/>
    </row>
    <row r="31" spans="1:27" x14ac:dyDescent="0.45">
      <c r="B31" s="58" t="s">
        <v>101</v>
      </c>
      <c r="C31" s="11" t="str">
        <f>_xlfn.XLOOKUP($B31,FD_Lists!$B$4:$B$25,FD_Lists!C$4:C$25)</f>
        <v xml:space="preserve">United Utilities </v>
      </c>
      <c r="D31" s="11" t="str">
        <f>_xlfn.XLOOKUP($B31,FD_Lists!$B$4:$B$25,FD_Lists!D$4:D$25)</f>
        <v>England</v>
      </c>
      <c r="E31" s="11" t="str">
        <f>_xlfn.XLOOKUP($B31,FD_Lists!$B$4:$B$25,FD_Lists!E$4:E$25)</f>
        <v>Company</v>
      </c>
      <c r="F31" s="11" t="str">
        <f>_xlfn.XLOOKUP($B31,FD_Lists!$B$4:$B$25,FD_Lists!F$4:F$25)</f>
        <v>WaSC</v>
      </c>
      <c r="G31" s="58" t="s">
        <v>249</v>
      </c>
      <c r="H31" s="59" t="s">
        <v>253</v>
      </c>
      <c r="I31" s="59" t="str">
        <f t="shared" si="1"/>
        <v>NWTC_OUT5_10_D_PR24_OFWAT</v>
      </c>
      <c r="J31" s="59" t="s">
        <v>119</v>
      </c>
      <c r="K31" s="13" t="s">
        <v>251</v>
      </c>
      <c r="L31" s="60" t="s">
        <v>208</v>
      </c>
      <c r="M31" s="58" t="s">
        <v>91</v>
      </c>
      <c r="N31" s="58">
        <v>2</v>
      </c>
      <c r="O31" s="61" t="s">
        <v>170</v>
      </c>
      <c r="P31" s="78">
        <v>0.97</v>
      </c>
      <c r="Q31" s="78">
        <v>0.97250000000000003</v>
      </c>
      <c r="R31" s="78">
        <v>0.97499999999999998</v>
      </c>
      <c r="S31" s="78">
        <v>0.97750000000000004</v>
      </c>
      <c r="T31" s="78">
        <v>0.98</v>
      </c>
      <c r="W31" s="48"/>
      <c r="X31" s="48"/>
      <c r="Y31" s="48"/>
      <c r="Z31" s="48"/>
      <c r="AA31" s="48"/>
    </row>
    <row r="32" spans="1:27" x14ac:dyDescent="0.45">
      <c r="A32" s="9"/>
      <c r="B32" s="58" t="s">
        <v>102</v>
      </c>
      <c r="C32" s="11" t="str">
        <f>_xlfn.XLOOKUP($B32,FD_Lists!$B$4:$B$25,FD_Lists!C$4:C$25)</f>
        <v>Wessex Water</v>
      </c>
      <c r="D32" s="11" t="str">
        <f>_xlfn.XLOOKUP($B32,FD_Lists!$B$4:$B$25,FD_Lists!D$4:D$25)</f>
        <v>England</v>
      </c>
      <c r="E32" s="11" t="str">
        <f>_xlfn.XLOOKUP($B32,FD_Lists!$B$4:$B$25,FD_Lists!E$4:E$25)</f>
        <v>Company</v>
      </c>
      <c r="F32" s="11" t="str">
        <f>_xlfn.XLOOKUP($B32,FD_Lists!$B$4:$B$25,FD_Lists!F$4:F$25)</f>
        <v>WaSC</v>
      </c>
      <c r="G32" s="58" t="s">
        <v>249</v>
      </c>
      <c r="H32" s="59" t="s">
        <v>253</v>
      </c>
      <c r="I32" s="59" t="str">
        <f t="shared" si="1"/>
        <v>WSXC_OUT5_10_D_PR24_OFWAT</v>
      </c>
      <c r="J32" s="59" t="s">
        <v>119</v>
      </c>
      <c r="K32" s="13" t="s">
        <v>251</v>
      </c>
      <c r="L32" s="60" t="s">
        <v>208</v>
      </c>
      <c r="M32" s="58" t="s">
        <v>91</v>
      </c>
      <c r="N32" s="58">
        <v>2</v>
      </c>
      <c r="O32" s="61" t="s">
        <v>170</v>
      </c>
      <c r="P32" s="78">
        <v>0.97</v>
      </c>
      <c r="Q32" s="78">
        <v>0.97250000000000003</v>
      </c>
      <c r="R32" s="78">
        <v>0.97499999999999998</v>
      </c>
      <c r="S32" s="78">
        <v>0.97750000000000004</v>
      </c>
      <c r="T32" s="78">
        <v>0.98</v>
      </c>
      <c r="W32" s="48"/>
      <c r="X32" s="48"/>
      <c r="Y32" s="48"/>
      <c r="Z32" s="48"/>
      <c r="AA32" s="48"/>
    </row>
    <row r="33" spans="1:27" x14ac:dyDescent="0.45">
      <c r="A33" s="9"/>
      <c r="B33" s="58" t="s">
        <v>103</v>
      </c>
      <c r="C33" s="11" t="str">
        <f>_xlfn.XLOOKUP($B33,FD_Lists!$B$4:$B$25,FD_Lists!C$4:C$25)</f>
        <v>Yorkshire Water</v>
      </c>
      <c r="D33" s="11" t="str">
        <f>_xlfn.XLOOKUP($B33,FD_Lists!$B$4:$B$25,FD_Lists!D$4:D$25)</f>
        <v>England</v>
      </c>
      <c r="E33" s="11" t="str">
        <f>_xlfn.XLOOKUP($B33,FD_Lists!$B$4:$B$25,FD_Lists!E$4:E$25)</f>
        <v>Company</v>
      </c>
      <c r="F33" s="11" t="str">
        <f>_xlfn.XLOOKUP($B33,FD_Lists!$B$4:$B$25,FD_Lists!F$4:F$25)</f>
        <v>WaSC</v>
      </c>
      <c r="G33" s="58" t="s">
        <v>249</v>
      </c>
      <c r="H33" s="59" t="s">
        <v>253</v>
      </c>
      <c r="I33" s="59" t="str">
        <f t="shared" si="1"/>
        <v>YKYC_OUT5_10_D_PR24_OFWAT</v>
      </c>
      <c r="J33" s="59" t="s">
        <v>119</v>
      </c>
      <c r="K33" s="13" t="s">
        <v>251</v>
      </c>
      <c r="L33" s="60" t="s">
        <v>208</v>
      </c>
      <c r="M33" s="58" t="s">
        <v>91</v>
      </c>
      <c r="N33" s="58">
        <v>2</v>
      </c>
      <c r="O33" s="61" t="s">
        <v>170</v>
      </c>
      <c r="P33" s="78">
        <v>0.97</v>
      </c>
      <c r="Q33" s="78">
        <v>0.97250000000000003</v>
      </c>
      <c r="R33" s="78">
        <v>0.97499999999999998</v>
      </c>
      <c r="S33" s="78">
        <v>0.97750000000000004</v>
      </c>
      <c r="T33" s="78">
        <v>0.98</v>
      </c>
      <c r="W33" s="48"/>
      <c r="X33" s="48"/>
      <c r="Y33" s="48"/>
      <c r="Z33" s="48"/>
      <c r="AA33" s="48"/>
    </row>
    <row r="34" spans="1:27" x14ac:dyDescent="0.45">
      <c r="A34" s="9"/>
      <c r="B34" s="58" t="s">
        <v>121</v>
      </c>
      <c r="C34" s="11" t="str">
        <f>_xlfn.XLOOKUP($B34,FD_Lists!$B$4:$B$25,FD_Lists!C$4:C$25)</f>
        <v>Affinity Water</v>
      </c>
      <c r="D34" s="11" t="str">
        <f>_xlfn.XLOOKUP($B34,FD_Lists!$B$4:$B$25,FD_Lists!D$4:D$25)</f>
        <v>England</v>
      </c>
      <c r="E34" s="11" t="str">
        <f>_xlfn.XLOOKUP($B34,FD_Lists!$B$4:$B$25,FD_Lists!E$4:E$25)</f>
        <v>Company</v>
      </c>
      <c r="F34" s="11" t="str">
        <f>_xlfn.XLOOKUP($B34,FD_Lists!$B$4:$B$25,FD_Lists!F$4:F$25)</f>
        <v>WoC</v>
      </c>
      <c r="G34" s="58" t="s">
        <v>249</v>
      </c>
      <c r="H34" s="59" t="s">
        <v>253</v>
      </c>
      <c r="I34" s="59" t="str">
        <f t="shared" si="1"/>
        <v>AFWC_OUT5_10_D_PR24_OFWAT</v>
      </c>
      <c r="J34" s="59" t="s">
        <v>119</v>
      </c>
      <c r="K34" s="13" t="s">
        <v>251</v>
      </c>
      <c r="L34" s="60" t="s">
        <v>208</v>
      </c>
      <c r="M34" s="58" t="s">
        <v>91</v>
      </c>
      <c r="N34" s="58">
        <v>2</v>
      </c>
      <c r="O34" s="61" t="s">
        <v>170</v>
      </c>
      <c r="P34" s="61" t="s">
        <v>170</v>
      </c>
      <c r="Q34" s="61" t="s">
        <v>170</v>
      </c>
      <c r="R34" s="61" t="s">
        <v>170</v>
      </c>
      <c r="S34" s="61" t="s">
        <v>170</v>
      </c>
      <c r="T34" s="61" t="s">
        <v>170</v>
      </c>
      <c r="W34" s="48"/>
      <c r="X34" s="48"/>
      <c r="Y34" s="48"/>
      <c r="Z34" s="48"/>
      <c r="AA34" s="48"/>
    </row>
    <row r="35" spans="1:27" x14ac:dyDescent="0.45">
      <c r="B35" s="58" t="s">
        <v>122</v>
      </c>
      <c r="C35" s="11" t="str">
        <f>_xlfn.XLOOKUP($B35,FD_Lists!$B$4:$B$25,FD_Lists!C$4:C$25)</f>
        <v>Portsmouth Water</v>
      </c>
      <c r="D35" s="11" t="str">
        <f>_xlfn.XLOOKUP($B35,FD_Lists!$B$4:$B$25,FD_Lists!D$4:D$25)</f>
        <v>England</v>
      </c>
      <c r="E35" s="11" t="str">
        <f>_xlfn.XLOOKUP($B35,FD_Lists!$B$4:$B$25,FD_Lists!E$4:E$25)</f>
        <v>Company</v>
      </c>
      <c r="F35" s="11" t="str">
        <f>_xlfn.XLOOKUP($B35,FD_Lists!$B$4:$B$25,FD_Lists!F$4:F$25)</f>
        <v>WoC</v>
      </c>
      <c r="G35" s="58" t="s">
        <v>249</v>
      </c>
      <c r="H35" s="59" t="s">
        <v>253</v>
      </c>
      <c r="I35" s="59" t="str">
        <f t="shared" si="1"/>
        <v>PRTC_OUT5_10_D_PR24_OFWAT</v>
      </c>
      <c r="J35" s="59" t="s">
        <v>119</v>
      </c>
      <c r="K35" s="13" t="s">
        <v>251</v>
      </c>
      <c r="L35" s="60" t="s">
        <v>208</v>
      </c>
      <c r="M35" s="58" t="s">
        <v>91</v>
      </c>
      <c r="N35" s="58">
        <v>2</v>
      </c>
      <c r="O35" s="61" t="s">
        <v>170</v>
      </c>
      <c r="P35" s="61" t="s">
        <v>170</v>
      </c>
      <c r="Q35" s="61" t="s">
        <v>170</v>
      </c>
      <c r="R35" s="61" t="s">
        <v>170</v>
      </c>
      <c r="S35" s="61" t="s">
        <v>170</v>
      </c>
      <c r="T35" s="61" t="s">
        <v>170</v>
      </c>
      <c r="W35" s="48"/>
      <c r="X35" s="48"/>
      <c r="Y35" s="48"/>
      <c r="Z35" s="48"/>
      <c r="AA35" s="48"/>
    </row>
    <row r="36" spans="1:27" x14ac:dyDescent="0.45">
      <c r="A36" s="9"/>
      <c r="B36" s="58" t="s">
        <v>123</v>
      </c>
      <c r="C36" s="11" t="str">
        <f>_xlfn.XLOOKUP($B36,FD_Lists!$B$4:$B$25,FD_Lists!C$4:C$25)</f>
        <v>South East Water</v>
      </c>
      <c r="D36" s="11" t="str">
        <f>_xlfn.XLOOKUP($B36,FD_Lists!$B$4:$B$25,FD_Lists!D$4:D$25)</f>
        <v>England</v>
      </c>
      <c r="E36" s="11" t="str">
        <f>_xlfn.XLOOKUP($B36,FD_Lists!$B$4:$B$25,FD_Lists!E$4:E$25)</f>
        <v>Company</v>
      </c>
      <c r="F36" s="11" t="str">
        <f>_xlfn.XLOOKUP($B36,FD_Lists!$B$4:$B$25,FD_Lists!F$4:F$25)</f>
        <v>WoC</v>
      </c>
      <c r="G36" s="58" t="s">
        <v>249</v>
      </c>
      <c r="H36" s="59" t="s">
        <v>253</v>
      </c>
      <c r="I36" s="59" t="str">
        <f t="shared" si="1"/>
        <v>SEWC_OUT5_10_D_PR24_OFWAT</v>
      </c>
      <c r="J36" s="59" t="s">
        <v>119</v>
      </c>
      <c r="K36" s="13" t="s">
        <v>251</v>
      </c>
      <c r="L36" s="60" t="s">
        <v>208</v>
      </c>
      <c r="M36" s="58" t="s">
        <v>91</v>
      </c>
      <c r="N36" s="58">
        <v>2</v>
      </c>
      <c r="O36" s="61" t="s">
        <v>170</v>
      </c>
      <c r="P36" s="61" t="s">
        <v>170</v>
      </c>
      <c r="Q36" s="61" t="s">
        <v>170</v>
      </c>
      <c r="R36" s="61" t="s">
        <v>170</v>
      </c>
      <c r="S36" s="61" t="s">
        <v>170</v>
      </c>
      <c r="T36" s="61" t="s">
        <v>170</v>
      </c>
      <c r="W36" s="48"/>
      <c r="X36" s="48"/>
      <c r="Y36" s="48"/>
      <c r="Z36" s="48"/>
      <c r="AA36" s="48"/>
    </row>
    <row r="37" spans="1:27" x14ac:dyDescent="0.45">
      <c r="A37" s="9"/>
      <c r="B37" s="58" t="s">
        <v>124</v>
      </c>
      <c r="C37" s="11" t="str">
        <f>_xlfn.XLOOKUP($B37,FD_Lists!$B$4:$B$25,FD_Lists!C$4:C$25)</f>
        <v>South Staffordshire Water</v>
      </c>
      <c r="D37" s="11" t="str">
        <f>_xlfn.XLOOKUP($B37,FD_Lists!$B$4:$B$25,FD_Lists!D$4:D$25)</f>
        <v>England</v>
      </c>
      <c r="E37" s="11" t="str">
        <f>_xlfn.XLOOKUP($B37,FD_Lists!$B$4:$B$25,FD_Lists!E$4:E$25)</f>
        <v>Company</v>
      </c>
      <c r="F37" s="11" t="str">
        <f>_xlfn.XLOOKUP($B37,FD_Lists!$B$4:$B$25,FD_Lists!F$4:F$25)</f>
        <v>WoC</v>
      </c>
      <c r="G37" s="58" t="s">
        <v>249</v>
      </c>
      <c r="H37" s="59" t="s">
        <v>253</v>
      </c>
      <c r="I37" s="59" t="str">
        <f t="shared" si="1"/>
        <v>SSCC_OUT5_10_D_PR24_OFWAT</v>
      </c>
      <c r="J37" s="59" t="s">
        <v>119</v>
      </c>
      <c r="K37" s="13" t="s">
        <v>251</v>
      </c>
      <c r="L37" s="60" t="s">
        <v>208</v>
      </c>
      <c r="M37" s="58" t="s">
        <v>91</v>
      </c>
      <c r="N37" s="58">
        <v>2</v>
      </c>
      <c r="O37" s="61" t="s">
        <v>170</v>
      </c>
      <c r="P37" s="61" t="s">
        <v>170</v>
      </c>
      <c r="Q37" s="61" t="s">
        <v>170</v>
      </c>
      <c r="R37" s="61" t="s">
        <v>170</v>
      </c>
      <c r="S37" s="61" t="s">
        <v>170</v>
      </c>
      <c r="T37" s="61" t="s">
        <v>170</v>
      </c>
      <c r="W37" s="48"/>
      <c r="X37" s="48"/>
      <c r="Y37" s="48"/>
      <c r="Z37" s="48"/>
      <c r="AA37" s="48"/>
    </row>
    <row r="38" spans="1:27" x14ac:dyDescent="0.45">
      <c r="A38" s="9"/>
      <c r="B38" s="58" t="s">
        <v>125</v>
      </c>
      <c r="C38" s="11" t="str">
        <f>_xlfn.XLOOKUP($B38,FD_Lists!$B$4:$B$25,FD_Lists!C$4:C$25)</f>
        <v>SES Water</v>
      </c>
      <c r="D38" s="11" t="str">
        <f>_xlfn.XLOOKUP($B38,FD_Lists!$B$4:$B$25,FD_Lists!D$4:D$25)</f>
        <v>England</v>
      </c>
      <c r="E38" s="11" t="str">
        <f>_xlfn.XLOOKUP($B38,FD_Lists!$B$4:$B$25,FD_Lists!E$4:E$25)</f>
        <v>Company</v>
      </c>
      <c r="F38" s="11" t="str">
        <f>_xlfn.XLOOKUP($B38,FD_Lists!$B$4:$B$25,FD_Lists!F$4:F$25)</f>
        <v>WoC</v>
      </c>
      <c r="G38" s="58" t="s">
        <v>249</v>
      </c>
      <c r="H38" s="59" t="s">
        <v>253</v>
      </c>
      <c r="I38" s="59" t="str">
        <f t="shared" si="1"/>
        <v>SESC_OUT5_10_D_PR24_OFWAT</v>
      </c>
      <c r="J38" s="59" t="s">
        <v>119</v>
      </c>
      <c r="K38" s="13" t="s">
        <v>251</v>
      </c>
      <c r="L38" s="60" t="s">
        <v>208</v>
      </c>
      <c r="M38" s="58" t="s">
        <v>91</v>
      </c>
      <c r="N38" s="58">
        <v>2</v>
      </c>
      <c r="O38" s="61" t="s">
        <v>170</v>
      </c>
      <c r="P38" s="61" t="s">
        <v>170</v>
      </c>
      <c r="Q38" s="61" t="s">
        <v>170</v>
      </c>
      <c r="R38" s="61" t="s">
        <v>170</v>
      </c>
      <c r="S38" s="61" t="s">
        <v>170</v>
      </c>
      <c r="T38" s="61" t="s">
        <v>170</v>
      </c>
      <c r="W38" s="48"/>
      <c r="X38" s="48"/>
      <c r="Y38" s="48"/>
      <c r="Z38" s="48"/>
      <c r="AA38" s="48"/>
    </row>
    <row r="39" spans="1:27" x14ac:dyDescent="0.45">
      <c r="A39" s="9"/>
      <c r="B39" s="58" t="s">
        <v>98</v>
      </c>
      <c r="C39" s="11" t="str">
        <f>_xlfn.XLOOKUP($B39,FD_Lists!$B$4:$B$25,FD_Lists!C$4:C$25)</f>
        <v>South West Water</v>
      </c>
      <c r="D39" s="11" t="str">
        <f>_xlfn.XLOOKUP($B39,FD_Lists!$B$4:$B$25,FD_Lists!D$4:D$25)</f>
        <v>England</v>
      </c>
      <c r="E39" s="11" t="str">
        <f>_xlfn.XLOOKUP($B39,FD_Lists!$B$4:$B$25,FD_Lists!E$4:E$25)</f>
        <v>Company</v>
      </c>
      <c r="F39" s="11" t="str">
        <f>_xlfn.XLOOKUP($B39,FD_Lists!$B$4:$B$25,FD_Lists!F$4:F$25)</f>
        <v>WaSC</v>
      </c>
      <c r="G39" s="58" t="s">
        <v>249</v>
      </c>
      <c r="H39" s="59" t="s">
        <v>253</v>
      </c>
      <c r="I39" s="59" t="str">
        <f t="shared" si="1"/>
        <v>SWBC_OUT5_10_D_PR24_OFWAT</v>
      </c>
      <c r="J39" s="59" t="s">
        <v>119</v>
      </c>
      <c r="K39" s="13" t="s">
        <v>251</v>
      </c>
      <c r="L39" s="60" t="s">
        <v>208</v>
      </c>
      <c r="M39" s="58" t="s">
        <v>91</v>
      </c>
      <c r="N39" s="58">
        <v>2</v>
      </c>
      <c r="O39" s="61" t="s">
        <v>170</v>
      </c>
      <c r="P39" s="78">
        <v>0.97</v>
      </c>
      <c r="Q39" s="78">
        <v>0.97250000000000003</v>
      </c>
      <c r="R39" s="78">
        <v>0.97499999999999998</v>
      </c>
      <c r="S39" s="78">
        <v>0.97750000000000004</v>
      </c>
      <c r="T39" s="78">
        <v>0.98</v>
      </c>
      <c r="W39" s="48"/>
      <c r="X39" s="48"/>
      <c r="Y39" s="48"/>
      <c r="Z39" s="48"/>
      <c r="AA39" s="48"/>
    </row>
    <row r="40" spans="1:27" x14ac:dyDescent="0.45">
      <c r="A40" s="9"/>
      <c r="B40" s="58" t="s">
        <v>126</v>
      </c>
      <c r="C40" s="11" t="str">
        <f>_xlfn.XLOOKUP($B40,FD_Lists!$B$4:$B$25,FD_Lists!C$4:C$25)</f>
        <v>Bristol Water</v>
      </c>
      <c r="D40" s="11" t="str">
        <f>_xlfn.XLOOKUP($B40,FD_Lists!$B$4:$B$25,FD_Lists!D$4:D$25)</f>
        <v>England</v>
      </c>
      <c r="E40" s="11" t="str">
        <f>_xlfn.XLOOKUP($B40,FD_Lists!$B$4:$B$25,FD_Lists!E$4:E$25)</f>
        <v>Company</v>
      </c>
      <c r="F40" s="11" t="str">
        <f>_xlfn.XLOOKUP($B40,FD_Lists!$B$4:$B$25,FD_Lists!F$4:F$25)</f>
        <v>WoC</v>
      </c>
      <c r="G40" s="58" t="s">
        <v>249</v>
      </c>
      <c r="H40" s="59" t="s">
        <v>253</v>
      </c>
      <c r="I40" s="59" t="str">
        <f t="shared" si="1"/>
        <v>BRLC_OUT5_10_D_PR24_OFWAT</v>
      </c>
      <c r="J40" s="59" t="s">
        <v>119</v>
      </c>
      <c r="K40" s="13" t="s">
        <v>251</v>
      </c>
      <c r="L40" s="60" t="s">
        <v>208</v>
      </c>
      <c r="M40" s="58" t="s">
        <v>91</v>
      </c>
      <c r="N40" s="58">
        <v>2</v>
      </c>
      <c r="O40" s="61" t="s">
        <v>170</v>
      </c>
      <c r="P40" s="61" t="s">
        <v>170</v>
      </c>
      <c r="Q40" s="61" t="s">
        <v>170</v>
      </c>
      <c r="R40" s="61" t="s">
        <v>170</v>
      </c>
      <c r="S40" s="61" t="s">
        <v>170</v>
      </c>
      <c r="T40" s="61" t="s">
        <v>170</v>
      </c>
      <c r="W40" s="48"/>
      <c r="X40" s="48"/>
      <c r="Y40" s="48"/>
      <c r="Z40" s="48"/>
      <c r="AA40" s="48"/>
    </row>
    <row r="41" spans="1:27" x14ac:dyDescent="0.45">
      <c r="B41" s="58" t="s">
        <v>73</v>
      </c>
      <c r="C41" s="11" t="str">
        <f>_xlfn.XLOOKUP($B41,FD_Lists!$B$4:$B$25,FD_Lists!C$4:C$25)</f>
        <v>Anglian Water</v>
      </c>
      <c r="D41" s="11" t="str">
        <f>_xlfn.XLOOKUP($B41,FD_Lists!$B$4:$B$25,FD_Lists!D$4:D$25)</f>
        <v>England</v>
      </c>
      <c r="E41" s="11" t="str">
        <f>_xlfn.XLOOKUP($B41,FD_Lists!$B$4:$B$25,FD_Lists!E$4:E$25)</f>
        <v>Company</v>
      </c>
      <c r="F41" s="11" t="str">
        <f>_xlfn.XLOOKUP($B41,FD_Lists!$B$4:$B$25,FD_Lists!F$4:F$25)</f>
        <v>WaSC</v>
      </c>
      <c r="G41" s="58" t="s">
        <v>109</v>
      </c>
      <c r="H41" s="59" t="s">
        <v>254</v>
      </c>
      <c r="I41" s="59" t="str">
        <f t="shared" si="1"/>
        <v>ANHC_OUT5_10_A_PR24_OFWAT</v>
      </c>
      <c r="J41" s="59" t="s">
        <v>119</v>
      </c>
      <c r="K41" s="13" t="s">
        <v>251</v>
      </c>
      <c r="L41" s="62" t="s">
        <v>171</v>
      </c>
      <c r="M41" s="58" t="s">
        <v>76</v>
      </c>
      <c r="N41" s="58">
        <v>0</v>
      </c>
      <c r="O41" s="61" t="s">
        <v>170</v>
      </c>
      <c r="P41" s="106">
        <v>30788</v>
      </c>
      <c r="Q41" s="106">
        <v>29582</v>
      </c>
      <c r="R41" s="106">
        <v>28533</v>
      </c>
      <c r="S41" s="106">
        <v>27468</v>
      </c>
      <c r="T41" s="106">
        <v>25416</v>
      </c>
      <c r="V41" s="64"/>
      <c r="W41" s="64"/>
      <c r="X41" s="64"/>
      <c r="Y41" s="64"/>
      <c r="Z41" s="64"/>
      <c r="AA41" s="64"/>
    </row>
    <row r="42" spans="1:27" x14ac:dyDescent="0.45">
      <c r="B42" s="58" t="s">
        <v>94</v>
      </c>
      <c r="C42" s="11" t="str">
        <f>_xlfn.XLOOKUP($B42,FD_Lists!$B$4:$B$25,FD_Lists!C$4:C$25)</f>
        <v>Dŵr Cymru</v>
      </c>
      <c r="D42" s="11" t="str">
        <f>_xlfn.XLOOKUP($B42,FD_Lists!$B$4:$B$25,FD_Lists!D$4:D$25)</f>
        <v>Wales</v>
      </c>
      <c r="E42" s="11" t="str">
        <f>_xlfn.XLOOKUP($B42,FD_Lists!$B$4:$B$25,FD_Lists!E$4:E$25)</f>
        <v>Company</v>
      </c>
      <c r="F42" s="11" t="str">
        <f>_xlfn.XLOOKUP($B42,FD_Lists!$B$4:$B$25,FD_Lists!F$4:F$25)</f>
        <v>WaSC</v>
      </c>
      <c r="G42" s="58" t="s">
        <v>109</v>
      </c>
      <c r="H42" s="59" t="s">
        <v>254</v>
      </c>
      <c r="I42" s="59" t="str">
        <f t="shared" si="1"/>
        <v>WSHC_OUT5_10_A_PR24_OFWAT</v>
      </c>
      <c r="J42" s="59" t="s">
        <v>119</v>
      </c>
      <c r="K42" s="13" t="s">
        <v>251</v>
      </c>
      <c r="L42" s="62" t="s">
        <v>171</v>
      </c>
      <c r="M42" s="58" t="s">
        <v>76</v>
      </c>
      <c r="N42" s="58">
        <v>0</v>
      </c>
      <c r="O42" s="61" t="s">
        <v>170</v>
      </c>
      <c r="P42" s="106">
        <v>94326</v>
      </c>
      <c r="Q42" s="106">
        <v>86723</v>
      </c>
      <c r="R42" s="106">
        <v>79119</v>
      </c>
      <c r="S42" s="106">
        <v>71516</v>
      </c>
      <c r="T42" s="106">
        <v>63936</v>
      </c>
      <c r="V42" s="64"/>
      <c r="W42" s="64"/>
      <c r="X42" s="64"/>
      <c r="Y42" s="64"/>
      <c r="Z42" s="64"/>
      <c r="AA42" s="64"/>
    </row>
    <row r="43" spans="1:27" x14ac:dyDescent="0.45">
      <c r="B43" s="58" t="s">
        <v>95</v>
      </c>
      <c r="C43" s="11" t="str">
        <f>_xlfn.XLOOKUP($B43,FD_Lists!$B$4:$B$25,FD_Lists!C$4:C$25)</f>
        <v>Hafren Dyfrdwy</v>
      </c>
      <c r="D43" s="11" t="str">
        <f>_xlfn.XLOOKUP($B43,FD_Lists!$B$4:$B$25,FD_Lists!D$4:D$25)</f>
        <v>Wales</v>
      </c>
      <c r="E43" s="11" t="str">
        <f>_xlfn.XLOOKUP($B43,FD_Lists!$B$4:$B$25,FD_Lists!E$4:E$25)</f>
        <v>Company</v>
      </c>
      <c r="F43" s="11" t="str">
        <f>_xlfn.XLOOKUP($B43,FD_Lists!$B$4:$B$25,FD_Lists!F$4:F$25)</f>
        <v>WaSC</v>
      </c>
      <c r="G43" s="58" t="s">
        <v>109</v>
      </c>
      <c r="H43" s="59" t="s">
        <v>254</v>
      </c>
      <c r="I43" s="59" t="str">
        <f t="shared" si="1"/>
        <v>HDDC_OUT5_10_A_PR24_OFWAT</v>
      </c>
      <c r="J43" s="59" t="s">
        <v>119</v>
      </c>
      <c r="K43" s="13" t="s">
        <v>251</v>
      </c>
      <c r="L43" s="62" t="s">
        <v>171</v>
      </c>
      <c r="M43" s="58" t="s">
        <v>76</v>
      </c>
      <c r="N43" s="58">
        <v>0</v>
      </c>
      <c r="O43" s="61" t="s">
        <v>170</v>
      </c>
      <c r="P43" s="106">
        <v>1963</v>
      </c>
      <c r="Q43" s="106">
        <v>1860</v>
      </c>
      <c r="R43" s="106">
        <v>1757</v>
      </c>
      <c r="S43" s="106">
        <v>1654</v>
      </c>
      <c r="T43" s="106">
        <v>1550</v>
      </c>
      <c r="V43" s="64"/>
      <c r="W43" s="64"/>
      <c r="X43" s="64"/>
      <c r="Y43" s="64"/>
      <c r="Z43" s="64"/>
      <c r="AA43" s="64"/>
    </row>
    <row r="44" spans="1:27" x14ac:dyDescent="0.45">
      <c r="B44" s="58" t="s">
        <v>96</v>
      </c>
      <c r="C44" s="11" t="str">
        <f>_xlfn.XLOOKUP($B44,FD_Lists!$B$4:$B$25,FD_Lists!C$4:C$25)</f>
        <v>Northumbrian Water</v>
      </c>
      <c r="D44" s="11" t="str">
        <f>_xlfn.XLOOKUP($B44,FD_Lists!$B$4:$B$25,FD_Lists!D$4:D$25)</f>
        <v>England</v>
      </c>
      <c r="E44" s="11" t="str">
        <f>_xlfn.XLOOKUP($B44,FD_Lists!$B$4:$B$25,FD_Lists!E$4:E$25)</f>
        <v>Company</v>
      </c>
      <c r="F44" s="11" t="str">
        <f>_xlfn.XLOOKUP($B44,FD_Lists!$B$4:$B$25,FD_Lists!F$4:F$25)</f>
        <v>WaSC</v>
      </c>
      <c r="G44" s="58" t="s">
        <v>109</v>
      </c>
      <c r="H44" s="59" t="s">
        <v>254</v>
      </c>
      <c r="I44" s="59" t="str">
        <f t="shared" si="1"/>
        <v>NESC_OUT5_10_A_PR24_OFWAT</v>
      </c>
      <c r="J44" s="59" t="s">
        <v>119</v>
      </c>
      <c r="K44" s="13" t="s">
        <v>251</v>
      </c>
      <c r="L44" s="62" t="s">
        <v>171</v>
      </c>
      <c r="M44" s="58" t="s">
        <v>76</v>
      </c>
      <c r="N44" s="58">
        <v>0</v>
      </c>
      <c r="O44" s="61" t="s">
        <v>170</v>
      </c>
      <c r="P44" s="106">
        <v>30185</v>
      </c>
      <c r="Q44" s="106">
        <v>28668</v>
      </c>
      <c r="R44" s="106">
        <v>27542</v>
      </c>
      <c r="S44" s="106">
        <v>26416</v>
      </c>
      <c r="T44" s="106">
        <v>24696</v>
      </c>
      <c r="V44" s="64"/>
      <c r="W44" s="64"/>
      <c r="X44" s="64"/>
      <c r="Y44" s="64"/>
      <c r="Z44" s="64"/>
      <c r="AA44" s="64"/>
    </row>
    <row r="45" spans="1:27" x14ac:dyDescent="0.45">
      <c r="B45" s="58" t="s">
        <v>97</v>
      </c>
      <c r="C45" s="11" t="str">
        <f>_xlfn.XLOOKUP($B45,FD_Lists!$B$4:$B$25,FD_Lists!C$4:C$25)</f>
        <v>Severn Trent Water</v>
      </c>
      <c r="D45" s="11" t="str">
        <f>_xlfn.XLOOKUP($B45,FD_Lists!$B$4:$B$25,FD_Lists!D$4:D$25)</f>
        <v>England</v>
      </c>
      <c r="E45" s="11" t="str">
        <f>_xlfn.XLOOKUP($B45,FD_Lists!$B$4:$B$25,FD_Lists!E$4:E$25)</f>
        <v>Company</v>
      </c>
      <c r="F45" s="11" t="str">
        <f>_xlfn.XLOOKUP($B45,FD_Lists!$B$4:$B$25,FD_Lists!F$4:F$25)</f>
        <v>WaSC</v>
      </c>
      <c r="G45" s="58" t="s">
        <v>109</v>
      </c>
      <c r="H45" s="59" t="s">
        <v>254</v>
      </c>
      <c r="I45" s="59" t="str">
        <f t="shared" si="1"/>
        <v>SVEC_OUT5_10_A_PR24_OFWAT</v>
      </c>
      <c r="J45" s="59" t="s">
        <v>119</v>
      </c>
      <c r="K45" s="13" t="s">
        <v>251</v>
      </c>
      <c r="L45" s="62" t="s">
        <v>171</v>
      </c>
      <c r="M45" s="58" t="s">
        <v>76</v>
      </c>
      <c r="N45" s="58">
        <v>0</v>
      </c>
      <c r="O45" s="61" t="s">
        <v>170</v>
      </c>
      <c r="P45" s="106">
        <v>45007</v>
      </c>
      <c r="Q45" s="106">
        <v>42011</v>
      </c>
      <c r="R45" s="106">
        <v>39032</v>
      </c>
      <c r="S45" s="106">
        <v>36070</v>
      </c>
      <c r="T45" s="106">
        <v>33124</v>
      </c>
      <c r="V45" s="64"/>
      <c r="W45" s="64"/>
      <c r="X45" s="64"/>
      <c r="Y45" s="64"/>
      <c r="Z45" s="64"/>
      <c r="AA45" s="64"/>
    </row>
    <row r="46" spans="1:27" x14ac:dyDescent="0.45">
      <c r="B46" s="58" t="s">
        <v>99</v>
      </c>
      <c r="C46" s="11" t="str">
        <f>_xlfn.XLOOKUP($B46,FD_Lists!$B$4:$B$25,FD_Lists!C$4:C$25)</f>
        <v>Southern Water</v>
      </c>
      <c r="D46" s="11" t="str">
        <f>_xlfn.XLOOKUP($B46,FD_Lists!$B$4:$B$25,FD_Lists!D$4:D$25)</f>
        <v>England</v>
      </c>
      <c r="E46" s="11" t="str">
        <f>_xlfn.XLOOKUP($B46,FD_Lists!$B$4:$B$25,FD_Lists!E$4:E$25)</f>
        <v>Company</v>
      </c>
      <c r="F46" s="11" t="str">
        <f>_xlfn.XLOOKUP($B46,FD_Lists!$B$4:$B$25,FD_Lists!F$4:F$25)</f>
        <v>WaSC</v>
      </c>
      <c r="G46" s="58" t="s">
        <v>109</v>
      </c>
      <c r="H46" s="59" t="s">
        <v>254</v>
      </c>
      <c r="I46" s="59" t="str">
        <f t="shared" si="1"/>
        <v>SRNC_OUT5_10_A_PR24_OFWAT</v>
      </c>
      <c r="J46" s="59" t="s">
        <v>119</v>
      </c>
      <c r="K46" s="13" t="s">
        <v>251</v>
      </c>
      <c r="L46" s="62" t="s">
        <v>171</v>
      </c>
      <c r="M46" s="58" t="s">
        <v>76</v>
      </c>
      <c r="N46" s="58">
        <v>0</v>
      </c>
      <c r="O46" s="61" t="s">
        <v>170</v>
      </c>
      <c r="P46" s="106">
        <v>17183</v>
      </c>
      <c r="Q46" s="106">
        <v>16147</v>
      </c>
      <c r="R46" s="106">
        <v>16147</v>
      </c>
      <c r="S46" s="106">
        <v>14934</v>
      </c>
      <c r="T46" s="106">
        <v>12959</v>
      </c>
      <c r="V46" s="64"/>
      <c r="W46" s="64"/>
      <c r="X46" s="64"/>
      <c r="Y46" s="64"/>
      <c r="Z46" s="64"/>
      <c r="AA46" s="64"/>
    </row>
    <row r="47" spans="1:27" x14ac:dyDescent="0.45">
      <c r="B47" s="58" t="s">
        <v>100</v>
      </c>
      <c r="C47" s="11" t="str">
        <f>_xlfn.XLOOKUP($B47,FD_Lists!$B$4:$B$25,FD_Lists!C$4:C$25)</f>
        <v>Thames Water</v>
      </c>
      <c r="D47" s="11" t="str">
        <f>_xlfn.XLOOKUP($B47,FD_Lists!$B$4:$B$25,FD_Lists!D$4:D$25)</f>
        <v>England</v>
      </c>
      <c r="E47" s="11" t="str">
        <f>_xlfn.XLOOKUP($B47,FD_Lists!$B$4:$B$25,FD_Lists!E$4:E$25)</f>
        <v>Company</v>
      </c>
      <c r="F47" s="11" t="str">
        <f>_xlfn.XLOOKUP($B47,FD_Lists!$B$4:$B$25,FD_Lists!F$4:F$25)</f>
        <v>WaSC</v>
      </c>
      <c r="G47" s="58" t="s">
        <v>109</v>
      </c>
      <c r="H47" s="59" t="s">
        <v>254</v>
      </c>
      <c r="I47" s="59" t="str">
        <f t="shared" si="1"/>
        <v>TMSC_OUT5_10_A_PR24_OFWAT</v>
      </c>
      <c r="J47" s="59" t="s">
        <v>119</v>
      </c>
      <c r="K47" s="13" t="s">
        <v>251</v>
      </c>
      <c r="L47" s="62" t="s">
        <v>171</v>
      </c>
      <c r="M47" s="58" t="s">
        <v>76</v>
      </c>
      <c r="N47" s="58">
        <v>0</v>
      </c>
      <c r="O47" s="61" t="s">
        <v>170</v>
      </c>
      <c r="P47" s="106">
        <v>15060</v>
      </c>
      <c r="Q47" s="106">
        <v>13968</v>
      </c>
      <c r="R47" s="106">
        <v>12876</v>
      </c>
      <c r="S47" s="106">
        <v>11784</v>
      </c>
      <c r="T47" s="106">
        <v>10700</v>
      </c>
      <c r="V47" s="64"/>
      <c r="W47" s="64"/>
      <c r="X47" s="64"/>
      <c r="Y47" s="64"/>
      <c r="Z47" s="64"/>
      <c r="AA47" s="64"/>
    </row>
    <row r="48" spans="1:27" x14ac:dyDescent="0.45">
      <c r="B48" s="58" t="s">
        <v>101</v>
      </c>
      <c r="C48" s="11" t="str">
        <f>_xlfn.XLOOKUP($B48,FD_Lists!$B$4:$B$25,FD_Lists!C$4:C$25)</f>
        <v xml:space="preserve">United Utilities </v>
      </c>
      <c r="D48" s="11" t="str">
        <f>_xlfn.XLOOKUP($B48,FD_Lists!$B$4:$B$25,FD_Lists!D$4:D$25)</f>
        <v>England</v>
      </c>
      <c r="E48" s="11" t="str">
        <f>_xlfn.XLOOKUP($B48,FD_Lists!$B$4:$B$25,FD_Lists!E$4:E$25)</f>
        <v>Company</v>
      </c>
      <c r="F48" s="11" t="str">
        <f>_xlfn.XLOOKUP($B48,FD_Lists!$B$4:$B$25,FD_Lists!F$4:F$25)</f>
        <v>WaSC</v>
      </c>
      <c r="G48" s="58" t="s">
        <v>109</v>
      </c>
      <c r="H48" s="59" t="s">
        <v>254</v>
      </c>
      <c r="I48" s="59" t="str">
        <f t="shared" si="1"/>
        <v>NWTC_OUT5_10_A_PR24_OFWAT</v>
      </c>
      <c r="J48" s="59" t="s">
        <v>119</v>
      </c>
      <c r="K48" s="13" t="s">
        <v>251</v>
      </c>
      <c r="L48" s="62" t="s">
        <v>171</v>
      </c>
      <c r="M48" s="58" t="s">
        <v>76</v>
      </c>
      <c r="N48" s="58">
        <v>0</v>
      </c>
      <c r="O48" s="61" t="s">
        <v>170</v>
      </c>
      <c r="P48" s="106">
        <v>59736</v>
      </c>
      <c r="Q48" s="106">
        <v>57798</v>
      </c>
      <c r="R48" s="106">
        <v>54606</v>
      </c>
      <c r="S48" s="106">
        <v>50502</v>
      </c>
      <c r="T48" s="106">
        <v>42408</v>
      </c>
      <c r="V48" s="64"/>
      <c r="W48" s="64"/>
      <c r="X48" s="64"/>
      <c r="Y48" s="64"/>
      <c r="Z48" s="64"/>
      <c r="AA48" s="64"/>
    </row>
    <row r="49" spans="1:27" x14ac:dyDescent="0.45">
      <c r="B49" s="58" t="s">
        <v>102</v>
      </c>
      <c r="C49" s="11" t="str">
        <f>_xlfn.XLOOKUP($B49,FD_Lists!$B$4:$B$25,FD_Lists!C$4:C$25)</f>
        <v>Wessex Water</v>
      </c>
      <c r="D49" s="11" t="str">
        <f>_xlfn.XLOOKUP($B49,FD_Lists!$B$4:$B$25,FD_Lists!D$4:D$25)</f>
        <v>England</v>
      </c>
      <c r="E49" s="11" t="str">
        <f>_xlfn.XLOOKUP($B49,FD_Lists!$B$4:$B$25,FD_Lists!E$4:E$25)</f>
        <v>Company</v>
      </c>
      <c r="F49" s="11" t="str">
        <f>_xlfn.XLOOKUP($B49,FD_Lists!$B$4:$B$25,FD_Lists!F$4:F$25)</f>
        <v>WaSC</v>
      </c>
      <c r="G49" s="58" t="s">
        <v>109</v>
      </c>
      <c r="H49" s="59" t="s">
        <v>254</v>
      </c>
      <c r="I49" s="59" t="str">
        <f t="shared" si="1"/>
        <v>WSXC_OUT5_10_A_PR24_OFWAT</v>
      </c>
      <c r="J49" s="59" t="s">
        <v>119</v>
      </c>
      <c r="K49" s="13" t="s">
        <v>251</v>
      </c>
      <c r="L49" s="62" t="s">
        <v>171</v>
      </c>
      <c r="M49" s="58" t="s">
        <v>76</v>
      </c>
      <c r="N49" s="58">
        <v>0</v>
      </c>
      <c r="O49" s="61" t="s">
        <v>170</v>
      </c>
      <c r="P49" s="106">
        <v>25800</v>
      </c>
      <c r="Q49" s="106">
        <v>24858</v>
      </c>
      <c r="R49" s="106">
        <v>23917</v>
      </c>
      <c r="S49" s="106">
        <v>22975</v>
      </c>
      <c r="T49" s="106">
        <v>22059</v>
      </c>
      <c r="V49" s="64"/>
      <c r="W49" s="64"/>
      <c r="X49" s="64"/>
      <c r="Y49" s="64"/>
      <c r="Z49" s="64"/>
      <c r="AA49" s="64"/>
    </row>
    <row r="50" spans="1:27" x14ac:dyDescent="0.45">
      <c r="B50" s="58" t="s">
        <v>103</v>
      </c>
      <c r="C50" s="11" t="str">
        <f>_xlfn.XLOOKUP($B50,FD_Lists!$B$4:$B$25,FD_Lists!C$4:C$25)</f>
        <v>Yorkshire Water</v>
      </c>
      <c r="D50" s="11" t="str">
        <f>_xlfn.XLOOKUP($B50,FD_Lists!$B$4:$B$25,FD_Lists!D$4:D$25)</f>
        <v>England</v>
      </c>
      <c r="E50" s="11" t="str">
        <f>_xlfn.XLOOKUP($B50,FD_Lists!$B$4:$B$25,FD_Lists!E$4:E$25)</f>
        <v>Company</v>
      </c>
      <c r="F50" s="11" t="str">
        <f>_xlfn.XLOOKUP($B50,FD_Lists!$B$4:$B$25,FD_Lists!F$4:F$25)</f>
        <v>WaSC</v>
      </c>
      <c r="G50" s="58" t="s">
        <v>109</v>
      </c>
      <c r="H50" s="59" t="s">
        <v>254</v>
      </c>
      <c r="I50" s="59" t="str">
        <f t="shared" si="1"/>
        <v>YKYC_OUT5_10_A_PR24_OFWAT</v>
      </c>
      <c r="J50" s="59" t="s">
        <v>119</v>
      </c>
      <c r="K50" s="13" t="s">
        <v>251</v>
      </c>
      <c r="L50" s="62" t="s">
        <v>171</v>
      </c>
      <c r="M50" s="58" t="s">
        <v>76</v>
      </c>
      <c r="N50" s="58">
        <v>0</v>
      </c>
      <c r="O50" s="61" t="s">
        <v>170</v>
      </c>
      <c r="P50" s="106">
        <v>44060</v>
      </c>
      <c r="Q50" s="106">
        <v>43509</v>
      </c>
      <c r="R50" s="106">
        <v>42959</v>
      </c>
      <c r="S50" s="106">
        <v>42408</v>
      </c>
      <c r="T50" s="106">
        <v>41857</v>
      </c>
      <c r="V50" s="64"/>
      <c r="W50" s="64"/>
      <c r="X50" s="64"/>
      <c r="Y50" s="64"/>
      <c r="Z50" s="64"/>
      <c r="AA50" s="64"/>
    </row>
    <row r="51" spans="1:27" x14ac:dyDescent="0.45">
      <c r="B51" s="58" t="s">
        <v>121</v>
      </c>
      <c r="C51" s="11" t="str">
        <f>_xlfn.XLOOKUP($B51,FD_Lists!$B$4:$B$25,FD_Lists!C$4:C$25)</f>
        <v>Affinity Water</v>
      </c>
      <c r="D51" s="11" t="str">
        <f>_xlfn.XLOOKUP($B51,FD_Lists!$B$4:$B$25,FD_Lists!D$4:D$25)</f>
        <v>England</v>
      </c>
      <c r="E51" s="11" t="str">
        <f>_xlfn.XLOOKUP($B51,FD_Lists!$B$4:$B$25,FD_Lists!E$4:E$25)</f>
        <v>Company</v>
      </c>
      <c r="F51" s="11" t="str">
        <f>_xlfn.XLOOKUP($B51,FD_Lists!$B$4:$B$25,FD_Lists!F$4:F$25)</f>
        <v>WoC</v>
      </c>
      <c r="G51" s="58" t="s">
        <v>109</v>
      </c>
      <c r="H51" s="59" t="s">
        <v>254</v>
      </c>
      <c r="I51" s="59" t="str">
        <f t="shared" si="1"/>
        <v>AFWC_OUT5_10_A_PR24_OFWAT</v>
      </c>
      <c r="J51" s="59" t="s">
        <v>119</v>
      </c>
      <c r="K51" s="13" t="s">
        <v>251</v>
      </c>
      <c r="L51" s="62" t="s">
        <v>171</v>
      </c>
      <c r="M51" s="58" t="s">
        <v>76</v>
      </c>
      <c r="N51" s="58">
        <v>0</v>
      </c>
      <c r="O51" s="61" t="s">
        <v>170</v>
      </c>
      <c r="P51" s="61" t="s">
        <v>170</v>
      </c>
      <c r="Q51" s="61" t="s">
        <v>170</v>
      </c>
      <c r="R51" s="61" t="s">
        <v>170</v>
      </c>
      <c r="S51" s="61" t="s">
        <v>170</v>
      </c>
      <c r="T51" s="61" t="s">
        <v>170</v>
      </c>
      <c r="V51" s="64"/>
      <c r="W51" s="64"/>
      <c r="X51" s="64"/>
      <c r="Y51" s="64"/>
      <c r="Z51" s="64"/>
      <c r="AA51" s="64"/>
    </row>
    <row r="52" spans="1:27" x14ac:dyDescent="0.45">
      <c r="B52" s="58" t="s">
        <v>122</v>
      </c>
      <c r="C52" s="11" t="str">
        <f>_xlfn.XLOOKUP($B52,FD_Lists!$B$4:$B$25,FD_Lists!C$4:C$25)</f>
        <v>Portsmouth Water</v>
      </c>
      <c r="D52" s="11" t="str">
        <f>_xlfn.XLOOKUP($B52,FD_Lists!$B$4:$B$25,FD_Lists!D$4:D$25)</f>
        <v>England</v>
      </c>
      <c r="E52" s="11" t="str">
        <f>_xlfn.XLOOKUP($B52,FD_Lists!$B$4:$B$25,FD_Lists!E$4:E$25)</f>
        <v>Company</v>
      </c>
      <c r="F52" s="11" t="str">
        <f>_xlfn.XLOOKUP($B52,FD_Lists!$B$4:$B$25,FD_Lists!F$4:F$25)</f>
        <v>WoC</v>
      </c>
      <c r="G52" s="58" t="s">
        <v>109</v>
      </c>
      <c r="H52" s="59" t="s">
        <v>254</v>
      </c>
      <c r="I52" s="59" t="str">
        <f t="shared" si="1"/>
        <v>PRTC_OUT5_10_A_PR24_OFWAT</v>
      </c>
      <c r="J52" s="59" t="s">
        <v>119</v>
      </c>
      <c r="K52" s="13" t="s">
        <v>251</v>
      </c>
      <c r="L52" s="62" t="s">
        <v>171</v>
      </c>
      <c r="M52" s="58" t="s">
        <v>76</v>
      </c>
      <c r="N52" s="58">
        <v>0</v>
      </c>
      <c r="O52" s="61" t="s">
        <v>170</v>
      </c>
      <c r="P52" s="61" t="s">
        <v>170</v>
      </c>
      <c r="Q52" s="61" t="s">
        <v>170</v>
      </c>
      <c r="R52" s="61" t="s">
        <v>170</v>
      </c>
      <c r="S52" s="61" t="s">
        <v>170</v>
      </c>
      <c r="T52" s="61" t="s">
        <v>170</v>
      </c>
      <c r="V52" s="64"/>
      <c r="W52" s="64"/>
      <c r="X52" s="64"/>
      <c r="Y52" s="64"/>
      <c r="Z52" s="64"/>
      <c r="AA52" s="64"/>
    </row>
    <row r="53" spans="1:27" x14ac:dyDescent="0.45">
      <c r="B53" s="58" t="s">
        <v>123</v>
      </c>
      <c r="C53" s="11" t="str">
        <f>_xlfn.XLOOKUP($B53,FD_Lists!$B$4:$B$25,FD_Lists!C$4:C$25)</f>
        <v>South East Water</v>
      </c>
      <c r="D53" s="11" t="str">
        <f>_xlfn.XLOOKUP($B53,FD_Lists!$B$4:$B$25,FD_Lists!D$4:D$25)</f>
        <v>England</v>
      </c>
      <c r="E53" s="11" t="str">
        <f>_xlfn.XLOOKUP($B53,FD_Lists!$B$4:$B$25,FD_Lists!E$4:E$25)</f>
        <v>Company</v>
      </c>
      <c r="F53" s="11" t="str">
        <f>_xlfn.XLOOKUP($B53,FD_Lists!$B$4:$B$25,FD_Lists!F$4:F$25)</f>
        <v>WoC</v>
      </c>
      <c r="G53" s="58" t="s">
        <v>109</v>
      </c>
      <c r="H53" s="59" t="s">
        <v>254</v>
      </c>
      <c r="I53" s="59" t="str">
        <f t="shared" si="1"/>
        <v>SEWC_OUT5_10_A_PR24_OFWAT</v>
      </c>
      <c r="J53" s="59" t="s">
        <v>119</v>
      </c>
      <c r="K53" s="13" t="s">
        <v>251</v>
      </c>
      <c r="L53" s="62" t="s">
        <v>171</v>
      </c>
      <c r="M53" s="58" t="s">
        <v>76</v>
      </c>
      <c r="N53" s="58">
        <v>0</v>
      </c>
      <c r="O53" s="61" t="s">
        <v>170</v>
      </c>
      <c r="P53" s="61" t="s">
        <v>170</v>
      </c>
      <c r="Q53" s="61" t="s">
        <v>170</v>
      </c>
      <c r="R53" s="61" t="s">
        <v>170</v>
      </c>
      <c r="S53" s="61" t="s">
        <v>170</v>
      </c>
      <c r="T53" s="61" t="s">
        <v>170</v>
      </c>
      <c r="V53" s="64"/>
      <c r="W53" s="64"/>
      <c r="X53" s="64"/>
      <c r="Y53" s="64"/>
      <c r="Z53" s="64"/>
      <c r="AA53" s="64"/>
    </row>
    <row r="54" spans="1:27" x14ac:dyDescent="0.45">
      <c r="B54" s="58" t="s">
        <v>124</v>
      </c>
      <c r="C54" s="11" t="str">
        <f>_xlfn.XLOOKUP($B54,FD_Lists!$B$4:$B$25,FD_Lists!C$4:C$25)</f>
        <v>South Staffordshire Water</v>
      </c>
      <c r="D54" s="11" t="str">
        <f>_xlfn.XLOOKUP($B54,FD_Lists!$B$4:$B$25,FD_Lists!D$4:D$25)</f>
        <v>England</v>
      </c>
      <c r="E54" s="11" t="str">
        <f>_xlfn.XLOOKUP($B54,FD_Lists!$B$4:$B$25,FD_Lists!E$4:E$25)</f>
        <v>Company</v>
      </c>
      <c r="F54" s="11" t="str">
        <f>_xlfn.XLOOKUP($B54,FD_Lists!$B$4:$B$25,FD_Lists!F$4:F$25)</f>
        <v>WoC</v>
      </c>
      <c r="G54" s="58" t="s">
        <v>109</v>
      </c>
      <c r="H54" s="59" t="s">
        <v>254</v>
      </c>
      <c r="I54" s="59" t="str">
        <f t="shared" si="1"/>
        <v>SSCC_OUT5_10_A_PR24_OFWAT</v>
      </c>
      <c r="J54" s="59" t="s">
        <v>119</v>
      </c>
      <c r="K54" s="13" t="s">
        <v>251</v>
      </c>
      <c r="L54" s="62" t="s">
        <v>171</v>
      </c>
      <c r="M54" s="58" t="s">
        <v>76</v>
      </c>
      <c r="N54" s="58">
        <v>0</v>
      </c>
      <c r="O54" s="61" t="s">
        <v>170</v>
      </c>
      <c r="P54" s="61" t="s">
        <v>170</v>
      </c>
      <c r="Q54" s="61" t="s">
        <v>170</v>
      </c>
      <c r="R54" s="61" t="s">
        <v>170</v>
      </c>
      <c r="S54" s="61" t="s">
        <v>170</v>
      </c>
      <c r="T54" s="61" t="s">
        <v>170</v>
      </c>
      <c r="V54" s="64"/>
      <c r="W54" s="64"/>
      <c r="X54" s="64"/>
      <c r="Y54" s="64"/>
      <c r="Z54" s="64"/>
      <c r="AA54" s="64"/>
    </row>
    <row r="55" spans="1:27" x14ac:dyDescent="0.45">
      <c r="B55" s="58" t="s">
        <v>125</v>
      </c>
      <c r="C55" s="11" t="str">
        <f>_xlfn.XLOOKUP($B55,FD_Lists!$B$4:$B$25,FD_Lists!C$4:C$25)</f>
        <v>SES Water</v>
      </c>
      <c r="D55" s="11" t="str">
        <f>_xlfn.XLOOKUP($B55,FD_Lists!$B$4:$B$25,FD_Lists!D$4:D$25)</f>
        <v>England</v>
      </c>
      <c r="E55" s="11" t="str">
        <f>_xlfn.XLOOKUP($B55,FD_Lists!$B$4:$B$25,FD_Lists!E$4:E$25)</f>
        <v>Company</v>
      </c>
      <c r="F55" s="11" t="str">
        <f>_xlfn.XLOOKUP($B55,FD_Lists!$B$4:$B$25,FD_Lists!F$4:F$25)</f>
        <v>WoC</v>
      </c>
      <c r="G55" s="58" t="s">
        <v>109</v>
      </c>
      <c r="H55" s="59" t="s">
        <v>254</v>
      </c>
      <c r="I55" s="59" t="str">
        <f t="shared" si="1"/>
        <v>SESC_OUT5_10_A_PR24_OFWAT</v>
      </c>
      <c r="J55" s="59" t="s">
        <v>119</v>
      </c>
      <c r="K55" s="13" t="s">
        <v>251</v>
      </c>
      <c r="L55" s="62" t="s">
        <v>171</v>
      </c>
      <c r="M55" s="58" t="s">
        <v>76</v>
      </c>
      <c r="N55" s="58">
        <v>0</v>
      </c>
      <c r="O55" s="61" t="s">
        <v>170</v>
      </c>
      <c r="P55" s="61" t="s">
        <v>170</v>
      </c>
      <c r="Q55" s="61" t="s">
        <v>170</v>
      </c>
      <c r="R55" s="61" t="s">
        <v>170</v>
      </c>
      <c r="S55" s="61" t="s">
        <v>170</v>
      </c>
      <c r="T55" s="61" t="s">
        <v>170</v>
      </c>
      <c r="V55" s="64"/>
      <c r="W55" s="64"/>
      <c r="X55" s="64"/>
      <c r="Y55" s="64"/>
      <c r="Z55" s="64"/>
      <c r="AA55" s="64"/>
    </row>
    <row r="56" spans="1:27" x14ac:dyDescent="0.45">
      <c r="B56" s="58" t="s">
        <v>98</v>
      </c>
      <c r="C56" s="11" t="str">
        <f>_xlfn.XLOOKUP($B56,FD_Lists!$B$4:$B$25,FD_Lists!C$4:C$25)</f>
        <v>South West Water</v>
      </c>
      <c r="D56" s="11" t="str">
        <f>_xlfn.XLOOKUP($B56,FD_Lists!$B$4:$B$25,FD_Lists!D$4:D$25)</f>
        <v>England</v>
      </c>
      <c r="E56" s="11" t="str">
        <f>_xlfn.XLOOKUP($B56,FD_Lists!$B$4:$B$25,FD_Lists!E$4:E$25)</f>
        <v>Company</v>
      </c>
      <c r="F56" s="11" t="str">
        <f>_xlfn.XLOOKUP($B56,FD_Lists!$B$4:$B$25,FD_Lists!F$4:F$25)</f>
        <v>WaSC</v>
      </c>
      <c r="G56" s="58" t="s">
        <v>109</v>
      </c>
      <c r="H56" s="59" t="s">
        <v>254</v>
      </c>
      <c r="I56" s="59" t="str">
        <f t="shared" si="1"/>
        <v>SWBC_OUT5_10_A_PR24_OFWAT</v>
      </c>
      <c r="J56" s="59" t="s">
        <v>119</v>
      </c>
      <c r="K56" s="13" t="s">
        <v>251</v>
      </c>
      <c r="L56" s="62" t="s">
        <v>171</v>
      </c>
      <c r="M56" s="58" t="s">
        <v>76</v>
      </c>
      <c r="N56" s="58">
        <v>0</v>
      </c>
      <c r="O56" s="61" t="s">
        <v>170</v>
      </c>
      <c r="P56" s="106"/>
      <c r="Q56" s="106"/>
      <c r="R56" s="106"/>
      <c r="S56" s="106"/>
      <c r="T56" s="106"/>
      <c r="V56" s="64"/>
      <c r="W56" s="64"/>
      <c r="X56" s="64"/>
      <c r="Y56" s="64"/>
      <c r="Z56" s="64"/>
      <c r="AA56" s="64"/>
    </row>
    <row r="57" spans="1:27" x14ac:dyDescent="0.45">
      <c r="B57" s="58" t="s">
        <v>126</v>
      </c>
      <c r="C57" s="11" t="str">
        <f>_xlfn.XLOOKUP($B57,FD_Lists!$B$4:$B$25,FD_Lists!C$4:C$25)</f>
        <v>Bristol Water</v>
      </c>
      <c r="D57" s="11" t="str">
        <f>_xlfn.XLOOKUP($B57,FD_Lists!$B$4:$B$25,FD_Lists!D$4:D$25)</f>
        <v>England</v>
      </c>
      <c r="E57" s="11" t="str">
        <f>_xlfn.XLOOKUP($B57,FD_Lists!$B$4:$B$25,FD_Lists!E$4:E$25)</f>
        <v>Company</v>
      </c>
      <c r="F57" s="11" t="str">
        <f>_xlfn.XLOOKUP($B57,FD_Lists!$B$4:$B$25,FD_Lists!F$4:F$25)</f>
        <v>WoC</v>
      </c>
      <c r="G57" s="58" t="s">
        <v>109</v>
      </c>
      <c r="H57" s="59" t="s">
        <v>254</v>
      </c>
      <c r="I57" s="59" t="str">
        <f t="shared" si="1"/>
        <v>BRLC_OUT5_10_A_PR24_OFWAT</v>
      </c>
      <c r="J57" s="59" t="s">
        <v>119</v>
      </c>
      <c r="K57" s="13" t="s">
        <v>251</v>
      </c>
      <c r="L57" s="62" t="s">
        <v>171</v>
      </c>
      <c r="M57" s="58" t="s">
        <v>76</v>
      </c>
      <c r="N57" s="58">
        <v>0</v>
      </c>
      <c r="O57" s="61" t="s">
        <v>170</v>
      </c>
      <c r="P57" s="61" t="s">
        <v>170</v>
      </c>
      <c r="Q57" s="61" t="s">
        <v>170</v>
      </c>
      <c r="R57" s="61" t="s">
        <v>170</v>
      </c>
      <c r="S57" s="61" t="s">
        <v>170</v>
      </c>
      <c r="T57" s="61" t="s">
        <v>170</v>
      </c>
      <c r="V57" s="64"/>
      <c r="W57" s="64"/>
      <c r="X57" s="64"/>
      <c r="Y57" s="64"/>
      <c r="Z57" s="64"/>
      <c r="AA57" s="64"/>
    </row>
    <row r="58" spans="1:27" x14ac:dyDescent="0.45">
      <c r="A58" s="9"/>
      <c r="B58" s="58" t="s">
        <v>73</v>
      </c>
      <c r="C58" s="11" t="str">
        <f>_xlfn.XLOOKUP($B58,FD_Lists!$B$4:$B$25,FD_Lists!C$4:C$25)</f>
        <v>Anglian Water</v>
      </c>
      <c r="D58" s="11" t="str">
        <f>_xlfn.XLOOKUP($B58,FD_Lists!$B$4:$B$25,FD_Lists!D$4:D$25)</f>
        <v>England</v>
      </c>
      <c r="E58" s="11" t="str">
        <f>_xlfn.XLOOKUP($B58,FD_Lists!$B$4:$B$25,FD_Lists!E$4:E$25)</f>
        <v>Company</v>
      </c>
      <c r="F58" s="11" t="str">
        <f>_xlfn.XLOOKUP($B58,FD_Lists!$B$4:$B$25,FD_Lists!F$4:F$25)</f>
        <v>WaSC</v>
      </c>
      <c r="G58" s="58" t="s">
        <v>109</v>
      </c>
      <c r="H58" s="59" t="s">
        <v>255</v>
      </c>
      <c r="I58" s="59" t="str">
        <f t="shared" si="1"/>
        <v>ANHC_OUT5_10_B_PR24_OFWAT</v>
      </c>
      <c r="J58" s="59" t="s">
        <v>119</v>
      </c>
      <c r="K58" s="13" t="s">
        <v>251</v>
      </c>
      <c r="L58" s="62" t="s">
        <v>207</v>
      </c>
      <c r="M58" s="58" t="s">
        <v>76</v>
      </c>
      <c r="N58" s="58">
        <v>0</v>
      </c>
      <c r="O58" s="61" t="s">
        <v>170</v>
      </c>
      <c r="P58" s="106">
        <v>1566</v>
      </c>
      <c r="Q58" s="106">
        <v>1566</v>
      </c>
      <c r="R58" s="106">
        <v>1566</v>
      </c>
      <c r="S58" s="106">
        <v>1566</v>
      </c>
      <c r="T58" s="106">
        <v>1566</v>
      </c>
      <c r="V58" s="64"/>
      <c r="W58" s="64"/>
      <c r="X58" s="64"/>
      <c r="Y58" s="64"/>
      <c r="Z58" s="64"/>
      <c r="AA58" s="64"/>
    </row>
    <row r="59" spans="1:27" x14ac:dyDescent="0.45">
      <c r="A59" s="9"/>
      <c r="B59" s="58" t="s">
        <v>94</v>
      </c>
      <c r="C59" s="11" t="str">
        <f>_xlfn.XLOOKUP($B59,FD_Lists!$B$4:$B$25,FD_Lists!C$4:C$25)</f>
        <v>Dŵr Cymru</v>
      </c>
      <c r="D59" s="11" t="str">
        <f>_xlfn.XLOOKUP($B59,FD_Lists!$B$4:$B$25,FD_Lists!D$4:D$25)</f>
        <v>Wales</v>
      </c>
      <c r="E59" s="11" t="str">
        <f>_xlfn.XLOOKUP($B59,FD_Lists!$B$4:$B$25,FD_Lists!E$4:E$25)</f>
        <v>Company</v>
      </c>
      <c r="F59" s="11" t="str">
        <f>_xlfn.XLOOKUP($B59,FD_Lists!$B$4:$B$25,FD_Lists!F$4:F$25)</f>
        <v>WaSC</v>
      </c>
      <c r="G59" s="58" t="s">
        <v>109</v>
      </c>
      <c r="H59" s="59" t="s">
        <v>255</v>
      </c>
      <c r="I59" s="59" t="str">
        <f t="shared" si="1"/>
        <v>WSHC_OUT5_10_B_PR24_OFWAT</v>
      </c>
      <c r="J59" s="59" t="s">
        <v>119</v>
      </c>
      <c r="K59" s="13" t="s">
        <v>251</v>
      </c>
      <c r="L59" s="62" t="s">
        <v>207</v>
      </c>
      <c r="M59" s="58" t="s">
        <v>76</v>
      </c>
      <c r="N59" s="58">
        <v>0</v>
      </c>
      <c r="O59" s="61" t="s">
        <v>170</v>
      </c>
      <c r="P59" s="106">
        <v>2304</v>
      </c>
      <c r="Q59" s="106">
        <v>2304</v>
      </c>
      <c r="R59" s="106">
        <v>2304</v>
      </c>
      <c r="S59" s="106">
        <v>2304</v>
      </c>
      <c r="T59" s="106">
        <v>2304</v>
      </c>
      <c r="V59" s="64"/>
      <c r="W59" s="64"/>
      <c r="X59" s="64"/>
      <c r="Y59" s="64"/>
      <c r="Z59" s="64"/>
      <c r="AA59" s="64"/>
    </row>
    <row r="60" spans="1:27" x14ac:dyDescent="0.45">
      <c r="A60" s="9"/>
      <c r="B60" s="58" t="s">
        <v>95</v>
      </c>
      <c r="C60" s="11" t="str">
        <f>_xlfn.XLOOKUP($B60,FD_Lists!$B$4:$B$25,FD_Lists!C$4:C$25)</f>
        <v>Hafren Dyfrdwy</v>
      </c>
      <c r="D60" s="11" t="str">
        <f>_xlfn.XLOOKUP($B60,FD_Lists!$B$4:$B$25,FD_Lists!D$4:D$25)</f>
        <v>Wales</v>
      </c>
      <c r="E60" s="11" t="str">
        <f>_xlfn.XLOOKUP($B60,FD_Lists!$B$4:$B$25,FD_Lists!E$4:E$25)</f>
        <v>Company</v>
      </c>
      <c r="F60" s="11" t="str">
        <f>_xlfn.XLOOKUP($B60,FD_Lists!$B$4:$B$25,FD_Lists!F$4:F$25)</f>
        <v>WaSC</v>
      </c>
      <c r="G60" s="58" t="s">
        <v>109</v>
      </c>
      <c r="H60" s="59" t="s">
        <v>255</v>
      </c>
      <c r="I60" s="59" t="str">
        <f t="shared" si="1"/>
        <v>HDDC_OUT5_10_B_PR24_OFWAT</v>
      </c>
      <c r="J60" s="59" t="s">
        <v>119</v>
      </c>
      <c r="K60" s="13" t="s">
        <v>251</v>
      </c>
      <c r="L60" s="62" t="s">
        <v>207</v>
      </c>
      <c r="M60" s="58" t="s">
        <v>76</v>
      </c>
      <c r="N60" s="58">
        <v>0</v>
      </c>
      <c r="O60" s="61" t="s">
        <v>170</v>
      </c>
      <c r="P60" s="106">
        <v>52</v>
      </c>
      <c r="Q60" s="106">
        <v>52</v>
      </c>
      <c r="R60" s="106">
        <v>52</v>
      </c>
      <c r="S60" s="106">
        <v>52</v>
      </c>
      <c r="T60" s="106">
        <v>52</v>
      </c>
      <c r="V60" s="64"/>
      <c r="W60" s="64"/>
      <c r="X60" s="64"/>
      <c r="Y60" s="64"/>
      <c r="Z60" s="64"/>
      <c r="AA60" s="64"/>
    </row>
    <row r="61" spans="1:27" x14ac:dyDescent="0.45">
      <c r="A61" s="9"/>
      <c r="B61" s="58" t="s">
        <v>96</v>
      </c>
      <c r="C61" s="11" t="str">
        <f>_xlfn.XLOOKUP($B61,FD_Lists!$B$4:$B$25,FD_Lists!C$4:C$25)</f>
        <v>Northumbrian Water</v>
      </c>
      <c r="D61" s="11" t="str">
        <f>_xlfn.XLOOKUP($B61,FD_Lists!$B$4:$B$25,FD_Lists!D$4:D$25)</f>
        <v>England</v>
      </c>
      <c r="E61" s="11" t="str">
        <f>_xlfn.XLOOKUP($B61,FD_Lists!$B$4:$B$25,FD_Lists!E$4:E$25)</f>
        <v>Company</v>
      </c>
      <c r="F61" s="11" t="str">
        <f>_xlfn.XLOOKUP($B61,FD_Lists!$B$4:$B$25,FD_Lists!F$4:F$25)</f>
        <v>WaSC</v>
      </c>
      <c r="G61" s="58" t="s">
        <v>109</v>
      </c>
      <c r="H61" s="59" t="s">
        <v>255</v>
      </c>
      <c r="I61" s="59" t="str">
        <f t="shared" si="1"/>
        <v>NESC_OUT5_10_B_PR24_OFWAT</v>
      </c>
      <c r="J61" s="59" t="s">
        <v>119</v>
      </c>
      <c r="K61" s="13" t="s">
        <v>251</v>
      </c>
      <c r="L61" s="62" t="s">
        <v>207</v>
      </c>
      <c r="M61" s="58" t="s">
        <v>76</v>
      </c>
      <c r="N61" s="58">
        <v>0</v>
      </c>
      <c r="O61" s="61" t="s">
        <v>170</v>
      </c>
      <c r="P61" s="106">
        <v>1564</v>
      </c>
      <c r="Q61" s="106">
        <v>1564</v>
      </c>
      <c r="R61" s="106">
        <v>1564</v>
      </c>
      <c r="S61" s="106">
        <v>1564</v>
      </c>
      <c r="T61" s="106">
        <v>1564</v>
      </c>
      <c r="V61" s="64"/>
      <c r="W61" s="64"/>
      <c r="X61" s="64"/>
      <c r="Y61" s="64"/>
      <c r="Z61" s="64"/>
      <c r="AA61" s="64"/>
    </row>
    <row r="62" spans="1:27" x14ac:dyDescent="0.45">
      <c r="A62" s="9"/>
      <c r="B62" s="58" t="s">
        <v>97</v>
      </c>
      <c r="C62" s="11" t="str">
        <f>_xlfn.XLOOKUP($B62,FD_Lists!$B$4:$B$25,FD_Lists!C$4:C$25)</f>
        <v>Severn Trent Water</v>
      </c>
      <c r="D62" s="11" t="str">
        <f>_xlfn.XLOOKUP($B62,FD_Lists!$B$4:$B$25,FD_Lists!D$4:D$25)</f>
        <v>England</v>
      </c>
      <c r="E62" s="11" t="str">
        <f>_xlfn.XLOOKUP($B62,FD_Lists!$B$4:$B$25,FD_Lists!E$4:E$25)</f>
        <v>Company</v>
      </c>
      <c r="F62" s="11" t="str">
        <f>_xlfn.XLOOKUP($B62,FD_Lists!$B$4:$B$25,FD_Lists!F$4:F$25)</f>
        <v>WaSC</v>
      </c>
      <c r="G62" s="58" t="s">
        <v>109</v>
      </c>
      <c r="H62" s="59" t="s">
        <v>255</v>
      </c>
      <c r="I62" s="59" t="str">
        <f t="shared" si="1"/>
        <v>SVEC_OUT5_10_B_PR24_OFWAT</v>
      </c>
      <c r="J62" s="59" t="s">
        <v>119</v>
      </c>
      <c r="K62" s="13" t="s">
        <v>251</v>
      </c>
      <c r="L62" s="62" t="s">
        <v>207</v>
      </c>
      <c r="M62" s="58" t="s">
        <v>76</v>
      </c>
      <c r="N62" s="58">
        <v>0</v>
      </c>
      <c r="O62" s="61" t="s">
        <v>170</v>
      </c>
      <c r="P62" s="106">
        <v>2394</v>
      </c>
      <c r="Q62" s="106">
        <v>2387</v>
      </c>
      <c r="R62" s="106">
        <v>2380</v>
      </c>
      <c r="S62" s="106">
        <v>2373</v>
      </c>
      <c r="T62" s="106">
        <v>2366</v>
      </c>
      <c r="V62" s="64"/>
      <c r="W62" s="64"/>
      <c r="X62" s="64"/>
      <c r="Y62" s="64"/>
      <c r="Z62" s="64"/>
      <c r="AA62" s="64"/>
    </row>
    <row r="63" spans="1:27" x14ac:dyDescent="0.45">
      <c r="A63" s="9"/>
      <c r="B63" s="58" t="s">
        <v>99</v>
      </c>
      <c r="C63" s="11" t="str">
        <f>_xlfn.XLOOKUP($B63,FD_Lists!$B$4:$B$25,FD_Lists!C$4:C$25)</f>
        <v>Southern Water</v>
      </c>
      <c r="D63" s="11" t="str">
        <f>_xlfn.XLOOKUP($B63,FD_Lists!$B$4:$B$25,FD_Lists!D$4:D$25)</f>
        <v>England</v>
      </c>
      <c r="E63" s="11" t="str">
        <f>_xlfn.XLOOKUP($B63,FD_Lists!$B$4:$B$25,FD_Lists!E$4:E$25)</f>
        <v>Company</v>
      </c>
      <c r="F63" s="11" t="str">
        <f>_xlfn.XLOOKUP($B63,FD_Lists!$B$4:$B$25,FD_Lists!F$4:F$25)</f>
        <v>WaSC</v>
      </c>
      <c r="G63" s="58" t="s">
        <v>109</v>
      </c>
      <c r="H63" s="59" t="s">
        <v>255</v>
      </c>
      <c r="I63" s="59" t="str">
        <f t="shared" si="1"/>
        <v>SRNC_OUT5_10_B_PR24_OFWAT</v>
      </c>
      <c r="J63" s="59" t="s">
        <v>119</v>
      </c>
      <c r="K63" s="13" t="s">
        <v>251</v>
      </c>
      <c r="L63" s="62" t="s">
        <v>207</v>
      </c>
      <c r="M63" s="58" t="s">
        <v>76</v>
      </c>
      <c r="N63" s="58">
        <v>0</v>
      </c>
      <c r="O63" s="61" t="s">
        <v>170</v>
      </c>
      <c r="P63" s="106">
        <v>978</v>
      </c>
      <c r="Q63" s="106">
        <v>978</v>
      </c>
      <c r="R63" s="106">
        <v>978</v>
      </c>
      <c r="S63" s="106">
        <v>978</v>
      </c>
      <c r="T63" s="106">
        <v>978</v>
      </c>
      <c r="V63" s="64"/>
      <c r="W63" s="64"/>
      <c r="X63" s="64"/>
      <c r="Y63" s="64"/>
      <c r="Z63" s="64"/>
      <c r="AA63" s="64"/>
    </row>
    <row r="64" spans="1:27" x14ac:dyDescent="0.45">
      <c r="A64" s="9"/>
      <c r="B64" s="58" t="s">
        <v>100</v>
      </c>
      <c r="C64" s="11" t="str">
        <f>_xlfn.XLOOKUP($B64,FD_Lists!$B$4:$B$25,FD_Lists!C$4:C$25)</f>
        <v>Thames Water</v>
      </c>
      <c r="D64" s="11" t="str">
        <f>_xlfn.XLOOKUP($B64,FD_Lists!$B$4:$B$25,FD_Lists!D$4:D$25)</f>
        <v>England</v>
      </c>
      <c r="E64" s="11" t="str">
        <f>_xlfn.XLOOKUP($B64,FD_Lists!$B$4:$B$25,FD_Lists!E$4:E$25)</f>
        <v>Company</v>
      </c>
      <c r="F64" s="11" t="str">
        <f>_xlfn.XLOOKUP($B64,FD_Lists!$B$4:$B$25,FD_Lists!F$4:F$25)</f>
        <v>WaSC</v>
      </c>
      <c r="G64" s="58" t="s">
        <v>109</v>
      </c>
      <c r="H64" s="59" t="s">
        <v>255</v>
      </c>
      <c r="I64" s="59" t="str">
        <f t="shared" si="1"/>
        <v>TMSC_OUT5_10_B_PR24_OFWAT</v>
      </c>
      <c r="J64" s="59" t="s">
        <v>119</v>
      </c>
      <c r="K64" s="13" t="s">
        <v>251</v>
      </c>
      <c r="L64" s="62" t="s">
        <v>207</v>
      </c>
      <c r="M64" s="58" t="s">
        <v>76</v>
      </c>
      <c r="N64" s="58">
        <v>0</v>
      </c>
      <c r="O64" s="61" t="s">
        <v>170</v>
      </c>
      <c r="P64" s="106">
        <v>753</v>
      </c>
      <c r="Q64" s="106">
        <v>753</v>
      </c>
      <c r="R64" s="106">
        <v>753</v>
      </c>
      <c r="S64" s="106">
        <v>753</v>
      </c>
      <c r="T64" s="106">
        <v>753</v>
      </c>
      <c r="V64" s="64"/>
      <c r="W64" s="64"/>
      <c r="X64" s="64"/>
      <c r="Y64" s="64"/>
      <c r="Z64" s="64"/>
      <c r="AA64" s="64"/>
    </row>
    <row r="65" spans="1:27" x14ac:dyDescent="0.45">
      <c r="B65" s="58" t="s">
        <v>101</v>
      </c>
      <c r="C65" s="11" t="str">
        <f>_xlfn.XLOOKUP($B65,FD_Lists!$B$4:$B$25,FD_Lists!C$4:C$25)</f>
        <v xml:space="preserve">United Utilities </v>
      </c>
      <c r="D65" s="11" t="str">
        <f>_xlfn.XLOOKUP($B65,FD_Lists!$B$4:$B$25,FD_Lists!D$4:D$25)</f>
        <v>England</v>
      </c>
      <c r="E65" s="11" t="str">
        <f>_xlfn.XLOOKUP($B65,FD_Lists!$B$4:$B$25,FD_Lists!E$4:E$25)</f>
        <v>Company</v>
      </c>
      <c r="F65" s="11" t="str">
        <f>_xlfn.XLOOKUP($B65,FD_Lists!$B$4:$B$25,FD_Lists!F$4:F$25)</f>
        <v>WaSC</v>
      </c>
      <c r="G65" s="58" t="s">
        <v>109</v>
      </c>
      <c r="H65" s="59" t="s">
        <v>255</v>
      </c>
      <c r="I65" s="59" t="str">
        <f t="shared" si="1"/>
        <v>NWTC_OUT5_10_B_PR24_OFWAT</v>
      </c>
      <c r="J65" s="59" t="s">
        <v>119</v>
      </c>
      <c r="K65" s="13" t="s">
        <v>251</v>
      </c>
      <c r="L65" s="62" t="s">
        <v>207</v>
      </c>
      <c r="M65" s="58" t="s">
        <v>76</v>
      </c>
      <c r="N65" s="58">
        <v>0</v>
      </c>
      <c r="O65" s="61" t="s">
        <v>170</v>
      </c>
      <c r="P65" s="106">
        <v>2280</v>
      </c>
      <c r="Q65" s="106">
        <v>2280</v>
      </c>
      <c r="R65" s="106">
        <v>2280</v>
      </c>
      <c r="S65" s="106">
        <v>2280</v>
      </c>
      <c r="T65" s="106">
        <v>2280</v>
      </c>
      <c r="V65" s="64"/>
      <c r="W65" s="64"/>
      <c r="X65" s="64"/>
      <c r="Y65" s="64"/>
      <c r="Z65" s="64"/>
      <c r="AA65" s="64"/>
    </row>
    <row r="66" spans="1:27" x14ac:dyDescent="0.45">
      <c r="A66" s="9"/>
      <c r="B66" s="58" t="s">
        <v>102</v>
      </c>
      <c r="C66" s="11" t="str">
        <f>_xlfn.XLOOKUP($B66,FD_Lists!$B$4:$B$25,FD_Lists!C$4:C$25)</f>
        <v>Wessex Water</v>
      </c>
      <c r="D66" s="11" t="str">
        <f>_xlfn.XLOOKUP($B66,FD_Lists!$B$4:$B$25,FD_Lists!D$4:D$25)</f>
        <v>England</v>
      </c>
      <c r="E66" s="11" t="str">
        <f>_xlfn.XLOOKUP($B66,FD_Lists!$B$4:$B$25,FD_Lists!E$4:E$25)</f>
        <v>Company</v>
      </c>
      <c r="F66" s="11" t="str">
        <f>_xlfn.XLOOKUP($B66,FD_Lists!$B$4:$B$25,FD_Lists!F$4:F$25)</f>
        <v>WaSC</v>
      </c>
      <c r="G66" s="58" t="s">
        <v>109</v>
      </c>
      <c r="H66" s="59" t="s">
        <v>255</v>
      </c>
      <c r="I66" s="59" t="str">
        <f t="shared" si="1"/>
        <v>WSXC_OUT5_10_B_PR24_OFWAT</v>
      </c>
      <c r="J66" s="59" t="s">
        <v>119</v>
      </c>
      <c r="K66" s="13" t="s">
        <v>251</v>
      </c>
      <c r="L66" s="62" t="s">
        <v>207</v>
      </c>
      <c r="M66" s="58" t="s">
        <v>76</v>
      </c>
      <c r="N66" s="58">
        <v>0</v>
      </c>
      <c r="O66" s="61" t="s">
        <v>170</v>
      </c>
      <c r="P66" s="106">
        <v>1290</v>
      </c>
      <c r="Q66" s="106">
        <v>1290</v>
      </c>
      <c r="R66" s="106">
        <v>1290</v>
      </c>
      <c r="S66" s="106">
        <v>1290</v>
      </c>
      <c r="T66" s="106">
        <v>1290</v>
      </c>
      <c r="V66" s="64"/>
      <c r="W66" s="64"/>
      <c r="X66" s="64"/>
      <c r="Y66" s="64"/>
      <c r="Z66" s="64"/>
      <c r="AA66" s="64"/>
    </row>
    <row r="67" spans="1:27" x14ac:dyDescent="0.45">
      <c r="A67" s="9"/>
      <c r="B67" s="58" t="s">
        <v>103</v>
      </c>
      <c r="C67" s="11" t="str">
        <f>_xlfn.XLOOKUP($B67,FD_Lists!$B$4:$B$25,FD_Lists!C$4:C$25)</f>
        <v>Yorkshire Water</v>
      </c>
      <c r="D67" s="11" t="str">
        <f>_xlfn.XLOOKUP($B67,FD_Lists!$B$4:$B$25,FD_Lists!D$4:D$25)</f>
        <v>England</v>
      </c>
      <c r="E67" s="11" t="str">
        <f>_xlfn.XLOOKUP($B67,FD_Lists!$B$4:$B$25,FD_Lists!E$4:E$25)</f>
        <v>Company</v>
      </c>
      <c r="F67" s="11" t="str">
        <f>_xlfn.XLOOKUP($B67,FD_Lists!$B$4:$B$25,FD_Lists!F$4:F$25)</f>
        <v>WaSC</v>
      </c>
      <c r="G67" s="58" t="s">
        <v>109</v>
      </c>
      <c r="H67" s="59" t="s">
        <v>255</v>
      </c>
      <c r="I67" s="59" t="str">
        <f t="shared" si="1"/>
        <v>YKYC_OUT5_10_B_PR24_OFWAT</v>
      </c>
      <c r="J67" s="59" t="s">
        <v>119</v>
      </c>
      <c r="K67" s="13" t="s">
        <v>251</v>
      </c>
      <c r="L67" s="62" t="s">
        <v>207</v>
      </c>
      <c r="M67" s="58" t="s">
        <v>76</v>
      </c>
      <c r="N67" s="58">
        <v>0</v>
      </c>
      <c r="O67" s="61" t="s">
        <v>170</v>
      </c>
      <c r="P67" s="106">
        <v>2203</v>
      </c>
      <c r="Q67" s="106">
        <v>2203</v>
      </c>
      <c r="R67" s="106">
        <v>2203</v>
      </c>
      <c r="S67" s="106">
        <v>2203</v>
      </c>
      <c r="T67" s="106">
        <v>2203</v>
      </c>
      <c r="V67" s="64"/>
      <c r="W67" s="64"/>
      <c r="X67" s="64"/>
      <c r="Y67" s="64"/>
      <c r="Z67" s="64"/>
      <c r="AA67" s="64"/>
    </row>
    <row r="68" spans="1:27" x14ac:dyDescent="0.45">
      <c r="A68" s="9"/>
      <c r="B68" s="58" t="s">
        <v>121</v>
      </c>
      <c r="C68" s="11" t="str">
        <f>_xlfn.XLOOKUP($B68,FD_Lists!$B$4:$B$25,FD_Lists!C$4:C$25)</f>
        <v>Affinity Water</v>
      </c>
      <c r="D68" s="11" t="str">
        <f>_xlfn.XLOOKUP($B68,FD_Lists!$B$4:$B$25,FD_Lists!D$4:D$25)</f>
        <v>England</v>
      </c>
      <c r="E68" s="11" t="str">
        <f>_xlfn.XLOOKUP($B68,FD_Lists!$B$4:$B$25,FD_Lists!E$4:E$25)</f>
        <v>Company</v>
      </c>
      <c r="F68" s="11" t="str">
        <f>_xlfn.XLOOKUP($B68,FD_Lists!$B$4:$B$25,FD_Lists!F$4:F$25)</f>
        <v>WoC</v>
      </c>
      <c r="G68" s="58" t="s">
        <v>109</v>
      </c>
      <c r="H68" s="59" t="s">
        <v>255</v>
      </c>
      <c r="I68" s="59" t="str">
        <f t="shared" si="1"/>
        <v>AFWC_OUT5_10_B_PR24_OFWAT</v>
      </c>
      <c r="J68" s="59" t="s">
        <v>119</v>
      </c>
      <c r="K68" s="13" t="s">
        <v>251</v>
      </c>
      <c r="L68" s="62" t="s">
        <v>207</v>
      </c>
      <c r="M68" s="58" t="s">
        <v>76</v>
      </c>
      <c r="N68" s="58">
        <v>0</v>
      </c>
      <c r="O68" s="61" t="s">
        <v>170</v>
      </c>
      <c r="P68" s="61" t="s">
        <v>170</v>
      </c>
      <c r="Q68" s="61" t="s">
        <v>170</v>
      </c>
      <c r="R68" s="61" t="s">
        <v>170</v>
      </c>
      <c r="S68" s="61" t="s">
        <v>170</v>
      </c>
      <c r="T68" s="61" t="s">
        <v>170</v>
      </c>
      <c r="V68" s="64"/>
      <c r="W68" s="64"/>
      <c r="X68" s="64"/>
      <c r="Y68" s="64"/>
      <c r="Z68" s="64"/>
      <c r="AA68" s="64"/>
    </row>
    <row r="69" spans="1:27" x14ac:dyDescent="0.45">
      <c r="B69" s="58" t="s">
        <v>122</v>
      </c>
      <c r="C69" s="11" t="str">
        <f>_xlfn.XLOOKUP($B69,FD_Lists!$B$4:$B$25,FD_Lists!C$4:C$25)</f>
        <v>Portsmouth Water</v>
      </c>
      <c r="D69" s="11" t="str">
        <f>_xlfn.XLOOKUP($B69,FD_Lists!$B$4:$B$25,FD_Lists!D$4:D$25)</f>
        <v>England</v>
      </c>
      <c r="E69" s="11" t="str">
        <f>_xlfn.XLOOKUP($B69,FD_Lists!$B$4:$B$25,FD_Lists!E$4:E$25)</f>
        <v>Company</v>
      </c>
      <c r="F69" s="11" t="str">
        <f>_xlfn.XLOOKUP($B69,FD_Lists!$B$4:$B$25,FD_Lists!F$4:F$25)</f>
        <v>WoC</v>
      </c>
      <c r="G69" s="58" t="s">
        <v>109</v>
      </c>
      <c r="H69" s="59" t="s">
        <v>255</v>
      </c>
      <c r="I69" s="59" t="str">
        <f t="shared" si="1"/>
        <v>PRTC_OUT5_10_B_PR24_OFWAT</v>
      </c>
      <c r="J69" s="59" t="s">
        <v>119</v>
      </c>
      <c r="K69" s="13" t="s">
        <v>251</v>
      </c>
      <c r="L69" s="62" t="s">
        <v>207</v>
      </c>
      <c r="M69" s="58" t="s">
        <v>76</v>
      </c>
      <c r="N69" s="58">
        <v>0</v>
      </c>
      <c r="O69" s="61" t="s">
        <v>170</v>
      </c>
      <c r="P69" s="61" t="s">
        <v>170</v>
      </c>
      <c r="Q69" s="61" t="s">
        <v>170</v>
      </c>
      <c r="R69" s="61" t="s">
        <v>170</v>
      </c>
      <c r="S69" s="61" t="s">
        <v>170</v>
      </c>
      <c r="T69" s="61" t="s">
        <v>170</v>
      </c>
      <c r="V69" s="64"/>
      <c r="W69" s="64"/>
      <c r="X69" s="64"/>
      <c r="Y69" s="64"/>
      <c r="Z69" s="64"/>
      <c r="AA69" s="64"/>
    </row>
    <row r="70" spans="1:27" x14ac:dyDescent="0.45">
      <c r="A70" s="9"/>
      <c r="B70" s="58" t="s">
        <v>123</v>
      </c>
      <c r="C70" s="11" t="str">
        <f>_xlfn.XLOOKUP($B70,FD_Lists!$B$4:$B$25,FD_Lists!C$4:C$25)</f>
        <v>South East Water</v>
      </c>
      <c r="D70" s="11" t="str">
        <f>_xlfn.XLOOKUP($B70,FD_Lists!$B$4:$B$25,FD_Lists!D$4:D$25)</f>
        <v>England</v>
      </c>
      <c r="E70" s="11" t="str">
        <f>_xlfn.XLOOKUP($B70,FD_Lists!$B$4:$B$25,FD_Lists!E$4:E$25)</f>
        <v>Company</v>
      </c>
      <c r="F70" s="11" t="str">
        <f>_xlfn.XLOOKUP($B70,FD_Lists!$B$4:$B$25,FD_Lists!F$4:F$25)</f>
        <v>WoC</v>
      </c>
      <c r="G70" s="58" t="s">
        <v>109</v>
      </c>
      <c r="H70" s="59" t="s">
        <v>255</v>
      </c>
      <c r="I70" s="59" t="str">
        <f t="shared" si="1"/>
        <v>SEWC_OUT5_10_B_PR24_OFWAT</v>
      </c>
      <c r="J70" s="59" t="s">
        <v>119</v>
      </c>
      <c r="K70" s="13" t="s">
        <v>251</v>
      </c>
      <c r="L70" s="62" t="s">
        <v>207</v>
      </c>
      <c r="M70" s="58" t="s">
        <v>76</v>
      </c>
      <c r="N70" s="58">
        <v>0</v>
      </c>
      <c r="O70" s="61" t="s">
        <v>170</v>
      </c>
      <c r="P70" s="61" t="s">
        <v>170</v>
      </c>
      <c r="Q70" s="61" t="s">
        <v>170</v>
      </c>
      <c r="R70" s="61" t="s">
        <v>170</v>
      </c>
      <c r="S70" s="61" t="s">
        <v>170</v>
      </c>
      <c r="T70" s="61" t="s">
        <v>170</v>
      </c>
      <c r="V70" s="64"/>
      <c r="W70" s="64"/>
      <c r="X70" s="64"/>
      <c r="Y70" s="64"/>
      <c r="Z70" s="64"/>
      <c r="AA70" s="64"/>
    </row>
    <row r="71" spans="1:27" x14ac:dyDescent="0.45">
      <c r="A71" s="9"/>
      <c r="B71" s="58" t="s">
        <v>124</v>
      </c>
      <c r="C71" s="11" t="str">
        <f>_xlfn.XLOOKUP($B71,FD_Lists!$B$4:$B$25,FD_Lists!C$4:C$25)</f>
        <v>South Staffordshire Water</v>
      </c>
      <c r="D71" s="11" t="str">
        <f>_xlfn.XLOOKUP($B71,FD_Lists!$B$4:$B$25,FD_Lists!D$4:D$25)</f>
        <v>England</v>
      </c>
      <c r="E71" s="11" t="str">
        <f>_xlfn.XLOOKUP($B71,FD_Lists!$B$4:$B$25,FD_Lists!E$4:E$25)</f>
        <v>Company</v>
      </c>
      <c r="F71" s="11" t="str">
        <f>_xlfn.XLOOKUP($B71,FD_Lists!$B$4:$B$25,FD_Lists!F$4:F$25)</f>
        <v>WoC</v>
      </c>
      <c r="G71" s="58" t="s">
        <v>109</v>
      </c>
      <c r="H71" s="59" t="s">
        <v>255</v>
      </c>
      <c r="I71" s="59" t="str">
        <f t="shared" si="1"/>
        <v>SSCC_OUT5_10_B_PR24_OFWAT</v>
      </c>
      <c r="J71" s="59" t="s">
        <v>119</v>
      </c>
      <c r="K71" s="13" t="s">
        <v>251</v>
      </c>
      <c r="L71" s="62" t="s">
        <v>207</v>
      </c>
      <c r="M71" s="58" t="s">
        <v>76</v>
      </c>
      <c r="N71" s="58">
        <v>0</v>
      </c>
      <c r="O71" s="61" t="s">
        <v>170</v>
      </c>
      <c r="P71" s="61" t="s">
        <v>170</v>
      </c>
      <c r="Q71" s="61" t="s">
        <v>170</v>
      </c>
      <c r="R71" s="61" t="s">
        <v>170</v>
      </c>
      <c r="S71" s="61" t="s">
        <v>170</v>
      </c>
      <c r="T71" s="61" t="s">
        <v>170</v>
      </c>
      <c r="V71" s="64"/>
      <c r="W71" s="64"/>
      <c r="X71" s="64"/>
      <c r="Y71" s="64"/>
      <c r="Z71" s="64"/>
      <c r="AA71" s="64"/>
    </row>
    <row r="72" spans="1:27" x14ac:dyDescent="0.45">
      <c r="A72" s="9"/>
      <c r="B72" s="58" t="s">
        <v>125</v>
      </c>
      <c r="C72" s="11" t="str">
        <f>_xlfn.XLOOKUP($B72,FD_Lists!$B$4:$B$25,FD_Lists!C$4:C$25)</f>
        <v>SES Water</v>
      </c>
      <c r="D72" s="11" t="str">
        <f>_xlfn.XLOOKUP($B72,FD_Lists!$B$4:$B$25,FD_Lists!D$4:D$25)</f>
        <v>England</v>
      </c>
      <c r="E72" s="11" t="str">
        <f>_xlfn.XLOOKUP($B72,FD_Lists!$B$4:$B$25,FD_Lists!E$4:E$25)</f>
        <v>Company</v>
      </c>
      <c r="F72" s="11" t="str">
        <f>_xlfn.XLOOKUP($B72,FD_Lists!$B$4:$B$25,FD_Lists!F$4:F$25)</f>
        <v>WoC</v>
      </c>
      <c r="G72" s="58" t="s">
        <v>109</v>
      </c>
      <c r="H72" s="59" t="s">
        <v>255</v>
      </c>
      <c r="I72" s="59" t="str">
        <f t="shared" si="1"/>
        <v>SESC_OUT5_10_B_PR24_OFWAT</v>
      </c>
      <c r="J72" s="59" t="s">
        <v>119</v>
      </c>
      <c r="K72" s="13" t="s">
        <v>251</v>
      </c>
      <c r="L72" s="62" t="s">
        <v>207</v>
      </c>
      <c r="M72" s="58" t="s">
        <v>76</v>
      </c>
      <c r="N72" s="58">
        <v>0</v>
      </c>
      <c r="O72" s="61" t="s">
        <v>170</v>
      </c>
      <c r="P72" s="61" t="s">
        <v>170</v>
      </c>
      <c r="Q72" s="61" t="s">
        <v>170</v>
      </c>
      <c r="R72" s="61" t="s">
        <v>170</v>
      </c>
      <c r="S72" s="61" t="s">
        <v>170</v>
      </c>
      <c r="T72" s="61" t="s">
        <v>170</v>
      </c>
      <c r="V72" s="64"/>
      <c r="W72" s="64"/>
      <c r="X72" s="64"/>
      <c r="Y72" s="64"/>
      <c r="Z72" s="64"/>
      <c r="AA72" s="64"/>
    </row>
    <row r="73" spans="1:27" x14ac:dyDescent="0.45">
      <c r="A73" s="9"/>
      <c r="B73" s="58" t="s">
        <v>98</v>
      </c>
      <c r="C73" s="11" t="str">
        <f>_xlfn.XLOOKUP($B73,FD_Lists!$B$4:$B$25,FD_Lists!C$4:C$25)</f>
        <v>South West Water</v>
      </c>
      <c r="D73" s="11" t="str">
        <f>_xlfn.XLOOKUP($B73,FD_Lists!$B$4:$B$25,FD_Lists!D$4:D$25)</f>
        <v>England</v>
      </c>
      <c r="E73" s="11" t="str">
        <f>_xlfn.XLOOKUP($B73,FD_Lists!$B$4:$B$25,FD_Lists!E$4:E$25)</f>
        <v>Company</v>
      </c>
      <c r="F73" s="11" t="str">
        <f>_xlfn.XLOOKUP($B73,FD_Lists!$B$4:$B$25,FD_Lists!F$4:F$25)</f>
        <v>WaSC</v>
      </c>
      <c r="G73" s="58" t="s">
        <v>109</v>
      </c>
      <c r="H73" s="59" t="s">
        <v>255</v>
      </c>
      <c r="I73" s="59" t="str">
        <f t="shared" si="1"/>
        <v>SWBC_OUT5_10_B_PR24_OFWAT</v>
      </c>
      <c r="J73" s="59" t="s">
        <v>119</v>
      </c>
      <c r="K73" s="13" t="s">
        <v>251</v>
      </c>
      <c r="L73" s="62" t="s">
        <v>207</v>
      </c>
      <c r="M73" s="58" t="s">
        <v>76</v>
      </c>
      <c r="N73" s="58">
        <v>0</v>
      </c>
      <c r="O73" s="61" t="s">
        <v>170</v>
      </c>
      <c r="P73" s="106">
        <v>1342</v>
      </c>
      <c r="Q73" s="106">
        <v>1342</v>
      </c>
      <c r="R73" s="106">
        <v>1342</v>
      </c>
      <c r="S73" s="106">
        <v>1342</v>
      </c>
      <c r="T73" s="106">
        <v>1342</v>
      </c>
      <c r="V73" s="64"/>
      <c r="W73" s="64"/>
      <c r="X73" s="64"/>
      <c r="Y73" s="64"/>
      <c r="Z73" s="64"/>
      <c r="AA73" s="64"/>
    </row>
    <row r="74" spans="1:27" x14ac:dyDescent="0.45">
      <c r="A74" s="9"/>
      <c r="B74" s="58" t="s">
        <v>126</v>
      </c>
      <c r="C74" s="11" t="str">
        <f>_xlfn.XLOOKUP($B74,FD_Lists!$B$4:$B$25,FD_Lists!C$4:C$25)</f>
        <v>Bristol Water</v>
      </c>
      <c r="D74" s="11" t="str">
        <f>_xlfn.XLOOKUP($B74,FD_Lists!$B$4:$B$25,FD_Lists!D$4:D$25)</f>
        <v>England</v>
      </c>
      <c r="E74" s="11" t="str">
        <f>_xlfn.XLOOKUP($B74,FD_Lists!$B$4:$B$25,FD_Lists!E$4:E$25)</f>
        <v>Company</v>
      </c>
      <c r="F74" s="11" t="str">
        <f>_xlfn.XLOOKUP($B74,FD_Lists!$B$4:$B$25,FD_Lists!F$4:F$25)</f>
        <v>WoC</v>
      </c>
      <c r="G74" s="58" t="s">
        <v>109</v>
      </c>
      <c r="H74" s="59" t="s">
        <v>255</v>
      </c>
      <c r="I74" s="59" t="str">
        <f t="shared" si="1"/>
        <v>BRLC_OUT5_10_B_PR24_OFWAT</v>
      </c>
      <c r="J74" s="59" t="s">
        <v>119</v>
      </c>
      <c r="K74" s="13" t="s">
        <v>251</v>
      </c>
      <c r="L74" s="62" t="s">
        <v>207</v>
      </c>
      <c r="M74" s="58" t="s">
        <v>76</v>
      </c>
      <c r="N74" s="58">
        <v>0</v>
      </c>
      <c r="O74" s="61" t="s">
        <v>170</v>
      </c>
      <c r="P74" s="61" t="s">
        <v>170</v>
      </c>
      <c r="Q74" s="61" t="s">
        <v>170</v>
      </c>
      <c r="R74" s="61" t="s">
        <v>170</v>
      </c>
      <c r="S74" s="61" t="s">
        <v>170</v>
      </c>
      <c r="T74" s="61" t="s">
        <v>170</v>
      </c>
      <c r="V74" s="64"/>
      <c r="W74" s="64"/>
      <c r="X74" s="64"/>
      <c r="Y74" s="64"/>
      <c r="Z74" s="64"/>
      <c r="AA74" s="64"/>
    </row>
    <row r="76" spans="1:27" s="24" customFormat="1" x14ac:dyDescent="0.45">
      <c r="B76" s="37" t="s">
        <v>41</v>
      </c>
      <c r="C76" s="37"/>
      <c r="D76" s="37"/>
      <c r="E76" s="37"/>
      <c r="F76" s="37"/>
      <c r="G76" s="37"/>
      <c r="H76" s="37"/>
      <c r="I76" s="37"/>
      <c r="J76" s="37"/>
      <c r="K76" s="37"/>
      <c r="L76" s="37"/>
      <c r="M76" s="37"/>
      <c r="N76" s="37"/>
      <c r="O76" s="37"/>
    </row>
  </sheetData>
  <autoFilter ref="B6:T74" xr:uid="{AD29F3B2-056F-4F48-957F-D39C216CDF95}"/>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1CAD2-ED9F-4116-93C1-6F9C8EB926D1}">
  <sheetPr>
    <tabColor theme="5" tint="0.79998168889431442"/>
  </sheetPr>
  <dimension ref="B1:BH132"/>
  <sheetViews>
    <sheetView zoomScale="80" zoomScaleNormal="80" workbookViewId="0">
      <selection activeCell="AT41" sqref="AT41:AT43"/>
    </sheetView>
  </sheetViews>
  <sheetFormatPr defaultRowHeight="13.5" x14ac:dyDescent="0.35"/>
  <cols>
    <col min="11" max="12" width="9.125" customWidth="1"/>
    <col min="30" max="30" width="14" customWidth="1"/>
    <col min="31" max="31" width="14.5" bestFit="1" customWidth="1"/>
    <col min="55" max="55" width="10" bestFit="1" customWidth="1"/>
    <col min="56" max="56" width="7.75" bestFit="1" customWidth="1"/>
  </cols>
  <sheetData>
    <row r="1" spans="2:50" s="213" customFormat="1" x14ac:dyDescent="0.35"/>
    <row r="2" spans="2:50" s="213" customFormat="1" ht="22.15" x14ac:dyDescent="0.55000000000000004">
      <c r="B2" s="214" t="s">
        <v>256</v>
      </c>
    </row>
    <row r="10" spans="2:50" x14ac:dyDescent="0.35">
      <c r="AB10" s="215"/>
      <c r="AC10" s="215"/>
      <c r="AJ10" s="215"/>
      <c r="AK10" s="215"/>
      <c r="AW10" s="215"/>
      <c r="AX10" s="215"/>
    </row>
    <row r="11" spans="2:50" x14ac:dyDescent="0.35">
      <c r="AB11" s="215"/>
      <c r="AC11" s="215"/>
      <c r="AJ11" s="215"/>
      <c r="AK11" s="215"/>
      <c r="AW11" s="215"/>
      <c r="AX11" s="215"/>
    </row>
    <row r="12" spans="2:50" x14ac:dyDescent="0.35">
      <c r="AB12" s="215"/>
      <c r="AC12" s="215"/>
      <c r="AJ12" s="215"/>
      <c r="AK12" s="215"/>
      <c r="AW12" s="215"/>
      <c r="AX12" s="215"/>
    </row>
    <row r="13" spans="2:50" x14ac:dyDescent="0.35">
      <c r="AB13" s="215"/>
      <c r="AC13" s="215"/>
      <c r="AJ13" s="215"/>
      <c r="AK13" s="215"/>
      <c r="AW13" s="215"/>
      <c r="AX13" s="215"/>
    </row>
    <row r="15" spans="2:50" s="213" customFormat="1" ht="22.15" x14ac:dyDescent="0.55000000000000004">
      <c r="B15" s="214" t="s">
        <v>257</v>
      </c>
    </row>
    <row r="17" spans="2:60" x14ac:dyDescent="0.35">
      <c r="D17" s="216" t="s">
        <v>258</v>
      </c>
      <c r="E17" s="216"/>
      <c r="F17" s="216"/>
      <c r="G17" s="216"/>
      <c r="H17" s="217" t="s">
        <v>259</v>
      </c>
      <c r="I17" s="217"/>
      <c r="J17" s="217"/>
      <c r="K17" s="217"/>
      <c r="L17" s="217"/>
      <c r="M17" s="217"/>
    </row>
    <row r="18" spans="2:60" x14ac:dyDescent="0.35">
      <c r="BF18" s="215"/>
      <c r="BG18" s="215"/>
    </row>
    <row r="19" spans="2:60" x14ac:dyDescent="0.35">
      <c r="B19" s="319" t="s">
        <v>260</v>
      </c>
      <c r="C19" s="320"/>
      <c r="D19" s="320"/>
      <c r="E19" s="320"/>
      <c r="F19" s="320"/>
      <c r="G19" s="320"/>
      <c r="H19" s="320"/>
      <c r="I19" s="320"/>
      <c r="J19" s="320"/>
      <c r="K19" s="320"/>
      <c r="L19" s="320"/>
      <c r="M19" s="321"/>
      <c r="P19" s="215"/>
      <c r="Q19" s="215" t="s">
        <v>261</v>
      </c>
      <c r="AC19" s="215"/>
      <c r="AD19" s="215" t="s">
        <v>262</v>
      </c>
      <c r="AP19" t="s">
        <v>263</v>
      </c>
    </row>
    <row r="20" spans="2:60" x14ac:dyDescent="0.35">
      <c r="B20" s="218" t="s">
        <v>161</v>
      </c>
      <c r="C20" s="219"/>
      <c r="D20" s="220" t="s">
        <v>58</v>
      </c>
      <c r="E20" s="220" t="s">
        <v>59</v>
      </c>
      <c r="F20" s="220" t="s">
        <v>60</v>
      </c>
      <c r="G20" s="220" t="s">
        <v>61</v>
      </c>
      <c r="H20" s="221" t="s">
        <v>62</v>
      </c>
      <c r="I20" s="222" t="s">
        <v>63</v>
      </c>
      <c r="J20" s="222" t="s">
        <v>64</v>
      </c>
      <c r="K20" s="222" t="s">
        <v>65</v>
      </c>
      <c r="L20" s="222" t="s">
        <v>66</v>
      </c>
      <c r="M20" s="222" t="s">
        <v>67</v>
      </c>
      <c r="Q20" s="220" t="s">
        <v>58</v>
      </c>
      <c r="R20" s="220" t="s">
        <v>59</v>
      </c>
      <c r="S20" s="220" t="s">
        <v>60</v>
      </c>
      <c r="T20" s="220" t="s">
        <v>61</v>
      </c>
      <c r="U20" s="222" t="s">
        <v>62</v>
      </c>
      <c r="V20" s="222" t="s">
        <v>63</v>
      </c>
      <c r="W20" s="222" t="s">
        <v>64</v>
      </c>
      <c r="X20" s="222" t="s">
        <v>65</v>
      </c>
      <c r="Y20" s="222" t="s">
        <v>66</v>
      </c>
      <c r="Z20" s="222" t="s">
        <v>67</v>
      </c>
      <c r="AD20" s="220" t="s">
        <v>58</v>
      </c>
      <c r="AE20" s="220" t="s">
        <v>59</v>
      </c>
      <c r="AF20" s="220" t="s">
        <v>60</v>
      </c>
      <c r="AG20" s="220" t="s">
        <v>61</v>
      </c>
      <c r="AH20" s="222" t="s">
        <v>62</v>
      </c>
      <c r="AI20" s="222" t="s">
        <v>63</v>
      </c>
      <c r="AJ20" s="222" t="s">
        <v>64</v>
      </c>
      <c r="AK20" s="222" t="s">
        <v>65</v>
      </c>
      <c r="AL20" s="222" t="s">
        <v>66</v>
      </c>
      <c r="AM20" s="222" t="s">
        <v>67</v>
      </c>
      <c r="AQ20" s="220" t="s">
        <v>58</v>
      </c>
      <c r="AR20" s="220" t="s">
        <v>59</v>
      </c>
      <c r="AS20" s="220" t="s">
        <v>60</v>
      </c>
      <c r="AT20" s="220" t="s">
        <v>61</v>
      </c>
      <c r="AU20" s="222" t="s">
        <v>62</v>
      </c>
      <c r="AV20" s="222" t="s">
        <v>63</v>
      </c>
      <c r="AW20" s="222" t="s">
        <v>64</v>
      </c>
      <c r="AX20" s="222" t="s">
        <v>65</v>
      </c>
      <c r="AY20" s="222" t="s">
        <v>66</v>
      </c>
      <c r="AZ20" s="222" t="s">
        <v>67</v>
      </c>
    </row>
    <row r="21" spans="2:60" x14ac:dyDescent="0.35">
      <c r="B21" s="223" t="s">
        <v>104</v>
      </c>
      <c r="C21" s="224" t="s">
        <v>116</v>
      </c>
      <c r="D21" s="221"/>
      <c r="E21" s="221"/>
      <c r="F21" s="221"/>
      <c r="G21" s="221"/>
      <c r="H21" s="221"/>
      <c r="I21" s="221"/>
      <c r="J21" s="221"/>
      <c r="K21" s="221"/>
      <c r="L21" s="221"/>
      <c r="M21" s="221"/>
      <c r="Q21" s="221"/>
      <c r="R21" s="221"/>
      <c r="S21" s="221"/>
      <c r="T21" s="221"/>
      <c r="U21" s="221"/>
      <c r="V21" s="221"/>
      <c r="W21" s="221"/>
      <c r="X21" s="221"/>
      <c r="Y21" s="221"/>
      <c r="Z21" s="221"/>
      <c r="AD21" s="221"/>
      <c r="AE21" s="221"/>
      <c r="AF21" s="221"/>
      <c r="AG21" s="221"/>
      <c r="AH21" s="221"/>
      <c r="AI21" s="221"/>
      <c r="AJ21" s="221"/>
      <c r="AK21" s="221"/>
      <c r="AL21" s="221"/>
      <c r="AM21" s="221"/>
      <c r="AQ21" s="221"/>
      <c r="AR21" s="221"/>
      <c r="AS21" s="221"/>
      <c r="AT21" s="221"/>
      <c r="AU21" s="221"/>
      <c r="AV21" s="221"/>
      <c r="AW21" s="221"/>
      <c r="AX21" s="221"/>
      <c r="AY21" s="221"/>
      <c r="AZ21" s="221"/>
    </row>
    <row r="22" spans="2:60" x14ac:dyDescent="0.35">
      <c r="B22" s="225" t="s">
        <v>73</v>
      </c>
      <c r="C22" s="226"/>
      <c r="D22" s="145">
        <f>ROUND(((D50-D93)*D114)/(D114*D72), 2)</f>
        <v>23.96</v>
      </c>
      <c r="E22" s="145">
        <f t="shared" ref="E22:M22" si="0">ROUND(((E50-E93)*E114)/(E114*E72), 2)</f>
        <v>24.37</v>
      </c>
      <c r="F22" s="145">
        <f t="shared" si="0"/>
        <v>14.67</v>
      </c>
      <c r="G22" s="145">
        <f t="shared" si="0"/>
        <v>22.92</v>
      </c>
      <c r="H22" s="145">
        <f t="shared" si="0"/>
        <v>20.65</v>
      </c>
      <c r="I22" s="145">
        <f t="shared" si="0"/>
        <v>19.920000000000002</v>
      </c>
      <c r="J22" s="145">
        <f t="shared" si="0"/>
        <v>19.7</v>
      </c>
      <c r="K22" s="145">
        <f t="shared" si="0"/>
        <v>19.5</v>
      </c>
      <c r="L22" s="145">
        <f t="shared" si="0"/>
        <v>18.100000000000001</v>
      </c>
      <c r="M22" s="145">
        <f t="shared" si="0"/>
        <v>17.399999999999999</v>
      </c>
      <c r="P22" s="225" t="s">
        <v>73</v>
      </c>
      <c r="Q22" s="227">
        <f t="shared" ref="Q22:Q31" si="1">D114</f>
        <v>1617</v>
      </c>
      <c r="R22" s="227">
        <f t="shared" ref="R22:R31" si="2">E114</f>
        <v>1622</v>
      </c>
      <c r="S22" s="227">
        <f t="shared" ref="S22:S31" si="3">F114</f>
        <v>1566</v>
      </c>
      <c r="T22" s="227">
        <f t="shared" ref="T22:T31" si="4">G114</f>
        <v>1476</v>
      </c>
      <c r="U22" s="227">
        <f t="shared" ref="U22:U31" si="5">H114</f>
        <v>1476</v>
      </c>
      <c r="V22" s="227">
        <f t="shared" ref="V22:V31" si="6">I114</f>
        <v>1476</v>
      </c>
      <c r="W22" s="227">
        <f t="shared" ref="W22:W31" si="7">J114</f>
        <v>1476</v>
      </c>
      <c r="X22" s="227">
        <f t="shared" ref="X22:X31" si="8">K114</f>
        <v>1476</v>
      </c>
      <c r="Y22" s="227">
        <f t="shared" ref="Y22:Y31" si="9">L114</f>
        <v>1476</v>
      </c>
      <c r="Z22" s="227">
        <f t="shared" ref="Z22:Z31" si="10">M114</f>
        <v>1476</v>
      </c>
      <c r="AA22" s="228"/>
      <c r="AC22" s="225" t="s">
        <v>73</v>
      </c>
      <c r="AD22" s="229">
        <f t="shared" ref="AD22:AD31" si="11">D72</f>
        <v>0.45</v>
      </c>
      <c r="AE22" s="229">
        <f t="shared" ref="AE22:AE31" si="12">E72</f>
        <v>0.54</v>
      </c>
      <c r="AF22" s="229">
        <f t="shared" ref="AF22:AF31" si="13">F72</f>
        <v>0.7</v>
      </c>
      <c r="AG22" s="229">
        <f t="shared" ref="AG22:AG31" si="14">G72</f>
        <v>0.96860000000000002</v>
      </c>
      <c r="AH22" s="229">
        <f t="shared" ref="AH22:AH31" si="15">H72</f>
        <v>0.96860000000000002</v>
      </c>
      <c r="AI22" s="229">
        <f t="shared" ref="AI22:AI31" si="16">I72</f>
        <v>1</v>
      </c>
      <c r="AJ22" s="229">
        <f t="shared" ref="AJ22:AJ31" si="17">J72</f>
        <v>1</v>
      </c>
      <c r="AK22" s="229">
        <f t="shared" ref="AK22:AK31" si="18">K72</f>
        <v>1</v>
      </c>
      <c r="AL22" s="229">
        <f t="shared" ref="AL22:AL31" si="19">L72</f>
        <v>1</v>
      </c>
      <c r="AM22" s="229">
        <f t="shared" ref="AM22:AM31" si="20">M72</f>
        <v>1</v>
      </c>
      <c r="AN22" s="228"/>
      <c r="AP22" s="225" t="s">
        <v>73</v>
      </c>
      <c r="AQ22" s="230">
        <f>ROUND(Q22*D22, 0)</f>
        <v>38743</v>
      </c>
      <c r="AR22" s="230">
        <f t="shared" ref="AR22:AY22" si="21">ROUND(R22*E22, 0)</f>
        <v>39528</v>
      </c>
      <c r="AS22" s="230">
        <f t="shared" si="21"/>
        <v>22973</v>
      </c>
      <c r="AT22" s="230">
        <f t="shared" si="21"/>
        <v>33830</v>
      </c>
      <c r="AU22" s="230">
        <f t="shared" si="21"/>
        <v>30479</v>
      </c>
      <c r="AV22" s="230">
        <f t="shared" si="21"/>
        <v>29402</v>
      </c>
      <c r="AW22" s="230">
        <f t="shared" si="21"/>
        <v>29077</v>
      </c>
      <c r="AX22" s="230">
        <f t="shared" si="21"/>
        <v>28782</v>
      </c>
      <c r="AY22" s="230">
        <f t="shared" si="21"/>
        <v>26716</v>
      </c>
      <c r="AZ22" s="230">
        <f>ROUND(Z22*M22, 0)</f>
        <v>25682</v>
      </c>
      <c r="BH22" s="228"/>
    </row>
    <row r="23" spans="2:60" x14ac:dyDescent="0.35">
      <c r="B23" s="225" t="s">
        <v>94</v>
      </c>
      <c r="C23" s="226"/>
      <c r="D23" s="145">
        <f t="shared" ref="D23:M23" si="22">ROUND(((D51-D94)*D115)/(D115*D73), 2)</f>
        <v>54.81</v>
      </c>
      <c r="E23" s="145">
        <f t="shared" si="22"/>
        <v>45.27</v>
      </c>
      <c r="F23" s="145">
        <f t="shared" si="22"/>
        <v>39.44</v>
      </c>
      <c r="G23" s="145">
        <f t="shared" si="22"/>
        <v>55.89</v>
      </c>
      <c r="H23" s="145">
        <f t="shared" si="22"/>
        <v>47.29</v>
      </c>
      <c r="I23" s="145">
        <f t="shared" si="22"/>
        <v>44.93</v>
      </c>
      <c r="J23" s="145">
        <f t="shared" si="22"/>
        <v>44.38</v>
      </c>
      <c r="K23" s="145">
        <f t="shared" si="22"/>
        <v>42.17</v>
      </c>
      <c r="L23" s="145">
        <f t="shared" si="22"/>
        <v>38.020000000000003</v>
      </c>
      <c r="M23" s="145">
        <f t="shared" si="22"/>
        <v>33.869999999999997</v>
      </c>
      <c r="P23" s="225" t="s">
        <v>94</v>
      </c>
      <c r="Q23" s="227">
        <f t="shared" si="1"/>
        <v>2114</v>
      </c>
      <c r="R23" s="227">
        <f t="shared" si="2"/>
        <v>2312</v>
      </c>
      <c r="S23" s="227">
        <f t="shared" si="3"/>
        <v>2337</v>
      </c>
      <c r="T23" s="227">
        <f t="shared" si="4"/>
        <v>2304</v>
      </c>
      <c r="U23" s="227">
        <f t="shared" si="5"/>
        <v>2304</v>
      </c>
      <c r="V23" s="227">
        <f t="shared" si="6"/>
        <v>2304</v>
      </c>
      <c r="W23" s="227">
        <f t="shared" si="7"/>
        <v>2304</v>
      </c>
      <c r="X23" s="227">
        <f t="shared" si="8"/>
        <v>2304</v>
      </c>
      <c r="Y23" s="227">
        <f t="shared" si="9"/>
        <v>2304</v>
      </c>
      <c r="Z23" s="227">
        <f t="shared" si="10"/>
        <v>2304</v>
      </c>
      <c r="AA23" s="228"/>
      <c r="AC23" s="225" t="s">
        <v>94</v>
      </c>
      <c r="AD23" s="229">
        <f t="shared" si="11"/>
        <v>0.93600000000000005</v>
      </c>
      <c r="AE23" s="229">
        <f t="shared" si="12"/>
        <v>0.93600000000000005</v>
      </c>
      <c r="AF23" s="229">
        <f t="shared" si="13"/>
        <v>0.93600000000000005</v>
      </c>
      <c r="AG23" s="229">
        <f t="shared" si="14"/>
        <v>0.94299999999999995</v>
      </c>
      <c r="AH23" s="229">
        <f t="shared" si="15"/>
        <v>0.95</v>
      </c>
      <c r="AI23" s="229">
        <f t="shared" si="16"/>
        <v>1</v>
      </c>
      <c r="AJ23" s="229">
        <f t="shared" si="17"/>
        <v>1</v>
      </c>
      <c r="AK23" s="229">
        <f t="shared" si="18"/>
        <v>1</v>
      </c>
      <c r="AL23" s="229">
        <f t="shared" si="19"/>
        <v>1</v>
      </c>
      <c r="AM23" s="229">
        <f t="shared" si="20"/>
        <v>1</v>
      </c>
      <c r="AN23" s="228"/>
      <c r="AP23" s="225" t="s">
        <v>94</v>
      </c>
      <c r="AQ23" s="230">
        <f t="shared" ref="AQ23:AQ37" si="23">ROUND(Q23*D23, 0)</f>
        <v>115868</v>
      </c>
      <c r="AR23" s="230">
        <f t="shared" ref="AR23:AR37" si="24">ROUND(R23*E23, 0)</f>
        <v>104664</v>
      </c>
      <c r="AS23" s="230">
        <f t="shared" ref="AS23:AS37" si="25">ROUND(S23*F23, 0)</f>
        <v>92171</v>
      </c>
      <c r="AT23" s="230">
        <f t="shared" ref="AT23:AT37" si="26">ROUND(T23*G23, 0)</f>
        <v>128771</v>
      </c>
      <c r="AU23" s="230">
        <f t="shared" ref="AU23:AU37" si="27">ROUND(U23*H23, 0)</f>
        <v>108956</v>
      </c>
      <c r="AV23" s="230">
        <f t="shared" ref="AV23:AV37" si="28">ROUND(V23*I23, 0)</f>
        <v>103519</v>
      </c>
      <c r="AW23" s="230">
        <f t="shared" ref="AW23:AW37" si="29">ROUND(W23*J23, 0)</f>
        <v>102252</v>
      </c>
      <c r="AX23" s="230">
        <f t="shared" ref="AX23:AX37" si="30">ROUND(X23*K23, 0)</f>
        <v>97160</v>
      </c>
      <c r="AY23" s="230">
        <f t="shared" ref="AY23:AY37" si="31">ROUND(Y23*L23, 0)</f>
        <v>87598</v>
      </c>
      <c r="AZ23" s="230">
        <f t="shared" ref="AZ23:AZ37" si="32">ROUND(Z23*M23, 0)</f>
        <v>78036</v>
      </c>
      <c r="BH23" s="228"/>
    </row>
    <row r="24" spans="2:60" x14ac:dyDescent="0.35">
      <c r="B24" s="225" t="s">
        <v>95</v>
      </c>
      <c r="C24" s="226"/>
      <c r="D24" s="145">
        <f t="shared" ref="D24:M24" si="33">ROUND(((D52-D95)*D116)/(D116*D74), 2)</f>
        <v>27.89</v>
      </c>
      <c r="E24" s="145">
        <f t="shared" si="33"/>
        <v>38.67</v>
      </c>
      <c r="F24" s="145">
        <f t="shared" si="33"/>
        <v>31.97</v>
      </c>
      <c r="G24" s="145">
        <f t="shared" si="33"/>
        <v>38.729999999999997</v>
      </c>
      <c r="H24" s="145">
        <f t="shared" si="33"/>
        <v>39.72</v>
      </c>
      <c r="I24" s="145">
        <f t="shared" si="33"/>
        <v>37.76</v>
      </c>
      <c r="J24" s="145">
        <f t="shared" si="33"/>
        <v>35.78</v>
      </c>
      <c r="K24" s="145">
        <f t="shared" si="33"/>
        <v>29.81</v>
      </c>
      <c r="L24" s="145">
        <f t="shared" si="33"/>
        <v>25.93</v>
      </c>
      <c r="M24" s="145">
        <f t="shared" si="33"/>
        <v>17.260000000000002</v>
      </c>
      <c r="P24" s="225" t="s">
        <v>95</v>
      </c>
      <c r="Q24" s="227">
        <f t="shared" si="1"/>
        <v>53</v>
      </c>
      <c r="R24" s="227">
        <f t="shared" si="2"/>
        <v>54</v>
      </c>
      <c r="S24" s="227">
        <f t="shared" si="3"/>
        <v>52</v>
      </c>
      <c r="T24" s="227">
        <f t="shared" si="4"/>
        <v>54</v>
      </c>
      <c r="U24" s="227">
        <f t="shared" si="5"/>
        <v>54</v>
      </c>
      <c r="V24" s="227">
        <f t="shared" si="6"/>
        <v>54</v>
      </c>
      <c r="W24" s="227">
        <f t="shared" si="7"/>
        <v>54</v>
      </c>
      <c r="X24" s="227">
        <f t="shared" si="8"/>
        <v>54</v>
      </c>
      <c r="Y24" s="227">
        <f t="shared" si="9"/>
        <v>54</v>
      </c>
      <c r="Z24" s="227">
        <f t="shared" si="10"/>
        <v>54</v>
      </c>
      <c r="AA24" s="228"/>
      <c r="AC24" s="225" t="s">
        <v>95</v>
      </c>
      <c r="AD24" s="229">
        <f t="shared" si="11"/>
        <v>0.85850000000000004</v>
      </c>
      <c r="AE24" s="229">
        <f t="shared" si="12"/>
        <v>0.80220000000000002</v>
      </c>
      <c r="AF24" s="229">
        <f t="shared" si="13"/>
        <v>0.85540000000000005</v>
      </c>
      <c r="AG24" s="229">
        <f t="shared" si="14"/>
        <v>0.94750000000000001</v>
      </c>
      <c r="AH24" s="229">
        <f t="shared" si="15"/>
        <v>1</v>
      </c>
      <c r="AI24" s="229">
        <f t="shared" si="16"/>
        <v>1</v>
      </c>
      <c r="AJ24" s="229">
        <f t="shared" si="17"/>
        <v>1</v>
      </c>
      <c r="AK24" s="229">
        <f t="shared" si="18"/>
        <v>1</v>
      </c>
      <c r="AL24" s="229">
        <f t="shared" si="19"/>
        <v>1</v>
      </c>
      <c r="AM24" s="229">
        <f t="shared" si="20"/>
        <v>1</v>
      </c>
      <c r="AN24" s="228"/>
      <c r="AP24" s="225" t="s">
        <v>95</v>
      </c>
      <c r="AQ24" s="230">
        <f t="shared" si="23"/>
        <v>1478</v>
      </c>
      <c r="AR24" s="230">
        <f t="shared" si="24"/>
        <v>2088</v>
      </c>
      <c r="AS24" s="230">
        <f t="shared" si="25"/>
        <v>1662</v>
      </c>
      <c r="AT24" s="230">
        <f t="shared" si="26"/>
        <v>2091</v>
      </c>
      <c r="AU24" s="230">
        <f t="shared" si="27"/>
        <v>2145</v>
      </c>
      <c r="AV24" s="230">
        <f t="shared" si="28"/>
        <v>2039</v>
      </c>
      <c r="AW24" s="230">
        <f t="shared" si="29"/>
        <v>1932</v>
      </c>
      <c r="AX24" s="230">
        <f t="shared" si="30"/>
        <v>1610</v>
      </c>
      <c r="AY24" s="230">
        <f t="shared" si="31"/>
        <v>1400</v>
      </c>
      <c r="AZ24" s="230">
        <f t="shared" si="32"/>
        <v>932</v>
      </c>
      <c r="BH24" s="228"/>
    </row>
    <row r="25" spans="2:60" x14ac:dyDescent="0.35">
      <c r="B25" s="225" t="s">
        <v>96</v>
      </c>
      <c r="C25" s="226"/>
      <c r="D25" s="145">
        <f t="shared" ref="D25:M25" si="34">ROUND(((D53-D96)*D117)/(D117*D75), 2)</f>
        <v>22.73</v>
      </c>
      <c r="E25" s="145">
        <f t="shared" si="34"/>
        <v>26.39</v>
      </c>
      <c r="F25" s="145">
        <f t="shared" si="34"/>
        <v>21.14</v>
      </c>
      <c r="G25" s="145">
        <f t="shared" si="34"/>
        <v>31.75</v>
      </c>
      <c r="H25" s="145">
        <f t="shared" si="34"/>
        <v>21.28</v>
      </c>
      <c r="I25" s="145">
        <f t="shared" si="34"/>
        <v>19.329999999999998</v>
      </c>
      <c r="J25" s="145">
        <f t="shared" si="34"/>
        <v>18.11</v>
      </c>
      <c r="K25" s="145">
        <f t="shared" si="34"/>
        <v>16.739999999999998</v>
      </c>
      <c r="L25" s="145">
        <f t="shared" si="34"/>
        <v>15.36</v>
      </c>
      <c r="M25" s="145">
        <f t="shared" si="34"/>
        <v>14</v>
      </c>
      <c r="P25" s="225" t="s">
        <v>96</v>
      </c>
      <c r="Q25" s="227">
        <f t="shared" si="1"/>
        <v>1520</v>
      </c>
      <c r="R25" s="227">
        <f t="shared" si="2"/>
        <v>1567</v>
      </c>
      <c r="S25" s="227">
        <f t="shared" si="3"/>
        <v>1564</v>
      </c>
      <c r="T25" s="227">
        <f t="shared" si="4"/>
        <v>1565</v>
      </c>
      <c r="U25" s="227">
        <f t="shared" si="5"/>
        <v>1564</v>
      </c>
      <c r="V25" s="227">
        <f t="shared" si="6"/>
        <v>1564</v>
      </c>
      <c r="W25" s="227">
        <f t="shared" si="7"/>
        <v>1564</v>
      </c>
      <c r="X25" s="227">
        <f t="shared" si="8"/>
        <v>1564</v>
      </c>
      <c r="Y25" s="227">
        <f t="shared" si="9"/>
        <v>1564</v>
      </c>
      <c r="Z25" s="227">
        <f t="shared" si="10"/>
        <v>1564</v>
      </c>
      <c r="AA25" s="228"/>
      <c r="AC25" s="225" t="s">
        <v>96</v>
      </c>
      <c r="AD25" s="229">
        <f t="shared" si="11"/>
        <v>0.95330000000000004</v>
      </c>
      <c r="AE25" s="229">
        <f t="shared" si="12"/>
        <v>0.8821</v>
      </c>
      <c r="AF25" s="229">
        <f t="shared" si="13"/>
        <v>0.89849999999999997</v>
      </c>
      <c r="AG25" s="229">
        <f t="shared" si="14"/>
        <v>0.93579999999999997</v>
      </c>
      <c r="AH25" s="229">
        <f t="shared" si="15"/>
        <v>0.94</v>
      </c>
      <c r="AI25" s="229">
        <f t="shared" si="16"/>
        <v>1</v>
      </c>
      <c r="AJ25" s="229">
        <f t="shared" si="17"/>
        <v>1</v>
      </c>
      <c r="AK25" s="229">
        <f t="shared" si="18"/>
        <v>1</v>
      </c>
      <c r="AL25" s="229">
        <f t="shared" si="19"/>
        <v>1</v>
      </c>
      <c r="AM25" s="229">
        <f t="shared" si="20"/>
        <v>1</v>
      </c>
      <c r="AN25" s="228"/>
      <c r="AP25" s="225" t="s">
        <v>96</v>
      </c>
      <c r="AQ25" s="230">
        <f t="shared" si="23"/>
        <v>34550</v>
      </c>
      <c r="AR25" s="230">
        <f t="shared" si="24"/>
        <v>41353</v>
      </c>
      <c r="AS25" s="230">
        <f t="shared" si="25"/>
        <v>33063</v>
      </c>
      <c r="AT25" s="230">
        <f t="shared" si="26"/>
        <v>49689</v>
      </c>
      <c r="AU25" s="230">
        <f t="shared" si="27"/>
        <v>33282</v>
      </c>
      <c r="AV25" s="230">
        <f t="shared" si="28"/>
        <v>30232</v>
      </c>
      <c r="AW25" s="230">
        <f t="shared" si="29"/>
        <v>28324</v>
      </c>
      <c r="AX25" s="230">
        <f t="shared" si="30"/>
        <v>26181</v>
      </c>
      <c r="AY25" s="230">
        <f t="shared" si="31"/>
        <v>24023</v>
      </c>
      <c r="AZ25" s="230">
        <f t="shared" si="32"/>
        <v>21896</v>
      </c>
      <c r="BH25" s="228"/>
    </row>
    <row r="26" spans="2:60" x14ac:dyDescent="0.35">
      <c r="B26" s="225" t="s">
        <v>97</v>
      </c>
      <c r="C26" s="226"/>
      <c r="D26" s="145">
        <f t="shared" ref="D26:M26" si="35">ROUND(((D54-D97)*D118)/(D118*D76), 2)</f>
        <v>28.43</v>
      </c>
      <c r="E26" s="145">
        <f t="shared" si="35"/>
        <v>27.37</v>
      </c>
      <c r="F26" s="145">
        <f t="shared" si="35"/>
        <v>21.67</v>
      </c>
      <c r="G26" s="145">
        <f t="shared" si="35"/>
        <v>27.66</v>
      </c>
      <c r="H26" s="145">
        <f t="shared" si="35"/>
        <v>20.99</v>
      </c>
      <c r="I26" s="145">
        <f t="shared" si="35"/>
        <v>18.8</v>
      </c>
      <c r="J26" s="145">
        <f t="shared" si="35"/>
        <v>17.600000000000001</v>
      </c>
      <c r="K26" s="145">
        <f t="shared" si="35"/>
        <v>16.399999999999999</v>
      </c>
      <c r="L26" s="145">
        <f t="shared" si="35"/>
        <v>15.2</v>
      </c>
      <c r="M26" s="145">
        <f t="shared" si="35"/>
        <v>14</v>
      </c>
      <c r="P26" s="225" t="s">
        <v>97</v>
      </c>
      <c r="Q26" s="227">
        <f t="shared" si="1"/>
        <v>2961</v>
      </c>
      <c r="R26" s="227">
        <f t="shared" si="2"/>
        <v>2658</v>
      </c>
      <c r="S26" s="227">
        <f t="shared" si="3"/>
        <v>2438</v>
      </c>
      <c r="T26" s="227">
        <f t="shared" si="4"/>
        <v>2421</v>
      </c>
      <c r="U26" s="227">
        <f t="shared" si="5"/>
        <v>2401</v>
      </c>
      <c r="V26" s="227">
        <f t="shared" si="6"/>
        <v>2394</v>
      </c>
      <c r="W26" s="227">
        <f t="shared" si="7"/>
        <v>2387</v>
      </c>
      <c r="X26" s="227">
        <f t="shared" si="8"/>
        <v>2380</v>
      </c>
      <c r="Y26" s="227">
        <f t="shared" si="9"/>
        <v>2373</v>
      </c>
      <c r="Z26" s="227">
        <f t="shared" si="10"/>
        <v>2366</v>
      </c>
      <c r="AA26" s="228"/>
      <c r="AC26" s="225" t="s">
        <v>97</v>
      </c>
      <c r="AD26" s="229">
        <f t="shared" si="11"/>
        <v>0.72450000000000003</v>
      </c>
      <c r="AE26" s="229">
        <f t="shared" si="12"/>
        <v>0.82020000000000004</v>
      </c>
      <c r="AF26" s="229">
        <f t="shared" si="13"/>
        <v>0.84789999999999999</v>
      </c>
      <c r="AG26" s="229">
        <f t="shared" si="14"/>
        <v>0.9</v>
      </c>
      <c r="AH26" s="229">
        <f t="shared" si="15"/>
        <v>0.95</v>
      </c>
      <c r="AI26" s="229">
        <f t="shared" si="16"/>
        <v>1</v>
      </c>
      <c r="AJ26" s="229">
        <f t="shared" si="17"/>
        <v>1</v>
      </c>
      <c r="AK26" s="229">
        <f t="shared" si="18"/>
        <v>1</v>
      </c>
      <c r="AL26" s="229">
        <f t="shared" si="19"/>
        <v>1</v>
      </c>
      <c r="AM26" s="229">
        <f t="shared" si="20"/>
        <v>1</v>
      </c>
      <c r="AN26" s="228"/>
      <c r="AP26" s="225" t="s">
        <v>97</v>
      </c>
      <c r="AQ26" s="230">
        <f t="shared" si="23"/>
        <v>84181</v>
      </c>
      <c r="AR26" s="230">
        <f t="shared" si="24"/>
        <v>72749</v>
      </c>
      <c r="AS26" s="230">
        <f t="shared" si="25"/>
        <v>52831</v>
      </c>
      <c r="AT26" s="230">
        <f t="shared" si="26"/>
        <v>66965</v>
      </c>
      <c r="AU26" s="230">
        <f t="shared" si="27"/>
        <v>50397</v>
      </c>
      <c r="AV26" s="230">
        <f t="shared" si="28"/>
        <v>45007</v>
      </c>
      <c r="AW26" s="230">
        <f t="shared" si="29"/>
        <v>42011</v>
      </c>
      <c r="AX26" s="230">
        <f t="shared" si="30"/>
        <v>39032</v>
      </c>
      <c r="AY26" s="230">
        <f t="shared" si="31"/>
        <v>36070</v>
      </c>
      <c r="AZ26" s="230">
        <f t="shared" si="32"/>
        <v>33124</v>
      </c>
      <c r="BH26" s="228"/>
    </row>
    <row r="27" spans="2:60" x14ac:dyDescent="0.35">
      <c r="B27" s="225" t="s">
        <v>99</v>
      </c>
      <c r="C27" s="226"/>
      <c r="D27" s="145">
        <f t="shared" ref="D27:M27" si="36">ROUND(((D55-D98)*D119)/(D119*D77), 2)</f>
        <v>26.92</v>
      </c>
      <c r="E27" s="145">
        <f t="shared" si="36"/>
        <v>22.04</v>
      </c>
      <c r="F27" s="145">
        <f t="shared" si="36"/>
        <v>19.3</v>
      </c>
      <c r="G27" s="145">
        <f t="shared" si="36"/>
        <v>33.090000000000003</v>
      </c>
      <c r="H27" s="145">
        <f t="shared" si="36"/>
        <v>18.559999999999999</v>
      </c>
      <c r="I27" s="145">
        <f t="shared" si="36"/>
        <v>17.989999999999998</v>
      </c>
      <c r="J27" s="145">
        <f t="shared" si="36"/>
        <v>17.95</v>
      </c>
      <c r="K27" s="145">
        <f t="shared" si="36"/>
        <v>17.12</v>
      </c>
      <c r="L27" s="145">
        <f t="shared" si="36"/>
        <v>17.12</v>
      </c>
      <c r="M27" s="145">
        <f t="shared" si="36"/>
        <v>14.71</v>
      </c>
      <c r="P27" s="225" t="s">
        <v>99</v>
      </c>
      <c r="Q27" s="227">
        <f t="shared" si="1"/>
        <v>978</v>
      </c>
      <c r="R27" s="227">
        <f t="shared" si="2"/>
        <v>978</v>
      </c>
      <c r="S27" s="227">
        <f t="shared" si="3"/>
        <v>978</v>
      </c>
      <c r="T27" s="227">
        <f t="shared" si="4"/>
        <v>976</v>
      </c>
      <c r="U27" s="227">
        <f t="shared" si="5"/>
        <v>976</v>
      </c>
      <c r="V27" s="227">
        <f t="shared" si="6"/>
        <v>976</v>
      </c>
      <c r="W27" s="227">
        <f t="shared" si="7"/>
        <v>976</v>
      </c>
      <c r="X27" s="227">
        <f t="shared" si="8"/>
        <v>976</v>
      </c>
      <c r="Y27" s="227">
        <f t="shared" si="9"/>
        <v>976</v>
      </c>
      <c r="Z27" s="227">
        <f t="shared" si="10"/>
        <v>976</v>
      </c>
      <c r="AA27" s="228"/>
      <c r="AC27" s="225" t="s">
        <v>99</v>
      </c>
      <c r="AD27" s="229">
        <f t="shared" si="11"/>
        <v>0.96189999999999998</v>
      </c>
      <c r="AE27" s="229">
        <f t="shared" si="12"/>
        <v>0.91779999999999995</v>
      </c>
      <c r="AF27" s="229">
        <f t="shared" si="13"/>
        <v>0.92049999999999998</v>
      </c>
      <c r="AG27" s="229">
        <f t="shared" si="14"/>
        <v>0.92649999999999999</v>
      </c>
      <c r="AH27" s="229">
        <f t="shared" si="15"/>
        <v>0.97</v>
      </c>
      <c r="AI27" s="229">
        <f t="shared" si="16"/>
        <v>0.97</v>
      </c>
      <c r="AJ27" s="229">
        <f t="shared" si="17"/>
        <v>0.97</v>
      </c>
      <c r="AK27" s="229">
        <f t="shared" si="18"/>
        <v>0.97</v>
      </c>
      <c r="AL27" s="229">
        <f t="shared" si="19"/>
        <v>0.97</v>
      </c>
      <c r="AM27" s="229">
        <f t="shared" si="20"/>
        <v>0.97</v>
      </c>
      <c r="AN27" s="228"/>
      <c r="AP27" s="225" t="s">
        <v>99</v>
      </c>
      <c r="AQ27" s="230">
        <f t="shared" si="23"/>
        <v>26328</v>
      </c>
      <c r="AR27" s="230">
        <f t="shared" si="24"/>
        <v>21555</v>
      </c>
      <c r="AS27" s="230">
        <f t="shared" si="25"/>
        <v>18875</v>
      </c>
      <c r="AT27" s="230">
        <f t="shared" si="26"/>
        <v>32296</v>
      </c>
      <c r="AU27" s="230">
        <f t="shared" si="27"/>
        <v>18115</v>
      </c>
      <c r="AV27" s="230">
        <f t="shared" si="28"/>
        <v>17558</v>
      </c>
      <c r="AW27" s="230">
        <f t="shared" si="29"/>
        <v>17519</v>
      </c>
      <c r="AX27" s="230">
        <f t="shared" si="30"/>
        <v>16709</v>
      </c>
      <c r="AY27" s="230">
        <f t="shared" si="31"/>
        <v>16709</v>
      </c>
      <c r="AZ27" s="230">
        <f t="shared" si="32"/>
        <v>14357</v>
      </c>
      <c r="BH27" s="228"/>
    </row>
    <row r="28" spans="2:60" x14ac:dyDescent="0.35">
      <c r="B28" s="225" t="s">
        <v>100</v>
      </c>
      <c r="C28" s="226"/>
      <c r="D28" s="145">
        <f t="shared" ref="D28:M28" si="37">ROUND(((D56-D99)*D120)/(D120*D78), 2)</f>
        <v>42.38</v>
      </c>
      <c r="E28" s="145">
        <f t="shared" si="37"/>
        <v>34.549999999999997</v>
      </c>
      <c r="F28" s="145">
        <f t="shared" si="37"/>
        <v>18.62</v>
      </c>
      <c r="G28" s="145">
        <f t="shared" si="37"/>
        <v>30.4</v>
      </c>
      <c r="H28" s="145">
        <f t="shared" si="37"/>
        <v>24.31</v>
      </c>
      <c r="I28" s="145">
        <f>ROUND(((I56-I99)*I120)/(I120*I78), 2)</f>
        <v>22.77</v>
      </c>
      <c r="J28" s="145">
        <f t="shared" si="37"/>
        <v>19.66</v>
      </c>
      <c r="K28" s="145">
        <f t="shared" si="37"/>
        <v>18.32</v>
      </c>
      <c r="L28" s="145">
        <f t="shared" si="37"/>
        <v>18.13</v>
      </c>
      <c r="M28" s="145">
        <f t="shared" si="37"/>
        <v>15.38</v>
      </c>
      <c r="P28" s="225" t="s">
        <v>100</v>
      </c>
      <c r="Q28" s="227">
        <f t="shared" si="1"/>
        <v>606</v>
      </c>
      <c r="R28" s="227">
        <f t="shared" si="2"/>
        <v>606</v>
      </c>
      <c r="S28" s="227">
        <f t="shared" si="3"/>
        <v>606</v>
      </c>
      <c r="T28" s="227">
        <f t="shared" si="4"/>
        <v>619</v>
      </c>
      <c r="U28" s="227">
        <f t="shared" si="5"/>
        <v>606</v>
      </c>
      <c r="V28" s="227">
        <f t="shared" si="6"/>
        <v>606</v>
      </c>
      <c r="W28" s="227">
        <f t="shared" si="7"/>
        <v>606</v>
      </c>
      <c r="X28" s="227">
        <f t="shared" si="8"/>
        <v>606</v>
      </c>
      <c r="Y28" s="227">
        <f t="shared" si="9"/>
        <v>606</v>
      </c>
      <c r="Z28" s="227">
        <f t="shared" si="10"/>
        <v>606</v>
      </c>
      <c r="AA28" s="228"/>
      <c r="AC28" s="225" t="s">
        <v>100</v>
      </c>
      <c r="AD28" s="229">
        <f t="shared" si="11"/>
        <v>0.71809999999999996</v>
      </c>
      <c r="AE28" s="229">
        <f t="shared" si="12"/>
        <v>0.70269999999999999</v>
      </c>
      <c r="AF28" s="229">
        <f t="shared" si="13"/>
        <v>0.71009999999999995</v>
      </c>
      <c r="AG28" s="229">
        <f t="shared" si="14"/>
        <v>0.90300000000000002</v>
      </c>
      <c r="AH28" s="229">
        <f t="shared" si="15"/>
        <v>0.98</v>
      </c>
      <c r="AI28" s="229">
        <f t="shared" si="16"/>
        <v>0.98</v>
      </c>
      <c r="AJ28" s="229">
        <f t="shared" si="17"/>
        <v>0.98</v>
      </c>
      <c r="AK28" s="229">
        <f t="shared" si="18"/>
        <v>0.98</v>
      </c>
      <c r="AL28" s="229">
        <f t="shared" si="19"/>
        <v>0.98</v>
      </c>
      <c r="AM28" s="229">
        <f t="shared" si="20"/>
        <v>0.98</v>
      </c>
      <c r="AN28" s="228"/>
      <c r="AP28" s="225" t="s">
        <v>100</v>
      </c>
      <c r="AQ28" s="230">
        <f t="shared" si="23"/>
        <v>25682</v>
      </c>
      <c r="AR28" s="230">
        <f t="shared" si="24"/>
        <v>20937</v>
      </c>
      <c r="AS28" s="230">
        <f t="shared" si="25"/>
        <v>11284</v>
      </c>
      <c r="AT28" s="230">
        <f t="shared" si="26"/>
        <v>18818</v>
      </c>
      <c r="AU28" s="230">
        <f t="shared" si="27"/>
        <v>14732</v>
      </c>
      <c r="AV28" s="230">
        <f t="shared" si="28"/>
        <v>13799</v>
      </c>
      <c r="AW28" s="230">
        <f t="shared" si="29"/>
        <v>11914</v>
      </c>
      <c r="AX28" s="230">
        <f t="shared" si="30"/>
        <v>11102</v>
      </c>
      <c r="AY28" s="230">
        <f t="shared" si="31"/>
        <v>10987</v>
      </c>
      <c r="AZ28" s="230">
        <f t="shared" si="32"/>
        <v>9320</v>
      </c>
      <c r="BH28" s="228"/>
    </row>
    <row r="29" spans="2:60" x14ac:dyDescent="0.35">
      <c r="B29" s="231" t="s">
        <v>120</v>
      </c>
      <c r="C29" s="226"/>
      <c r="D29" s="145">
        <f t="shared" ref="D29:M29" si="38">ROUND(((D57-D100)*D121)/(D121*D79), 2)</f>
        <v>62.12</v>
      </c>
      <c r="E29" s="145">
        <f t="shared" si="38"/>
        <v>44.24</v>
      </c>
      <c r="F29" s="145">
        <f t="shared" si="38"/>
        <v>37.93</v>
      </c>
      <c r="G29" s="145">
        <f t="shared" si="38"/>
        <v>46.6</v>
      </c>
      <c r="H29" s="145">
        <f t="shared" si="38"/>
        <v>27.59</v>
      </c>
      <c r="I29" s="145">
        <f t="shared" si="38"/>
        <v>26.35</v>
      </c>
      <c r="J29" s="145">
        <f t="shared" si="38"/>
        <v>25.5</v>
      </c>
      <c r="K29" s="145">
        <f t="shared" si="38"/>
        <v>24.09</v>
      </c>
      <c r="L29" s="145">
        <f t="shared" si="38"/>
        <v>22.28</v>
      </c>
      <c r="M29" s="145">
        <f t="shared" si="38"/>
        <v>18.71</v>
      </c>
      <c r="P29" s="231" t="s">
        <v>120</v>
      </c>
      <c r="Q29" s="227">
        <f t="shared" si="1"/>
        <v>1925</v>
      </c>
      <c r="R29" s="227">
        <f t="shared" si="2"/>
        <v>2192</v>
      </c>
      <c r="S29" s="227">
        <f t="shared" si="3"/>
        <v>2254</v>
      </c>
      <c r="T29" s="227">
        <f t="shared" si="4"/>
        <v>2264</v>
      </c>
      <c r="U29" s="227">
        <f t="shared" si="5"/>
        <v>2267</v>
      </c>
      <c r="V29" s="227">
        <f t="shared" si="6"/>
        <v>2267</v>
      </c>
      <c r="W29" s="227">
        <f t="shared" si="7"/>
        <v>2267</v>
      </c>
      <c r="X29" s="227">
        <f t="shared" si="8"/>
        <v>2267</v>
      </c>
      <c r="Y29" s="227">
        <f t="shared" si="9"/>
        <v>2267</v>
      </c>
      <c r="Z29" s="227">
        <f t="shared" si="10"/>
        <v>2267</v>
      </c>
      <c r="AA29" s="228"/>
      <c r="AC29" s="231" t="s">
        <v>120</v>
      </c>
      <c r="AD29" s="229">
        <f t="shared" si="11"/>
        <v>0.95289999999999997</v>
      </c>
      <c r="AE29" s="229">
        <f t="shared" si="12"/>
        <v>0.84230000000000005</v>
      </c>
      <c r="AF29" s="229">
        <f t="shared" si="13"/>
        <v>0.80989999999999995</v>
      </c>
      <c r="AG29" s="229">
        <f t="shared" si="14"/>
        <v>0.92449999999999999</v>
      </c>
      <c r="AH29" s="229">
        <f t="shared" si="15"/>
        <v>0.97560000000000002</v>
      </c>
      <c r="AI29" s="229">
        <f t="shared" si="16"/>
        <v>1</v>
      </c>
      <c r="AJ29" s="229">
        <f t="shared" si="17"/>
        <v>1</v>
      </c>
      <c r="AK29" s="229">
        <f t="shared" si="18"/>
        <v>1</v>
      </c>
      <c r="AL29" s="229">
        <f t="shared" si="19"/>
        <v>1</v>
      </c>
      <c r="AM29" s="229">
        <f t="shared" si="20"/>
        <v>1</v>
      </c>
      <c r="AN29" s="228"/>
      <c r="AP29" s="231" t="s">
        <v>120</v>
      </c>
      <c r="AQ29" s="230">
        <f t="shared" si="23"/>
        <v>119581</v>
      </c>
      <c r="AR29" s="230">
        <f t="shared" si="24"/>
        <v>96974</v>
      </c>
      <c r="AS29" s="230">
        <f t="shared" si="25"/>
        <v>85494</v>
      </c>
      <c r="AT29" s="230">
        <f t="shared" si="26"/>
        <v>105502</v>
      </c>
      <c r="AU29" s="230">
        <f t="shared" si="27"/>
        <v>62547</v>
      </c>
      <c r="AV29" s="230">
        <f t="shared" si="28"/>
        <v>59735</v>
      </c>
      <c r="AW29" s="230">
        <f t="shared" si="29"/>
        <v>57809</v>
      </c>
      <c r="AX29" s="230">
        <f t="shared" si="30"/>
        <v>54612</v>
      </c>
      <c r="AY29" s="230">
        <f t="shared" si="31"/>
        <v>50509</v>
      </c>
      <c r="AZ29" s="230">
        <f t="shared" si="32"/>
        <v>42416</v>
      </c>
      <c r="BH29" s="228"/>
    </row>
    <row r="30" spans="2:60" x14ac:dyDescent="0.35">
      <c r="B30" s="225" t="s">
        <v>102</v>
      </c>
      <c r="C30" s="226"/>
      <c r="D30" s="145">
        <f t="shared" ref="D30:M30" si="39">ROUND(((D58-D101)*D122)/(D122*D80), 2)</f>
        <v>30.92</v>
      </c>
      <c r="E30" s="145">
        <f t="shared" si="39"/>
        <v>22.53</v>
      </c>
      <c r="F30" s="145">
        <f t="shared" si="39"/>
        <v>18.52</v>
      </c>
      <c r="G30" s="145">
        <f t="shared" si="39"/>
        <v>32.01</v>
      </c>
      <c r="H30" s="145">
        <f t="shared" si="39"/>
        <v>24.01</v>
      </c>
      <c r="I30" s="145">
        <f t="shared" si="39"/>
        <v>23.5</v>
      </c>
      <c r="J30" s="145">
        <f t="shared" si="39"/>
        <v>23.5</v>
      </c>
      <c r="K30" s="145">
        <f t="shared" si="39"/>
        <v>22.76</v>
      </c>
      <c r="L30" s="145">
        <f t="shared" si="39"/>
        <v>22</v>
      </c>
      <c r="M30" s="145">
        <f t="shared" si="39"/>
        <v>20</v>
      </c>
      <c r="P30" s="225" t="s">
        <v>102</v>
      </c>
      <c r="Q30" s="227">
        <f t="shared" si="1"/>
        <v>1295</v>
      </c>
      <c r="R30" s="227">
        <f t="shared" si="2"/>
        <v>1295</v>
      </c>
      <c r="S30" s="227">
        <f t="shared" si="3"/>
        <v>1295</v>
      </c>
      <c r="T30" s="227">
        <f t="shared" si="4"/>
        <v>1295</v>
      </c>
      <c r="U30" s="227">
        <f t="shared" si="5"/>
        <v>1295</v>
      </c>
      <c r="V30" s="227">
        <f t="shared" si="6"/>
        <v>1295</v>
      </c>
      <c r="W30" s="227">
        <f t="shared" si="7"/>
        <v>1295</v>
      </c>
      <c r="X30" s="227">
        <f t="shared" si="8"/>
        <v>1295</v>
      </c>
      <c r="Y30" s="227">
        <f t="shared" si="9"/>
        <v>1295</v>
      </c>
      <c r="Z30" s="227">
        <f t="shared" si="10"/>
        <v>1295</v>
      </c>
      <c r="AA30" s="228"/>
      <c r="AC30" s="225" t="s">
        <v>102</v>
      </c>
      <c r="AD30" s="229">
        <f t="shared" si="11"/>
        <v>1</v>
      </c>
      <c r="AE30" s="229">
        <f t="shared" si="12"/>
        <v>1</v>
      </c>
      <c r="AF30" s="229">
        <f t="shared" si="13"/>
        <v>1</v>
      </c>
      <c r="AG30" s="229">
        <f t="shared" si="14"/>
        <v>1</v>
      </c>
      <c r="AH30" s="229">
        <f t="shared" si="15"/>
        <v>1</v>
      </c>
      <c r="AI30" s="229">
        <f t="shared" si="16"/>
        <v>1</v>
      </c>
      <c r="AJ30" s="229">
        <f t="shared" si="17"/>
        <v>1</v>
      </c>
      <c r="AK30" s="229">
        <f t="shared" si="18"/>
        <v>1</v>
      </c>
      <c r="AL30" s="229">
        <f t="shared" si="19"/>
        <v>1</v>
      </c>
      <c r="AM30" s="229">
        <f t="shared" si="20"/>
        <v>1</v>
      </c>
      <c r="AN30" s="228"/>
      <c r="AP30" s="225" t="s">
        <v>102</v>
      </c>
      <c r="AQ30" s="230">
        <f t="shared" si="23"/>
        <v>40041</v>
      </c>
      <c r="AR30" s="230">
        <f t="shared" si="24"/>
        <v>29176</v>
      </c>
      <c r="AS30" s="230">
        <f t="shared" si="25"/>
        <v>23983</v>
      </c>
      <c r="AT30" s="230">
        <f t="shared" si="26"/>
        <v>41453</v>
      </c>
      <c r="AU30" s="230">
        <f t="shared" si="27"/>
        <v>31093</v>
      </c>
      <c r="AV30" s="230">
        <f t="shared" si="28"/>
        <v>30433</v>
      </c>
      <c r="AW30" s="230">
        <f t="shared" si="29"/>
        <v>30433</v>
      </c>
      <c r="AX30" s="230">
        <f t="shared" si="30"/>
        <v>29474</v>
      </c>
      <c r="AY30" s="230">
        <f t="shared" si="31"/>
        <v>28490</v>
      </c>
      <c r="AZ30" s="230">
        <f t="shared" si="32"/>
        <v>25900</v>
      </c>
      <c r="BH30" s="228"/>
    </row>
    <row r="31" spans="2:60" x14ac:dyDescent="0.35">
      <c r="B31" s="225" t="s">
        <v>103</v>
      </c>
      <c r="C31" s="226"/>
      <c r="D31" s="145">
        <f t="shared" ref="D31:M31" si="40">ROUND(((D59-D102)*D123)/(D123*D81), 2)</f>
        <v>32.43</v>
      </c>
      <c r="E31" s="145">
        <f t="shared" si="40"/>
        <v>35.85</v>
      </c>
      <c r="F31" s="145">
        <f t="shared" si="40"/>
        <v>28.26</v>
      </c>
      <c r="G31" s="145">
        <f t="shared" si="40"/>
        <v>38.270000000000003</v>
      </c>
      <c r="H31" s="145">
        <f t="shared" si="40"/>
        <v>35.75</v>
      </c>
      <c r="I31" s="145">
        <f t="shared" si="40"/>
        <v>30.67</v>
      </c>
      <c r="J31" s="145">
        <f t="shared" si="40"/>
        <v>29.04</v>
      </c>
      <c r="K31" s="145">
        <f t="shared" si="40"/>
        <v>28.29</v>
      </c>
      <c r="L31" s="145">
        <f t="shared" si="40"/>
        <v>26.54</v>
      </c>
      <c r="M31" s="145">
        <f t="shared" si="40"/>
        <v>20.399999999999999</v>
      </c>
      <c r="P31" s="225" t="s">
        <v>103</v>
      </c>
      <c r="Q31" s="227">
        <f t="shared" si="1"/>
        <v>2241</v>
      </c>
      <c r="R31" s="227">
        <f t="shared" si="2"/>
        <v>2246</v>
      </c>
      <c r="S31" s="227">
        <f t="shared" si="3"/>
        <v>2221</v>
      </c>
      <c r="T31" s="227">
        <f t="shared" si="4"/>
        <v>2195</v>
      </c>
      <c r="U31" s="227">
        <f t="shared" si="5"/>
        <v>2191</v>
      </c>
      <c r="V31" s="227">
        <f t="shared" si="6"/>
        <v>2191</v>
      </c>
      <c r="W31" s="227">
        <f t="shared" si="7"/>
        <v>2191</v>
      </c>
      <c r="X31" s="227">
        <f t="shared" si="8"/>
        <v>2191</v>
      </c>
      <c r="Y31" s="227">
        <f t="shared" si="9"/>
        <v>2191</v>
      </c>
      <c r="Z31" s="227">
        <f t="shared" si="10"/>
        <v>2191</v>
      </c>
      <c r="AA31" s="228"/>
      <c r="AC31" s="225" t="s">
        <v>103</v>
      </c>
      <c r="AD31" s="229">
        <f t="shared" si="11"/>
        <v>0.89549999999999996</v>
      </c>
      <c r="AE31" s="229">
        <f t="shared" si="12"/>
        <v>0.87</v>
      </c>
      <c r="AF31" s="229">
        <f t="shared" si="13"/>
        <v>0.86470000000000002</v>
      </c>
      <c r="AG31" s="229">
        <f t="shared" si="14"/>
        <v>0.92589999999999995</v>
      </c>
      <c r="AH31" s="229">
        <f t="shared" si="15"/>
        <v>0.95</v>
      </c>
      <c r="AI31" s="229">
        <f t="shared" si="16"/>
        <v>0.97</v>
      </c>
      <c r="AJ31" s="229">
        <f t="shared" si="17"/>
        <v>0.97250000000000003</v>
      </c>
      <c r="AK31" s="229">
        <f t="shared" si="18"/>
        <v>0.97499999999999998</v>
      </c>
      <c r="AL31" s="229">
        <f t="shared" si="19"/>
        <v>0.97750000000000004</v>
      </c>
      <c r="AM31" s="229">
        <f t="shared" si="20"/>
        <v>0.98</v>
      </c>
      <c r="AN31" s="228"/>
      <c r="AP31" s="225" t="s">
        <v>103</v>
      </c>
      <c r="AQ31" s="230">
        <f t="shared" si="23"/>
        <v>72676</v>
      </c>
      <c r="AR31" s="230">
        <f t="shared" si="24"/>
        <v>80519</v>
      </c>
      <c r="AS31" s="230">
        <f t="shared" si="25"/>
        <v>62765</v>
      </c>
      <c r="AT31" s="230">
        <f t="shared" si="26"/>
        <v>84003</v>
      </c>
      <c r="AU31" s="230">
        <f t="shared" si="27"/>
        <v>78328</v>
      </c>
      <c r="AV31" s="230">
        <f t="shared" si="28"/>
        <v>67198</v>
      </c>
      <c r="AW31" s="230">
        <f t="shared" si="29"/>
        <v>63627</v>
      </c>
      <c r="AX31" s="230">
        <f t="shared" si="30"/>
        <v>61983</v>
      </c>
      <c r="AY31" s="230">
        <f t="shared" si="31"/>
        <v>58149</v>
      </c>
      <c r="AZ31" s="230">
        <f t="shared" si="32"/>
        <v>44696</v>
      </c>
      <c r="BH31" s="228"/>
    </row>
    <row r="32" spans="2:60" x14ac:dyDescent="0.35">
      <c r="B32" s="225" t="s">
        <v>121</v>
      </c>
      <c r="C32" s="226"/>
      <c r="D32" s="145" t="s">
        <v>170</v>
      </c>
      <c r="E32" s="145" t="s">
        <v>170</v>
      </c>
      <c r="F32" s="145" t="s">
        <v>170</v>
      </c>
      <c r="G32" s="145" t="s">
        <v>170</v>
      </c>
      <c r="H32" s="145" t="s">
        <v>170</v>
      </c>
      <c r="I32" s="145" t="s">
        <v>170</v>
      </c>
      <c r="J32" s="145" t="s">
        <v>170</v>
      </c>
      <c r="K32" s="145" t="s">
        <v>170</v>
      </c>
      <c r="L32" s="145" t="s">
        <v>170</v>
      </c>
      <c r="M32" s="145" t="s">
        <v>170</v>
      </c>
      <c r="P32" s="225" t="s">
        <v>121</v>
      </c>
      <c r="Q32" s="229" t="s">
        <v>170</v>
      </c>
      <c r="R32" s="229" t="s">
        <v>170</v>
      </c>
      <c r="S32" s="229" t="s">
        <v>170</v>
      </c>
      <c r="T32" s="229" t="s">
        <v>170</v>
      </c>
      <c r="U32" s="229" t="s">
        <v>170</v>
      </c>
      <c r="V32" s="229" t="s">
        <v>170</v>
      </c>
      <c r="W32" s="229" t="s">
        <v>170</v>
      </c>
      <c r="X32" s="229" t="s">
        <v>170</v>
      </c>
      <c r="Y32" s="229" t="s">
        <v>170</v>
      </c>
      <c r="Z32" s="229" t="s">
        <v>170</v>
      </c>
      <c r="AA32" s="228"/>
      <c r="AC32" s="225" t="s">
        <v>121</v>
      </c>
      <c r="AD32" s="229" t="s">
        <v>170</v>
      </c>
      <c r="AE32" s="229" t="s">
        <v>170</v>
      </c>
      <c r="AF32" s="229" t="s">
        <v>170</v>
      </c>
      <c r="AG32" s="229" t="s">
        <v>170</v>
      </c>
      <c r="AH32" s="229" t="s">
        <v>170</v>
      </c>
      <c r="AI32" s="229" t="s">
        <v>170</v>
      </c>
      <c r="AJ32" s="229" t="s">
        <v>170</v>
      </c>
      <c r="AK32" s="229" t="s">
        <v>170</v>
      </c>
      <c r="AL32" s="229" t="s">
        <v>170</v>
      </c>
      <c r="AM32" s="229" t="s">
        <v>170</v>
      </c>
      <c r="AN32" s="228"/>
      <c r="AP32" s="225" t="s">
        <v>121</v>
      </c>
      <c r="AQ32" s="229" t="s">
        <v>170</v>
      </c>
      <c r="AR32" s="229" t="s">
        <v>170</v>
      </c>
      <c r="AS32" s="229" t="s">
        <v>170</v>
      </c>
      <c r="AT32" s="229" t="s">
        <v>170</v>
      </c>
      <c r="AU32" s="229" t="s">
        <v>170</v>
      </c>
      <c r="AV32" s="229" t="s">
        <v>170</v>
      </c>
      <c r="AW32" s="229" t="s">
        <v>170</v>
      </c>
      <c r="AX32" s="229" t="s">
        <v>170</v>
      </c>
      <c r="AY32" s="229" t="s">
        <v>170</v>
      </c>
      <c r="AZ32" s="229" t="s">
        <v>170</v>
      </c>
      <c r="BH32" s="228"/>
    </row>
    <row r="33" spans="2:60" x14ac:dyDescent="0.35">
      <c r="B33" s="225" t="s">
        <v>122</v>
      </c>
      <c r="C33" s="226"/>
      <c r="D33" s="145" t="s">
        <v>170</v>
      </c>
      <c r="E33" s="145" t="s">
        <v>170</v>
      </c>
      <c r="F33" s="145" t="s">
        <v>170</v>
      </c>
      <c r="G33" s="145" t="s">
        <v>170</v>
      </c>
      <c r="H33" s="145" t="s">
        <v>170</v>
      </c>
      <c r="I33" s="145" t="s">
        <v>170</v>
      </c>
      <c r="J33" s="145" t="s">
        <v>170</v>
      </c>
      <c r="K33" s="145" t="s">
        <v>170</v>
      </c>
      <c r="L33" s="145" t="s">
        <v>170</v>
      </c>
      <c r="M33" s="145" t="s">
        <v>170</v>
      </c>
      <c r="P33" s="225" t="s">
        <v>122</v>
      </c>
      <c r="Q33" s="229" t="s">
        <v>170</v>
      </c>
      <c r="R33" s="229" t="s">
        <v>170</v>
      </c>
      <c r="S33" s="229" t="s">
        <v>170</v>
      </c>
      <c r="T33" s="229" t="s">
        <v>170</v>
      </c>
      <c r="U33" s="229" t="s">
        <v>170</v>
      </c>
      <c r="V33" s="229" t="s">
        <v>170</v>
      </c>
      <c r="W33" s="229" t="s">
        <v>170</v>
      </c>
      <c r="X33" s="229" t="s">
        <v>170</v>
      </c>
      <c r="Y33" s="229" t="s">
        <v>170</v>
      </c>
      <c r="Z33" s="229" t="s">
        <v>170</v>
      </c>
      <c r="AA33" s="228"/>
      <c r="AC33" s="225" t="s">
        <v>122</v>
      </c>
      <c r="AD33" s="229" t="s">
        <v>170</v>
      </c>
      <c r="AE33" s="229" t="s">
        <v>170</v>
      </c>
      <c r="AF33" s="229" t="s">
        <v>170</v>
      </c>
      <c r="AG33" s="229" t="s">
        <v>170</v>
      </c>
      <c r="AH33" s="229" t="s">
        <v>170</v>
      </c>
      <c r="AI33" s="229" t="s">
        <v>170</v>
      </c>
      <c r="AJ33" s="229" t="s">
        <v>170</v>
      </c>
      <c r="AK33" s="229" t="s">
        <v>170</v>
      </c>
      <c r="AL33" s="229" t="s">
        <v>170</v>
      </c>
      <c r="AM33" s="229" t="s">
        <v>170</v>
      </c>
      <c r="AN33" s="228"/>
      <c r="AP33" s="225" t="s">
        <v>122</v>
      </c>
      <c r="AQ33" s="229" t="s">
        <v>170</v>
      </c>
      <c r="AR33" s="229" t="s">
        <v>170</v>
      </c>
      <c r="AS33" s="229" t="s">
        <v>170</v>
      </c>
      <c r="AT33" s="229" t="s">
        <v>170</v>
      </c>
      <c r="AU33" s="229" t="s">
        <v>170</v>
      </c>
      <c r="AV33" s="229" t="s">
        <v>170</v>
      </c>
      <c r="AW33" s="229" t="s">
        <v>170</v>
      </c>
      <c r="AX33" s="229" t="s">
        <v>170</v>
      </c>
      <c r="AY33" s="229" t="s">
        <v>170</v>
      </c>
      <c r="AZ33" s="229" t="s">
        <v>170</v>
      </c>
      <c r="BH33" s="228"/>
    </row>
    <row r="34" spans="2:60" x14ac:dyDescent="0.35">
      <c r="B34" s="225" t="s">
        <v>123</v>
      </c>
      <c r="C34" s="226"/>
      <c r="D34" s="145" t="s">
        <v>170</v>
      </c>
      <c r="E34" s="145" t="s">
        <v>170</v>
      </c>
      <c r="F34" s="145" t="s">
        <v>170</v>
      </c>
      <c r="G34" s="145" t="s">
        <v>170</v>
      </c>
      <c r="H34" s="145" t="s">
        <v>170</v>
      </c>
      <c r="I34" s="145" t="s">
        <v>170</v>
      </c>
      <c r="J34" s="145" t="s">
        <v>170</v>
      </c>
      <c r="K34" s="145" t="s">
        <v>170</v>
      </c>
      <c r="L34" s="145" t="s">
        <v>170</v>
      </c>
      <c r="M34" s="145" t="s">
        <v>170</v>
      </c>
      <c r="P34" s="225" t="s">
        <v>123</v>
      </c>
      <c r="Q34" s="229" t="s">
        <v>170</v>
      </c>
      <c r="R34" s="229" t="s">
        <v>170</v>
      </c>
      <c r="S34" s="229" t="s">
        <v>170</v>
      </c>
      <c r="T34" s="229" t="s">
        <v>170</v>
      </c>
      <c r="U34" s="229" t="s">
        <v>170</v>
      </c>
      <c r="V34" s="229" t="s">
        <v>170</v>
      </c>
      <c r="W34" s="229" t="s">
        <v>170</v>
      </c>
      <c r="X34" s="229" t="s">
        <v>170</v>
      </c>
      <c r="Y34" s="229" t="s">
        <v>170</v>
      </c>
      <c r="Z34" s="229" t="s">
        <v>170</v>
      </c>
      <c r="AA34" s="228"/>
      <c r="AC34" s="225" t="s">
        <v>123</v>
      </c>
      <c r="AD34" s="229" t="s">
        <v>170</v>
      </c>
      <c r="AE34" s="229" t="s">
        <v>170</v>
      </c>
      <c r="AF34" s="229" t="s">
        <v>170</v>
      </c>
      <c r="AG34" s="229" t="s">
        <v>170</v>
      </c>
      <c r="AH34" s="229" t="s">
        <v>170</v>
      </c>
      <c r="AI34" s="229" t="s">
        <v>170</v>
      </c>
      <c r="AJ34" s="229" t="s">
        <v>170</v>
      </c>
      <c r="AK34" s="229" t="s">
        <v>170</v>
      </c>
      <c r="AL34" s="229" t="s">
        <v>170</v>
      </c>
      <c r="AM34" s="229" t="s">
        <v>170</v>
      </c>
      <c r="AN34" s="228"/>
      <c r="AP34" s="225" t="s">
        <v>123</v>
      </c>
      <c r="AQ34" s="229" t="s">
        <v>170</v>
      </c>
      <c r="AR34" s="229" t="s">
        <v>170</v>
      </c>
      <c r="AS34" s="229" t="s">
        <v>170</v>
      </c>
      <c r="AT34" s="229" t="s">
        <v>170</v>
      </c>
      <c r="AU34" s="229" t="s">
        <v>170</v>
      </c>
      <c r="AV34" s="229" t="s">
        <v>170</v>
      </c>
      <c r="AW34" s="229" t="s">
        <v>170</v>
      </c>
      <c r="AX34" s="229" t="s">
        <v>170</v>
      </c>
      <c r="AY34" s="229" t="s">
        <v>170</v>
      </c>
      <c r="AZ34" s="229" t="s">
        <v>170</v>
      </c>
      <c r="BH34" s="228"/>
    </row>
    <row r="35" spans="2:60" x14ac:dyDescent="0.35">
      <c r="B35" s="225" t="s">
        <v>124</v>
      </c>
      <c r="C35" s="226"/>
      <c r="D35" s="145" t="s">
        <v>170</v>
      </c>
      <c r="E35" s="145" t="s">
        <v>170</v>
      </c>
      <c r="F35" s="145" t="s">
        <v>170</v>
      </c>
      <c r="G35" s="145" t="s">
        <v>170</v>
      </c>
      <c r="H35" s="145" t="s">
        <v>170</v>
      </c>
      <c r="I35" s="145" t="s">
        <v>170</v>
      </c>
      <c r="J35" s="145" t="s">
        <v>170</v>
      </c>
      <c r="K35" s="145" t="s">
        <v>170</v>
      </c>
      <c r="L35" s="145" t="s">
        <v>170</v>
      </c>
      <c r="M35" s="145" t="s">
        <v>170</v>
      </c>
      <c r="P35" s="225" t="s">
        <v>124</v>
      </c>
      <c r="Q35" s="229" t="s">
        <v>170</v>
      </c>
      <c r="R35" s="229" t="s">
        <v>170</v>
      </c>
      <c r="S35" s="229" t="s">
        <v>170</v>
      </c>
      <c r="T35" s="229" t="s">
        <v>170</v>
      </c>
      <c r="U35" s="229" t="s">
        <v>170</v>
      </c>
      <c r="V35" s="229" t="s">
        <v>170</v>
      </c>
      <c r="W35" s="229" t="s">
        <v>170</v>
      </c>
      <c r="X35" s="229" t="s">
        <v>170</v>
      </c>
      <c r="Y35" s="229" t="s">
        <v>170</v>
      </c>
      <c r="Z35" s="229" t="s">
        <v>170</v>
      </c>
      <c r="AA35" s="228"/>
      <c r="AC35" s="225" t="s">
        <v>124</v>
      </c>
      <c r="AD35" s="229" t="s">
        <v>170</v>
      </c>
      <c r="AE35" s="229" t="s">
        <v>170</v>
      </c>
      <c r="AF35" s="229" t="s">
        <v>170</v>
      </c>
      <c r="AG35" s="229" t="s">
        <v>170</v>
      </c>
      <c r="AH35" s="229" t="s">
        <v>170</v>
      </c>
      <c r="AI35" s="229" t="s">
        <v>170</v>
      </c>
      <c r="AJ35" s="229" t="s">
        <v>170</v>
      </c>
      <c r="AK35" s="229" t="s">
        <v>170</v>
      </c>
      <c r="AL35" s="229" t="s">
        <v>170</v>
      </c>
      <c r="AM35" s="229" t="s">
        <v>170</v>
      </c>
      <c r="AN35" s="228"/>
      <c r="AP35" s="225" t="s">
        <v>124</v>
      </c>
      <c r="AQ35" s="229" t="s">
        <v>170</v>
      </c>
      <c r="AR35" s="229" t="s">
        <v>170</v>
      </c>
      <c r="AS35" s="229" t="s">
        <v>170</v>
      </c>
      <c r="AT35" s="229" t="s">
        <v>170</v>
      </c>
      <c r="AU35" s="229" t="s">
        <v>170</v>
      </c>
      <c r="AV35" s="229" t="s">
        <v>170</v>
      </c>
      <c r="AW35" s="229" t="s">
        <v>170</v>
      </c>
      <c r="AX35" s="229" t="s">
        <v>170</v>
      </c>
      <c r="AY35" s="229" t="s">
        <v>170</v>
      </c>
      <c r="AZ35" s="229" t="s">
        <v>170</v>
      </c>
      <c r="BH35" s="228"/>
    </row>
    <row r="36" spans="2:60" x14ac:dyDescent="0.35">
      <c r="B36" s="225" t="s">
        <v>125</v>
      </c>
      <c r="C36" s="226"/>
      <c r="D36" s="145" t="s">
        <v>170</v>
      </c>
      <c r="E36" s="145" t="s">
        <v>170</v>
      </c>
      <c r="F36" s="145" t="s">
        <v>170</v>
      </c>
      <c r="G36" s="145" t="s">
        <v>170</v>
      </c>
      <c r="H36" s="145" t="s">
        <v>170</v>
      </c>
      <c r="I36" s="145" t="s">
        <v>170</v>
      </c>
      <c r="J36" s="145" t="s">
        <v>170</v>
      </c>
      <c r="K36" s="145" t="s">
        <v>170</v>
      </c>
      <c r="L36" s="145" t="s">
        <v>170</v>
      </c>
      <c r="M36" s="145" t="s">
        <v>170</v>
      </c>
      <c r="P36" s="225" t="s">
        <v>125</v>
      </c>
      <c r="Q36" s="229" t="s">
        <v>170</v>
      </c>
      <c r="R36" s="229" t="s">
        <v>170</v>
      </c>
      <c r="S36" s="229" t="s">
        <v>170</v>
      </c>
      <c r="T36" s="229" t="s">
        <v>170</v>
      </c>
      <c r="U36" s="229" t="s">
        <v>170</v>
      </c>
      <c r="V36" s="229" t="s">
        <v>170</v>
      </c>
      <c r="W36" s="229" t="s">
        <v>170</v>
      </c>
      <c r="X36" s="229" t="s">
        <v>170</v>
      </c>
      <c r="Y36" s="229" t="s">
        <v>170</v>
      </c>
      <c r="Z36" s="229" t="s">
        <v>170</v>
      </c>
      <c r="AA36" s="228"/>
      <c r="AC36" s="225" t="s">
        <v>125</v>
      </c>
      <c r="AD36" s="229" t="s">
        <v>170</v>
      </c>
      <c r="AE36" s="229" t="s">
        <v>170</v>
      </c>
      <c r="AF36" s="229" t="s">
        <v>170</v>
      </c>
      <c r="AG36" s="229" t="s">
        <v>170</v>
      </c>
      <c r="AH36" s="229" t="s">
        <v>170</v>
      </c>
      <c r="AI36" s="229" t="s">
        <v>170</v>
      </c>
      <c r="AJ36" s="229" t="s">
        <v>170</v>
      </c>
      <c r="AK36" s="229" t="s">
        <v>170</v>
      </c>
      <c r="AL36" s="229" t="s">
        <v>170</v>
      </c>
      <c r="AM36" s="229" t="s">
        <v>170</v>
      </c>
      <c r="AN36" s="228"/>
      <c r="AP36" s="225" t="s">
        <v>125</v>
      </c>
      <c r="AQ36" s="229" t="s">
        <v>170</v>
      </c>
      <c r="AR36" s="229" t="s">
        <v>170</v>
      </c>
      <c r="AS36" s="229" t="s">
        <v>170</v>
      </c>
      <c r="AT36" s="229" t="s">
        <v>170</v>
      </c>
      <c r="AU36" s="229" t="s">
        <v>170</v>
      </c>
      <c r="AV36" s="229" t="s">
        <v>170</v>
      </c>
      <c r="AW36" s="229" t="s">
        <v>170</v>
      </c>
      <c r="AX36" s="229" t="s">
        <v>170</v>
      </c>
      <c r="AY36" s="229" t="s">
        <v>170</v>
      </c>
      <c r="AZ36" s="229" t="s">
        <v>170</v>
      </c>
      <c r="BH36" s="228"/>
    </row>
    <row r="37" spans="2:60" x14ac:dyDescent="0.35">
      <c r="B37" s="225" t="s">
        <v>98</v>
      </c>
      <c r="C37" s="226"/>
      <c r="D37" s="145">
        <f t="shared" ref="D37:M37" si="41">((D65-D108)*D129)/(D129*D87)</f>
        <v>31.38</v>
      </c>
      <c r="E37" s="145">
        <f t="shared" si="41"/>
        <v>31.700000000000003</v>
      </c>
      <c r="F37" s="145">
        <f t="shared" si="41"/>
        <v>28.03</v>
      </c>
      <c r="G37" s="145">
        <f t="shared" si="41"/>
        <v>41.02</v>
      </c>
      <c r="H37" s="145">
        <f t="shared" si="41"/>
        <v>26.990000000000002</v>
      </c>
      <c r="I37" s="145">
        <f>((I65-I108)*I129)/(I129*I87)</f>
        <v>20</v>
      </c>
      <c r="J37" s="145">
        <f t="shared" si="41"/>
        <v>19.73</v>
      </c>
      <c r="K37" s="145">
        <f t="shared" si="41"/>
        <v>18.72</v>
      </c>
      <c r="L37" s="145">
        <f t="shared" si="41"/>
        <v>17.78</v>
      </c>
      <c r="M37" s="145">
        <f t="shared" si="41"/>
        <v>16.5</v>
      </c>
      <c r="P37" s="225" t="s">
        <v>98</v>
      </c>
      <c r="Q37" s="227">
        <f>D129</f>
        <v>1342</v>
      </c>
      <c r="R37" s="227">
        <f>E129</f>
        <v>1342</v>
      </c>
      <c r="S37" s="227">
        <f>F129</f>
        <v>1342</v>
      </c>
      <c r="T37" s="227">
        <f>G129</f>
        <v>1342</v>
      </c>
      <c r="U37" s="227">
        <f>H129</f>
        <v>1389</v>
      </c>
      <c r="V37" s="227">
        <f t="shared" ref="V37:Z37" si="42">I129</f>
        <v>1389</v>
      </c>
      <c r="W37" s="227">
        <f t="shared" si="42"/>
        <v>1389</v>
      </c>
      <c r="X37" s="227">
        <f t="shared" si="42"/>
        <v>1389</v>
      </c>
      <c r="Y37" s="227">
        <f t="shared" si="42"/>
        <v>1389</v>
      </c>
      <c r="Z37" s="227">
        <f t="shared" si="42"/>
        <v>1389</v>
      </c>
      <c r="AA37" s="228"/>
      <c r="AC37" s="225" t="s">
        <v>98</v>
      </c>
      <c r="AD37" s="229">
        <f>D87</f>
        <v>1</v>
      </c>
      <c r="AE37" s="229">
        <f>E87</f>
        <v>1</v>
      </c>
      <c r="AF37" s="229">
        <f>F87</f>
        <v>1</v>
      </c>
      <c r="AG37" s="229">
        <f>G87</f>
        <v>1</v>
      </c>
      <c r="AH37" s="229">
        <f>H87</f>
        <v>1</v>
      </c>
      <c r="AI37" s="229">
        <f t="shared" ref="AI37:AM37" si="43">I87</f>
        <v>1</v>
      </c>
      <c r="AJ37" s="229">
        <f t="shared" si="43"/>
        <v>1</v>
      </c>
      <c r="AK37" s="229">
        <f t="shared" si="43"/>
        <v>1</v>
      </c>
      <c r="AL37" s="229">
        <f t="shared" si="43"/>
        <v>1</v>
      </c>
      <c r="AM37" s="229">
        <f t="shared" si="43"/>
        <v>1</v>
      </c>
      <c r="AN37" s="228"/>
      <c r="AP37" s="225" t="s">
        <v>98</v>
      </c>
      <c r="AQ37" s="230">
        <f t="shared" si="23"/>
        <v>42112</v>
      </c>
      <c r="AR37" s="230">
        <f t="shared" si="24"/>
        <v>42541</v>
      </c>
      <c r="AS37" s="230">
        <f t="shared" si="25"/>
        <v>37616</v>
      </c>
      <c r="AT37" s="230">
        <f t="shared" si="26"/>
        <v>55049</v>
      </c>
      <c r="AU37" s="230">
        <f t="shared" si="27"/>
        <v>37489</v>
      </c>
      <c r="AV37" s="230">
        <f t="shared" si="28"/>
        <v>27780</v>
      </c>
      <c r="AW37" s="230">
        <f t="shared" si="29"/>
        <v>27405</v>
      </c>
      <c r="AX37" s="230">
        <f t="shared" si="30"/>
        <v>26002</v>
      </c>
      <c r="AY37" s="230">
        <f t="shared" si="31"/>
        <v>24696</v>
      </c>
      <c r="AZ37" s="230">
        <f t="shared" si="32"/>
        <v>22919</v>
      </c>
      <c r="BH37" s="228"/>
    </row>
    <row r="38" spans="2:60" x14ac:dyDescent="0.35">
      <c r="B38" s="225" t="s">
        <v>126</v>
      </c>
      <c r="C38" s="221"/>
      <c r="D38" s="145" t="s">
        <v>170</v>
      </c>
      <c r="E38" s="145" t="s">
        <v>170</v>
      </c>
      <c r="F38" s="145" t="s">
        <v>170</v>
      </c>
      <c r="G38" s="145" t="s">
        <v>170</v>
      </c>
      <c r="H38" s="145" t="s">
        <v>170</v>
      </c>
      <c r="I38" s="145" t="s">
        <v>170</v>
      </c>
      <c r="J38" s="145" t="s">
        <v>170</v>
      </c>
      <c r="K38" s="145" t="s">
        <v>170</v>
      </c>
      <c r="L38" s="145" t="s">
        <v>170</v>
      </c>
      <c r="M38" s="145" t="s">
        <v>170</v>
      </c>
      <c r="P38" s="225" t="s">
        <v>126</v>
      </c>
      <c r="Q38" s="229" t="s">
        <v>170</v>
      </c>
      <c r="R38" s="229" t="s">
        <v>170</v>
      </c>
      <c r="S38" s="229" t="s">
        <v>170</v>
      </c>
      <c r="T38" s="229" t="s">
        <v>170</v>
      </c>
      <c r="U38" s="229" t="s">
        <v>170</v>
      </c>
      <c r="V38" s="229" t="s">
        <v>170</v>
      </c>
      <c r="W38" s="229" t="s">
        <v>170</v>
      </c>
      <c r="X38" s="229" t="s">
        <v>170</v>
      </c>
      <c r="Y38" s="229" t="s">
        <v>170</v>
      </c>
      <c r="Z38" s="229" t="s">
        <v>170</v>
      </c>
      <c r="AA38" s="228"/>
      <c r="AC38" s="225" t="s">
        <v>126</v>
      </c>
      <c r="AD38" s="229" t="s">
        <v>170</v>
      </c>
      <c r="AE38" s="229" t="s">
        <v>170</v>
      </c>
      <c r="AF38" s="229" t="s">
        <v>170</v>
      </c>
      <c r="AG38" s="229" t="s">
        <v>170</v>
      </c>
      <c r="AH38" s="229" t="s">
        <v>170</v>
      </c>
      <c r="AI38" s="229" t="s">
        <v>170</v>
      </c>
      <c r="AJ38" s="229" t="s">
        <v>170</v>
      </c>
      <c r="AK38" s="229" t="s">
        <v>170</v>
      </c>
      <c r="AL38" s="229" t="s">
        <v>170</v>
      </c>
      <c r="AM38" s="229" t="s">
        <v>170</v>
      </c>
      <c r="AN38" s="228"/>
      <c r="AP38" s="225" t="s">
        <v>126</v>
      </c>
      <c r="AQ38" s="229" t="s">
        <v>170</v>
      </c>
      <c r="AR38" s="229" t="s">
        <v>170</v>
      </c>
      <c r="AS38" s="229" t="s">
        <v>170</v>
      </c>
      <c r="AT38" s="229" t="s">
        <v>170</v>
      </c>
      <c r="AU38" s="229" t="s">
        <v>170</v>
      </c>
      <c r="AV38" s="229" t="s">
        <v>170</v>
      </c>
      <c r="AW38" s="229" t="s">
        <v>170</v>
      </c>
      <c r="AX38" s="229" t="s">
        <v>170</v>
      </c>
      <c r="AY38" s="229" t="s">
        <v>170</v>
      </c>
      <c r="AZ38" s="229" t="s">
        <v>170</v>
      </c>
    </row>
    <row r="39" spans="2:60" x14ac:dyDescent="0.35">
      <c r="B39" s="232"/>
      <c r="D39" s="233"/>
      <c r="E39" s="233"/>
      <c r="F39" s="233"/>
      <c r="G39" s="233"/>
      <c r="H39" s="233"/>
      <c r="I39" s="233"/>
      <c r="J39" s="233"/>
      <c r="K39" s="233"/>
      <c r="L39" s="233"/>
      <c r="M39" s="233"/>
      <c r="P39" s="232"/>
      <c r="Q39" s="234"/>
      <c r="R39" s="234"/>
      <c r="S39" s="234"/>
      <c r="T39" s="234"/>
      <c r="U39" s="234"/>
      <c r="V39" s="234"/>
      <c r="W39" s="234"/>
      <c r="X39" s="234"/>
      <c r="Y39" s="234"/>
      <c r="Z39" s="234"/>
      <c r="AA39" s="228"/>
      <c r="AC39" s="232"/>
      <c r="AD39" s="234"/>
      <c r="AE39" s="234"/>
      <c r="AF39" s="234"/>
      <c r="AG39" s="234"/>
      <c r="AH39" s="234"/>
      <c r="AI39" s="234"/>
      <c r="AJ39" s="234"/>
      <c r="AK39" s="234"/>
      <c r="AL39" s="234"/>
      <c r="AM39" s="234"/>
      <c r="AN39" s="228"/>
      <c r="AP39" s="232"/>
      <c r="AQ39" s="234"/>
      <c r="AR39" s="234"/>
      <c r="AS39" s="234"/>
      <c r="AT39" s="234"/>
      <c r="AU39" s="234"/>
      <c r="AV39" s="234"/>
      <c r="AW39" s="234"/>
      <c r="AX39" s="234"/>
      <c r="AY39" s="234"/>
      <c r="AZ39" s="234"/>
      <c r="BB39" s="228"/>
      <c r="BC39" s="228"/>
      <c r="BE39" s="228"/>
    </row>
    <row r="40" spans="2:60" x14ac:dyDescent="0.35">
      <c r="B40" s="235" t="s">
        <v>264</v>
      </c>
      <c r="D40" s="233"/>
      <c r="E40" s="233"/>
      <c r="F40" s="233"/>
      <c r="G40" s="233"/>
      <c r="H40" s="233"/>
      <c r="I40" s="233"/>
      <c r="J40" s="233"/>
      <c r="K40" s="233"/>
      <c r="L40" s="233"/>
      <c r="M40" s="233"/>
      <c r="P40" s="232"/>
      <c r="AA40" s="228"/>
      <c r="AC40" s="232"/>
      <c r="AN40" s="228"/>
      <c r="AP40" s="232"/>
      <c r="BB40" s="228"/>
      <c r="BC40" s="228"/>
      <c r="BE40" s="228"/>
    </row>
    <row r="41" spans="2:60" x14ac:dyDescent="0.35">
      <c r="B41" s="225" t="s">
        <v>265</v>
      </c>
      <c r="C41" s="221"/>
      <c r="D41" s="221">
        <f t="shared" ref="D41:M43" si="44">ROUND(AQ41/Q41, 2)</f>
        <v>36.11</v>
      </c>
      <c r="E41" s="227">
        <f t="shared" si="44"/>
        <v>32.72</v>
      </c>
      <c r="F41" s="221">
        <f t="shared" si="44"/>
        <v>26.58</v>
      </c>
      <c r="G41" s="221">
        <f t="shared" si="44"/>
        <v>37.46</v>
      </c>
      <c r="H41" s="221">
        <f t="shared" si="44"/>
        <v>28.3</v>
      </c>
      <c r="I41" s="221">
        <f t="shared" si="44"/>
        <v>25.84</v>
      </c>
      <c r="J41" s="221">
        <f t="shared" si="44"/>
        <v>24.97</v>
      </c>
      <c r="K41" s="221">
        <f t="shared" si="44"/>
        <v>23.79</v>
      </c>
      <c r="L41" s="221">
        <f t="shared" si="44"/>
        <v>22.15</v>
      </c>
      <c r="M41" s="221">
        <f t="shared" si="44"/>
        <v>19.36</v>
      </c>
      <c r="P41" s="225" t="s">
        <v>265</v>
      </c>
      <c r="Q41" s="230">
        <f>SUM(Q22:Q38)</f>
        <v>16652</v>
      </c>
      <c r="R41" s="230">
        <f t="shared" ref="R41:U41" si="45">SUM(R22:R38)</f>
        <v>16872</v>
      </c>
      <c r="S41" s="230">
        <f t="shared" si="45"/>
        <v>16653</v>
      </c>
      <c r="T41" s="230">
        <f t="shared" si="45"/>
        <v>16511</v>
      </c>
      <c r="U41" s="230">
        <f t="shared" si="45"/>
        <v>16523</v>
      </c>
      <c r="V41" s="230">
        <f t="shared" ref="V41:Z41" si="46">SUM(V22:V38)</f>
        <v>16516</v>
      </c>
      <c r="W41" s="230">
        <f t="shared" si="46"/>
        <v>16509</v>
      </c>
      <c r="X41" s="230">
        <f t="shared" si="46"/>
        <v>16502</v>
      </c>
      <c r="Y41" s="230">
        <f t="shared" si="46"/>
        <v>16495</v>
      </c>
      <c r="Z41" s="230">
        <f t="shared" si="46"/>
        <v>16488</v>
      </c>
      <c r="AA41" s="228"/>
      <c r="AC41" s="232"/>
      <c r="AI41" s="236"/>
      <c r="AJ41" s="236"/>
      <c r="AK41" s="236"/>
      <c r="AL41" s="236"/>
      <c r="AM41" s="236"/>
      <c r="AN41" s="228"/>
      <c r="AP41" s="225" t="s">
        <v>265</v>
      </c>
      <c r="AQ41" s="230">
        <f>SUM(AQ22:AQ38)</f>
        <v>601240</v>
      </c>
      <c r="AR41" s="230">
        <f t="shared" ref="AR41:AU41" si="47">SUM(AR22:AR38)</f>
        <v>552084</v>
      </c>
      <c r="AS41" s="230">
        <f t="shared" si="47"/>
        <v>442717</v>
      </c>
      <c r="AT41" s="230">
        <f t="shared" si="47"/>
        <v>618467</v>
      </c>
      <c r="AU41" s="230">
        <f t="shared" si="47"/>
        <v>467563</v>
      </c>
      <c r="AV41" s="230">
        <f t="shared" ref="AV41:AZ41" si="48">SUM(AV22:AV38)</f>
        <v>426702</v>
      </c>
      <c r="AW41" s="230">
        <f t="shared" si="48"/>
        <v>412303</v>
      </c>
      <c r="AX41" s="230">
        <f t="shared" si="48"/>
        <v>392647</v>
      </c>
      <c r="AY41" s="230">
        <f t="shared" si="48"/>
        <v>365347</v>
      </c>
      <c r="AZ41" s="230">
        <f t="shared" si="48"/>
        <v>319278</v>
      </c>
      <c r="BB41" s="228"/>
      <c r="BC41" s="228"/>
      <c r="BE41" s="228"/>
    </row>
    <row r="42" spans="2:60" x14ac:dyDescent="0.35">
      <c r="B42" s="225" t="s">
        <v>266</v>
      </c>
      <c r="C42" s="221"/>
      <c r="D42" s="221">
        <f t="shared" si="44"/>
        <v>33.409999999999997</v>
      </c>
      <c r="E42" s="227">
        <f t="shared" si="44"/>
        <v>30.7</v>
      </c>
      <c r="F42" s="221">
        <f t="shared" si="44"/>
        <v>24.46</v>
      </c>
      <c r="G42" s="221">
        <f t="shared" si="44"/>
        <v>34.450000000000003</v>
      </c>
      <c r="H42" s="221">
        <f t="shared" si="44"/>
        <v>25.16</v>
      </c>
      <c r="I42" s="221">
        <f t="shared" si="44"/>
        <v>22.68</v>
      </c>
      <c r="J42" s="221">
        <f t="shared" si="44"/>
        <v>21.77</v>
      </c>
      <c r="K42" s="221">
        <f t="shared" si="44"/>
        <v>20.78</v>
      </c>
      <c r="L42" s="221">
        <f t="shared" si="44"/>
        <v>19.55</v>
      </c>
      <c r="M42" s="221">
        <f>ROUND(AZ42/Z42, 2)</f>
        <v>17.010000000000002</v>
      </c>
      <c r="P42" s="225" t="s">
        <v>266</v>
      </c>
      <c r="Q42" s="230">
        <f>SUM(Q22,Q25:Q38)</f>
        <v>14485</v>
      </c>
      <c r="R42" s="230">
        <f t="shared" ref="R42:U42" si="49">SUM(R22,R25:R38)</f>
        <v>14506</v>
      </c>
      <c r="S42" s="230">
        <f t="shared" si="49"/>
        <v>14264</v>
      </c>
      <c r="T42" s="230">
        <f t="shared" si="49"/>
        <v>14153</v>
      </c>
      <c r="U42" s="230">
        <f t="shared" si="49"/>
        <v>14165</v>
      </c>
      <c r="V42" s="230">
        <f t="shared" ref="V42:Z42" si="50">SUM(V22,V25:V38)</f>
        <v>14158</v>
      </c>
      <c r="W42" s="230">
        <f t="shared" si="50"/>
        <v>14151</v>
      </c>
      <c r="X42" s="230">
        <f t="shared" si="50"/>
        <v>14144</v>
      </c>
      <c r="Y42" s="230">
        <f t="shared" si="50"/>
        <v>14137</v>
      </c>
      <c r="Z42" s="230">
        <f t="shared" si="50"/>
        <v>14130</v>
      </c>
      <c r="AA42" s="228"/>
      <c r="AC42" s="232"/>
      <c r="AI42" s="236"/>
      <c r="AJ42" s="236"/>
      <c r="AK42" s="236"/>
      <c r="AL42" s="236"/>
      <c r="AM42" s="236"/>
      <c r="AN42" s="228"/>
      <c r="AP42" s="225" t="s">
        <v>266</v>
      </c>
      <c r="AQ42" s="230">
        <f>SUM(AQ22,AQ25:AQ38)</f>
        <v>483894</v>
      </c>
      <c r="AR42" s="230">
        <f t="shared" ref="AR42:AU42" si="51">SUM(AR22,AR25:AR38)</f>
        <v>445332</v>
      </c>
      <c r="AS42" s="230">
        <f t="shared" si="51"/>
        <v>348884</v>
      </c>
      <c r="AT42" s="230">
        <f t="shared" si="51"/>
        <v>487605</v>
      </c>
      <c r="AU42" s="230">
        <f t="shared" si="51"/>
        <v>356462</v>
      </c>
      <c r="AV42" s="230">
        <f t="shared" ref="AV42:AZ42" si="52">SUM(AV22,AV25:AV38)</f>
        <v>321144</v>
      </c>
      <c r="AW42" s="230">
        <f t="shared" si="52"/>
        <v>308119</v>
      </c>
      <c r="AX42" s="230">
        <f t="shared" si="52"/>
        <v>293877</v>
      </c>
      <c r="AY42" s="230">
        <f t="shared" si="52"/>
        <v>276349</v>
      </c>
      <c r="AZ42" s="230">
        <f t="shared" si="52"/>
        <v>240310</v>
      </c>
      <c r="BA42" s="228"/>
    </row>
    <row r="43" spans="2:60" x14ac:dyDescent="0.35">
      <c r="B43" s="225" t="s">
        <v>267</v>
      </c>
      <c r="C43" s="221"/>
      <c r="D43" s="221">
        <f t="shared" si="44"/>
        <v>54.15</v>
      </c>
      <c r="E43" s="227">
        <f t="shared" si="44"/>
        <v>45.12</v>
      </c>
      <c r="F43" s="221">
        <f t="shared" si="44"/>
        <v>39.28</v>
      </c>
      <c r="G43" s="221">
        <f t="shared" si="44"/>
        <v>55.5</v>
      </c>
      <c r="H43" s="221">
        <f t="shared" si="44"/>
        <v>47.12</v>
      </c>
      <c r="I43" s="221">
        <f t="shared" si="44"/>
        <v>44.77</v>
      </c>
      <c r="J43" s="221">
        <f t="shared" si="44"/>
        <v>44.18</v>
      </c>
      <c r="K43" s="221">
        <f t="shared" si="44"/>
        <v>41.89</v>
      </c>
      <c r="L43" s="221">
        <f t="shared" si="44"/>
        <v>37.74</v>
      </c>
      <c r="M43" s="221">
        <f t="shared" si="44"/>
        <v>33.49</v>
      </c>
      <c r="P43" s="225" t="s">
        <v>267</v>
      </c>
      <c r="Q43" s="230">
        <f>SUM(Q23:Q24)</f>
        <v>2167</v>
      </c>
      <c r="R43" s="230">
        <f t="shared" ref="R43:U43" si="53">SUM(R23:R24)</f>
        <v>2366</v>
      </c>
      <c r="S43" s="230">
        <f t="shared" si="53"/>
        <v>2389</v>
      </c>
      <c r="T43" s="230">
        <f t="shared" si="53"/>
        <v>2358</v>
      </c>
      <c r="U43" s="230">
        <f t="shared" si="53"/>
        <v>2358</v>
      </c>
      <c r="V43" s="230">
        <f t="shared" ref="V43:Z43" si="54">SUM(V23:V24)</f>
        <v>2358</v>
      </c>
      <c r="W43" s="230">
        <f t="shared" si="54"/>
        <v>2358</v>
      </c>
      <c r="X43" s="230">
        <f t="shared" si="54"/>
        <v>2358</v>
      </c>
      <c r="Y43" s="230">
        <f t="shared" si="54"/>
        <v>2358</v>
      </c>
      <c r="Z43" s="230">
        <f t="shared" si="54"/>
        <v>2358</v>
      </c>
      <c r="AA43" s="228"/>
      <c r="AC43" s="232"/>
      <c r="AI43" s="236"/>
      <c r="AJ43" s="236"/>
      <c r="AK43" s="236"/>
      <c r="AL43" s="236"/>
      <c r="AM43" s="236"/>
      <c r="AN43" s="228"/>
      <c r="AP43" s="225" t="s">
        <v>267</v>
      </c>
      <c r="AQ43" s="230">
        <f>SUM(AQ23:AQ24)</f>
        <v>117346</v>
      </c>
      <c r="AR43" s="230">
        <f t="shared" ref="AR43:AU43" si="55">SUM(AR23:AR24)</f>
        <v>106752</v>
      </c>
      <c r="AS43" s="230">
        <f t="shared" si="55"/>
        <v>93833</v>
      </c>
      <c r="AT43" s="230">
        <f t="shared" si="55"/>
        <v>130862</v>
      </c>
      <c r="AU43" s="230">
        <f t="shared" si="55"/>
        <v>111101</v>
      </c>
      <c r="AV43" s="230">
        <f t="shared" ref="AV43:AZ43" si="56">SUM(AV23:AV24)</f>
        <v>105558</v>
      </c>
      <c r="AW43" s="230">
        <f t="shared" si="56"/>
        <v>104184</v>
      </c>
      <c r="AX43" s="230">
        <f t="shared" si="56"/>
        <v>98770</v>
      </c>
      <c r="AY43" s="230">
        <f t="shared" si="56"/>
        <v>88998</v>
      </c>
      <c r="AZ43" s="230">
        <f t="shared" si="56"/>
        <v>78968</v>
      </c>
      <c r="BA43" s="228"/>
    </row>
    <row r="44" spans="2:60" x14ac:dyDescent="0.35">
      <c r="B44" s="232"/>
      <c r="C44" s="237"/>
      <c r="D44" s="233"/>
      <c r="E44" s="233"/>
      <c r="F44" s="233"/>
      <c r="G44" s="233"/>
      <c r="H44" s="233"/>
      <c r="I44" s="233"/>
      <c r="J44" s="233"/>
      <c r="K44" s="233"/>
      <c r="L44" s="233"/>
      <c r="M44" s="233"/>
      <c r="N44" s="233"/>
      <c r="O44" s="233"/>
      <c r="P44" s="233"/>
      <c r="Q44" s="233"/>
      <c r="R44" s="233"/>
      <c r="S44" s="233"/>
      <c r="T44" s="233"/>
      <c r="U44" s="233"/>
      <c r="V44" s="233"/>
      <c r="W44" s="233"/>
      <c r="X44" s="233"/>
      <c r="Y44" s="233"/>
      <c r="Z44" s="233"/>
      <c r="AA44" s="233"/>
      <c r="AB44" s="233"/>
      <c r="AC44" s="233"/>
      <c r="AD44" s="233"/>
      <c r="AE44" s="233"/>
      <c r="AF44" s="233"/>
      <c r="AG44" s="233"/>
      <c r="AH44" s="233"/>
      <c r="AI44" s="233"/>
      <c r="AJ44" s="233"/>
      <c r="AK44" s="233"/>
      <c r="AL44" s="233"/>
      <c r="AM44" s="233"/>
      <c r="AN44" s="233"/>
      <c r="AO44" s="233"/>
      <c r="AP44" s="233"/>
      <c r="AQ44" s="233"/>
      <c r="AR44" s="233"/>
      <c r="AS44" s="233"/>
      <c r="AT44" s="233"/>
      <c r="AU44" s="233"/>
      <c r="AV44" s="233"/>
      <c r="AW44" s="233"/>
      <c r="AX44" s="233"/>
      <c r="AY44" s="233"/>
      <c r="AZ44" s="233"/>
      <c r="BA44" s="233"/>
    </row>
    <row r="45" spans="2:60" s="104" customFormat="1" ht="20.85" customHeight="1" x14ac:dyDescent="0.35">
      <c r="B45" s="238" t="s">
        <v>268</v>
      </c>
    </row>
    <row r="46" spans="2:60" x14ac:dyDescent="0.35">
      <c r="J46" s="239"/>
      <c r="K46" s="239"/>
      <c r="L46" s="239"/>
      <c r="M46" s="239"/>
      <c r="AC46" s="228"/>
    </row>
    <row r="47" spans="2:60" x14ac:dyDescent="0.35">
      <c r="B47" s="319" t="s">
        <v>269</v>
      </c>
      <c r="C47" s="320"/>
      <c r="D47" s="320"/>
      <c r="E47" s="320"/>
      <c r="F47" s="320"/>
      <c r="G47" s="320"/>
      <c r="H47" s="320"/>
      <c r="I47" s="320"/>
      <c r="J47" s="320"/>
      <c r="K47" s="320"/>
      <c r="L47" s="320"/>
      <c r="M47" s="321"/>
    </row>
    <row r="48" spans="2:60" x14ac:dyDescent="0.35">
      <c r="B48" s="218" t="s">
        <v>161</v>
      </c>
      <c r="C48" s="219"/>
      <c r="D48" s="220" t="s">
        <v>58</v>
      </c>
      <c r="E48" s="220" t="s">
        <v>59</v>
      </c>
      <c r="F48" s="220" t="s">
        <v>60</v>
      </c>
      <c r="G48" s="220" t="s">
        <v>61</v>
      </c>
      <c r="H48" s="222" t="s">
        <v>62</v>
      </c>
      <c r="I48" s="222" t="s">
        <v>63</v>
      </c>
      <c r="J48" s="222" t="s">
        <v>64</v>
      </c>
      <c r="K48" s="222" t="s">
        <v>65</v>
      </c>
      <c r="L48" s="222" t="s">
        <v>66</v>
      </c>
      <c r="M48" s="222" t="s">
        <v>67</v>
      </c>
    </row>
    <row r="49" spans="2:13" x14ac:dyDescent="0.35">
      <c r="B49" s="223" t="s">
        <v>104</v>
      </c>
      <c r="C49" s="223" t="s">
        <v>116</v>
      </c>
      <c r="D49" s="221"/>
      <c r="E49" s="221"/>
      <c r="F49" s="221"/>
      <c r="G49" s="221"/>
      <c r="H49" s="221"/>
      <c r="I49" s="221"/>
      <c r="J49" s="221"/>
      <c r="K49" s="221"/>
      <c r="L49" s="221"/>
      <c r="M49" s="221"/>
    </row>
    <row r="50" spans="2:13" x14ac:dyDescent="0.35">
      <c r="B50" s="225" t="s">
        <v>73</v>
      </c>
      <c r="C50" s="226"/>
      <c r="D50" s="227">
        <f>FD_Input_Final_Data!Y5</f>
        <v>65.78</v>
      </c>
      <c r="E50" s="227">
        <f>FD_Input_Final_Data!Z5</f>
        <v>59.16</v>
      </c>
      <c r="F50" s="227">
        <f>FD_Input_Final_Data!AA5</f>
        <v>40.270000000000003</v>
      </c>
      <c r="G50" s="227">
        <f>FD_Input_Final_Data!AB5</f>
        <v>25.34</v>
      </c>
      <c r="H50" s="227">
        <f>FD_Input_Final_Data!AC5</f>
        <v>23.14</v>
      </c>
      <c r="I50" s="227">
        <f>FD_Input_Final_Data!AD5</f>
        <v>19.920000000000002</v>
      </c>
      <c r="J50" s="227">
        <f>FD_Input_Final_Data!AE5</f>
        <v>19.7</v>
      </c>
      <c r="K50" s="227">
        <f>FD_Input_Final_Data!AF5</f>
        <v>19.5</v>
      </c>
      <c r="L50" s="227">
        <f>FD_Input_Final_Data!AG5</f>
        <v>18.100000000000001</v>
      </c>
      <c r="M50" s="227">
        <f>FD_Input_Final_Data!AH5</f>
        <v>17.399999999999999</v>
      </c>
    </row>
    <row r="51" spans="2:13" x14ac:dyDescent="0.35">
      <c r="B51" s="225" t="s">
        <v>94</v>
      </c>
      <c r="C51" s="226"/>
      <c r="D51" s="227">
        <f>FD_Input_Final_Data!Y6</f>
        <v>57.7</v>
      </c>
      <c r="E51" s="227">
        <f>FD_Input_Final_Data!Z6</f>
        <v>48.77</v>
      </c>
      <c r="F51" s="227">
        <f>FD_Input_Final_Data!AA6</f>
        <v>43.32</v>
      </c>
      <c r="G51" s="227">
        <f>FD_Input_Final_Data!AB6</f>
        <v>58.4</v>
      </c>
      <c r="H51" s="227">
        <f>FD_Input_Final_Data!AC6</f>
        <v>49.93</v>
      </c>
      <c r="I51" s="227">
        <f>FD_Input_Final_Data!AD6</f>
        <v>44.93</v>
      </c>
      <c r="J51" s="227">
        <f>FD_Input_Final_Data!AE6</f>
        <v>44.38</v>
      </c>
      <c r="K51" s="227">
        <f>FD_Input_Final_Data!AF6</f>
        <v>42.17</v>
      </c>
      <c r="L51" s="227">
        <f>FD_Input_Final_Data!AG6</f>
        <v>38.020000000000003</v>
      </c>
      <c r="M51" s="227">
        <f>FD_Input_Final_Data!AH6</f>
        <v>33.869999999999997</v>
      </c>
    </row>
    <row r="52" spans="2:13" x14ac:dyDescent="0.35">
      <c r="B52" s="225" t="s">
        <v>95</v>
      </c>
      <c r="C52" s="226"/>
      <c r="D52" s="227">
        <f>FD_Input_Final_Data!Y7</f>
        <v>38.090000000000003</v>
      </c>
      <c r="E52" s="227">
        <f>FD_Input_Final_Data!Z7</f>
        <v>50.8</v>
      </c>
      <c r="F52" s="227">
        <f>FD_Input_Final_Data!AA7</f>
        <v>41.81</v>
      </c>
      <c r="G52" s="227">
        <f>FD_Input_Final_Data!AB7</f>
        <v>41.95</v>
      </c>
      <c r="H52" s="227">
        <f>FD_Input_Final_Data!AC7</f>
        <v>39.72</v>
      </c>
      <c r="I52" s="227">
        <f>FD_Input_Final_Data!AD7</f>
        <v>37.76</v>
      </c>
      <c r="J52" s="227">
        <f>FD_Input_Final_Data!AE7</f>
        <v>35.78</v>
      </c>
      <c r="K52" s="227">
        <f>FD_Input_Final_Data!AF7</f>
        <v>29.81</v>
      </c>
      <c r="L52" s="227">
        <f>FD_Input_Final_Data!AG7</f>
        <v>25.93</v>
      </c>
      <c r="M52" s="227">
        <f>FD_Input_Final_Data!AH7</f>
        <v>17.260000000000002</v>
      </c>
    </row>
    <row r="53" spans="2:13" x14ac:dyDescent="0.35">
      <c r="B53" s="225" t="s">
        <v>96</v>
      </c>
      <c r="C53" s="226"/>
      <c r="D53" s="227">
        <f>FD_Input_Final_Data!Y8</f>
        <v>26.34</v>
      </c>
      <c r="E53" s="227">
        <f>FD_Input_Final_Data!Z8</f>
        <v>35.07</v>
      </c>
      <c r="F53" s="227">
        <f>FD_Input_Final_Data!AA8</f>
        <v>29.14</v>
      </c>
      <c r="G53" s="227">
        <f>FD_Input_Final_Data!AB8</f>
        <v>36.130000000000003</v>
      </c>
      <c r="H53" s="227">
        <f>FD_Input_Final_Data!AC8</f>
        <v>26</v>
      </c>
      <c r="I53" s="227">
        <f>FD_Input_Final_Data!AD8</f>
        <v>19.329999999999998</v>
      </c>
      <c r="J53" s="227">
        <f>FD_Input_Final_Data!AE8</f>
        <v>18.11</v>
      </c>
      <c r="K53" s="227">
        <f>FD_Input_Final_Data!AF8</f>
        <v>16.739999999999998</v>
      </c>
      <c r="L53" s="227">
        <f>FD_Input_Final_Data!AG8</f>
        <v>15.36</v>
      </c>
      <c r="M53" s="227">
        <f>FD_Input_Final_Data!AH8</f>
        <v>14</v>
      </c>
    </row>
    <row r="54" spans="2:13" x14ac:dyDescent="0.35">
      <c r="B54" s="225" t="s">
        <v>97</v>
      </c>
      <c r="C54" s="226"/>
      <c r="D54" s="227">
        <f>FD_Input_Final_Data!Y9</f>
        <v>48.15</v>
      </c>
      <c r="E54" s="227">
        <f>FD_Input_Final_Data!Z9</f>
        <v>40.43</v>
      </c>
      <c r="F54" s="227">
        <f>FD_Input_Final_Data!AA9</f>
        <v>33.58</v>
      </c>
      <c r="G54" s="227">
        <f>FD_Input_Final_Data!AB9</f>
        <v>34.89</v>
      </c>
      <c r="H54" s="227">
        <f>FD_Input_Final_Data!AC9</f>
        <v>24.94</v>
      </c>
      <c r="I54" s="227">
        <f>FD_Input_Final_Data!AD9</f>
        <v>18.8</v>
      </c>
      <c r="J54" s="227">
        <f>FD_Input_Final_Data!AE9</f>
        <v>17.600000000000001</v>
      </c>
      <c r="K54" s="227">
        <f>FD_Input_Final_Data!AF9</f>
        <v>16.399999999999999</v>
      </c>
      <c r="L54" s="227">
        <f>FD_Input_Final_Data!AG9</f>
        <v>15.2</v>
      </c>
      <c r="M54" s="227">
        <f>FD_Input_Final_Data!AH9</f>
        <v>14</v>
      </c>
    </row>
    <row r="55" spans="2:13" x14ac:dyDescent="0.35">
      <c r="B55" s="225" t="s">
        <v>99</v>
      </c>
      <c r="C55" s="226"/>
      <c r="D55" s="227">
        <f>FD_Input_Final_Data!Y10</f>
        <v>29.7</v>
      </c>
      <c r="E55" s="227">
        <f>FD_Input_Final_Data!Z10</f>
        <v>28.45</v>
      </c>
      <c r="F55" s="227">
        <f>FD_Input_Final_Data!AA10</f>
        <v>25.72</v>
      </c>
      <c r="G55" s="227">
        <f>FD_Input_Final_Data!AB10</f>
        <v>38.01</v>
      </c>
      <c r="H55" s="227">
        <f>FD_Input_Final_Data!AC10</f>
        <v>21</v>
      </c>
      <c r="I55" s="227">
        <f>FD_Input_Final_Data!AD10</f>
        <v>20.45</v>
      </c>
      <c r="J55" s="227">
        <f>FD_Input_Final_Data!AE10</f>
        <v>20.41</v>
      </c>
      <c r="K55" s="227">
        <f>FD_Input_Final_Data!AF10</f>
        <v>19.61</v>
      </c>
      <c r="L55" s="227">
        <f>FD_Input_Final_Data!AG10</f>
        <v>19.61</v>
      </c>
      <c r="M55" s="227">
        <f>FD_Input_Final_Data!AH10</f>
        <v>17.27</v>
      </c>
    </row>
    <row r="56" spans="2:13" x14ac:dyDescent="0.35">
      <c r="B56" s="225" t="s">
        <v>100</v>
      </c>
      <c r="C56" s="226"/>
      <c r="D56" s="227">
        <f>FD_Input_Final_Data!Y11</f>
        <v>58.62</v>
      </c>
      <c r="E56" s="227">
        <f>FD_Input_Final_Data!Z11</f>
        <v>54.01</v>
      </c>
      <c r="F56" s="227">
        <f>FD_Input_Final_Data!AA11</f>
        <v>42.21</v>
      </c>
      <c r="G56" s="227">
        <f>FD_Input_Final_Data!AB11</f>
        <v>37.15</v>
      </c>
      <c r="H56" s="227">
        <f>FD_Input_Final_Data!AC11</f>
        <v>25.82</v>
      </c>
      <c r="I56" s="227">
        <f>FD_Input_Final_Data!AD11</f>
        <v>24.31</v>
      </c>
      <c r="J56" s="227">
        <f>FD_Input_Final_Data!AE11</f>
        <v>21.27</v>
      </c>
      <c r="K56" s="227">
        <f>FD_Input_Final_Data!AF11</f>
        <v>19.95</v>
      </c>
      <c r="L56" s="227">
        <f>FD_Input_Final_Data!AG11</f>
        <v>19.77</v>
      </c>
      <c r="M56" s="227">
        <f>FD_Input_Final_Data!AH11</f>
        <v>17.07</v>
      </c>
    </row>
    <row r="57" spans="2:13" x14ac:dyDescent="0.35">
      <c r="B57" s="231" t="s">
        <v>120</v>
      </c>
      <c r="C57" s="226"/>
      <c r="D57" s="227">
        <f>FD_Input_Final_Data!Y12</f>
        <v>63.9</v>
      </c>
      <c r="E57" s="227">
        <f>FD_Input_Final_Data!Z12</f>
        <v>53.03</v>
      </c>
      <c r="F57" s="227">
        <f>FD_Input_Final_Data!AA12</f>
        <v>49.73</v>
      </c>
      <c r="G57" s="227">
        <f>FD_Input_Final_Data!AB12</f>
        <v>50.63</v>
      </c>
      <c r="H57" s="227">
        <f>FD_Input_Final_Data!AC12</f>
        <v>29.36</v>
      </c>
      <c r="I57" s="227">
        <f>FD_Input_Final_Data!AD12</f>
        <v>26.35</v>
      </c>
      <c r="J57" s="227">
        <f>FD_Input_Final_Data!AE12</f>
        <v>25.5</v>
      </c>
      <c r="K57" s="227">
        <f>FD_Input_Final_Data!AF12</f>
        <v>24.09</v>
      </c>
      <c r="L57" s="227">
        <f>FD_Input_Final_Data!AG12</f>
        <v>22.28</v>
      </c>
      <c r="M57" s="227">
        <f>FD_Input_Final_Data!AH12</f>
        <v>18.71</v>
      </c>
    </row>
    <row r="58" spans="2:13" x14ac:dyDescent="0.35">
      <c r="B58" s="225" t="s">
        <v>102</v>
      </c>
      <c r="C58" s="226"/>
      <c r="D58" s="227">
        <f>FD_Input_Final_Data!Y13</f>
        <v>30.92</v>
      </c>
      <c r="E58" s="227">
        <f>FD_Input_Final_Data!Z13</f>
        <v>22.53</v>
      </c>
      <c r="F58" s="227">
        <f>FD_Input_Final_Data!AA13</f>
        <v>18.52</v>
      </c>
      <c r="G58" s="227">
        <f>FD_Input_Final_Data!AB13</f>
        <v>32.01</v>
      </c>
      <c r="H58" s="227">
        <f>FD_Input_Final_Data!AC13</f>
        <v>24.01</v>
      </c>
      <c r="I58" s="227">
        <f>FD_Input_Final_Data!AD13</f>
        <v>23.5</v>
      </c>
      <c r="J58" s="227">
        <f>FD_Input_Final_Data!AE13</f>
        <v>23.5</v>
      </c>
      <c r="K58" s="227">
        <f>FD_Input_Final_Data!AF13</f>
        <v>22.76</v>
      </c>
      <c r="L58" s="227">
        <f>FD_Input_Final_Data!AG13</f>
        <v>22</v>
      </c>
      <c r="M58" s="227">
        <f>FD_Input_Final_Data!AH13</f>
        <v>20</v>
      </c>
    </row>
    <row r="59" spans="2:13" x14ac:dyDescent="0.35">
      <c r="B59" s="225" t="s">
        <v>103</v>
      </c>
      <c r="C59" s="226"/>
      <c r="D59" s="227">
        <f>FD_Input_Final_Data!Y14</f>
        <v>39.49</v>
      </c>
      <c r="E59" s="227">
        <f>FD_Input_Final_Data!Z14</f>
        <v>44.19</v>
      </c>
      <c r="F59" s="227">
        <f>FD_Input_Final_Data!AA14</f>
        <v>37.97</v>
      </c>
      <c r="G59" s="227">
        <f>FD_Input_Final_Data!AB14</f>
        <v>42.84</v>
      </c>
      <c r="H59" s="227">
        <f>FD_Input_Final_Data!AC14</f>
        <v>38.96</v>
      </c>
      <c r="I59" s="227">
        <f>FD_Input_Final_Data!AD14</f>
        <v>32.75</v>
      </c>
      <c r="J59" s="227">
        <f>FD_Input_Final_Data!AE14</f>
        <v>30.99</v>
      </c>
      <c r="K59" s="227">
        <f>FD_Input_Final_Data!AF14</f>
        <v>30.08</v>
      </c>
      <c r="L59" s="227">
        <f>FD_Input_Final_Data!AG14</f>
        <v>28.19</v>
      </c>
      <c r="M59" s="227">
        <f>FD_Input_Final_Data!AH14</f>
        <v>21.99</v>
      </c>
    </row>
    <row r="60" spans="2:13" x14ac:dyDescent="0.35">
      <c r="B60" s="225" t="s">
        <v>121</v>
      </c>
      <c r="C60" s="226"/>
      <c r="D60" s="227" t="str">
        <f>FD_Input_Final_Data!Y15</f>
        <v>-</v>
      </c>
      <c r="E60" s="227" t="str">
        <f>FD_Input_Final_Data!Z15</f>
        <v>-</v>
      </c>
      <c r="F60" s="227" t="str">
        <f>FD_Input_Final_Data!AA15</f>
        <v>-</v>
      </c>
      <c r="G60" s="227" t="str">
        <f>FD_Input_Final_Data!AB15</f>
        <v>-</v>
      </c>
      <c r="H60" s="227" t="str">
        <f>FD_Input_Final_Data!AC15</f>
        <v>-</v>
      </c>
      <c r="I60" s="227" t="str">
        <f>FD_Input_Final_Data!AD15</f>
        <v>-</v>
      </c>
      <c r="J60" s="227" t="str">
        <f>FD_Input_Final_Data!AE15</f>
        <v>-</v>
      </c>
      <c r="K60" s="227" t="str">
        <f>FD_Input_Final_Data!AF15</f>
        <v>-</v>
      </c>
      <c r="L60" s="227" t="str">
        <f>FD_Input_Final_Data!AG15</f>
        <v>-</v>
      </c>
      <c r="M60" s="227" t="str">
        <f>FD_Input_Final_Data!AH15</f>
        <v>-</v>
      </c>
    </row>
    <row r="61" spans="2:13" x14ac:dyDescent="0.35">
      <c r="B61" s="225" t="s">
        <v>122</v>
      </c>
      <c r="C61" s="226"/>
      <c r="D61" s="227" t="str">
        <f>FD_Input_Final_Data!Y16</f>
        <v>-</v>
      </c>
      <c r="E61" s="227" t="str">
        <f>FD_Input_Final_Data!Z16</f>
        <v>-</v>
      </c>
      <c r="F61" s="227" t="str">
        <f>FD_Input_Final_Data!AA16</f>
        <v>-</v>
      </c>
      <c r="G61" s="227" t="str">
        <f>FD_Input_Final_Data!AB16</f>
        <v>-</v>
      </c>
      <c r="H61" s="227" t="str">
        <f>FD_Input_Final_Data!AC16</f>
        <v>-</v>
      </c>
      <c r="I61" s="227" t="str">
        <f>FD_Input_Final_Data!AD16</f>
        <v>-</v>
      </c>
      <c r="J61" s="227" t="str">
        <f>FD_Input_Final_Data!AE16</f>
        <v>-</v>
      </c>
      <c r="K61" s="227" t="str">
        <f>FD_Input_Final_Data!AF16</f>
        <v>-</v>
      </c>
      <c r="L61" s="227" t="str">
        <f>FD_Input_Final_Data!AG16</f>
        <v>-</v>
      </c>
      <c r="M61" s="227" t="str">
        <f>FD_Input_Final_Data!AH16</f>
        <v>-</v>
      </c>
    </row>
    <row r="62" spans="2:13" x14ac:dyDescent="0.35">
      <c r="B62" s="225" t="s">
        <v>123</v>
      </c>
      <c r="C62" s="226"/>
      <c r="D62" s="227" t="str">
        <f>FD_Input_Final_Data!Y17</f>
        <v>-</v>
      </c>
      <c r="E62" s="227" t="str">
        <f>FD_Input_Final_Data!Z17</f>
        <v>-</v>
      </c>
      <c r="F62" s="227" t="str">
        <f>FD_Input_Final_Data!AA17</f>
        <v>-</v>
      </c>
      <c r="G62" s="227" t="str">
        <f>FD_Input_Final_Data!AB17</f>
        <v>-</v>
      </c>
      <c r="H62" s="227" t="str">
        <f>FD_Input_Final_Data!AC17</f>
        <v>-</v>
      </c>
      <c r="I62" s="227" t="str">
        <f>FD_Input_Final_Data!AD17</f>
        <v>-</v>
      </c>
      <c r="J62" s="227" t="str">
        <f>FD_Input_Final_Data!AE17</f>
        <v>-</v>
      </c>
      <c r="K62" s="227" t="str">
        <f>FD_Input_Final_Data!AF17</f>
        <v>-</v>
      </c>
      <c r="L62" s="227" t="str">
        <f>FD_Input_Final_Data!AG17</f>
        <v>-</v>
      </c>
      <c r="M62" s="227" t="str">
        <f>FD_Input_Final_Data!AH17</f>
        <v>-</v>
      </c>
    </row>
    <row r="63" spans="2:13" x14ac:dyDescent="0.35">
      <c r="B63" s="225" t="s">
        <v>124</v>
      </c>
      <c r="C63" s="226"/>
      <c r="D63" s="227" t="str">
        <f>FD_Input_Final_Data!Y18</f>
        <v>-</v>
      </c>
      <c r="E63" s="227" t="str">
        <f>FD_Input_Final_Data!Z18</f>
        <v>-</v>
      </c>
      <c r="F63" s="227" t="str">
        <f>FD_Input_Final_Data!AA18</f>
        <v>-</v>
      </c>
      <c r="G63" s="227" t="str">
        <f>FD_Input_Final_Data!AB18</f>
        <v>-</v>
      </c>
      <c r="H63" s="227" t="str">
        <f>FD_Input_Final_Data!AC18</f>
        <v>-</v>
      </c>
      <c r="I63" s="227" t="str">
        <f>FD_Input_Final_Data!AD18</f>
        <v>-</v>
      </c>
      <c r="J63" s="227" t="str">
        <f>FD_Input_Final_Data!AE18</f>
        <v>-</v>
      </c>
      <c r="K63" s="227" t="str">
        <f>FD_Input_Final_Data!AF18</f>
        <v>-</v>
      </c>
      <c r="L63" s="227" t="str">
        <f>FD_Input_Final_Data!AG18</f>
        <v>-</v>
      </c>
      <c r="M63" s="227" t="str">
        <f>FD_Input_Final_Data!AH18</f>
        <v>-</v>
      </c>
    </row>
    <row r="64" spans="2:13" x14ac:dyDescent="0.35">
      <c r="B64" s="225" t="s">
        <v>125</v>
      </c>
      <c r="C64" s="226"/>
      <c r="D64" s="227" t="str">
        <f>FD_Input_Final_Data!Y19</f>
        <v>-</v>
      </c>
      <c r="E64" s="227" t="str">
        <f>FD_Input_Final_Data!Z19</f>
        <v>-</v>
      </c>
      <c r="F64" s="227" t="str">
        <f>FD_Input_Final_Data!AA19</f>
        <v>-</v>
      </c>
      <c r="G64" s="227" t="str">
        <f>FD_Input_Final_Data!AB19</f>
        <v>-</v>
      </c>
      <c r="H64" s="227" t="str">
        <f>FD_Input_Final_Data!AC19</f>
        <v>-</v>
      </c>
      <c r="I64" s="227" t="str">
        <f>FD_Input_Final_Data!AD19</f>
        <v>-</v>
      </c>
      <c r="J64" s="227" t="str">
        <f>FD_Input_Final_Data!AE19</f>
        <v>-</v>
      </c>
      <c r="K64" s="227" t="str">
        <f>FD_Input_Final_Data!AF19</f>
        <v>-</v>
      </c>
      <c r="L64" s="227" t="str">
        <f>FD_Input_Final_Data!AG19</f>
        <v>-</v>
      </c>
      <c r="M64" s="227" t="str">
        <f>FD_Input_Final_Data!AH19</f>
        <v>-</v>
      </c>
    </row>
    <row r="65" spans="2:13" x14ac:dyDescent="0.35">
      <c r="B65" s="225" t="s">
        <v>98</v>
      </c>
      <c r="C65" s="226"/>
      <c r="D65" s="227">
        <f>FD_Input_Final_Data!Y20</f>
        <v>31.38</v>
      </c>
      <c r="E65" s="227">
        <f>FD_Input_Final_Data!Z20</f>
        <v>31.7</v>
      </c>
      <c r="F65" s="227">
        <f>FD_Input_Final_Data!AA20</f>
        <v>28.03</v>
      </c>
      <c r="G65" s="227">
        <f>FD_Input_Final_Data!AB20</f>
        <v>41.02</v>
      </c>
      <c r="H65" s="227">
        <f>FD_Input_Final_Data!AC20</f>
        <v>26.99</v>
      </c>
      <c r="I65" s="227">
        <f>FD_Input_Final_Data!AD20</f>
        <v>20</v>
      </c>
      <c r="J65" s="227">
        <f>FD_Input_Final_Data!AE20</f>
        <v>19.73</v>
      </c>
      <c r="K65" s="227">
        <f>FD_Input_Final_Data!AF20</f>
        <v>18.72</v>
      </c>
      <c r="L65" s="227">
        <f>FD_Input_Final_Data!AG20</f>
        <v>17.78</v>
      </c>
      <c r="M65" s="227">
        <f>FD_Input_Final_Data!AH20</f>
        <v>16.5</v>
      </c>
    </row>
    <row r="66" spans="2:13" x14ac:dyDescent="0.35">
      <c r="B66" s="225" t="s">
        <v>126</v>
      </c>
      <c r="C66" s="226"/>
      <c r="D66" s="227" t="str">
        <f>FD_Input_Final_Data!Y21</f>
        <v>-</v>
      </c>
      <c r="E66" s="227" t="str">
        <f>FD_Input_Final_Data!Z21</f>
        <v>-</v>
      </c>
      <c r="F66" s="227" t="str">
        <f>FD_Input_Final_Data!AA21</f>
        <v>-</v>
      </c>
      <c r="G66" s="227" t="str">
        <f>FD_Input_Final_Data!AB21</f>
        <v>-</v>
      </c>
      <c r="H66" s="227" t="str">
        <f>FD_Input_Final_Data!AC21</f>
        <v>-</v>
      </c>
      <c r="I66" s="227" t="str">
        <f>FD_Input_Final_Data!AD21</f>
        <v>-</v>
      </c>
      <c r="J66" s="227" t="str">
        <f>FD_Input_Final_Data!AE21</f>
        <v>-</v>
      </c>
      <c r="K66" s="227" t="str">
        <f>FD_Input_Final_Data!AF21</f>
        <v>-</v>
      </c>
      <c r="L66" s="227" t="str">
        <f>FD_Input_Final_Data!AG21</f>
        <v>-</v>
      </c>
      <c r="M66" s="227" t="str">
        <f>FD_Input_Final_Data!AH21</f>
        <v>-</v>
      </c>
    </row>
    <row r="67" spans="2:13" x14ac:dyDescent="0.35">
      <c r="B67" s="232"/>
      <c r="C67" s="237"/>
      <c r="D67" s="228"/>
      <c r="E67" s="228"/>
      <c r="F67" s="228"/>
      <c r="G67" s="228"/>
      <c r="H67" s="228"/>
      <c r="I67" s="228"/>
      <c r="J67" s="228"/>
      <c r="K67" s="228"/>
      <c r="L67" s="228"/>
      <c r="M67" s="228"/>
    </row>
    <row r="69" spans="2:13" x14ac:dyDescent="0.35">
      <c r="B69" s="322" t="s">
        <v>208</v>
      </c>
      <c r="C69" s="322"/>
      <c r="D69" s="322"/>
      <c r="E69" s="322"/>
      <c r="F69" s="322"/>
      <c r="G69" s="322"/>
      <c r="H69" s="322"/>
      <c r="I69" s="322"/>
      <c r="J69" s="322"/>
      <c r="K69" s="322"/>
      <c r="L69" s="322"/>
      <c r="M69" s="322"/>
    </row>
    <row r="70" spans="2:13" x14ac:dyDescent="0.35">
      <c r="B70" s="218" t="s">
        <v>161</v>
      </c>
      <c r="C70" s="219"/>
      <c r="D70" s="220" t="s">
        <v>58</v>
      </c>
      <c r="E70" s="220" t="s">
        <v>59</v>
      </c>
      <c r="F70" s="220" t="s">
        <v>60</v>
      </c>
      <c r="G70" s="220" t="s">
        <v>61</v>
      </c>
      <c r="H70" s="222" t="s">
        <v>62</v>
      </c>
      <c r="I70" s="222" t="s">
        <v>63</v>
      </c>
      <c r="J70" s="222" t="s">
        <v>64</v>
      </c>
      <c r="K70" s="222" t="s">
        <v>65</v>
      </c>
      <c r="L70" s="222" t="s">
        <v>66</v>
      </c>
      <c r="M70" s="222" t="s">
        <v>67</v>
      </c>
    </row>
    <row r="71" spans="2:13" x14ac:dyDescent="0.35">
      <c r="B71" s="223" t="s">
        <v>104</v>
      </c>
      <c r="C71" s="223" t="s">
        <v>116</v>
      </c>
      <c r="D71" s="221"/>
      <c r="E71" s="221"/>
      <c r="F71" s="221"/>
      <c r="G71" s="221"/>
      <c r="H71" s="221"/>
      <c r="I71" s="221"/>
      <c r="J71" s="221"/>
      <c r="K71" s="221"/>
      <c r="L71" s="221"/>
      <c r="M71" s="221"/>
    </row>
    <row r="72" spans="2:13" x14ac:dyDescent="0.35">
      <c r="B72" s="225" t="s">
        <v>73</v>
      </c>
      <c r="C72" s="226"/>
      <c r="D72" s="229">
        <f>FD_Input_Final_Data!Y107</f>
        <v>0.45</v>
      </c>
      <c r="E72" s="229">
        <f>FD_Input_Final_Data!Z107</f>
        <v>0.54</v>
      </c>
      <c r="F72" s="229">
        <f>FD_Input_Final_Data!AA107</f>
        <v>0.7</v>
      </c>
      <c r="G72" s="229">
        <f>FD_Input_Final_Data!AB107</f>
        <v>0.96860000000000002</v>
      </c>
      <c r="H72" s="229">
        <f>FD_Input_Final_Data!AC107</f>
        <v>0.96860000000000002</v>
      </c>
      <c r="I72" s="229">
        <f>FD_Input_Final_Data!AD107</f>
        <v>1</v>
      </c>
      <c r="J72" s="229">
        <f>FD_Input_Final_Data!AE107</f>
        <v>1</v>
      </c>
      <c r="K72" s="229">
        <f>FD_Input_Final_Data!AF107</f>
        <v>1</v>
      </c>
      <c r="L72" s="229">
        <f>FD_Input_Final_Data!AG107</f>
        <v>1</v>
      </c>
      <c r="M72" s="229">
        <f>FD_Input_Final_Data!AH107</f>
        <v>1</v>
      </c>
    </row>
    <row r="73" spans="2:13" x14ac:dyDescent="0.35">
      <c r="B73" s="225" t="s">
        <v>94</v>
      </c>
      <c r="C73" s="226"/>
      <c r="D73" s="229">
        <f>FD_Input_Final_Data!Y108</f>
        <v>0.93600000000000005</v>
      </c>
      <c r="E73" s="229">
        <f>FD_Input_Final_Data!Z108</f>
        <v>0.93600000000000005</v>
      </c>
      <c r="F73" s="229">
        <f>FD_Input_Final_Data!AA108</f>
        <v>0.93600000000000005</v>
      </c>
      <c r="G73" s="229">
        <f>FD_Input_Final_Data!AB108</f>
        <v>0.94299999999999995</v>
      </c>
      <c r="H73" s="229">
        <f>FD_Input_Final_Data!AC108</f>
        <v>0.95</v>
      </c>
      <c r="I73" s="229">
        <f>FD_Input_Final_Data!AD108</f>
        <v>1</v>
      </c>
      <c r="J73" s="229">
        <f>FD_Input_Final_Data!AE108</f>
        <v>1</v>
      </c>
      <c r="K73" s="229">
        <f>FD_Input_Final_Data!AF108</f>
        <v>1</v>
      </c>
      <c r="L73" s="229">
        <f>FD_Input_Final_Data!AG108</f>
        <v>1</v>
      </c>
      <c r="M73" s="229">
        <f>FD_Input_Final_Data!AH108</f>
        <v>1</v>
      </c>
    </row>
    <row r="74" spans="2:13" x14ac:dyDescent="0.35">
      <c r="B74" s="225" t="s">
        <v>95</v>
      </c>
      <c r="C74" s="226"/>
      <c r="D74" s="229">
        <f>FD_Input_Final_Data!Y109</f>
        <v>0.85850000000000004</v>
      </c>
      <c r="E74" s="229">
        <f>FD_Input_Final_Data!Z109</f>
        <v>0.80220000000000002</v>
      </c>
      <c r="F74" s="229">
        <f>FD_Input_Final_Data!AA109</f>
        <v>0.85540000000000005</v>
      </c>
      <c r="G74" s="229">
        <f>FD_Input_Final_Data!AB109</f>
        <v>0.94750000000000001</v>
      </c>
      <c r="H74" s="229">
        <f>FD_Input_Final_Data!AC109</f>
        <v>1</v>
      </c>
      <c r="I74" s="229">
        <f>FD_Input_Final_Data!AD109</f>
        <v>1</v>
      </c>
      <c r="J74" s="229">
        <f>FD_Input_Final_Data!AE109</f>
        <v>1</v>
      </c>
      <c r="K74" s="229">
        <f>FD_Input_Final_Data!AF109</f>
        <v>1</v>
      </c>
      <c r="L74" s="229">
        <f>FD_Input_Final_Data!AG109</f>
        <v>1</v>
      </c>
      <c r="M74" s="229">
        <f>FD_Input_Final_Data!AH109</f>
        <v>1</v>
      </c>
    </row>
    <row r="75" spans="2:13" x14ac:dyDescent="0.35">
      <c r="B75" s="225" t="s">
        <v>96</v>
      </c>
      <c r="C75" s="226"/>
      <c r="D75" s="229">
        <f>FD_Input_Final_Data!Y110</f>
        <v>0.95330000000000004</v>
      </c>
      <c r="E75" s="229">
        <f>FD_Input_Final_Data!Z110</f>
        <v>0.8821</v>
      </c>
      <c r="F75" s="229">
        <f>FD_Input_Final_Data!AA110</f>
        <v>0.89849999999999997</v>
      </c>
      <c r="G75" s="229">
        <f>FD_Input_Final_Data!AB110</f>
        <v>0.93579999999999997</v>
      </c>
      <c r="H75" s="229">
        <f>FD_Input_Final_Data!AC110</f>
        <v>0.94</v>
      </c>
      <c r="I75" s="229">
        <f>FD_Input_Final_Data!AD110</f>
        <v>1</v>
      </c>
      <c r="J75" s="229">
        <f>FD_Input_Final_Data!AE110</f>
        <v>1</v>
      </c>
      <c r="K75" s="229">
        <f>FD_Input_Final_Data!AF110</f>
        <v>1</v>
      </c>
      <c r="L75" s="229">
        <f>FD_Input_Final_Data!AG110</f>
        <v>1</v>
      </c>
      <c r="M75" s="229">
        <f>FD_Input_Final_Data!AH110</f>
        <v>1</v>
      </c>
    </row>
    <row r="76" spans="2:13" x14ac:dyDescent="0.35">
      <c r="B76" s="225" t="s">
        <v>97</v>
      </c>
      <c r="C76" s="226"/>
      <c r="D76" s="229">
        <f>FD_Input_Final_Data!Y111</f>
        <v>0.72450000000000003</v>
      </c>
      <c r="E76" s="229">
        <f>FD_Input_Final_Data!Z111</f>
        <v>0.82020000000000004</v>
      </c>
      <c r="F76" s="229">
        <f>FD_Input_Final_Data!AA111</f>
        <v>0.84789999999999999</v>
      </c>
      <c r="G76" s="229">
        <f>FD_Input_Final_Data!AB111</f>
        <v>0.9</v>
      </c>
      <c r="H76" s="229">
        <f>FD_Input_Final_Data!AC111</f>
        <v>0.95</v>
      </c>
      <c r="I76" s="229">
        <f>FD_Input_Final_Data!AD111</f>
        <v>1</v>
      </c>
      <c r="J76" s="229">
        <f>FD_Input_Final_Data!AE111</f>
        <v>1</v>
      </c>
      <c r="K76" s="229">
        <f>FD_Input_Final_Data!AF111</f>
        <v>1</v>
      </c>
      <c r="L76" s="229">
        <f>FD_Input_Final_Data!AG111</f>
        <v>1</v>
      </c>
      <c r="M76" s="229">
        <f>FD_Input_Final_Data!AH111</f>
        <v>1</v>
      </c>
    </row>
    <row r="77" spans="2:13" x14ac:dyDescent="0.35">
      <c r="B77" s="225" t="s">
        <v>99</v>
      </c>
      <c r="C77" s="226"/>
      <c r="D77" s="229">
        <f>FD_Input_Final_Data!Y112</f>
        <v>0.96189999999999998</v>
      </c>
      <c r="E77" s="229">
        <f>FD_Input_Final_Data!Z112</f>
        <v>0.91779999999999995</v>
      </c>
      <c r="F77" s="229">
        <f>FD_Input_Final_Data!AA112</f>
        <v>0.92049999999999998</v>
      </c>
      <c r="G77" s="229">
        <f>FD_Input_Final_Data!AB112</f>
        <v>0.92649999999999999</v>
      </c>
      <c r="H77" s="229">
        <f>FD_Input_Final_Data!AC112</f>
        <v>0.97</v>
      </c>
      <c r="I77" s="229">
        <f>FD_Input_Final_Data!AD112</f>
        <v>0.97</v>
      </c>
      <c r="J77" s="229">
        <f>FD_Input_Final_Data!AE112</f>
        <v>0.97</v>
      </c>
      <c r="K77" s="229">
        <f>FD_Input_Final_Data!AF112</f>
        <v>0.97</v>
      </c>
      <c r="L77" s="229">
        <f>FD_Input_Final_Data!AG112</f>
        <v>0.97</v>
      </c>
      <c r="M77" s="229">
        <f>FD_Input_Final_Data!AH112</f>
        <v>0.97</v>
      </c>
    </row>
    <row r="78" spans="2:13" x14ac:dyDescent="0.35">
      <c r="B78" s="225" t="s">
        <v>100</v>
      </c>
      <c r="C78" s="226"/>
      <c r="D78" s="229">
        <f>FD_Input_Final_Data!Y113</f>
        <v>0.71809999999999996</v>
      </c>
      <c r="E78" s="229">
        <f>FD_Input_Final_Data!Z113</f>
        <v>0.70269999999999999</v>
      </c>
      <c r="F78" s="229">
        <f>FD_Input_Final_Data!AA113</f>
        <v>0.71009999999999995</v>
      </c>
      <c r="G78" s="229">
        <f>FD_Input_Final_Data!AB113</f>
        <v>0.90300000000000002</v>
      </c>
      <c r="H78" s="229">
        <f>FD_Input_Final_Data!AC113</f>
        <v>0.98</v>
      </c>
      <c r="I78" s="229">
        <f>FD_Input_Final_Data!AD113</f>
        <v>0.98</v>
      </c>
      <c r="J78" s="229">
        <f>FD_Input_Final_Data!AE113</f>
        <v>0.98</v>
      </c>
      <c r="K78" s="229">
        <f>FD_Input_Final_Data!AF113</f>
        <v>0.98</v>
      </c>
      <c r="L78" s="229">
        <f>FD_Input_Final_Data!AG113</f>
        <v>0.98</v>
      </c>
      <c r="M78" s="229">
        <f>FD_Input_Final_Data!AH113</f>
        <v>0.98</v>
      </c>
    </row>
    <row r="79" spans="2:13" x14ac:dyDescent="0.35">
      <c r="B79" s="231" t="s">
        <v>120</v>
      </c>
      <c r="C79" s="226"/>
      <c r="D79" s="229">
        <f>FD_Input_Final_Data!Y114</f>
        <v>0.95289999999999997</v>
      </c>
      <c r="E79" s="229">
        <f>FD_Input_Final_Data!Z114</f>
        <v>0.84230000000000005</v>
      </c>
      <c r="F79" s="229">
        <f>FD_Input_Final_Data!AA114</f>
        <v>0.80989999999999995</v>
      </c>
      <c r="G79" s="229">
        <f>FD_Input_Final_Data!AB114</f>
        <v>0.92449999999999999</v>
      </c>
      <c r="H79" s="229">
        <f>FD_Input_Final_Data!AC114</f>
        <v>0.97560000000000002</v>
      </c>
      <c r="I79" s="229">
        <f>FD_Input_Final_Data!AD114</f>
        <v>1</v>
      </c>
      <c r="J79" s="229">
        <f>FD_Input_Final_Data!AE114</f>
        <v>1</v>
      </c>
      <c r="K79" s="229">
        <f>FD_Input_Final_Data!AF114</f>
        <v>1</v>
      </c>
      <c r="L79" s="229">
        <f>FD_Input_Final_Data!AG114</f>
        <v>1</v>
      </c>
      <c r="M79" s="229">
        <f>FD_Input_Final_Data!AH114</f>
        <v>1</v>
      </c>
    </row>
    <row r="80" spans="2:13" x14ac:dyDescent="0.35">
      <c r="B80" s="225" t="s">
        <v>102</v>
      </c>
      <c r="C80" s="226"/>
      <c r="D80" s="229">
        <f>FD_Input_Final_Data!Y115</f>
        <v>1</v>
      </c>
      <c r="E80" s="229">
        <f>FD_Input_Final_Data!Z115</f>
        <v>1</v>
      </c>
      <c r="F80" s="229">
        <f>FD_Input_Final_Data!AA115</f>
        <v>1</v>
      </c>
      <c r="G80" s="229">
        <f>FD_Input_Final_Data!AB115</f>
        <v>1</v>
      </c>
      <c r="H80" s="229">
        <f>FD_Input_Final_Data!AC115</f>
        <v>1</v>
      </c>
      <c r="I80" s="229">
        <f>FD_Input_Final_Data!AD115</f>
        <v>1</v>
      </c>
      <c r="J80" s="229">
        <f>FD_Input_Final_Data!AE115</f>
        <v>1</v>
      </c>
      <c r="K80" s="229">
        <f>FD_Input_Final_Data!AF115</f>
        <v>1</v>
      </c>
      <c r="L80" s="229">
        <f>FD_Input_Final_Data!AG115</f>
        <v>1</v>
      </c>
      <c r="M80" s="229">
        <f>FD_Input_Final_Data!AH115</f>
        <v>1</v>
      </c>
    </row>
    <row r="81" spans="2:13" x14ac:dyDescent="0.35">
      <c r="B81" s="225" t="s">
        <v>103</v>
      </c>
      <c r="C81" s="226"/>
      <c r="D81" s="229">
        <f>FD_Input_Final_Data!Y116</f>
        <v>0.89549999999999996</v>
      </c>
      <c r="E81" s="229">
        <f>FD_Input_Final_Data!Z116</f>
        <v>0.87</v>
      </c>
      <c r="F81" s="229">
        <f>FD_Input_Final_Data!AA116</f>
        <v>0.86470000000000002</v>
      </c>
      <c r="G81" s="229">
        <f>FD_Input_Final_Data!AB116</f>
        <v>0.92589999999999995</v>
      </c>
      <c r="H81" s="229">
        <f>FD_Input_Final_Data!AC116</f>
        <v>0.95</v>
      </c>
      <c r="I81" s="229">
        <f>FD_Input_Final_Data!AD116</f>
        <v>0.97</v>
      </c>
      <c r="J81" s="229">
        <f>FD_Input_Final_Data!AE116</f>
        <v>0.97250000000000003</v>
      </c>
      <c r="K81" s="229">
        <f>FD_Input_Final_Data!AF116</f>
        <v>0.97499999999999998</v>
      </c>
      <c r="L81" s="229">
        <f>FD_Input_Final_Data!AG116</f>
        <v>0.97750000000000004</v>
      </c>
      <c r="M81" s="229">
        <f>FD_Input_Final_Data!AH116</f>
        <v>0.98</v>
      </c>
    </row>
    <row r="82" spans="2:13" x14ac:dyDescent="0.35">
      <c r="B82" s="225" t="s">
        <v>121</v>
      </c>
      <c r="C82" s="226"/>
      <c r="D82" s="229" t="str">
        <f>FD_Input_Final_Data!Y117</f>
        <v>-</v>
      </c>
      <c r="E82" s="229" t="str">
        <f>FD_Input_Final_Data!Z117</f>
        <v>-</v>
      </c>
      <c r="F82" s="229" t="str">
        <f>FD_Input_Final_Data!AA117</f>
        <v>-</v>
      </c>
      <c r="G82" s="229" t="str">
        <f>FD_Input_Final_Data!AB117</f>
        <v>-</v>
      </c>
      <c r="H82" s="229" t="str">
        <f>FD_Input_Final_Data!AC117</f>
        <v>-</v>
      </c>
      <c r="I82" s="229" t="str">
        <f>FD_Input_Final_Data!AD117</f>
        <v>-</v>
      </c>
      <c r="J82" s="229" t="str">
        <f>FD_Input_Final_Data!AE117</f>
        <v>-</v>
      </c>
      <c r="K82" s="229" t="str">
        <f>FD_Input_Final_Data!AF117</f>
        <v>-</v>
      </c>
      <c r="L82" s="229" t="str">
        <f>FD_Input_Final_Data!AG117</f>
        <v>-</v>
      </c>
      <c r="M82" s="229" t="str">
        <f>FD_Input_Final_Data!AH117</f>
        <v>-</v>
      </c>
    </row>
    <row r="83" spans="2:13" x14ac:dyDescent="0.35">
      <c r="B83" s="225" t="s">
        <v>122</v>
      </c>
      <c r="C83" s="226"/>
      <c r="D83" s="229" t="str">
        <f>FD_Input_Final_Data!Y118</f>
        <v>-</v>
      </c>
      <c r="E83" s="229" t="str">
        <f>FD_Input_Final_Data!Z118</f>
        <v>-</v>
      </c>
      <c r="F83" s="229" t="str">
        <f>FD_Input_Final_Data!AA118</f>
        <v>-</v>
      </c>
      <c r="G83" s="229" t="str">
        <f>FD_Input_Final_Data!AB118</f>
        <v>-</v>
      </c>
      <c r="H83" s="229" t="str">
        <f>FD_Input_Final_Data!AC118</f>
        <v>-</v>
      </c>
      <c r="I83" s="229" t="str">
        <f>FD_Input_Final_Data!AD118</f>
        <v>-</v>
      </c>
      <c r="J83" s="229" t="str">
        <f>FD_Input_Final_Data!AE118</f>
        <v>-</v>
      </c>
      <c r="K83" s="229" t="str">
        <f>FD_Input_Final_Data!AF118</f>
        <v>-</v>
      </c>
      <c r="L83" s="229" t="str">
        <f>FD_Input_Final_Data!AG118</f>
        <v>-</v>
      </c>
      <c r="M83" s="229" t="str">
        <f>FD_Input_Final_Data!AH118</f>
        <v>-</v>
      </c>
    </row>
    <row r="84" spans="2:13" x14ac:dyDescent="0.35">
      <c r="B84" s="225" t="s">
        <v>123</v>
      </c>
      <c r="C84" s="226"/>
      <c r="D84" s="229" t="str">
        <f>FD_Input_Final_Data!Y119</f>
        <v>-</v>
      </c>
      <c r="E84" s="229" t="str">
        <f>FD_Input_Final_Data!Z119</f>
        <v>-</v>
      </c>
      <c r="F84" s="229" t="str">
        <f>FD_Input_Final_Data!AA119</f>
        <v>-</v>
      </c>
      <c r="G84" s="229" t="str">
        <f>FD_Input_Final_Data!AB119</f>
        <v>-</v>
      </c>
      <c r="H84" s="229" t="str">
        <f>FD_Input_Final_Data!AC119</f>
        <v>-</v>
      </c>
      <c r="I84" s="229" t="str">
        <f>FD_Input_Final_Data!AD119</f>
        <v>-</v>
      </c>
      <c r="J84" s="229" t="str">
        <f>FD_Input_Final_Data!AE119</f>
        <v>-</v>
      </c>
      <c r="K84" s="229" t="str">
        <f>FD_Input_Final_Data!AF119</f>
        <v>-</v>
      </c>
      <c r="L84" s="229" t="str">
        <f>FD_Input_Final_Data!AG119</f>
        <v>-</v>
      </c>
      <c r="M84" s="229" t="str">
        <f>FD_Input_Final_Data!AH119</f>
        <v>-</v>
      </c>
    </row>
    <row r="85" spans="2:13" x14ac:dyDescent="0.35">
      <c r="B85" s="225" t="s">
        <v>124</v>
      </c>
      <c r="C85" s="226"/>
      <c r="D85" s="229" t="str">
        <f>FD_Input_Final_Data!Y120</f>
        <v>-</v>
      </c>
      <c r="E85" s="229" t="str">
        <f>FD_Input_Final_Data!Z120</f>
        <v>-</v>
      </c>
      <c r="F85" s="229" t="str">
        <f>FD_Input_Final_Data!AA120</f>
        <v>-</v>
      </c>
      <c r="G85" s="229" t="str">
        <f>FD_Input_Final_Data!AB120</f>
        <v>-</v>
      </c>
      <c r="H85" s="229" t="str">
        <f>FD_Input_Final_Data!AC120</f>
        <v>-</v>
      </c>
      <c r="I85" s="229" t="str">
        <f>FD_Input_Final_Data!AD120</f>
        <v>-</v>
      </c>
      <c r="J85" s="229" t="str">
        <f>FD_Input_Final_Data!AE120</f>
        <v>-</v>
      </c>
      <c r="K85" s="229" t="str">
        <f>FD_Input_Final_Data!AF120</f>
        <v>-</v>
      </c>
      <c r="L85" s="229" t="str">
        <f>FD_Input_Final_Data!AG120</f>
        <v>-</v>
      </c>
      <c r="M85" s="229" t="str">
        <f>FD_Input_Final_Data!AH120</f>
        <v>-</v>
      </c>
    </row>
    <row r="86" spans="2:13" x14ac:dyDescent="0.35">
      <c r="B86" s="225" t="s">
        <v>125</v>
      </c>
      <c r="C86" s="226"/>
      <c r="D86" s="229" t="str">
        <f>FD_Input_Final_Data!Y121</f>
        <v>-</v>
      </c>
      <c r="E86" s="229" t="str">
        <f>FD_Input_Final_Data!Z121</f>
        <v>-</v>
      </c>
      <c r="F86" s="229" t="str">
        <f>FD_Input_Final_Data!AA121</f>
        <v>-</v>
      </c>
      <c r="G86" s="229" t="str">
        <f>FD_Input_Final_Data!AB121</f>
        <v>-</v>
      </c>
      <c r="H86" s="229" t="str">
        <f>FD_Input_Final_Data!AC121</f>
        <v>-</v>
      </c>
      <c r="I86" s="229" t="str">
        <f>FD_Input_Final_Data!AD121</f>
        <v>-</v>
      </c>
      <c r="J86" s="229" t="str">
        <f>FD_Input_Final_Data!AE121</f>
        <v>-</v>
      </c>
      <c r="K86" s="229" t="str">
        <f>FD_Input_Final_Data!AF121</f>
        <v>-</v>
      </c>
      <c r="L86" s="229" t="str">
        <f>FD_Input_Final_Data!AG121</f>
        <v>-</v>
      </c>
      <c r="M86" s="229" t="str">
        <f>FD_Input_Final_Data!AH121</f>
        <v>-</v>
      </c>
    </row>
    <row r="87" spans="2:13" x14ac:dyDescent="0.35">
      <c r="B87" s="225" t="s">
        <v>98</v>
      </c>
      <c r="C87" s="226"/>
      <c r="D87" s="229">
        <f>FD_Input_Final_Data!Y122</f>
        <v>1</v>
      </c>
      <c r="E87" s="229">
        <f>FD_Input_Final_Data!Z122</f>
        <v>1</v>
      </c>
      <c r="F87" s="229">
        <f>FD_Input_Final_Data!AA122</f>
        <v>1</v>
      </c>
      <c r="G87" s="229">
        <f>FD_Input_Final_Data!AB122</f>
        <v>1</v>
      </c>
      <c r="H87" s="229">
        <f>FD_Input_Final_Data!AC122</f>
        <v>1</v>
      </c>
      <c r="I87" s="229">
        <f>FD_Input_Final_Data!AD122</f>
        <v>1</v>
      </c>
      <c r="J87" s="229">
        <f>FD_Input_Final_Data!AE122</f>
        <v>1</v>
      </c>
      <c r="K87" s="229">
        <f>FD_Input_Final_Data!AF122</f>
        <v>1</v>
      </c>
      <c r="L87" s="229">
        <f>FD_Input_Final_Data!AG122</f>
        <v>1</v>
      </c>
      <c r="M87" s="229">
        <f>FD_Input_Final_Data!AH122</f>
        <v>1</v>
      </c>
    </row>
    <row r="88" spans="2:13" x14ac:dyDescent="0.35">
      <c r="B88" s="225" t="s">
        <v>126</v>
      </c>
      <c r="C88" s="221"/>
      <c r="D88" s="229" t="str">
        <f>FD_Input_Final_Data!Y123</f>
        <v>-</v>
      </c>
      <c r="E88" s="229" t="str">
        <f>FD_Input_Final_Data!Z123</f>
        <v>-</v>
      </c>
      <c r="F88" s="229" t="str">
        <f>FD_Input_Final_Data!AA123</f>
        <v>-</v>
      </c>
      <c r="G88" s="229" t="str">
        <f>FD_Input_Final_Data!AB123</f>
        <v>-</v>
      </c>
      <c r="H88" s="229" t="str">
        <f>FD_Input_Final_Data!AC123</f>
        <v>-</v>
      </c>
      <c r="I88" s="229" t="str">
        <f>FD_Input_Final_Data!AD123</f>
        <v>-</v>
      </c>
      <c r="J88" s="229" t="str">
        <f>FD_Input_Final_Data!AE123</f>
        <v>-</v>
      </c>
      <c r="K88" s="229" t="str">
        <f>FD_Input_Final_Data!AF123</f>
        <v>-</v>
      </c>
      <c r="L88" s="229" t="str">
        <f>FD_Input_Final_Data!AG123</f>
        <v>-</v>
      </c>
      <c r="M88" s="229" t="str">
        <f>FD_Input_Final_Data!AH123</f>
        <v>-</v>
      </c>
    </row>
    <row r="90" spans="2:13" x14ac:dyDescent="0.35">
      <c r="B90" s="322" t="s">
        <v>270</v>
      </c>
      <c r="C90" s="322"/>
      <c r="D90" s="322"/>
      <c r="E90" s="322"/>
      <c r="F90" s="322"/>
      <c r="G90" s="322"/>
      <c r="H90" s="322"/>
      <c r="I90" s="322"/>
      <c r="J90" s="322"/>
      <c r="K90" s="322"/>
      <c r="L90" s="322"/>
      <c r="M90" s="322"/>
    </row>
    <row r="91" spans="2:13" x14ac:dyDescent="0.35">
      <c r="B91" s="218" t="s">
        <v>161</v>
      </c>
      <c r="C91" s="219"/>
      <c r="D91" s="220" t="s">
        <v>58</v>
      </c>
      <c r="E91" s="220" t="s">
        <v>59</v>
      </c>
      <c r="F91" s="220" t="s">
        <v>60</v>
      </c>
      <c r="G91" s="220" t="s">
        <v>61</v>
      </c>
      <c r="H91" s="222" t="s">
        <v>62</v>
      </c>
      <c r="I91" s="222" t="s">
        <v>63</v>
      </c>
      <c r="J91" s="222" t="s">
        <v>64</v>
      </c>
      <c r="K91" s="222" t="s">
        <v>65</v>
      </c>
      <c r="L91" s="222" t="s">
        <v>66</v>
      </c>
      <c r="M91" s="222" t="s">
        <v>67</v>
      </c>
    </row>
    <row r="92" spans="2:13" x14ac:dyDescent="0.35">
      <c r="B92" s="223" t="s">
        <v>104</v>
      </c>
      <c r="C92" s="223" t="s">
        <v>116</v>
      </c>
      <c r="D92" s="221"/>
      <c r="E92" s="221"/>
      <c r="F92" s="221"/>
      <c r="G92" s="221"/>
      <c r="H92" s="221"/>
      <c r="I92" s="221"/>
      <c r="J92" s="221"/>
      <c r="K92" s="221"/>
      <c r="L92" s="221"/>
      <c r="M92" s="221"/>
    </row>
    <row r="93" spans="2:13" x14ac:dyDescent="0.35">
      <c r="B93" s="225" t="s">
        <v>73</v>
      </c>
      <c r="C93" s="226"/>
      <c r="D93" s="145">
        <f>FD_Input_Final_Data!Y124</f>
        <v>55</v>
      </c>
      <c r="E93" s="145">
        <f>FD_Input_Final_Data!Z124</f>
        <v>46</v>
      </c>
      <c r="F93" s="145">
        <f>FD_Input_Final_Data!AA124</f>
        <v>30</v>
      </c>
      <c r="G93" s="145">
        <f>FD_Input_Final_Data!AB124</f>
        <v>3.14</v>
      </c>
      <c r="H93" s="145">
        <f>FD_Input_Final_Data!AC124</f>
        <v>3.14</v>
      </c>
      <c r="I93" s="145">
        <f>FD_Input_Final_Data!AD124</f>
        <v>0</v>
      </c>
      <c r="J93" s="145">
        <f>FD_Input_Final_Data!AE124</f>
        <v>0</v>
      </c>
      <c r="K93" s="145">
        <f>FD_Input_Final_Data!AF124</f>
        <v>0</v>
      </c>
      <c r="L93" s="145">
        <f>FD_Input_Final_Data!AG124</f>
        <v>0</v>
      </c>
      <c r="M93" s="145">
        <f>FD_Input_Final_Data!AH124</f>
        <v>0</v>
      </c>
    </row>
    <row r="94" spans="2:13" x14ac:dyDescent="0.35">
      <c r="B94" s="225" t="s">
        <v>94</v>
      </c>
      <c r="C94" s="226"/>
      <c r="D94" s="145">
        <f>FD_Input_Final_Data!Y125</f>
        <v>6.4</v>
      </c>
      <c r="E94" s="145">
        <f>FD_Input_Final_Data!Z125</f>
        <v>6.4</v>
      </c>
      <c r="F94" s="145">
        <f>FD_Input_Final_Data!AA125</f>
        <v>6.4</v>
      </c>
      <c r="G94" s="145">
        <f>FD_Input_Final_Data!AB125</f>
        <v>5.7</v>
      </c>
      <c r="H94" s="145">
        <f>FD_Input_Final_Data!AC125</f>
        <v>5</v>
      </c>
      <c r="I94" s="145">
        <f>FD_Input_Final_Data!AD125</f>
        <v>0</v>
      </c>
      <c r="J94" s="145">
        <f>FD_Input_Final_Data!AE125</f>
        <v>0</v>
      </c>
      <c r="K94" s="145">
        <f>FD_Input_Final_Data!AF125</f>
        <v>0</v>
      </c>
      <c r="L94" s="145">
        <f>FD_Input_Final_Data!AG125</f>
        <v>0</v>
      </c>
      <c r="M94" s="145">
        <f>FD_Input_Final_Data!AH125</f>
        <v>0</v>
      </c>
    </row>
    <row r="95" spans="2:13" x14ac:dyDescent="0.35">
      <c r="B95" s="225" t="s">
        <v>95</v>
      </c>
      <c r="C95" s="226"/>
      <c r="D95" s="145">
        <f>FD_Input_Final_Data!Y126</f>
        <v>14.15</v>
      </c>
      <c r="E95" s="145">
        <f>FD_Input_Final_Data!Z126</f>
        <v>19.78</v>
      </c>
      <c r="F95" s="145">
        <f>FD_Input_Final_Data!AA126</f>
        <v>14.46</v>
      </c>
      <c r="G95" s="145">
        <f>FD_Input_Final_Data!AB126</f>
        <v>5.25</v>
      </c>
      <c r="H95" s="145">
        <f>FD_Input_Final_Data!AC126</f>
        <v>0</v>
      </c>
      <c r="I95" s="145">
        <f>FD_Input_Final_Data!AD126</f>
        <v>0</v>
      </c>
      <c r="J95" s="145">
        <f>FD_Input_Final_Data!AE126</f>
        <v>0</v>
      </c>
      <c r="K95" s="145">
        <f>FD_Input_Final_Data!AF126</f>
        <v>0</v>
      </c>
      <c r="L95" s="145">
        <f>FD_Input_Final_Data!AG126</f>
        <v>0</v>
      </c>
      <c r="M95" s="145">
        <f>FD_Input_Final_Data!AH126</f>
        <v>0</v>
      </c>
    </row>
    <row r="96" spans="2:13" x14ac:dyDescent="0.35">
      <c r="B96" s="225" t="s">
        <v>96</v>
      </c>
      <c r="C96" s="226"/>
      <c r="D96" s="145">
        <f>FD_Input_Final_Data!Y127</f>
        <v>4.67</v>
      </c>
      <c r="E96" s="145">
        <f>FD_Input_Final_Data!Z127</f>
        <v>11.79</v>
      </c>
      <c r="F96" s="145">
        <f>FD_Input_Final_Data!AA127</f>
        <v>10.15</v>
      </c>
      <c r="G96" s="145">
        <f>FD_Input_Final_Data!AB127</f>
        <v>6.42</v>
      </c>
      <c r="H96" s="145">
        <f>FD_Input_Final_Data!AC127</f>
        <v>6</v>
      </c>
      <c r="I96" s="145">
        <f>FD_Input_Final_Data!AD127</f>
        <v>0</v>
      </c>
      <c r="J96" s="145">
        <f>FD_Input_Final_Data!AE127</f>
        <v>0</v>
      </c>
      <c r="K96" s="145">
        <f>FD_Input_Final_Data!AF127</f>
        <v>0</v>
      </c>
      <c r="L96" s="145">
        <f>FD_Input_Final_Data!AG127</f>
        <v>0</v>
      </c>
      <c r="M96" s="145">
        <f>FD_Input_Final_Data!AH127</f>
        <v>0</v>
      </c>
    </row>
    <row r="97" spans="2:13" x14ac:dyDescent="0.35">
      <c r="B97" s="225" t="s">
        <v>97</v>
      </c>
      <c r="C97" s="226"/>
      <c r="D97" s="145">
        <f>FD_Input_Final_Data!Y128</f>
        <v>27.55</v>
      </c>
      <c r="E97" s="145">
        <f>FD_Input_Final_Data!Z128</f>
        <v>17.98</v>
      </c>
      <c r="F97" s="145">
        <f>FD_Input_Final_Data!AA128</f>
        <v>15.21</v>
      </c>
      <c r="G97" s="145">
        <f>FD_Input_Final_Data!AB128</f>
        <v>10</v>
      </c>
      <c r="H97" s="145">
        <f>FD_Input_Final_Data!AC128</f>
        <v>5</v>
      </c>
      <c r="I97" s="145">
        <f>FD_Input_Final_Data!AD128</f>
        <v>0</v>
      </c>
      <c r="J97" s="145">
        <f>FD_Input_Final_Data!AE128</f>
        <v>0</v>
      </c>
      <c r="K97" s="145">
        <f>FD_Input_Final_Data!AF128</f>
        <v>0</v>
      </c>
      <c r="L97" s="145">
        <f>FD_Input_Final_Data!AG128</f>
        <v>0</v>
      </c>
      <c r="M97" s="145">
        <f>FD_Input_Final_Data!AH128</f>
        <v>0</v>
      </c>
    </row>
    <row r="98" spans="2:13" x14ac:dyDescent="0.35">
      <c r="B98" s="225" t="s">
        <v>99</v>
      </c>
      <c r="C98" s="226"/>
      <c r="D98" s="145">
        <f>FD_Input_Final_Data!Y129</f>
        <v>3.81</v>
      </c>
      <c r="E98" s="145">
        <f>FD_Input_Final_Data!Z129</f>
        <v>8.2200000000000006</v>
      </c>
      <c r="F98" s="145">
        <f>FD_Input_Final_Data!AA129</f>
        <v>7.95</v>
      </c>
      <c r="G98" s="145">
        <f>FD_Input_Final_Data!AB129</f>
        <v>7.35</v>
      </c>
      <c r="H98" s="145">
        <f>FD_Input_Final_Data!AC129</f>
        <v>3</v>
      </c>
      <c r="I98" s="145">
        <f>FD_Input_Final_Data!AD129</f>
        <v>3</v>
      </c>
      <c r="J98" s="145">
        <f>FD_Input_Final_Data!AE129</f>
        <v>3</v>
      </c>
      <c r="K98" s="145">
        <f>FD_Input_Final_Data!AF129</f>
        <v>3</v>
      </c>
      <c r="L98" s="145">
        <f>FD_Input_Final_Data!AG129</f>
        <v>3</v>
      </c>
      <c r="M98" s="145">
        <f>FD_Input_Final_Data!AH129</f>
        <v>3</v>
      </c>
    </row>
    <row r="99" spans="2:13" x14ac:dyDescent="0.35">
      <c r="B99" s="225" t="s">
        <v>100</v>
      </c>
      <c r="C99" s="226"/>
      <c r="D99" s="145">
        <f>FD_Input_Final_Data!Y130</f>
        <v>28.19</v>
      </c>
      <c r="E99" s="145">
        <f>FD_Input_Final_Data!Z130</f>
        <v>29.73</v>
      </c>
      <c r="F99" s="145">
        <f>FD_Input_Final_Data!AA130</f>
        <v>28.99</v>
      </c>
      <c r="G99" s="145">
        <f>FD_Input_Final_Data!AB130</f>
        <v>9.6999999999999993</v>
      </c>
      <c r="H99" s="145">
        <f>FD_Input_Final_Data!AC130</f>
        <v>2</v>
      </c>
      <c r="I99" s="145">
        <f>FD_Input_Final_Data!AD130</f>
        <v>2</v>
      </c>
      <c r="J99" s="145">
        <f>FD_Input_Final_Data!AE130</f>
        <v>2</v>
      </c>
      <c r="K99" s="145">
        <f>FD_Input_Final_Data!AF130</f>
        <v>2</v>
      </c>
      <c r="L99" s="145">
        <f>FD_Input_Final_Data!AG130</f>
        <v>2</v>
      </c>
      <c r="M99" s="145">
        <f>FD_Input_Final_Data!AH130</f>
        <v>2</v>
      </c>
    </row>
    <row r="100" spans="2:13" x14ac:dyDescent="0.35">
      <c r="B100" s="231" t="s">
        <v>120</v>
      </c>
      <c r="C100" s="226"/>
      <c r="D100" s="145">
        <f>FD_Input_Final_Data!Y131</f>
        <v>4.71</v>
      </c>
      <c r="E100" s="145">
        <f>FD_Input_Final_Data!Z131</f>
        <v>15.77</v>
      </c>
      <c r="F100" s="145">
        <f>FD_Input_Final_Data!AA131</f>
        <v>19.010000000000002</v>
      </c>
      <c r="G100" s="145">
        <f>FD_Input_Final_Data!AB131</f>
        <v>7.55</v>
      </c>
      <c r="H100" s="145">
        <f>FD_Input_Final_Data!AC131</f>
        <v>2.44</v>
      </c>
      <c r="I100" s="145">
        <f>FD_Input_Final_Data!AD131</f>
        <v>0</v>
      </c>
      <c r="J100" s="145">
        <f>FD_Input_Final_Data!AE131</f>
        <v>0</v>
      </c>
      <c r="K100" s="145">
        <f>FD_Input_Final_Data!AF131</f>
        <v>0</v>
      </c>
      <c r="L100" s="145">
        <f>FD_Input_Final_Data!AG131</f>
        <v>0</v>
      </c>
      <c r="M100" s="145">
        <f>FD_Input_Final_Data!AH131</f>
        <v>0</v>
      </c>
    </row>
    <row r="101" spans="2:13" x14ac:dyDescent="0.35">
      <c r="B101" s="225" t="s">
        <v>102</v>
      </c>
      <c r="C101" s="226"/>
      <c r="D101" s="145">
        <f>FD_Input_Final_Data!Y132</f>
        <v>0</v>
      </c>
      <c r="E101" s="145">
        <f>FD_Input_Final_Data!Z132</f>
        <v>0</v>
      </c>
      <c r="F101" s="145">
        <f>FD_Input_Final_Data!AA132</f>
        <v>0</v>
      </c>
      <c r="G101" s="145">
        <f>FD_Input_Final_Data!AB132</f>
        <v>0</v>
      </c>
      <c r="H101" s="145">
        <f>FD_Input_Final_Data!AC132</f>
        <v>0</v>
      </c>
      <c r="I101" s="145">
        <f>FD_Input_Final_Data!AD132</f>
        <v>0</v>
      </c>
      <c r="J101" s="145">
        <f>FD_Input_Final_Data!AE132</f>
        <v>0</v>
      </c>
      <c r="K101" s="145">
        <f>FD_Input_Final_Data!AF132</f>
        <v>0</v>
      </c>
      <c r="L101" s="145">
        <f>FD_Input_Final_Data!AG132</f>
        <v>0</v>
      </c>
      <c r="M101" s="145">
        <f>FD_Input_Final_Data!AH132</f>
        <v>0</v>
      </c>
    </row>
    <row r="102" spans="2:13" x14ac:dyDescent="0.35">
      <c r="B102" s="225" t="s">
        <v>103</v>
      </c>
      <c r="C102" s="226"/>
      <c r="D102" s="145">
        <f>FD_Input_Final_Data!Y133</f>
        <v>10.45</v>
      </c>
      <c r="E102" s="145">
        <f>FD_Input_Final_Data!Z133</f>
        <v>13</v>
      </c>
      <c r="F102" s="145">
        <f>FD_Input_Final_Data!AA133</f>
        <v>13.53</v>
      </c>
      <c r="G102" s="145">
        <f>FD_Input_Final_Data!AB133</f>
        <v>7.41</v>
      </c>
      <c r="H102" s="145">
        <f>FD_Input_Final_Data!AC133</f>
        <v>5</v>
      </c>
      <c r="I102" s="145">
        <f>FD_Input_Final_Data!AD133</f>
        <v>3</v>
      </c>
      <c r="J102" s="145">
        <f>FD_Input_Final_Data!AE133</f>
        <v>2.75</v>
      </c>
      <c r="K102" s="145">
        <f>FD_Input_Final_Data!AF133</f>
        <v>2.5</v>
      </c>
      <c r="L102" s="145">
        <f>FD_Input_Final_Data!AG133</f>
        <v>2.25</v>
      </c>
      <c r="M102" s="145">
        <f>FD_Input_Final_Data!AH133</f>
        <v>2</v>
      </c>
    </row>
    <row r="103" spans="2:13" x14ac:dyDescent="0.35">
      <c r="B103" s="225" t="s">
        <v>121</v>
      </c>
      <c r="C103" s="226"/>
      <c r="D103" s="145" t="str">
        <f>FD_Input_Final_Data!Y134</f>
        <v>-</v>
      </c>
      <c r="E103" s="145" t="str">
        <f>FD_Input_Final_Data!Z134</f>
        <v>-</v>
      </c>
      <c r="F103" s="145" t="str">
        <f>FD_Input_Final_Data!AA134</f>
        <v>-</v>
      </c>
      <c r="G103" s="145" t="str">
        <f>FD_Input_Final_Data!AB134</f>
        <v>-</v>
      </c>
      <c r="H103" s="145" t="str">
        <f>FD_Input_Final_Data!AC134</f>
        <v>-</v>
      </c>
      <c r="I103" s="145" t="str">
        <f>FD_Input_Final_Data!AD134</f>
        <v>-</v>
      </c>
      <c r="J103" s="145" t="str">
        <f>FD_Input_Final_Data!AE134</f>
        <v>-</v>
      </c>
      <c r="K103" s="145" t="str">
        <f>FD_Input_Final_Data!AF134</f>
        <v>-</v>
      </c>
      <c r="L103" s="145" t="str">
        <f>FD_Input_Final_Data!AG134</f>
        <v>-</v>
      </c>
      <c r="M103" s="145" t="str">
        <f>FD_Input_Final_Data!AH134</f>
        <v>-</v>
      </c>
    </row>
    <row r="104" spans="2:13" x14ac:dyDescent="0.35">
      <c r="B104" s="225" t="s">
        <v>122</v>
      </c>
      <c r="C104" s="226"/>
      <c r="D104" s="145" t="str">
        <f>FD_Input_Final_Data!Y135</f>
        <v>-</v>
      </c>
      <c r="E104" s="145" t="str">
        <f>FD_Input_Final_Data!Z135</f>
        <v>-</v>
      </c>
      <c r="F104" s="145" t="str">
        <f>FD_Input_Final_Data!AA135</f>
        <v>-</v>
      </c>
      <c r="G104" s="145" t="str">
        <f>FD_Input_Final_Data!AB135</f>
        <v>-</v>
      </c>
      <c r="H104" s="145" t="str">
        <f>FD_Input_Final_Data!AC135</f>
        <v>-</v>
      </c>
      <c r="I104" s="145" t="str">
        <f>FD_Input_Final_Data!AD135</f>
        <v>-</v>
      </c>
      <c r="J104" s="145" t="str">
        <f>FD_Input_Final_Data!AE135</f>
        <v>-</v>
      </c>
      <c r="K104" s="145" t="str">
        <f>FD_Input_Final_Data!AF135</f>
        <v>-</v>
      </c>
      <c r="L104" s="145" t="str">
        <f>FD_Input_Final_Data!AG135</f>
        <v>-</v>
      </c>
      <c r="M104" s="145" t="str">
        <f>FD_Input_Final_Data!AH135</f>
        <v>-</v>
      </c>
    </row>
    <row r="105" spans="2:13" x14ac:dyDescent="0.35">
      <c r="B105" s="225" t="s">
        <v>123</v>
      </c>
      <c r="C105" s="226"/>
      <c r="D105" s="145" t="str">
        <f>FD_Input_Final_Data!Y136</f>
        <v>-</v>
      </c>
      <c r="E105" s="145" t="str">
        <f>FD_Input_Final_Data!Z136</f>
        <v>-</v>
      </c>
      <c r="F105" s="145" t="str">
        <f>FD_Input_Final_Data!AA136</f>
        <v>-</v>
      </c>
      <c r="G105" s="145" t="str">
        <f>FD_Input_Final_Data!AB136</f>
        <v>-</v>
      </c>
      <c r="H105" s="145" t="str">
        <f>FD_Input_Final_Data!AC136</f>
        <v>-</v>
      </c>
      <c r="I105" s="145" t="str">
        <f>FD_Input_Final_Data!AD136</f>
        <v>-</v>
      </c>
      <c r="J105" s="145" t="str">
        <f>FD_Input_Final_Data!AE136</f>
        <v>-</v>
      </c>
      <c r="K105" s="145" t="str">
        <f>FD_Input_Final_Data!AF136</f>
        <v>-</v>
      </c>
      <c r="L105" s="145" t="str">
        <f>FD_Input_Final_Data!AG136</f>
        <v>-</v>
      </c>
      <c r="M105" s="145" t="str">
        <f>FD_Input_Final_Data!AH136</f>
        <v>-</v>
      </c>
    </row>
    <row r="106" spans="2:13" x14ac:dyDescent="0.35">
      <c r="B106" s="225" t="s">
        <v>124</v>
      </c>
      <c r="C106" s="226"/>
      <c r="D106" s="145" t="str">
        <f>FD_Input_Final_Data!Y137</f>
        <v>-</v>
      </c>
      <c r="E106" s="145" t="str">
        <f>FD_Input_Final_Data!Z137</f>
        <v>-</v>
      </c>
      <c r="F106" s="145" t="str">
        <f>FD_Input_Final_Data!AA137</f>
        <v>-</v>
      </c>
      <c r="G106" s="145" t="str">
        <f>FD_Input_Final_Data!AB137</f>
        <v>-</v>
      </c>
      <c r="H106" s="145" t="str">
        <f>FD_Input_Final_Data!AC137</f>
        <v>-</v>
      </c>
      <c r="I106" s="145" t="str">
        <f>FD_Input_Final_Data!AD137</f>
        <v>-</v>
      </c>
      <c r="J106" s="145" t="str">
        <f>FD_Input_Final_Data!AE137</f>
        <v>-</v>
      </c>
      <c r="K106" s="145" t="str">
        <f>FD_Input_Final_Data!AF137</f>
        <v>-</v>
      </c>
      <c r="L106" s="145" t="str">
        <f>FD_Input_Final_Data!AG137</f>
        <v>-</v>
      </c>
      <c r="M106" s="145" t="str">
        <f>FD_Input_Final_Data!AH137</f>
        <v>-</v>
      </c>
    </row>
    <row r="107" spans="2:13" x14ac:dyDescent="0.35">
      <c r="B107" s="225" t="s">
        <v>125</v>
      </c>
      <c r="C107" s="226"/>
      <c r="D107" s="145" t="str">
        <f>FD_Input_Final_Data!Y138</f>
        <v>-</v>
      </c>
      <c r="E107" s="145" t="str">
        <f>FD_Input_Final_Data!Z138</f>
        <v>-</v>
      </c>
      <c r="F107" s="145" t="str">
        <f>FD_Input_Final_Data!AA138</f>
        <v>-</v>
      </c>
      <c r="G107" s="145" t="str">
        <f>FD_Input_Final_Data!AB138</f>
        <v>-</v>
      </c>
      <c r="H107" s="145" t="str">
        <f>FD_Input_Final_Data!AC138</f>
        <v>-</v>
      </c>
      <c r="I107" s="145" t="str">
        <f>FD_Input_Final_Data!AD138</f>
        <v>-</v>
      </c>
      <c r="J107" s="145" t="str">
        <f>FD_Input_Final_Data!AE138</f>
        <v>-</v>
      </c>
      <c r="K107" s="145" t="str">
        <f>FD_Input_Final_Data!AF138</f>
        <v>-</v>
      </c>
      <c r="L107" s="145" t="str">
        <f>FD_Input_Final_Data!AG138</f>
        <v>-</v>
      </c>
      <c r="M107" s="145" t="str">
        <f>FD_Input_Final_Data!AH138</f>
        <v>-</v>
      </c>
    </row>
    <row r="108" spans="2:13" x14ac:dyDescent="0.35">
      <c r="B108" s="225" t="s">
        <v>98</v>
      </c>
      <c r="C108" s="226"/>
      <c r="D108" s="145">
        <f>FD_Input_Final_Data!Y139</f>
        <v>0</v>
      </c>
      <c r="E108" s="145">
        <f>FD_Input_Final_Data!Z139</f>
        <v>0</v>
      </c>
      <c r="F108" s="145">
        <f>FD_Input_Final_Data!AA139</f>
        <v>0</v>
      </c>
      <c r="G108" s="145">
        <f>FD_Input_Final_Data!AB139</f>
        <v>0</v>
      </c>
      <c r="H108" s="145">
        <f>FD_Input_Final_Data!AC139</f>
        <v>0</v>
      </c>
      <c r="I108" s="145">
        <f>FD_Input_Final_Data!AD139</f>
        <v>0</v>
      </c>
      <c r="J108" s="145">
        <f>FD_Input_Final_Data!AE139</f>
        <v>0</v>
      </c>
      <c r="K108" s="145">
        <f>FD_Input_Final_Data!AF139</f>
        <v>0</v>
      </c>
      <c r="L108" s="145">
        <f>FD_Input_Final_Data!AG139</f>
        <v>0</v>
      </c>
      <c r="M108" s="145">
        <f>FD_Input_Final_Data!AH139</f>
        <v>0</v>
      </c>
    </row>
    <row r="109" spans="2:13" x14ac:dyDescent="0.35">
      <c r="B109" s="225" t="s">
        <v>126</v>
      </c>
      <c r="C109" s="221"/>
      <c r="D109" s="145" t="str">
        <f>FD_Input_Final_Data!Y140</f>
        <v>-</v>
      </c>
      <c r="E109" s="145" t="str">
        <f>FD_Input_Final_Data!Z140</f>
        <v>-</v>
      </c>
      <c r="F109" s="145" t="str">
        <f>FD_Input_Final_Data!AA140</f>
        <v>-</v>
      </c>
      <c r="G109" s="145" t="str">
        <f>FD_Input_Final_Data!AB140</f>
        <v>-</v>
      </c>
      <c r="H109" s="145" t="str">
        <f>FD_Input_Final_Data!AC140</f>
        <v>-</v>
      </c>
      <c r="I109" s="145" t="str">
        <f>FD_Input_Final_Data!AD140</f>
        <v>-</v>
      </c>
      <c r="J109" s="145" t="str">
        <f>FD_Input_Final_Data!AE140</f>
        <v>-</v>
      </c>
      <c r="K109" s="145" t="str">
        <f>FD_Input_Final_Data!AF140</f>
        <v>-</v>
      </c>
      <c r="L109" s="145" t="str">
        <f>FD_Input_Final_Data!AG140</f>
        <v>-</v>
      </c>
      <c r="M109" s="145" t="str">
        <f>FD_Input_Final_Data!AH140</f>
        <v>-</v>
      </c>
    </row>
    <row r="111" spans="2:13" x14ac:dyDescent="0.35">
      <c r="B111" s="322" t="s">
        <v>271</v>
      </c>
      <c r="C111" s="322"/>
      <c r="D111" s="322"/>
      <c r="E111" s="322"/>
      <c r="F111" s="322"/>
      <c r="G111" s="322"/>
      <c r="H111" s="322"/>
      <c r="I111" s="322"/>
      <c r="J111" s="322"/>
      <c r="K111" s="322"/>
      <c r="L111" s="322"/>
      <c r="M111" s="322"/>
    </row>
    <row r="112" spans="2:13" x14ac:dyDescent="0.35">
      <c r="B112" s="218" t="s">
        <v>161</v>
      </c>
      <c r="C112" s="219"/>
      <c r="D112" s="220" t="s">
        <v>58</v>
      </c>
      <c r="E112" s="220" t="s">
        <v>59</v>
      </c>
      <c r="F112" s="220" t="s">
        <v>60</v>
      </c>
      <c r="G112" s="220" t="s">
        <v>61</v>
      </c>
      <c r="H112" s="222" t="s">
        <v>62</v>
      </c>
      <c r="I112" s="222" t="s">
        <v>63</v>
      </c>
      <c r="J112" s="222" t="s">
        <v>64</v>
      </c>
      <c r="K112" s="222" t="s">
        <v>65</v>
      </c>
      <c r="L112" s="222" t="s">
        <v>66</v>
      </c>
      <c r="M112" s="222" t="s">
        <v>67</v>
      </c>
    </row>
    <row r="113" spans="2:13" x14ac:dyDescent="0.35">
      <c r="B113" s="223" t="s">
        <v>104</v>
      </c>
      <c r="C113" s="223" t="s">
        <v>116</v>
      </c>
      <c r="D113" s="221"/>
      <c r="E113" s="221"/>
      <c r="F113" s="221"/>
      <c r="G113" s="221"/>
      <c r="H113" s="221"/>
      <c r="I113" s="221"/>
      <c r="J113" s="221"/>
      <c r="K113" s="221"/>
      <c r="L113" s="221"/>
      <c r="M113" s="221"/>
    </row>
    <row r="114" spans="2:13" x14ac:dyDescent="0.35">
      <c r="B114" s="225" t="s">
        <v>73</v>
      </c>
      <c r="C114" s="226"/>
      <c r="D114" s="145">
        <f>FD_Input_Final_Data!Y73</f>
        <v>1617</v>
      </c>
      <c r="E114" s="145">
        <f>FD_Input_Final_Data!Z73</f>
        <v>1622</v>
      </c>
      <c r="F114" s="145">
        <f>FD_Input_Final_Data!AA73</f>
        <v>1566</v>
      </c>
      <c r="G114" s="145">
        <f>FD_Input_Final_Data!AB73</f>
        <v>1476</v>
      </c>
      <c r="H114" s="145">
        <f>FD_Input_Final_Data!AC73</f>
        <v>1476</v>
      </c>
      <c r="I114" s="145">
        <f>FD_Input_Final_Data!AD73</f>
        <v>1476</v>
      </c>
      <c r="J114" s="145">
        <f>FD_Input_Final_Data!AE73</f>
        <v>1476</v>
      </c>
      <c r="K114" s="145">
        <f>FD_Input_Final_Data!AF73</f>
        <v>1476</v>
      </c>
      <c r="L114" s="145">
        <f>FD_Input_Final_Data!AG73</f>
        <v>1476</v>
      </c>
      <c r="M114" s="145">
        <f>FD_Input_Final_Data!AH73</f>
        <v>1476</v>
      </c>
    </row>
    <row r="115" spans="2:13" x14ac:dyDescent="0.35">
      <c r="B115" s="225" t="s">
        <v>94</v>
      </c>
      <c r="C115" s="226"/>
      <c r="D115" s="145">
        <f>FD_Input_Final_Data!Y74</f>
        <v>2114</v>
      </c>
      <c r="E115" s="145">
        <f>FD_Input_Final_Data!Z74</f>
        <v>2312</v>
      </c>
      <c r="F115" s="145">
        <f>FD_Input_Final_Data!AA74</f>
        <v>2337</v>
      </c>
      <c r="G115" s="145">
        <f>FD_Input_Final_Data!AB74</f>
        <v>2304</v>
      </c>
      <c r="H115" s="145">
        <f>FD_Input_Final_Data!AC74</f>
        <v>2304</v>
      </c>
      <c r="I115" s="145">
        <f>FD_Input_Final_Data!AD74</f>
        <v>2304</v>
      </c>
      <c r="J115" s="145">
        <f>FD_Input_Final_Data!AE74</f>
        <v>2304</v>
      </c>
      <c r="K115" s="145">
        <f>FD_Input_Final_Data!AF74</f>
        <v>2304</v>
      </c>
      <c r="L115" s="145">
        <f>FD_Input_Final_Data!AG74</f>
        <v>2304</v>
      </c>
      <c r="M115" s="145">
        <f>FD_Input_Final_Data!AH74</f>
        <v>2304</v>
      </c>
    </row>
    <row r="116" spans="2:13" x14ac:dyDescent="0.35">
      <c r="B116" s="225" t="s">
        <v>95</v>
      </c>
      <c r="C116" s="226"/>
      <c r="D116" s="145">
        <f>FD_Input_Final_Data!Y75</f>
        <v>53</v>
      </c>
      <c r="E116" s="145">
        <f>FD_Input_Final_Data!Z75</f>
        <v>54</v>
      </c>
      <c r="F116" s="145">
        <f>FD_Input_Final_Data!AA75</f>
        <v>52</v>
      </c>
      <c r="G116" s="145">
        <f>FD_Input_Final_Data!AB75</f>
        <v>54</v>
      </c>
      <c r="H116" s="145">
        <f>FD_Input_Final_Data!AC75</f>
        <v>54</v>
      </c>
      <c r="I116" s="145">
        <f>FD_Input_Final_Data!AD75</f>
        <v>54</v>
      </c>
      <c r="J116" s="145">
        <f>FD_Input_Final_Data!AE75</f>
        <v>54</v>
      </c>
      <c r="K116" s="145">
        <f>FD_Input_Final_Data!AF75</f>
        <v>54</v>
      </c>
      <c r="L116" s="145">
        <f>FD_Input_Final_Data!AG75</f>
        <v>54</v>
      </c>
      <c r="M116" s="145">
        <f>FD_Input_Final_Data!AH75</f>
        <v>54</v>
      </c>
    </row>
    <row r="117" spans="2:13" x14ac:dyDescent="0.35">
      <c r="B117" s="225" t="s">
        <v>96</v>
      </c>
      <c r="C117" s="226"/>
      <c r="D117" s="145">
        <f>FD_Input_Final_Data!Y76</f>
        <v>1520</v>
      </c>
      <c r="E117" s="145">
        <f>FD_Input_Final_Data!Z76</f>
        <v>1567</v>
      </c>
      <c r="F117" s="145">
        <f>FD_Input_Final_Data!AA76</f>
        <v>1564</v>
      </c>
      <c r="G117" s="145">
        <f>FD_Input_Final_Data!AB76</f>
        <v>1565</v>
      </c>
      <c r="H117" s="145">
        <f>FD_Input_Final_Data!AC76</f>
        <v>1564</v>
      </c>
      <c r="I117" s="145">
        <f>FD_Input_Final_Data!AD76</f>
        <v>1564</v>
      </c>
      <c r="J117" s="145">
        <f>FD_Input_Final_Data!AE76</f>
        <v>1564</v>
      </c>
      <c r="K117" s="145">
        <f>FD_Input_Final_Data!AF76</f>
        <v>1564</v>
      </c>
      <c r="L117" s="145">
        <f>FD_Input_Final_Data!AG76</f>
        <v>1564</v>
      </c>
      <c r="M117" s="145">
        <f>FD_Input_Final_Data!AH76</f>
        <v>1564</v>
      </c>
    </row>
    <row r="118" spans="2:13" x14ac:dyDescent="0.35">
      <c r="B118" s="225" t="s">
        <v>97</v>
      </c>
      <c r="C118" s="226"/>
      <c r="D118" s="145">
        <f>FD_Input_Final_Data!Y77</f>
        <v>2961</v>
      </c>
      <c r="E118" s="145">
        <f>FD_Input_Final_Data!Z77</f>
        <v>2658</v>
      </c>
      <c r="F118" s="145">
        <f>FD_Input_Final_Data!AA77</f>
        <v>2438</v>
      </c>
      <c r="G118" s="145">
        <f>FD_Input_Final_Data!AB77</f>
        <v>2421</v>
      </c>
      <c r="H118" s="145">
        <f>FD_Input_Final_Data!AC77</f>
        <v>2401</v>
      </c>
      <c r="I118" s="145">
        <f>FD_Input_Final_Data!AD77</f>
        <v>2394</v>
      </c>
      <c r="J118" s="145">
        <f>FD_Input_Final_Data!AE77</f>
        <v>2387</v>
      </c>
      <c r="K118" s="145">
        <f>FD_Input_Final_Data!AF77</f>
        <v>2380</v>
      </c>
      <c r="L118" s="145">
        <f>FD_Input_Final_Data!AG77</f>
        <v>2373</v>
      </c>
      <c r="M118" s="145">
        <f>FD_Input_Final_Data!AH77</f>
        <v>2366</v>
      </c>
    </row>
    <row r="119" spans="2:13" x14ac:dyDescent="0.35">
      <c r="B119" s="225" t="s">
        <v>99</v>
      </c>
      <c r="C119" s="226"/>
      <c r="D119" s="145">
        <f>FD_Input_Final_Data!Y78</f>
        <v>978</v>
      </c>
      <c r="E119" s="145">
        <f>FD_Input_Final_Data!Z78</f>
        <v>978</v>
      </c>
      <c r="F119" s="145">
        <f>FD_Input_Final_Data!AA78</f>
        <v>978</v>
      </c>
      <c r="G119" s="145">
        <f>FD_Input_Final_Data!AB78</f>
        <v>976</v>
      </c>
      <c r="H119" s="145">
        <f>FD_Input_Final_Data!AC78</f>
        <v>976</v>
      </c>
      <c r="I119" s="145">
        <f>FD_Input_Final_Data!AD78</f>
        <v>976</v>
      </c>
      <c r="J119" s="145">
        <f>FD_Input_Final_Data!AE78</f>
        <v>976</v>
      </c>
      <c r="K119" s="145">
        <f>FD_Input_Final_Data!AF78</f>
        <v>976</v>
      </c>
      <c r="L119" s="145">
        <f>FD_Input_Final_Data!AG78</f>
        <v>976</v>
      </c>
      <c r="M119" s="145">
        <f>FD_Input_Final_Data!AH78</f>
        <v>976</v>
      </c>
    </row>
    <row r="120" spans="2:13" x14ac:dyDescent="0.35">
      <c r="B120" s="225" t="s">
        <v>100</v>
      </c>
      <c r="C120" s="226"/>
      <c r="D120" s="145">
        <f>FD_Input_Final_Data!Y79</f>
        <v>606</v>
      </c>
      <c r="E120" s="145">
        <f>FD_Input_Final_Data!Z79</f>
        <v>606</v>
      </c>
      <c r="F120" s="145">
        <f>FD_Input_Final_Data!AA79</f>
        <v>606</v>
      </c>
      <c r="G120" s="145">
        <f>FD_Input_Final_Data!AB79</f>
        <v>619</v>
      </c>
      <c r="H120" s="145">
        <f>FD_Input_Final_Data!AC79</f>
        <v>606</v>
      </c>
      <c r="I120" s="145">
        <f>FD_Input_Final_Data!AD79</f>
        <v>606</v>
      </c>
      <c r="J120" s="145">
        <f>FD_Input_Final_Data!AE79</f>
        <v>606</v>
      </c>
      <c r="K120" s="145">
        <f>FD_Input_Final_Data!AF79</f>
        <v>606</v>
      </c>
      <c r="L120" s="145">
        <f>FD_Input_Final_Data!AG79</f>
        <v>606</v>
      </c>
      <c r="M120" s="145">
        <f>FD_Input_Final_Data!AH79</f>
        <v>606</v>
      </c>
    </row>
    <row r="121" spans="2:13" x14ac:dyDescent="0.35">
      <c r="B121" s="231" t="s">
        <v>120</v>
      </c>
      <c r="C121" s="226"/>
      <c r="D121" s="145">
        <f>FD_Input_Final_Data!Y80</f>
        <v>1925</v>
      </c>
      <c r="E121" s="145">
        <f>FD_Input_Final_Data!Z80</f>
        <v>2192</v>
      </c>
      <c r="F121" s="145">
        <f>FD_Input_Final_Data!AA80</f>
        <v>2254</v>
      </c>
      <c r="G121" s="145">
        <f>FD_Input_Final_Data!AB80</f>
        <v>2264</v>
      </c>
      <c r="H121" s="145">
        <f>FD_Input_Final_Data!AC80</f>
        <v>2267</v>
      </c>
      <c r="I121" s="145">
        <f>FD_Input_Final_Data!AD80</f>
        <v>2267</v>
      </c>
      <c r="J121" s="145">
        <f>FD_Input_Final_Data!AE80</f>
        <v>2267</v>
      </c>
      <c r="K121" s="145">
        <f>FD_Input_Final_Data!AF80</f>
        <v>2267</v>
      </c>
      <c r="L121" s="145">
        <f>FD_Input_Final_Data!AG80</f>
        <v>2267</v>
      </c>
      <c r="M121" s="145">
        <f>FD_Input_Final_Data!AH80</f>
        <v>2267</v>
      </c>
    </row>
    <row r="122" spans="2:13" x14ac:dyDescent="0.35">
      <c r="B122" s="225" t="s">
        <v>102</v>
      </c>
      <c r="C122" s="226"/>
      <c r="D122" s="145">
        <f>FD_Input_Final_Data!Y81</f>
        <v>1295</v>
      </c>
      <c r="E122" s="145">
        <f>FD_Input_Final_Data!Z81</f>
        <v>1295</v>
      </c>
      <c r="F122" s="145">
        <f>FD_Input_Final_Data!AA81</f>
        <v>1295</v>
      </c>
      <c r="G122" s="145">
        <f>FD_Input_Final_Data!AB81</f>
        <v>1295</v>
      </c>
      <c r="H122" s="145">
        <f>FD_Input_Final_Data!AC81</f>
        <v>1295</v>
      </c>
      <c r="I122" s="145">
        <f>FD_Input_Final_Data!AD81</f>
        <v>1295</v>
      </c>
      <c r="J122" s="145">
        <f>FD_Input_Final_Data!AE81</f>
        <v>1295</v>
      </c>
      <c r="K122" s="145">
        <f>FD_Input_Final_Data!AF81</f>
        <v>1295</v>
      </c>
      <c r="L122" s="145">
        <f>FD_Input_Final_Data!AG81</f>
        <v>1295</v>
      </c>
      <c r="M122" s="145">
        <f>FD_Input_Final_Data!AH81</f>
        <v>1295</v>
      </c>
    </row>
    <row r="123" spans="2:13" x14ac:dyDescent="0.35">
      <c r="B123" s="225" t="s">
        <v>103</v>
      </c>
      <c r="C123" s="226"/>
      <c r="D123" s="145">
        <f>FD_Input_Final_Data!Y82</f>
        <v>2241</v>
      </c>
      <c r="E123" s="145">
        <f>FD_Input_Final_Data!Z82</f>
        <v>2246</v>
      </c>
      <c r="F123" s="145">
        <f>FD_Input_Final_Data!AA82</f>
        <v>2221</v>
      </c>
      <c r="G123" s="145">
        <f>FD_Input_Final_Data!AB82</f>
        <v>2195</v>
      </c>
      <c r="H123" s="145">
        <f>FD_Input_Final_Data!AC82</f>
        <v>2191</v>
      </c>
      <c r="I123" s="145">
        <f>FD_Input_Final_Data!AD82</f>
        <v>2191</v>
      </c>
      <c r="J123" s="145">
        <f>FD_Input_Final_Data!AE82</f>
        <v>2191</v>
      </c>
      <c r="K123" s="145">
        <f>FD_Input_Final_Data!AF82</f>
        <v>2191</v>
      </c>
      <c r="L123" s="145">
        <f>FD_Input_Final_Data!AG82</f>
        <v>2191</v>
      </c>
      <c r="M123" s="145">
        <f>FD_Input_Final_Data!AH82</f>
        <v>2191</v>
      </c>
    </row>
    <row r="124" spans="2:13" x14ac:dyDescent="0.35">
      <c r="B124" s="225" t="s">
        <v>121</v>
      </c>
      <c r="C124" s="226"/>
      <c r="D124" s="145" t="str">
        <f>FD_Input_Final_Data!Y83</f>
        <v>-</v>
      </c>
      <c r="E124" s="145" t="str">
        <f>FD_Input_Final_Data!Z83</f>
        <v>-</v>
      </c>
      <c r="F124" s="145" t="str">
        <f>FD_Input_Final_Data!AA83</f>
        <v>-</v>
      </c>
      <c r="G124" s="145" t="str">
        <f>FD_Input_Final_Data!AB83</f>
        <v>-</v>
      </c>
      <c r="H124" s="145" t="str">
        <f>FD_Input_Final_Data!AC83</f>
        <v>-</v>
      </c>
      <c r="I124" s="145" t="str">
        <f>FD_Input_Final_Data!AD83</f>
        <v>-</v>
      </c>
      <c r="J124" s="145" t="str">
        <f>FD_Input_Final_Data!AE83</f>
        <v>-</v>
      </c>
      <c r="K124" s="145" t="str">
        <f>FD_Input_Final_Data!AF83</f>
        <v>-</v>
      </c>
      <c r="L124" s="145" t="str">
        <f>FD_Input_Final_Data!AG83</f>
        <v>-</v>
      </c>
      <c r="M124" s="145" t="str">
        <f>FD_Input_Final_Data!AH83</f>
        <v>-</v>
      </c>
    </row>
    <row r="125" spans="2:13" x14ac:dyDescent="0.35">
      <c r="B125" s="225" t="s">
        <v>122</v>
      </c>
      <c r="C125" s="226"/>
      <c r="D125" s="145" t="str">
        <f>FD_Input_Final_Data!Y84</f>
        <v>-</v>
      </c>
      <c r="E125" s="145" t="str">
        <f>FD_Input_Final_Data!Z84</f>
        <v>-</v>
      </c>
      <c r="F125" s="145" t="str">
        <f>FD_Input_Final_Data!AA84</f>
        <v>-</v>
      </c>
      <c r="G125" s="145" t="str">
        <f>FD_Input_Final_Data!AB84</f>
        <v>-</v>
      </c>
      <c r="H125" s="145" t="str">
        <f>FD_Input_Final_Data!AC84</f>
        <v>-</v>
      </c>
      <c r="I125" s="145" t="str">
        <f>FD_Input_Final_Data!AD84</f>
        <v>-</v>
      </c>
      <c r="J125" s="145" t="str">
        <f>FD_Input_Final_Data!AE84</f>
        <v>-</v>
      </c>
      <c r="K125" s="145" t="str">
        <f>FD_Input_Final_Data!AF84</f>
        <v>-</v>
      </c>
      <c r="L125" s="145" t="str">
        <f>FD_Input_Final_Data!AG84</f>
        <v>-</v>
      </c>
      <c r="M125" s="145" t="str">
        <f>FD_Input_Final_Data!AH84</f>
        <v>-</v>
      </c>
    </row>
    <row r="126" spans="2:13" x14ac:dyDescent="0.35">
      <c r="B126" s="225" t="s">
        <v>123</v>
      </c>
      <c r="C126" s="226"/>
      <c r="D126" s="145" t="str">
        <f>FD_Input_Final_Data!Y85</f>
        <v>-</v>
      </c>
      <c r="E126" s="145" t="str">
        <f>FD_Input_Final_Data!Z85</f>
        <v>-</v>
      </c>
      <c r="F126" s="145" t="str">
        <f>FD_Input_Final_Data!AA85</f>
        <v>-</v>
      </c>
      <c r="G126" s="145" t="str">
        <f>FD_Input_Final_Data!AB85</f>
        <v>-</v>
      </c>
      <c r="H126" s="145" t="str">
        <f>FD_Input_Final_Data!AC85</f>
        <v>-</v>
      </c>
      <c r="I126" s="145" t="str">
        <f>FD_Input_Final_Data!AD85</f>
        <v>-</v>
      </c>
      <c r="J126" s="145" t="str">
        <f>FD_Input_Final_Data!AE85</f>
        <v>-</v>
      </c>
      <c r="K126" s="145" t="str">
        <f>FD_Input_Final_Data!AF85</f>
        <v>-</v>
      </c>
      <c r="L126" s="145" t="str">
        <f>FD_Input_Final_Data!AG85</f>
        <v>-</v>
      </c>
      <c r="M126" s="145" t="str">
        <f>FD_Input_Final_Data!AH85</f>
        <v>-</v>
      </c>
    </row>
    <row r="127" spans="2:13" x14ac:dyDescent="0.35">
      <c r="B127" s="225" t="s">
        <v>124</v>
      </c>
      <c r="C127" s="226"/>
      <c r="D127" s="145" t="str">
        <f>FD_Input_Final_Data!Y86</f>
        <v>-</v>
      </c>
      <c r="E127" s="145" t="str">
        <f>FD_Input_Final_Data!Z86</f>
        <v>-</v>
      </c>
      <c r="F127" s="145" t="str">
        <f>FD_Input_Final_Data!AA86</f>
        <v>-</v>
      </c>
      <c r="G127" s="145" t="str">
        <f>FD_Input_Final_Data!AB86</f>
        <v>-</v>
      </c>
      <c r="H127" s="145" t="str">
        <f>FD_Input_Final_Data!AC86</f>
        <v>-</v>
      </c>
      <c r="I127" s="145" t="str">
        <f>FD_Input_Final_Data!AD86</f>
        <v>-</v>
      </c>
      <c r="J127" s="145" t="str">
        <f>FD_Input_Final_Data!AE86</f>
        <v>-</v>
      </c>
      <c r="K127" s="145" t="str">
        <f>FD_Input_Final_Data!AF86</f>
        <v>-</v>
      </c>
      <c r="L127" s="145" t="str">
        <f>FD_Input_Final_Data!AG86</f>
        <v>-</v>
      </c>
      <c r="M127" s="145" t="str">
        <f>FD_Input_Final_Data!AH86</f>
        <v>-</v>
      </c>
    </row>
    <row r="128" spans="2:13" x14ac:dyDescent="0.35">
      <c r="B128" s="225" t="s">
        <v>125</v>
      </c>
      <c r="C128" s="226"/>
      <c r="D128" s="145" t="str">
        <f>FD_Input_Final_Data!Y87</f>
        <v>-</v>
      </c>
      <c r="E128" s="145" t="str">
        <f>FD_Input_Final_Data!Z87</f>
        <v>-</v>
      </c>
      <c r="F128" s="145" t="str">
        <f>FD_Input_Final_Data!AA87</f>
        <v>-</v>
      </c>
      <c r="G128" s="145" t="str">
        <f>FD_Input_Final_Data!AB87</f>
        <v>-</v>
      </c>
      <c r="H128" s="145" t="str">
        <f>FD_Input_Final_Data!AC87</f>
        <v>-</v>
      </c>
      <c r="I128" s="145" t="str">
        <f>FD_Input_Final_Data!AD87</f>
        <v>-</v>
      </c>
      <c r="J128" s="145" t="str">
        <f>FD_Input_Final_Data!AE87</f>
        <v>-</v>
      </c>
      <c r="K128" s="145" t="str">
        <f>FD_Input_Final_Data!AF87</f>
        <v>-</v>
      </c>
      <c r="L128" s="145" t="str">
        <f>FD_Input_Final_Data!AG87</f>
        <v>-</v>
      </c>
      <c r="M128" s="145" t="str">
        <f>FD_Input_Final_Data!AH87</f>
        <v>-</v>
      </c>
    </row>
    <row r="129" spans="2:13" x14ac:dyDescent="0.35">
      <c r="B129" s="225" t="s">
        <v>98</v>
      </c>
      <c r="C129" s="226"/>
      <c r="D129" s="145">
        <f>FD_Input_Final_Data!Y88</f>
        <v>1342</v>
      </c>
      <c r="E129" s="145">
        <f>FD_Input_Final_Data!Z88</f>
        <v>1342</v>
      </c>
      <c r="F129" s="145">
        <f>FD_Input_Final_Data!AA88</f>
        <v>1342</v>
      </c>
      <c r="G129" s="145">
        <f>FD_Input_Final_Data!AB88</f>
        <v>1342</v>
      </c>
      <c r="H129" s="145">
        <f>FD_Input_Final_Data!AC88</f>
        <v>1389</v>
      </c>
      <c r="I129" s="145">
        <f>FD_Input_Final_Data!AD88</f>
        <v>1389</v>
      </c>
      <c r="J129" s="145">
        <f>FD_Input_Final_Data!AE88</f>
        <v>1389</v>
      </c>
      <c r="K129" s="145">
        <f>FD_Input_Final_Data!AF88</f>
        <v>1389</v>
      </c>
      <c r="L129" s="145">
        <f>FD_Input_Final_Data!AG88</f>
        <v>1389</v>
      </c>
      <c r="M129" s="145">
        <f>FD_Input_Final_Data!AH88</f>
        <v>1389</v>
      </c>
    </row>
    <row r="130" spans="2:13" x14ac:dyDescent="0.35">
      <c r="B130" s="225" t="s">
        <v>126</v>
      </c>
      <c r="C130" s="221"/>
      <c r="D130" s="145" t="str">
        <f>FD_Input_Final_Data!Y89</f>
        <v>-</v>
      </c>
      <c r="E130" s="145" t="str">
        <f>FD_Input_Final_Data!Z89</f>
        <v>-</v>
      </c>
      <c r="F130" s="145" t="str">
        <f>FD_Input_Final_Data!AA89</f>
        <v>-</v>
      </c>
      <c r="G130" s="145" t="str">
        <f>FD_Input_Final_Data!AB89</f>
        <v>-</v>
      </c>
      <c r="H130" s="145" t="str">
        <f>FD_Input_Final_Data!AC89</f>
        <v>-</v>
      </c>
      <c r="I130" s="145" t="str">
        <f>FD_Input_Final_Data!AD89</f>
        <v>-</v>
      </c>
      <c r="J130" s="145" t="str">
        <f>FD_Input_Final_Data!AE89</f>
        <v>-</v>
      </c>
      <c r="K130" s="145" t="str">
        <f>FD_Input_Final_Data!AF89</f>
        <v>-</v>
      </c>
      <c r="L130" s="145" t="str">
        <f>FD_Input_Final_Data!AG89</f>
        <v>-</v>
      </c>
      <c r="M130" s="145" t="str">
        <f>FD_Input_Final_Data!AH89</f>
        <v>-</v>
      </c>
    </row>
    <row r="132" spans="2:13" s="240" customFormat="1" x14ac:dyDescent="0.35">
      <c r="B132" s="240" t="s">
        <v>41</v>
      </c>
    </row>
  </sheetData>
  <mergeCells count="5">
    <mergeCell ref="B47:M47"/>
    <mergeCell ref="B69:M69"/>
    <mergeCell ref="B90:M90"/>
    <mergeCell ref="B111:M111"/>
    <mergeCell ref="B19:M19"/>
  </mergeCells>
  <conditionalFormatting sqref="A1:XFD2 A15:XFD15 B20:C40 D41:D43 B44:C44 A45:XFD45 B48:C67">
    <cfRule type="cellIs" dxfId="59" priority="44" operator="equal">
      <formula>"-"</formula>
    </cfRule>
  </conditionalFormatting>
  <conditionalFormatting sqref="B19">
    <cfRule type="cellIs" dxfId="58" priority="39" operator="equal">
      <formula>"-"</formula>
    </cfRule>
  </conditionalFormatting>
  <conditionalFormatting sqref="B41:B43">
    <cfRule type="cellIs" dxfId="57" priority="6" operator="equal">
      <formula>"-"</formula>
    </cfRule>
  </conditionalFormatting>
  <conditionalFormatting sqref="B47">
    <cfRule type="cellIs" dxfId="56" priority="42" operator="equal">
      <formula>"-"</formula>
    </cfRule>
  </conditionalFormatting>
  <conditionalFormatting sqref="B69">
    <cfRule type="cellIs" dxfId="55" priority="41" operator="equal">
      <formula>"-"</formula>
    </cfRule>
  </conditionalFormatting>
  <conditionalFormatting sqref="B90">
    <cfRule type="cellIs" dxfId="54" priority="40" operator="equal">
      <formula>"-"</formula>
    </cfRule>
  </conditionalFormatting>
  <conditionalFormatting sqref="B111">
    <cfRule type="cellIs" dxfId="53" priority="38" operator="equal">
      <formula>"-"</formula>
    </cfRule>
  </conditionalFormatting>
  <conditionalFormatting sqref="B70:C88">
    <cfRule type="cellIs" dxfId="52" priority="25" operator="equal">
      <formula>"-"</formula>
    </cfRule>
  </conditionalFormatting>
  <conditionalFormatting sqref="B91:C109">
    <cfRule type="cellIs" dxfId="51" priority="24" operator="equal">
      <formula>"-"</formula>
    </cfRule>
  </conditionalFormatting>
  <conditionalFormatting sqref="B112:C130">
    <cfRule type="cellIs" dxfId="50" priority="23" operator="equal">
      <formula>"-"</formula>
    </cfRule>
  </conditionalFormatting>
  <conditionalFormatting sqref="P22:P43">
    <cfRule type="cellIs" dxfId="49" priority="7" operator="equal">
      <formula>"-"</formula>
    </cfRule>
  </conditionalFormatting>
  <conditionalFormatting sqref="AC22:AC43">
    <cfRule type="cellIs" dxfId="48" priority="9" operator="equal">
      <formula>"-"</formula>
    </cfRule>
  </conditionalFormatting>
  <conditionalFormatting sqref="AD46:AE46">
    <cfRule type="containsText" dxfId="47" priority="34" operator="containsText" text="Not ">
      <formula>NOT(ISERROR(SEARCH("Not ",AD46)))</formula>
    </cfRule>
  </conditionalFormatting>
  <conditionalFormatting sqref="AP22:AP43">
    <cfRule type="cellIs" dxfId="46" priority="8" operator="equal">
      <formula>"-"</formula>
    </cfRule>
  </conditionalFormatting>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05DB8-E665-4010-8F07-FBE71EAC7F7F}">
  <sheetPr>
    <tabColor theme="5" tint="0.79998168889431442"/>
  </sheetPr>
  <dimension ref="B1:T245"/>
  <sheetViews>
    <sheetView showGridLines="0" zoomScale="55" zoomScaleNormal="55" workbookViewId="0">
      <selection activeCell="S90" sqref="S90"/>
    </sheetView>
  </sheetViews>
  <sheetFormatPr defaultRowHeight="14.25" x14ac:dyDescent="0.45"/>
  <cols>
    <col min="1" max="1" width="3.375" style="17" customWidth="1"/>
    <col min="2" max="16" width="20" style="17" customWidth="1"/>
    <col min="17" max="17" width="20.5" style="17" customWidth="1"/>
    <col min="18" max="18" width="21.375" style="17" bestFit="1" customWidth="1"/>
    <col min="19" max="19" width="19.375" style="17" customWidth="1"/>
    <col min="20" max="20" width="21.75" style="17" customWidth="1"/>
    <col min="21" max="16384" width="9" style="17"/>
  </cols>
  <sheetData>
    <row r="1" spans="2:19" s="25" customFormat="1" x14ac:dyDescent="0.45"/>
    <row r="2" spans="2:19" s="25" customFormat="1" ht="23.25" x14ac:dyDescent="0.7">
      <c r="B2" s="43" t="str">
        <f>Overview!B2 &amp;" - additional information"</f>
        <v>Storm overflows - additional information</v>
      </c>
    </row>
    <row r="3" spans="2:19" ht="23.25" x14ac:dyDescent="0.7">
      <c r="B3" s="113"/>
    </row>
    <row r="4" spans="2:19" ht="23.25" x14ac:dyDescent="0.7">
      <c r="B4" s="113"/>
    </row>
    <row r="5" spans="2:19" ht="23.25" x14ac:dyDescent="0.7">
      <c r="B5" s="113"/>
    </row>
    <row r="7" spans="2:19" s="25" customFormat="1" x14ac:dyDescent="0.45">
      <c r="B7" s="66" t="s">
        <v>272</v>
      </c>
    </row>
    <row r="8" spans="2:19" x14ac:dyDescent="0.45">
      <c r="B8" s="67"/>
    </row>
    <row r="9" spans="2:19" s="69" customFormat="1" ht="47.25" customHeight="1" x14ac:dyDescent="0.45">
      <c r="B9" s="68" t="s">
        <v>104</v>
      </c>
      <c r="C9" s="12" t="s">
        <v>58</v>
      </c>
      <c r="D9" s="68" t="s">
        <v>59</v>
      </c>
      <c r="E9" s="68" t="s">
        <v>60</v>
      </c>
      <c r="F9" s="68" t="s">
        <v>61</v>
      </c>
      <c r="G9" s="68" t="s">
        <v>273</v>
      </c>
      <c r="H9" s="68" t="s">
        <v>274</v>
      </c>
      <c r="I9" s="68" t="s">
        <v>275</v>
      </c>
      <c r="J9" s="68" t="s">
        <v>276</v>
      </c>
      <c r="K9" s="68" t="s">
        <v>277</v>
      </c>
      <c r="L9" s="68" t="s">
        <v>278</v>
      </c>
      <c r="M9" s="68" t="s">
        <v>279</v>
      </c>
      <c r="N9" s="68" t="s">
        <v>280</v>
      </c>
      <c r="O9" s="68" t="s">
        <v>281</v>
      </c>
      <c r="P9" s="68" t="s">
        <v>282</v>
      </c>
    </row>
    <row r="10" spans="2:19" s="69" customFormat="1" ht="38.25" customHeight="1" x14ac:dyDescent="0.45">
      <c r="B10" s="68"/>
      <c r="C10" s="12">
        <v>2020</v>
      </c>
      <c r="D10" s="68">
        <v>2021</v>
      </c>
      <c r="E10" s="68">
        <v>2022</v>
      </c>
      <c r="F10" s="68">
        <v>2023</v>
      </c>
      <c r="G10" s="68">
        <v>2025</v>
      </c>
      <c r="H10" s="68">
        <v>2029</v>
      </c>
      <c r="I10" s="256"/>
      <c r="J10" s="68">
        <v>2025</v>
      </c>
      <c r="K10" s="68">
        <v>2029</v>
      </c>
      <c r="L10" s="256"/>
      <c r="M10" s="256"/>
      <c r="N10" s="256"/>
      <c r="O10" s="256"/>
      <c r="P10" s="256"/>
    </row>
    <row r="11" spans="2:19" s="69" customFormat="1" ht="49.5" customHeight="1" x14ac:dyDescent="0.45">
      <c r="B11" s="68" t="s">
        <v>116</v>
      </c>
      <c r="C11" s="311" t="s">
        <v>252</v>
      </c>
      <c r="D11" s="311" t="s">
        <v>252</v>
      </c>
      <c r="E11" s="311" t="s">
        <v>252</v>
      </c>
      <c r="F11" s="311" t="s">
        <v>252</v>
      </c>
      <c r="G11" s="311" t="s">
        <v>252</v>
      </c>
      <c r="H11" s="311" t="s">
        <v>252</v>
      </c>
      <c r="I11" s="68" t="s">
        <v>91</v>
      </c>
      <c r="J11" s="311" t="s">
        <v>252</v>
      </c>
      <c r="K11" s="311" t="s">
        <v>252</v>
      </c>
      <c r="L11" s="68" t="s">
        <v>91</v>
      </c>
      <c r="M11" s="68" t="s">
        <v>91</v>
      </c>
      <c r="N11" s="68" t="s">
        <v>91</v>
      </c>
      <c r="O11" s="68" t="s">
        <v>91</v>
      </c>
      <c r="P11" s="68" t="s">
        <v>91</v>
      </c>
    </row>
    <row r="12" spans="2:19" x14ac:dyDescent="0.45">
      <c r="B12" s="11" t="s">
        <v>73</v>
      </c>
      <c r="C12" s="63">
        <f>'Analysis_Additional (ADJUSTMT)'!D22</f>
        <v>23.96</v>
      </c>
      <c r="D12" s="63">
        <f>'Analysis_Additional (ADJUSTMT)'!E22</f>
        <v>24.37</v>
      </c>
      <c r="E12" s="63">
        <f>'Analysis_Additional (ADJUSTMT)'!F22</f>
        <v>14.67</v>
      </c>
      <c r="F12" s="63">
        <f>'Analysis_Additional (ADJUSTMT)'!G22</f>
        <v>22.92</v>
      </c>
      <c r="G12" s="124">
        <f>'Analysis_Additional (ADJUSTMT)'!I22</f>
        <v>19.920000000000002</v>
      </c>
      <c r="H12" s="124">
        <f>FD_Input_Final_Data!AH5</f>
        <v>17.399999999999999</v>
      </c>
      <c r="I12" s="291">
        <f>IFERROR(ROUND((G12-H12)/G12, 3), "-")</f>
        <v>0.127</v>
      </c>
      <c r="J12" s="63">
        <f>'Analysis_Additional (ENG)'!D14</f>
        <v>19.920000000000002</v>
      </c>
      <c r="K12" s="63">
        <f>'Analysis_Additional (ENG)'!M61</f>
        <v>17</v>
      </c>
      <c r="L12" s="291">
        <f>IFERROR(ROUND((J12-K12)/J12, 3), "-")</f>
        <v>0.14699999999999999</v>
      </c>
      <c r="M12" s="285">
        <f>IFERROR(ROUND(($D12-G12)/$D12, 3), "-")</f>
        <v>0.183</v>
      </c>
      <c r="N12" s="285">
        <f>IFERROR(ROUND(($D12-H12)/$D12, 3), "-")</f>
        <v>0.28599999999999998</v>
      </c>
      <c r="O12" s="285">
        <f>IFERROR(ROUND(($D12-J12)/$D12, 3), "-")</f>
        <v>0.183</v>
      </c>
      <c r="P12" s="285">
        <f>IFERROR(ROUND(($D12-K12)/$D12, 3), "-")</f>
        <v>0.30199999999999999</v>
      </c>
      <c r="R12" s="64"/>
      <c r="S12" s="64"/>
    </row>
    <row r="13" spans="2:19" x14ac:dyDescent="0.45">
      <c r="B13" s="278" t="s">
        <v>94</v>
      </c>
      <c r="C13" s="63">
        <f>'Analysis_Additional (ADJUSTMT)'!D23</f>
        <v>54.81</v>
      </c>
      <c r="D13" s="63">
        <f>'Analysis_Additional (ADJUSTMT)'!E23</f>
        <v>45.27</v>
      </c>
      <c r="E13" s="63">
        <f>'Analysis_Additional (ADJUSTMT)'!F23</f>
        <v>39.44</v>
      </c>
      <c r="F13" s="63">
        <f>'Analysis_Additional (ADJUSTMT)'!G23</f>
        <v>55.89</v>
      </c>
      <c r="G13" s="124">
        <f>'Analysis_Additional (ADJUSTMT)'!I23</f>
        <v>44.93</v>
      </c>
      <c r="H13" s="124">
        <f>FD_Input_Final_Data!AH6</f>
        <v>33.869999999999997</v>
      </c>
      <c r="I13" s="291">
        <f t="shared" ref="I13:I28" si="0">IFERROR(ROUND((G13-H13)/G13, 3), "-")</f>
        <v>0.246</v>
      </c>
      <c r="J13" s="63">
        <f>'Analysis_Additional (WALES)'!C17</f>
        <v>42.92</v>
      </c>
      <c r="K13" s="63">
        <f>'Analysis_Additional (WALES)'!G17</f>
        <v>30</v>
      </c>
      <c r="L13" s="291">
        <f>IFERROR(ROUND((J13-K13)/J13, 3), "-")</f>
        <v>0.30099999999999999</v>
      </c>
      <c r="M13" s="285">
        <f t="shared" ref="M13:M28" si="1">IFERROR(ROUND(($D13-G13)/$D13, 3), "-")</f>
        <v>8.0000000000000002E-3</v>
      </c>
      <c r="N13" s="285">
        <f t="shared" ref="N13:N28" si="2">IFERROR(ROUND(($D13-H13)/$D13, 3), "-")</f>
        <v>0.252</v>
      </c>
      <c r="O13" s="285">
        <f t="shared" ref="O13:O28" si="3">IFERROR(ROUND(($D13-J13)/$D13, 3), "-")</f>
        <v>5.1999999999999998E-2</v>
      </c>
      <c r="P13" s="285">
        <f t="shared" ref="P13:P28" si="4">IFERROR(ROUND(($D13-K13)/$D13, 3), "-")</f>
        <v>0.33700000000000002</v>
      </c>
      <c r="R13" s="64"/>
      <c r="S13" s="64"/>
    </row>
    <row r="14" spans="2:19" x14ac:dyDescent="0.45">
      <c r="B14" s="11" t="s">
        <v>95</v>
      </c>
      <c r="C14" s="63">
        <f>'Analysis_Additional (ADJUSTMT)'!D24</f>
        <v>27.89</v>
      </c>
      <c r="D14" s="63">
        <f>'Analysis_Additional (ADJUSTMT)'!E24</f>
        <v>38.67</v>
      </c>
      <c r="E14" s="63">
        <f>'Analysis_Additional (ADJUSTMT)'!F24</f>
        <v>31.97</v>
      </c>
      <c r="F14" s="63">
        <f>'Analysis_Additional (ADJUSTMT)'!G24</f>
        <v>38.729999999999997</v>
      </c>
      <c r="G14" s="124">
        <f>'Analysis_Additional (ADJUSTMT)'!I24</f>
        <v>37.76</v>
      </c>
      <c r="H14" s="124">
        <f>FD_Input_Final_Data!AH7</f>
        <v>17.260000000000002</v>
      </c>
      <c r="I14" s="291">
        <f t="shared" si="0"/>
        <v>0.54300000000000004</v>
      </c>
      <c r="J14" s="63">
        <f>'Analysis_Additional (WALES)'!C18</f>
        <v>37.76</v>
      </c>
      <c r="K14" s="63">
        <f>'Analysis_Additional (WALES)'!G18</f>
        <v>17.260000000000002</v>
      </c>
      <c r="L14" s="291">
        <f t="shared" ref="L14:L28" si="5">IFERROR(ROUND((J14-K14)/J14, 3), "-")</f>
        <v>0.54300000000000004</v>
      </c>
      <c r="M14" s="285">
        <f t="shared" si="1"/>
        <v>2.4E-2</v>
      </c>
      <c r="N14" s="285">
        <f t="shared" si="2"/>
        <v>0.55400000000000005</v>
      </c>
      <c r="O14" s="285">
        <f t="shared" si="3"/>
        <v>2.4E-2</v>
      </c>
      <c r="P14" s="285">
        <f t="shared" si="4"/>
        <v>0.55400000000000005</v>
      </c>
      <c r="R14" s="64"/>
      <c r="S14" s="64"/>
    </row>
    <row r="15" spans="2:19" x14ac:dyDescent="0.45">
      <c r="B15" s="11" t="s">
        <v>96</v>
      </c>
      <c r="C15" s="63">
        <f>'Analysis_Additional (ADJUSTMT)'!D25</f>
        <v>22.73</v>
      </c>
      <c r="D15" s="63">
        <f>'Analysis_Additional (ADJUSTMT)'!E25</f>
        <v>26.39</v>
      </c>
      <c r="E15" s="63">
        <f>'Analysis_Additional (ADJUSTMT)'!F25</f>
        <v>21.14</v>
      </c>
      <c r="F15" s="63">
        <f>'Analysis_Additional (ADJUSTMT)'!G25</f>
        <v>31.75</v>
      </c>
      <c r="G15" s="124">
        <f>'Analysis_Additional (ADJUSTMT)'!I25</f>
        <v>19.329999999999998</v>
      </c>
      <c r="H15" s="124">
        <f>FD_Input_Final_Data!AH8</f>
        <v>14</v>
      </c>
      <c r="I15" s="291">
        <f t="shared" si="0"/>
        <v>0.27600000000000002</v>
      </c>
      <c r="J15" s="63">
        <f>'Analysis_Additional (ENG)'!D17</f>
        <v>19.329999999999998</v>
      </c>
      <c r="K15" s="63">
        <f>'Analysis_Additional (ENG)'!M64</f>
        <v>14</v>
      </c>
      <c r="L15" s="291">
        <f t="shared" si="5"/>
        <v>0.27600000000000002</v>
      </c>
      <c r="M15" s="285">
        <f t="shared" si="1"/>
        <v>0.26800000000000002</v>
      </c>
      <c r="N15" s="285">
        <f t="shared" si="2"/>
        <v>0.46899999999999997</v>
      </c>
      <c r="O15" s="285">
        <f t="shared" si="3"/>
        <v>0.26800000000000002</v>
      </c>
      <c r="P15" s="285">
        <f t="shared" si="4"/>
        <v>0.46899999999999997</v>
      </c>
      <c r="R15" s="64"/>
      <c r="S15" s="64"/>
    </row>
    <row r="16" spans="2:19" x14ac:dyDescent="0.45">
      <c r="B16" s="11" t="s">
        <v>97</v>
      </c>
      <c r="C16" s="63">
        <f>'Analysis_Additional (ADJUSTMT)'!D26</f>
        <v>28.43</v>
      </c>
      <c r="D16" s="63">
        <f>'Analysis_Additional (ADJUSTMT)'!E26</f>
        <v>27.37</v>
      </c>
      <c r="E16" s="63">
        <f>'Analysis_Additional (ADJUSTMT)'!F26</f>
        <v>21.67</v>
      </c>
      <c r="F16" s="63">
        <f>'Analysis_Additional (ADJUSTMT)'!G26</f>
        <v>27.66</v>
      </c>
      <c r="G16" s="124">
        <f>'Analysis_Additional (ADJUSTMT)'!I26</f>
        <v>18.8</v>
      </c>
      <c r="H16" s="124">
        <f>FD_Input_Final_Data!AH9</f>
        <v>14</v>
      </c>
      <c r="I16" s="291">
        <f t="shared" si="0"/>
        <v>0.255</v>
      </c>
      <c r="J16" s="63">
        <f>'Analysis_Additional (ENG)'!D18</f>
        <v>18.8</v>
      </c>
      <c r="K16" s="63">
        <f>'Analysis_Additional (ENG)'!M65</f>
        <v>14</v>
      </c>
      <c r="L16" s="291">
        <f t="shared" si="5"/>
        <v>0.255</v>
      </c>
      <c r="M16" s="285">
        <f t="shared" si="1"/>
        <v>0.313</v>
      </c>
      <c r="N16" s="285">
        <f t="shared" si="2"/>
        <v>0.48799999999999999</v>
      </c>
      <c r="O16" s="285">
        <f t="shared" si="3"/>
        <v>0.313</v>
      </c>
      <c r="P16" s="285">
        <f t="shared" si="4"/>
        <v>0.48799999999999999</v>
      </c>
      <c r="R16" s="64"/>
      <c r="S16" s="64"/>
    </row>
    <row r="17" spans="2:19" x14ac:dyDescent="0.45">
      <c r="B17" s="11" t="s">
        <v>99</v>
      </c>
      <c r="C17" s="63">
        <f>'Analysis_Additional (ADJUSTMT)'!D27</f>
        <v>26.92</v>
      </c>
      <c r="D17" s="63">
        <f>'Analysis_Additional (ADJUSTMT)'!E27</f>
        <v>22.04</v>
      </c>
      <c r="E17" s="63">
        <f>'Analysis_Additional (ADJUSTMT)'!F27</f>
        <v>19.3</v>
      </c>
      <c r="F17" s="63">
        <f>'Analysis_Additional (ADJUSTMT)'!G27</f>
        <v>33.090000000000003</v>
      </c>
      <c r="G17" s="124">
        <f>'Analysis_Additional (ADJUSTMT)'!I27</f>
        <v>17.989999999999998</v>
      </c>
      <c r="H17" s="124">
        <f>'Analysis_Additional (ADJUSTMT)'!M27</f>
        <v>14.71</v>
      </c>
      <c r="I17" s="291">
        <f t="shared" si="0"/>
        <v>0.182</v>
      </c>
      <c r="J17" s="63">
        <f>'Analysis_Additional (ENG)'!D19</f>
        <v>17.989999999999998</v>
      </c>
      <c r="K17" s="63">
        <f>'Analysis_Additional (ENG)'!M66</f>
        <v>13.71</v>
      </c>
      <c r="L17" s="291">
        <f t="shared" si="5"/>
        <v>0.23799999999999999</v>
      </c>
      <c r="M17" s="285">
        <f t="shared" si="1"/>
        <v>0.184</v>
      </c>
      <c r="N17" s="285">
        <f t="shared" si="2"/>
        <v>0.33300000000000002</v>
      </c>
      <c r="O17" s="285">
        <f t="shared" si="3"/>
        <v>0.184</v>
      </c>
      <c r="P17" s="285">
        <f t="shared" si="4"/>
        <v>0.378</v>
      </c>
      <c r="R17" s="64"/>
      <c r="S17" s="64"/>
    </row>
    <row r="18" spans="2:19" x14ac:dyDescent="0.45">
      <c r="B18" s="11" t="s">
        <v>100</v>
      </c>
      <c r="C18" s="63">
        <f>'Analysis_Additional (ADJUSTMT)'!D28</f>
        <v>42.38</v>
      </c>
      <c r="D18" s="63">
        <f>'Analysis_Additional (ADJUSTMT)'!E28</f>
        <v>34.549999999999997</v>
      </c>
      <c r="E18" s="63">
        <f>'Analysis_Additional (ADJUSTMT)'!F28</f>
        <v>18.62</v>
      </c>
      <c r="F18" s="63">
        <f>'Analysis_Additional (ADJUSTMT)'!G28</f>
        <v>30.4</v>
      </c>
      <c r="G18" s="124">
        <f>'Analysis_Additional (ADJUSTMT)'!I28</f>
        <v>22.77</v>
      </c>
      <c r="H18" s="124">
        <f>'Analysis_Additional (ADJUSTMT)'!M28</f>
        <v>15.38</v>
      </c>
      <c r="I18" s="291">
        <f t="shared" si="0"/>
        <v>0.32500000000000001</v>
      </c>
      <c r="J18" s="63">
        <f>'Analysis_Additional (ENG)'!D20</f>
        <v>20</v>
      </c>
      <c r="K18" s="63">
        <f>'Analysis_Additional (ENG)'!M67</f>
        <v>14.21</v>
      </c>
      <c r="L18" s="291">
        <f t="shared" si="5"/>
        <v>0.28999999999999998</v>
      </c>
      <c r="M18" s="285">
        <f t="shared" si="1"/>
        <v>0.34100000000000003</v>
      </c>
      <c r="N18" s="285">
        <f t="shared" si="2"/>
        <v>0.55500000000000005</v>
      </c>
      <c r="O18" s="285">
        <f t="shared" si="3"/>
        <v>0.42099999999999999</v>
      </c>
      <c r="P18" s="285">
        <f t="shared" si="4"/>
        <v>0.58899999999999997</v>
      </c>
      <c r="R18" s="64"/>
      <c r="S18" s="64"/>
    </row>
    <row r="19" spans="2:19" x14ac:dyDescent="0.45">
      <c r="B19" s="11" t="s">
        <v>120</v>
      </c>
      <c r="C19" s="63">
        <f>'Analysis_Additional (ADJUSTMT)'!D29</f>
        <v>62.12</v>
      </c>
      <c r="D19" s="63">
        <f>'Analysis_Additional (ADJUSTMT)'!E29</f>
        <v>44.24</v>
      </c>
      <c r="E19" s="63">
        <f>'Analysis_Additional (ADJUSTMT)'!F29</f>
        <v>37.93</v>
      </c>
      <c r="F19" s="63">
        <f>'Analysis_Additional (ADJUSTMT)'!G29</f>
        <v>46.6</v>
      </c>
      <c r="G19" s="124">
        <f>'Analysis_Additional (ADJUSTMT)'!I29</f>
        <v>26.35</v>
      </c>
      <c r="H19" s="124">
        <f>FD_Input_Final_Data!AH12</f>
        <v>18.71</v>
      </c>
      <c r="I19" s="291">
        <f t="shared" si="0"/>
        <v>0.28999999999999998</v>
      </c>
      <c r="J19" s="63">
        <f>'Analysis_Additional (ENG)'!D21</f>
        <v>26.35</v>
      </c>
      <c r="K19" s="63">
        <f>'Analysis_Additional (ENG)'!M68</f>
        <v>17.71</v>
      </c>
      <c r="L19" s="291">
        <f t="shared" si="5"/>
        <v>0.32800000000000001</v>
      </c>
      <c r="M19" s="285">
        <f t="shared" si="1"/>
        <v>0.40400000000000003</v>
      </c>
      <c r="N19" s="285">
        <f t="shared" si="2"/>
        <v>0.57699999999999996</v>
      </c>
      <c r="O19" s="285">
        <f t="shared" si="3"/>
        <v>0.40400000000000003</v>
      </c>
      <c r="P19" s="285">
        <f t="shared" si="4"/>
        <v>0.6</v>
      </c>
      <c r="R19" s="64"/>
      <c r="S19" s="64"/>
    </row>
    <row r="20" spans="2:19" x14ac:dyDescent="0.45">
      <c r="B20" s="278" t="s">
        <v>102</v>
      </c>
      <c r="C20" s="63">
        <f>'Analysis_Additional (ADJUSTMT)'!D30</f>
        <v>30.92</v>
      </c>
      <c r="D20" s="63">
        <f>'Analysis_Additional (ADJUSTMT)'!E30</f>
        <v>22.53</v>
      </c>
      <c r="E20" s="63">
        <f>'Analysis_Additional (ADJUSTMT)'!F30</f>
        <v>18.52</v>
      </c>
      <c r="F20" s="63">
        <f>'Analysis_Additional (ADJUSTMT)'!G30</f>
        <v>32.01</v>
      </c>
      <c r="G20" s="124">
        <f>'Analysis_Additional (ADJUSTMT)'!I30</f>
        <v>23.5</v>
      </c>
      <c r="H20" s="124">
        <f>FD_Input_Final_Data!AH13</f>
        <v>20</v>
      </c>
      <c r="I20" s="291">
        <f t="shared" si="0"/>
        <v>0.14899999999999999</v>
      </c>
      <c r="J20" s="63">
        <f>'Analysis_Additional (ENG)'!D22</f>
        <v>21.89</v>
      </c>
      <c r="K20" s="63">
        <f>'Analysis_Additional (ENG)'!M69</f>
        <v>18.239999999999998</v>
      </c>
      <c r="L20" s="291">
        <f t="shared" si="5"/>
        <v>0.16700000000000001</v>
      </c>
      <c r="M20" s="285">
        <f t="shared" si="1"/>
        <v>-4.2999999999999997E-2</v>
      </c>
      <c r="N20" s="285">
        <f t="shared" si="2"/>
        <v>0.112</v>
      </c>
      <c r="O20" s="285">
        <f t="shared" si="3"/>
        <v>2.8000000000000001E-2</v>
      </c>
      <c r="P20" s="285">
        <f t="shared" si="4"/>
        <v>0.19</v>
      </c>
      <c r="R20" s="64"/>
      <c r="S20" s="64"/>
    </row>
    <row r="21" spans="2:19" x14ac:dyDescent="0.45">
      <c r="B21" s="278" t="s">
        <v>103</v>
      </c>
      <c r="C21" s="63">
        <f>'Analysis_Additional (ADJUSTMT)'!D31</f>
        <v>32.43</v>
      </c>
      <c r="D21" s="63">
        <f>'Analysis_Additional (ADJUSTMT)'!E31</f>
        <v>35.85</v>
      </c>
      <c r="E21" s="63">
        <f>'Analysis_Additional (ADJUSTMT)'!F31</f>
        <v>28.26</v>
      </c>
      <c r="F21" s="63">
        <f>'Analysis_Additional (ADJUSTMT)'!G31</f>
        <v>38.270000000000003</v>
      </c>
      <c r="G21" s="124">
        <f>'Analysis_Additional (ADJUSTMT)'!I31</f>
        <v>30.67</v>
      </c>
      <c r="H21" s="124">
        <f>FD_Input_Final_Data!AH14</f>
        <v>21.99</v>
      </c>
      <c r="I21" s="291">
        <f t="shared" si="0"/>
        <v>0.28299999999999997</v>
      </c>
      <c r="J21" s="63">
        <f>'Analysis_Additional (ENG)'!D23</f>
        <v>26.04</v>
      </c>
      <c r="K21" s="63">
        <f>'Analysis_Additional (ENG)'!M70</f>
        <v>17.59</v>
      </c>
      <c r="L21" s="291">
        <f t="shared" si="5"/>
        <v>0.32500000000000001</v>
      </c>
      <c r="M21" s="285">
        <f t="shared" si="1"/>
        <v>0.14399999999999999</v>
      </c>
      <c r="N21" s="285">
        <f t="shared" si="2"/>
        <v>0.38700000000000001</v>
      </c>
      <c r="O21" s="285">
        <f t="shared" si="3"/>
        <v>0.27400000000000002</v>
      </c>
      <c r="P21" s="285">
        <f t="shared" si="4"/>
        <v>0.50900000000000001</v>
      </c>
      <c r="R21" s="64"/>
      <c r="S21" s="64"/>
    </row>
    <row r="22" spans="2:19" x14ac:dyDescent="0.45">
      <c r="B22" s="11" t="s">
        <v>121</v>
      </c>
      <c r="C22" s="63" t="str">
        <f>'Analysis_Additional (ADJUSTMT)'!D32</f>
        <v>-</v>
      </c>
      <c r="D22" s="63" t="str">
        <f>'Analysis_Additional (ADJUSTMT)'!E32</f>
        <v>-</v>
      </c>
      <c r="E22" s="63" t="str">
        <f>'Analysis_Additional (ADJUSTMT)'!F32</f>
        <v>-</v>
      </c>
      <c r="F22" s="63" t="str">
        <f>'Analysis_Additional (ADJUSTMT)'!G32</f>
        <v>-</v>
      </c>
      <c r="G22" s="124" t="str">
        <f>'Analysis_Additional (ADJUSTMT)'!I32</f>
        <v>-</v>
      </c>
      <c r="H22" s="124" t="str">
        <f>FD_Input_Final_Data!AH15</f>
        <v>-</v>
      </c>
      <c r="I22" s="291" t="str">
        <f t="shared" si="0"/>
        <v>-</v>
      </c>
      <c r="J22" s="63" t="str">
        <f>'Analysis_Additional (ENG)'!D24</f>
        <v>-</v>
      </c>
      <c r="K22" s="63" t="str">
        <f>'Analysis_Additional (ENG)'!M71</f>
        <v>-</v>
      </c>
      <c r="L22" s="291" t="str">
        <f t="shared" si="5"/>
        <v>-</v>
      </c>
      <c r="M22" s="285" t="str">
        <f t="shared" si="1"/>
        <v>-</v>
      </c>
      <c r="N22" s="285" t="str">
        <f t="shared" si="2"/>
        <v>-</v>
      </c>
      <c r="O22" s="285" t="str">
        <f t="shared" si="3"/>
        <v>-</v>
      </c>
      <c r="P22" s="285" t="str">
        <f t="shared" si="4"/>
        <v>-</v>
      </c>
      <c r="R22" s="64"/>
      <c r="S22" s="64"/>
    </row>
    <row r="23" spans="2:19" x14ac:dyDescent="0.45">
      <c r="B23" s="11" t="s">
        <v>122</v>
      </c>
      <c r="C23" s="63" t="str">
        <f>'Analysis_Additional (ADJUSTMT)'!D33</f>
        <v>-</v>
      </c>
      <c r="D23" s="63" t="str">
        <f>'Analysis_Additional (ADJUSTMT)'!E33</f>
        <v>-</v>
      </c>
      <c r="E23" s="63" t="str">
        <f>'Analysis_Additional (ADJUSTMT)'!F33</f>
        <v>-</v>
      </c>
      <c r="F23" s="63" t="str">
        <f>'Analysis_Additional (ADJUSTMT)'!G33</f>
        <v>-</v>
      </c>
      <c r="G23" s="124" t="str">
        <f>'Analysis_Additional (ADJUSTMT)'!I33</f>
        <v>-</v>
      </c>
      <c r="H23" s="124" t="str">
        <f>FD_Input_Final_Data!AH16</f>
        <v>-</v>
      </c>
      <c r="I23" s="291" t="str">
        <f t="shared" si="0"/>
        <v>-</v>
      </c>
      <c r="J23" s="63" t="str">
        <f>'Analysis_Additional (ENG)'!D25</f>
        <v>-</v>
      </c>
      <c r="K23" s="63" t="str">
        <f>'Analysis_Additional (ENG)'!M72</f>
        <v>-</v>
      </c>
      <c r="L23" s="291" t="str">
        <f t="shared" si="5"/>
        <v>-</v>
      </c>
      <c r="M23" s="285" t="str">
        <f t="shared" si="1"/>
        <v>-</v>
      </c>
      <c r="N23" s="285" t="str">
        <f t="shared" si="2"/>
        <v>-</v>
      </c>
      <c r="O23" s="285" t="str">
        <f t="shared" si="3"/>
        <v>-</v>
      </c>
      <c r="P23" s="285" t="str">
        <f t="shared" si="4"/>
        <v>-</v>
      </c>
      <c r="R23" s="64"/>
      <c r="S23" s="64"/>
    </row>
    <row r="24" spans="2:19" x14ac:dyDescent="0.45">
      <c r="B24" s="11" t="s">
        <v>123</v>
      </c>
      <c r="C24" s="63" t="str">
        <f>'Analysis_Additional (ADJUSTMT)'!D34</f>
        <v>-</v>
      </c>
      <c r="D24" s="63" t="str">
        <f>'Analysis_Additional (ADJUSTMT)'!E34</f>
        <v>-</v>
      </c>
      <c r="E24" s="63" t="str">
        <f>'Analysis_Additional (ADJUSTMT)'!F34</f>
        <v>-</v>
      </c>
      <c r="F24" s="63" t="str">
        <f>'Analysis_Additional (ADJUSTMT)'!G34</f>
        <v>-</v>
      </c>
      <c r="G24" s="124" t="str">
        <f>'Analysis_Additional (ADJUSTMT)'!I34</f>
        <v>-</v>
      </c>
      <c r="H24" s="124" t="str">
        <f>FD_Input_Final_Data!AH17</f>
        <v>-</v>
      </c>
      <c r="I24" s="291" t="str">
        <f t="shared" si="0"/>
        <v>-</v>
      </c>
      <c r="J24" s="63" t="str">
        <f>'Analysis_Additional (ENG)'!D26</f>
        <v>-</v>
      </c>
      <c r="K24" s="63" t="str">
        <f>'Analysis_Additional (ENG)'!M73</f>
        <v>-</v>
      </c>
      <c r="L24" s="291" t="str">
        <f t="shared" si="5"/>
        <v>-</v>
      </c>
      <c r="M24" s="285" t="str">
        <f t="shared" si="1"/>
        <v>-</v>
      </c>
      <c r="N24" s="285" t="str">
        <f t="shared" si="2"/>
        <v>-</v>
      </c>
      <c r="O24" s="285" t="str">
        <f t="shared" si="3"/>
        <v>-</v>
      </c>
      <c r="P24" s="285" t="str">
        <f t="shared" si="4"/>
        <v>-</v>
      </c>
      <c r="R24" s="64"/>
      <c r="S24" s="64"/>
    </row>
    <row r="25" spans="2:19" x14ac:dyDescent="0.45">
      <c r="B25" s="11" t="s">
        <v>124</v>
      </c>
      <c r="C25" s="63" t="str">
        <f>'Analysis_Additional (ADJUSTMT)'!D35</f>
        <v>-</v>
      </c>
      <c r="D25" s="63" t="str">
        <f>'Analysis_Additional (ADJUSTMT)'!E35</f>
        <v>-</v>
      </c>
      <c r="E25" s="63" t="str">
        <f>'Analysis_Additional (ADJUSTMT)'!F35</f>
        <v>-</v>
      </c>
      <c r="F25" s="63" t="str">
        <f>'Analysis_Additional (ADJUSTMT)'!G35</f>
        <v>-</v>
      </c>
      <c r="G25" s="124" t="str">
        <f>'Analysis_Additional (ADJUSTMT)'!I35</f>
        <v>-</v>
      </c>
      <c r="H25" s="124" t="str">
        <f>FD_Input_Final_Data!AH18</f>
        <v>-</v>
      </c>
      <c r="I25" s="291" t="str">
        <f t="shared" si="0"/>
        <v>-</v>
      </c>
      <c r="J25" s="63" t="str">
        <f>'Analysis_Additional (ENG)'!D27</f>
        <v>-</v>
      </c>
      <c r="K25" s="63" t="str">
        <f>'Analysis_Additional (ENG)'!M74</f>
        <v>-</v>
      </c>
      <c r="L25" s="291" t="str">
        <f t="shared" si="5"/>
        <v>-</v>
      </c>
      <c r="M25" s="285" t="str">
        <f t="shared" si="1"/>
        <v>-</v>
      </c>
      <c r="N25" s="285" t="str">
        <f t="shared" si="2"/>
        <v>-</v>
      </c>
      <c r="O25" s="285" t="str">
        <f t="shared" si="3"/>
        <v>-</v>
      </c>
      <c r="P25" s="285" t="str">
        <f t="shared" si="4"/>
        <v>-</v>
      </c>
      <c r="R25" s="64"/>
      <c r="S25" s="64"/>
    </row>
    <row r="26" spans="2:19" x14ac:dyDescent="0.45">
      <c r="B26" s="11" t="s">
        <v>125</v>
      </c>
      <c r="C26" s="63" t="str">
        <f>'Analysis_Additional (ADJUSTMT)'!D36</f>
        <v>-</v>
      </c>
      <c r="D26" s="63" t="str">
        <f>'Analysis_Additional (ADJUSTMT)'!E36</f>
        <v>-</v>
      </c>
      <c r="E26" s="63" t="str">
        <f>'Analysis_Additional (ADJUSTMT)'!F36</f>
        <v>-</v>
      </c>
      <c r="F26" s="63" t="str">
        <f>'Analysis_Additional (ADJUSTMT)'!G36</f>
        <v>-</v>
      </c>
      <c r="G26" s="124" t="str">
        <f>'Analysis_Additional (ADJUSTMT)'!I36</f>
        <v>-</v>
      </c>
      <c r="H26" s="124" t="str">
        <f>FD_Input_Final_Data!AH19</f>
        <v>-</v>
      </c>
      <c r="I26" s="291" t="str">
        <f t="shared" si="0"/>
        <v>-</v>
      </c>
      <c r="J26" s="63" t="str">
        <f>'Analysis_Additional (ENG)'!D28</f>
        <v>-</v>
      </c>
      <c r="K26" s="63" t="str">
        <f>'Analysis_Additional (ENG)'!M75</f>
        <v>-</v>
      </c>
      <c r="L26" s="291" t="str">
        <f t="shared" si="5"/>
        <v>-</v>
      </c>
      <c r="M26" s="285" t="str">
        <f t="shared" si="1"/>
        <v>-</v>
      </c>
      <c r="N26" s="285" t="str">
        <f t="shared" si="2"/>
        <v>-</v>
      </c>
      <c r="O26" s="285" t="str">
        <f t="shared" si="3"/>
        <v>-</v>
      </c>
      <c r="P26" s="285" t="str">
        <f t="shared" si="4"/>
        <v>-</v>
      </c>
      <c r="R26" s="64"/>
      <c r="S26" s="64"/>
    </row>
    <row r="27" spans="2:19" x14ac:dyDescent="0.45">
      <c r="B27" s="11" t="s">
        <v>98</v>
      </c>
      <c r="C27" s="63">
        <f>'Analysis_Additional (ADJUSTMT)'!D37</f>
        <v>31.38</v>
      </c>
      <c r="D27" s="63">
        <f>'Analysis_Additional (ADJUSTMT)'!E37</f>
        <v>31.700000000000003</v>
      </c>
      <c r="E27" s="63">
        <f>'Analysis_Additional (ADJUSTMT)'!F37</f>
        <v>28.03</v>
      </c>
      <c r="F27" s="63">
        <f>'Analysis_Additional (ADJUSTMT)'!G37</f>
        <v>41.02</v>
      </c>
      <c r="G27" s="124">
        <f>'Analysis_Additional (ADJUSTMT)'!I37</f>
        <v>20</v>
      </c>
      <c r="H27" s="124">
        <f>FD_Input_Final_Data!AH20</f>
        <v>16.5</v>
      </c>
      <c r="I27" s="291">
        <f t="shared" si="0"/>
        <v>0.17499999999999999</v>
      </c>
      <c r="J27" s="63">
        <f>'Analysis_Additional (ENG)'!D29</f>
        <v>20</v>
      </c>
      <c r="K27" s="63">
        <f>'Analysis_Additional (ENG)'!M76</f>
        <v>15.76</v>
      </c>
      <c r="L27" s="291">
        <f t="shared" si="5"/>
        <v>0.21199999999999999</v>
      </c>
      <c r="M27" s="285">
        <f t="shared" si="1"/>
        <v>0.36899999999999999</v>
      </c>
      <c r="N27" s="285">
        <f>IFERROR(ROUND(($D27-H27)/$D27, 3), "-")</f>
        <v>0.47899999999999998</v>
      </c>
      <c r="O27" s="285">
        <f t="shared" si="3"/>
        <v>0.36899999999999999</v>
      </c>
      <c r="P27" s="285">
        <f t="shared" si="4"/>
        <v>0.503</v>
      </c>
      <c r="R27" s="64"/>
      <c r="S27" s="64"/>
    </row>
    <row r="28" spans="2:19" ht="15" customHeight="1" x14ac:dyDescent="0.45">
      <c r="B28" s="11" t="s">
        <v>126</v>
      </c>
      <c r="C28" s="63" t="str">
        <f>'Analysis_Additional (ADJUSTMT)'!D38</f>
        <v>-</v>
      </c>
      <c r="D28" s="63" t="str">
        <f>'Analysis_Additional (ADJUSTMT)'!E38</f>
        <v>-</v>
      </c>
      <c r="E28" s="63" t="str">
        <f>'Analysis_Additional (ADJUSTMT)'!F38</f>
        <v>-</v>
      </c>
      <c r="F28" s="63" t="str">
        <f>'Analysis_Additional (ADJUSTMT)'!G38</f>
        <v>-</v>
      </c>
      <c r="G28" s="124" t="str">
        <f>'Analysis_Additional (ADJUSTMT)'!I38</f>
        <v>-</v>
      </c>
      <c r="H28" s="124" t="str">
        <f>FD_Input_Final_Data!AH21</f>
        <v>-</v>
      </c>
      <c r="I28" s="291" t="str">
        <f t="shared" si="0"/>
        <v>-</v>
      </c>
      <c r="J28" s="63" t="str">
        <f>'Analysis_Additional (ENG)'!D30</f>
        <v>-</v>
      </c>
      <c r="K28" s="63" t="str">
        <f>'Analysis_Additional (ENG)'!M77</f>
        <v>-</v>
      </c>
      <c r="L28" s="291" t="str">
        <f t="shared" si="5"/>
        <v>-</v>
      </c>
      <c r="M28" s="285" t="str">
        <f t="shared" si="1"/>
        <v>-</v>
      </c>
      <c r="N28" s="285" t="str">
        <f t="shared" si="2"/>
        <v>-</v>
      </c>
      <c r="O28" s="285" t="str">
        <f t="shared" si="3"/>
        <v>-</v>
      </c>
      <c r="P28" s="285" t="str">
        <f t="shared" si="4"/>
        <v>-</v>
      </c>
      <c r="R28" s="64"/>
      <c r="S28" s="64"/>
    </row>
    <row r="29" spans="2:19" ht="15" customHeight="1" x14ac:dyDescent="0.45">
      <c r="B29" s="72"/>
      <c r="C29" s="312"/>
      <c r="D29" s="312"/>
      <c r="E29" s="312"/>
      <c r="F29" s="312"/>
      <c r="G29" s="146"/>
      <c r="H29" s="146"/>
      <c r="I29" s="313"/>
      <c r="J29" s="312"/>
      <c r="K29" s="312"/>
      <c r="L29" s="313"/>
      <c r="M29" s="286"/>
      <c r="N29" s="286"/>
      <c r="O29" s="286"/>
      <c r="P29" s="286"/>
      <c r="R29" s="64"/>
      <c r="S29" s="64"/>
    </row>
    <row r="30" spans="2:19" x14ac:dyDescent="0.45">
      <c r="B30" s="279"/>
      <c r="C30" s="17" t="s">
        <v>283</v>
      </c>
    </row>
    <row r="31" spans="2:19" x14ac:dyDescent="0.45">
      <c r="B31" s="72"/>
      <c r="C31" s="73"/>
      <c r="D31" s="73"/>
      <c r="E31" s="73"/>
      <c r="F31" s="73"/>
      <c r="G31" s="74"/>
      <c r="H31" s="74"/>
      <c r="I31" s="75"/>
      <c r="J31" s="73"/>
      <c r="K31" s="74"/>
      <c r="L31" s="76"/>
      <c r="M31" s="74"/>
      <c r="N31" s="76"/>
      <c r="O31" s="38"/>
      <c r="P31" s="38"/>
    </row>
    <row r="32" spans="2:19" ht="42.75" x14ac:dyDescent="0.45">
      <c r="B32" s="11" t="s">
        <v>284</v>
      </c>
      <c r="C32" s="12" t="s">
        <v>58</v>
      </c>
      <c r="D32" s="68" t="s">
        <v>59</v>
      </c>
      <c r="E32" s="68" t="s">
        <v>60</v>
      </c>
      <c r="F32" s="68" t="s">
        <v>61</v>
      </c>
      <c r="G32" s="68" t="s">
        <v>273</v>
      </c>
      <c r="H32" s="77" t="s">
        <v>274</v>
      </c>
      <c r="I32" s="68" t="s">
        <v>285</v>
      </c>
      <c r="J32" s="68" t="s">
        <v>286</v>
      </c>
      <c r="K32" s="68" t="s">
        <v>277</v>
      </c>
      <c r="L32" s="68" t="s">
        <v>287</v>
      </c>
      <c r="M32" s="68" t="s">
        <v>279</v>
      </c>
      <c r="N32" s="68" t="s">
        <v>280</v>
      </c>
      <c r="O32" s="68" t="s">
        <v>281</v>
      </c>
      <c r="P32" s="68" t="s">
        <v>282</v>
      </c>
    </row>
    <row r="33" spans="2:16" ht="28.5" x14ac:dyDescent="0.45">
      <c r="B33" s="68" t="s">
        <v>116</v>
      </c>
      <c r="C33" s="311" t="s">
        <v>252</v>
      </c>
      <c r="D33" s="311" t="s">
        <v>252</v>
      </c>
      <c r="E33" s="311" t="s">
        <v>252</v>
      </c>
      <c r="F33" s="311" t="s">
        <v>252</v>
      </c>
      <c r="G33" s="311" t="s">
        <v>252</v>
      </c>
      <c r="H33" s="311" t="s">
        <v>252</v>
      </c>
      <c r="I33" s="68" t="s">
        <v>91</v>
      </c>
      <c r="J33" s="311" t="s">
        <v>252</v>
      </c>
      <c r="K33" s="311" t="s">
        <v>252</v>
      </c>
      <c r="L33" s="68" t="s">
        <v>91</v>
      </c>
      <c r="M33" s="68" t="s">
        <v>91</v>
      </c>
      <c r="N33" s="68" t="s">
        <v>91</v>
      </c>
      <c r="O33" s="68" t="s">
        <v>91</v>
      </c>
      <c r="P33" s="68" t="s">
        <v>91</v>
      </c>
    </row>
    <row r="34" spans="2:16" x14ac:dyDescent="0.45">
      <c r="B34" s="11" t="s">
        <v>265</v>
      </c>
      <c r="C34" s="12">
        <f>'Analysis_Additional (ADJUSTMT)'!D41</f>
        <v>36.11</v>
      </c>
      <c r="D34" s="12">
        <f>'Analysis_Additional (ADJUSTMT)'!E41</f>
        <v>32.72</v>
      </c>
      <c r="E34" s="12">
        <f>'Analysis_Additional (ADJUSTMT)'!F41</f>
        <v>26.58</v>
      </c>
      <c r="F34" s="12">
        <f>'Analysis_Additional (ADJUSTMT)'!G41</f>
        <v>37.46</v>
      </c>
      <c r="G34" s="288">
        <f>H109</f>
        <v>25.84</v>
      </c>
      <c r="H34" s="290">
        <f>L109</f>
        <v>19.36</v>
      </c>
      <c r="I34" s="291">
        <f>(G34-H34)/G34</f>
        <v>0.25077399380804954</v>
      </c>
      <c r="J34" s="288">
        <f>C103</f>
        <v>24.71</v>
      </c>
      <c r="K34" s="288">
        <f>G103</f>
        <v>17.97</v>
      </c>
      <c r="L34" s="71">
        <f>(J34-K34)/J34</f>
        <v>0.27276406313233514</v>
      </c>
      <c r="M34" s="71">
        <f>IFERROR(ROUND(($D34-G34)/$D34, 3), "-")</f>
        <v>0.21</v>
      </c>
      <c r="N34" s="71">
        <f>IFERROR(ROUND(($D34-H34)/$D34, 3), "-")</f>
        <v>0.40799999999999997</v>
      </c>
      <c r="O34" s="71">
        <f>IFERROR(ROUND(($D34-J34)/$D34, 3), "-")</f>
        <v>0.245</v>
      </c>
      <c r="P34" s="71">
        <f>IFERROR(ROUND(($D34-K34)/$D34, 3), "-")</f>
        <v>0.45100000000000001</v>
      </c>
    </row>
    <row r="35" spans="2:16" x14ac:dyDescent="0.45">
      <c r="B35" s="11" t="s">
        <v>266</v>
      </c>
      <c r="C35" s="12">
        <f>'Analysis_Additional (ADJUSTMT)'!D42</f>
        <v>33.409999999999997</v>
      </c>
      <c r="D35" s="12">
        <f>'Analysis_Additional (ADJUSTMT)'!E42</f>
        <v>30.7</v>
      </c>
      <c r="E35" s="12">
        <f>'Analysis_Additional (ADJUSTMT)'!F42</f>
        <v>24.46</v>
      </c>
      <c r="F35" s="12">
        <f>'Analysis_Additional (ADJUSTMT)'!G42</f>
        <v>34.450000000000003</v>
      </c>
      <c r="G35" s="288">
        <f t="shared" ref="G35:G36" si="6">H110</f>
        <v>22.68</v>
      </c>
      <c r="H35" s="290">
        <f t="shared" ref="H35:H36" si="7">L110</f>
        <v>17.010000000000002</v>
      </c>
      <c r="I35" s="291">
        <f>(G35-H35)/G35</f>
        <v>0.24999999999999992</v>
      </c>
      <c r="J35" s="288">
        <f t="shared" ref="J35:J36" si="8">C104</f>
        <v>21.7</v>
      </c>
      <c r="K35" s="288">
        <f t="shared" ref="K35:K36" si="9">G104</f>
        <v>16.02</v>
      </c>
      <c r="L35" s="71">
        <f t="shared" ref="L35:L36" si="10">(J35-K35)/J35</f>
        <v>0.26175115207373273</v>
      </c>
      <c r="M35" s="71">
        <f t="shared" ref="M35:M36" si="11">IFERROR(ROUND(($D35-G35)/$D35, 3), "-")</f>
        <v>0.26100000000000001</v>
      </c>
      <c r="N35" s="71">
        <f t="shared" ref="N35:N36" si="12">IFERROR(ROUND(($D35-H35)/$D35, 3), "-")</f>
        <v>0.44600000000000001</v>
      </c>
      <c r="O35" s="71">
        <f t="shared" ref="O35:O36" si="13">IFERROR(ROUND(($D35-J35)/$D35, 3), "-")</f>
        <v>0.29299999999999998</v>
      </c>
      <c r="P35" s="71">
        <f t="shared" ref="P35:P36" si="14">IFERROR(ROUND(($D35-K35)/$D35, 3), "-")</f>
        <v>0.47799999999999998</v>
      </c>
    </row>
    <row r="36" spans="2:16" x14ac:dyDescent="0.45">
      <c r="B36" s="11" t="s">
        <v>267</v>
      </c>
      <c r="C36" s="12">
        <f>'Analysis_Additional (ADJUSTMT)'!D43</f>
        <v>54.15</v>
      </c>
      <c r="D36" s="12">
        <f>'Analysis_Additional (ADJUSTMT)'!E43</f>
        <v>45.12</v>
      </c>
      <c r="E36" s="12">
        <f>'Analysis_Additional (ADJUSTMT)'!F43</f>
        <v>39.28</v>
      </c>
      <c r="F36" s="12">
        <f>'Analysis_Additional (ADJUSTMT)'!G43</f>
        <v>55.5</v>
      </c>
      <c r="G36" s="288">
        <f t="shared" si="6"/>
        <v>44.77</v>
      </c>
      <c r="H36" s="290">
        <f t="shared" si="7"/>
        <v>33.49</v>
      </c>
      <c r="I36" s="291">
        <f>(G36-H36)/G36</f>
        <v>0.25195443377261562</v>
      </c>
      <c r="J36" s="288">
        <f t="shared" si="8"/>
        <v>42.8</v>
      </c>
      <c r="K36" s="288">
        <f t="shared" si="9"/>
        <v>29.71</v>
      </c>
      <c r="L36" s="71">
        <f t="shared" si="10"/>
        <v>0.30584112149532705</v>
      </c>
      <c r="M36" s="71">
        <f t="shared" si="11"/>
        <v>8.0000000000000002E-3</v>
      </c>
      <c r="N36" s="71">
        <f t="shared" si="12"/>
        <v>0.25800000000000001</v>
      </c>
      <c r="O36" s="71">
        <f t="shared" si="13"/>
        <v>5.0999999999999997E-2</v>
      </c>
      <c r="P36" s="71">
        <f t="shared" si="14"/>
        <v>0.34200000000000003</v>
      </c>
    </row>
    <row r="38" spans="2:16" x14ac:dyDescent="0.45">
      <c r="B38" s="11" t="s">
        <v>288</v>
      </c>
      <c r="C38" s="63">
        <f t="shared" ref="C38:H38" si="15">MAX(C12:C28)</f>
        <v>62.12</v>
      </c>
      <c r="D38" s="63">
        <f t="shared" si="15"/>
        <v>45.27</v>
      </c>
      <c r="E38" s="106">
        <f t="shared" si="15"/>
        <v>39.44</v>
      </c>
      <c r="F38" s="106">
        <f t="shared" si="15"/>
        <v>55.89</v>
      </c>
      <c r="G38" s="106">
        <f t="shared" si="15"/>
        <v>44.93</v>
      </c>
      <c r="H38" s="106">
        <f t="shared" si="15"/>
        <v>33.869999999999997</v>
      </c>
      <c r="I38" s="81">
        <f>MIN(I12:I28)</f>
        <v>0.127</v>
      </c>
      <c r="J38" s="106">
        <f>MAX(J12:J28)</f>
        <v>42.92</v>
      </c>
      <c r="K38" s="63">
        <f>MAX(K12:K28)</f>
        <v>30</v>
      </c>
      <c r="L38" s="81">
        <f>MIN(L12:L28)</f>
        <v>0.14699999999999999</v>
      </c>
      <c r="M38" s="81">
        <f t="shared" ref="M38:P38" si="16">MIN(M12:M28)</f>
        <v>-4.2999999999999997E-2</v>
      </c>
      <c r="N38" s="81">
        <f t="shared" si="16"/>
        <v>0.112</v>
      </c>
      <c r="O38" s="81">
        <f t="shared" si="16"/>
        <v>2.4E-2</v>
      </c>
      <c r="P38" s="81">
        <f t="shared" si="16"/>
        <v>0.19</v>
      </c>
    </row>
    <row r="39" spans="2:16" x14ac:dyDescent="0.45">
      <c r="B39" s="11" t="s">
        <v>289</v>
      </c>
      <c r="C39" s="63">
        <f t="shared" ref="C39:H39" si="17">ROUND(_xlfn.QUARTILE.INC(C12:C28, 3), 2)</f>
        <v>37.409999999999997</v>
      </c>
      <c r="D39" s="63">
        <f t="shared" si="17"/>
        <v>37.26</v>
      </c>
      <c r="E39" s="63">
        <f t="shared" si="17"/>
        <v>30.12</v>
      </c>
      <c r="F39" s="63">
        <f t="shared" si="17"/>
        <v>39.880000000000003</v>
      </c>
      <c r="G39" s="63">
        <f t="shared" si="17"/>
        <v>28.51</v>
      </c>
      <c r="H39" s="63">
        <f t="shared" si="17"/>
        <v>19.36</v>
      </c>
      <c r="I39" s="81">
        <f>ROUND(_xlfn.QUARTILE.INC(I12:I28, 1), 2)</f>
        <v>0.18</v>
      </c>
      <c r="J39" s="63">
        <f>ROUND(_xlfn.QUARTILE.INC(J12:J28, 3), 2)</f>
        <v>26.2</v>
      </c>
      <c r="K39" s="63">
        <f>ROUND(_xlfn.QUARTILE.INC(K12:K28, 3), 2)</f>
        <v>17.649999999999999</v>
      </c>
      <c r="L39" s="81">
        <f>ROUND(_xlfn.QUARTILE.INC(L12:L28, 1), 2)</f>
        <v>0.23</v>
      </c>
      <c r="M39" s="81">
        <f t="shared" ref="M39:P39" si="18">ROUND(_xlfn.QUARTILE.INC(M12:M28, 1), 2)</f>
        <v>0.08</v>
      </c>
      <c r="N39" s="81">
        <f t="shared" si="18"/>
        <v>0.31</v>
      </c>
      <c r="O39" s="81">
        <f t="shared" si="18"/>
        <v>0.12</v>
      </c>
      <c r="P39" s="81">
        <f t="shared" si="18"/>
        <v>0.36</v>
      </c>
    </row>
    <row r="40" spans="2:16" x14ac:dyDescent="0.45">
      <c r="B40" s="11" t="s">
        <v>290</v>
      </c>
      <c r="C40" s="63">
        <f t="shared" ref="C40:L40" si="19">MEDIAN(C12:C28)</f>
        <v>30.92</v>
      </c>
      <c r="D40" s="106">
        <f t="shared" si="19"/>
        <v>31.700000000000003</v>
      </c>
      <c r="E40" s="106">
        <f t="shared" si="19"/>
        <v>21.67</v>
      </c>
      <c r="F40" s="106">
        <f t="shared" si="19"/>
        <v>33.090000000000003</v>
      </c>
      <c r="G40" s="106">
        <f t="shared" si="19"/>
        <v>22.77</v>
      </c>
      <c r="H40" s="106">
        <f t="shared" si="19"/>
        <v>17.260000000000002</v>
      </c>
      <c r="I40" s="81">
        <f t="shared" si="19"/>
        <v>0.255</v>
      </c>
      <c r="J40" s="63">
        <f t="shared" si="19"/>
        <v>20</v>
      </c>
      <c r="K40" s="63">
        <f t="shared" si="19"/>
        <v>17</v>
      </c>
      <c r="L40" s="81">
        <f t="shared" si="19"/>
        <v>0.27600000000000002</v>
      </c>
      <c r="M40" s="81">
        <f t="shared" ref="M40:P40" si="20">MEDIAN(M12:M28)</f>
        <v>0.184</v>
      </c>
      <c r="N40" s="81">
        <f t="shared" si="20"/>
        <v>0.46899999999999997</v>
      </c>
      <c r="O40" s="81">
        <f t="shared" si="20"/>
        <v>0.26800000000000002</v>
      </c>
      <c r="P40" s="81">
        <f t="shared" si="20"/>
        <v>0.48799999999999999</v>
      </c>
    </row>
    <row r="41" spans="2:16" x14ac:dyDescent="0.45">
      <c r="B41" s="11" t="s">
        <v>291</v>
      </c>
      <c r="C41" s="63">
        <f>ROUND(_xlfn.QUARTILE.INC(C12:C28, 1), 2)</f>
        <v>27.41</v>
      </c>
      <c r="D41" s="63">
        <f t="shared" ref="D41:F41" si="21">ROUND(_xlfn.QUARTILE.INC(D12:D28, 1), 2)</f>
        <v>25.38</v>
      </c>
      <c r="E41" s="63">
        <f t="shared" si="21"/>
        <v>18.96</v>
      </c>
      <c r="F41" s="63">
        <f t="shared" si="21"/>
        <v>31.08</v>
      </c>
      <c r="G41" s="63">
        <f>ROUND(_xlfn.QUARTILE.INC(G15:G38, 1), 2)</f>
        <v>19.829999999999998</v>
      </c>
      <c r="H41" s="63">
        <f>ROUND(_xlfn.QUARTILE.INC(H15:H38, 1), 2)</f>
        <v>15.21</v>
      </c>
      <c r="I41" s="81">
        <f>ROUND(_xlfn.QUARTILE.INC(I12:I28, 3), 2)</f>
        <v>0.28999999999999998</v>
      </c>
      <c r="J41" s="63">
        <f>ROUND(_xlfn.QUARTILE.INC(J15:J38, 1), 2)</f>
        <v>19.829999999999998</v>
      </c>
      <c r="K41" s="63">
        <f>ROUND(_xlfn.QUARTILE.INC(K15:K38, 1), 2)</f>
        <v>14.16</v>
      </c>
      <c r="L41" s="81">
        <f>ROUND(_xlfn.QUARTILE.INC(L12:L28, 3), 2)</f>
        <v>0.31</v>
      </c>
      <c r="M41" s="81">
        <f t="shared" ref="M41:P41" si="22">ROUND(_xlfn.QUARTILE.INC(M12:M28, 3), 2)</f>
        <v>0.33</v>
      </c>
      <c r="N41" s="81">
        <f t="shared" si="22"/>
        <v>0.52</v>
      </c>
      <c r="O41" s="81">
        <f t="shared" si="22"/>
        <v>0.34</v>
      </c>
      <c r="P41" s="81">
        <f t="shared" si="22"/>
        <v>0.53</v>
      </c>
    </row>
    <row r="42" spans="2:16" x14ac:dyDescent="0.45">
      <c r="B42" s="11" t="s">
        <v>292</v>
      </c>
      <c r="C42" s="63">
        <f t="shared" ref="C42:H42" si="23">MIN(C12:C28)</f>
        <v>22.73</v>
      </c>
      <c r="D42" s="106">
        <f t="shared" si="23"/>
        <v>22.04</v>
      </c>
      <c r="E42" s="63">
        <f t="shared" si="23"/>
        <v>14.67</v>
      </c>
      <c r="F42" s="106">
        <f t="shared" si="23"/>
        <v>22.92</v>
      </c>
      <c r="G42" s="106">
        <f t="shared" si="23"/>
        <v>17.989999999999998</v>
      </c>
      <c r="H42" s="106">
        <f t="shared" si="23"/>
        <v>14</v>
      </c>
      <c r="I42" s="81">
        <f>MAX(I12:I28)</f>
        <v>0.54300000000000004</v>
      </c>
      <c r="J42" s="106">
        <f>MIN(J12:J28)</f>
        <v>17.989999999999998</v>
      </c>
      <c r="K42" s="63">
        <f>MIN(K12:K28)</f>
        <v>13.71</v>
      </c>
      <c r="L42" s="81">
        <f>MAX(L12:L28)</f>
        <v>0.54300000000000004</v>
      </c>
      <c r="M42" s="81">
        <f t="shared" ref="M42:P42" si="24">MAX(M12:M28)</f>
        <v>0.40400000000000003</v>
      </c>
      <c r="N42" s="81">
        <f t="shared" si="24"/>
        <v>0.57699999999999996</v>
      </c>
      <c r="O42" s="81">
        <f t="shared" si="24"/>
        <v>0.42099999999999999</v>
      </c>
      <c r="P42" s="81">
        <f t="shared" si="24"/>
        <v>0.6</v>
      </c>
    </row>
    <row r="45" spans="2:16" s="25" customFormat="1" x14ac:dyDescent="0.45">
      <c r="B45" s="66" t="s">
        <v>293</v>
      </c>
    </row>
    <row r="47" spans="2:16" x14ac:dyDescent="0.45">
      <c r="B47" s="153" t="s">
        <v>294</v>
      </c>
      <c r="C47" s="12" t="s">
        <v>58</v>
      </c>
      <c r="D47" s="12" t="s">
        <v>59</v>
      </c>
      <c r="E47" s="12" t="s">
        <v>60</v>
      </c>
      <c r="F47" s="12" t="s">
        <v>61</v>
      </c>
      <c r="G47" s="12" t="s">
        <v>62</v>
      </c>
      <c r="H47" s="68" t="s">
        <v>63</v>
      </c>
      <c r="I47" s="68" t="s">
        <v>64</v>
      </c>
      <c r="J47" s="68" t="s">
        <v>65</v>
      </c>
      <c r="K47" s="68" t="s">
        <v>66</v>
      </c>
      <c r="L47" s="68" t="s">
        <v>67</v>
      </c>
    </row>
    <row r="48" spans="2:16" x14ac:dyDescent="0.45">
      <c r="B48" s="153" t="s">
        <v>295</v>
      </c>
      <c r="C48" s="12">
        <v>2020</v>
      </c>
      <c r="D48" s="68">
        <v>2021</v>
      </c>
      <c r="E48" s="12">
        <v>2022</v>
      </c>
      <c r="F48" s="68">
        <v>2023</v>
      </c>
      <c r="G48" s="12">
        <v>2024</v>
      </c>
      <c r="H48" s="68">
        <v>2025</v>
      </c>
      <c r="I48" s="12">
        <v>2026</v>
      </c>
      <c r="J48" s="68">
        <v>2027</v>
      </c>
      <c r="K48" s="12">
        <v>2028</v>
      </c>
      <c r="L48" s="68">
        <v>2029</v>
      </c>
    </row>
    <row r="49" spans="2:12" ht="28.5" x14ac:dyDescent="0.45">
      <c r="B49" s="68" t="s">
        <v>116</v>
      </c>
      <c r="C49" s="311" t="s">
        <v>252</v>
      </c>
      <c r="D49" s="311" t="s">
        <v>252</v>
      </c>
      <c r="E49" s="311" t="s">
        <v>252</v>
      </c>
      <c r="F49" s="311" t="s">
        <v>252</v>
      </c>
      <c r="G49" s="311" t="s">
        <v>252</v>
      </c>
      <c r="H49" s="311" t="s">
        <v>252</v>
      </c>
      <c r="I49" s="311" t="s">
        <v>252</v>
      </c>
      <c r="J49" s="311" t="s">
        <v>252</v>
      </c>
      <c r="K49" s="311" t="s">
        <v>252</v>
      </c>
      <c r="L49" s="311" t="s">
        <v>252</v>
      </c>
    </row>
    <row r="50" spans="2:12" x14ac:dyDescent="0.45">
      <c r="B50" s="68" t="s">
        <v>104</v>
      </c>
      <c r="C50" s="12"/>
      <c r="D50" s="68"/>
      <c r="E50" s="12"/>
      <c r="F50" s="68"/>
      <c r="G50" s="12"/>
      <c r="H50" s="68"/>
      <c r="I50" s="12"/>
      <c r="J50" s="68"/>
      <c r="K50" s="12"/>
      <c r="L50" s="68"/>
    </row>
    <row r="51" spans="2:12" x14ac:dyDescent="0.45">
      <c r="B51" s="14" t="s">
        <v>73</v>
      </c>
      <c r="C51" s="154">
        <f>'Analysis_Additional (ADJUSTMT)'!D22</f>
        <v>23.96</v>
      </c>
      <c r="D51" s="154">
        <f>'Analysis_Additional (ADJUSTMT)'!E22</f>
        <v>24.37</v>
      </c>
      <c r="E51" s="154">
        <f>'Analysis_Additional (ADJUSTMT)'!F22</f>
        <v>14.67</v>
      </c>
      <c r="F51" s="154">
        <f>'Analysis_Additional (ADJUSTMT)'!G22</f>
        <v>22.92</v>
      </c>
      <c r="G51" s="154">
        <f>'Analysis_Additional (ADJUSTMT)'!H22</f>
        <v>20.65</v>
      </c>
      <c r="H51" s="154">
        <f>'Analysis_Additional (ADJUSTMT)'!I22</f>
        <v>19.920000000000002</v>
      </c>
      <c r="I51" s="154">
        <f>'Analysis_Additional (ADJUSTMT)'!J22</f>
        <v>19.7</v>
      </c>
      <c r="J51" s="154">
        <f>'Analysis_Additional (ADJUSTMT)'!K22</f>
        <v>19.5</v>
      </c>
      <c r="K51" s="154">
        <f>'Analysis_Additional (ADJUSTMT)'!L22</f>
        <v>18.100000000000001</v>
      </c>
      <c r="L51" s="154">
        <f>'Analysis_Additional (ADJUSTMT)'!M22</f>
        <v>17.399999999999999</v>
      </c>
    </row>
    <row r="52" spans="2:12" x14ac:dyDescent="0.45">
      <c r="B52" s="14" t="s">
        <v>94</v>
      </c>
      <c r="C52" s="154">
        <f>'Analysis_Additional (ADJUSTMT)'!D23</f>
        <v>54.81</v>
      </c>
      <c r="D52" s="154">
        <f>'Analysis_Additional (ADJUSTMT)'!E23</f>
        <v>45.27</v>
      </c>
      <c r="E52" s="154">
        <f>'Analysis_Additional (ADJUSTMT)'!F23</f>
        <v>39.44</v>
      </c>
      <c r="F52" s="154">
        <f>'Analysis_Additional (ADJUSTMT)'!G23</f>
        <v>55.89</v>
      </c>
      <c r="G52" s="154">
        <f>'Analysis_Additional (ADJUSTMT)'!H23</f>
        <v>47.29</v>
      </c>
      <c r="H52" s="154">
        <f>'Analysis_Additional (ADJUSTMT)'!I23</f>
        <v>44.93</v>
      </c>
      <c r="I52" s="154">
        <f>'Analysis_Additional (ADJUSTMT)'!J23</f>
        <v>44.38</v>
      </c>
      <c r="J52" s="154">
        <f>'Analysis_Additional (ADJUSTMT)'!K23</f>
        <v>42.17</v>
      </c>
      <c r="K52" s="154">
        <f>'Analysis_Additional (ADJUSTMT)'!L23</f>
        <v>38.020000000000003</v>
      </c>
      <c r="L52" s="154">
        <f>'Analysis_Additional (ADJUSTMT)'!M23</f>
        <v>33.869999999999997</v>
      </c>
    </row>
    <row r="53" spans="2:12" x14ac:dyDescent="0.45">
      <c r="B53" s="14" t="s">
        <v>95</v>
      </c>
      <c r="C53" s="154">
        <f>'Analysis_Additional (ADJUSTMT)'!D24</f>
        <v>27.89</v>
      </c>
      <c r="D53" s="154">
        <f>'Analysis_Additional (ADJUSTMT)'!E24</f>
        <v>38.67</v>
      </c>
      <c r="E53" s="154">
        <f>'Analysis_Additional (ADJUSTMT)'!F24</f>
        <v>31.97</v>
      </c>
      <c r="F53" s="154">
        <f>'Analysis_Additional (ADJUSTMT)'!G24</f>
        <v>38.729999999999997</v>
      </c>
      <c r="G53" s="154">
        <f>'Analysis_Additional (ADJUSTMT)'!H24</f>
        <v>39.72</v>
      </c>
      <c r="H53" s="154">
        <f>'Analysis_Additional (ADJUSTMT)'!I24</f>
        <v>37.76</v>
      </c>
      <c r="I53" s="154">
        <f>'Analysis_Additional (ADJUSTMT)'!J24</f>
        <v>35.78</v>
      </c>
      <c r="J53" s="154">
        <f>'Analysis_Additional (ADJUSTMT)'!K24</f>
        <v>29.81</v>
      </c>
      <c r="K53" s="154">
        <f>'Analysis_Additional (ADJUSTMT)'!L24</f>
        <v>25.93</v>
      </c>
      <c r="L53" s="154">
        <f>'Analysis_Additional (ADJUSTMT)'!M24</f>
        <v>17.260000000000002</v>
      </c>
    </row>
    <row r="54" spans="2:12" x14ac:dyDescent="0.45">
      <c r="B54" s="14" t="s">
        <v>96</v>
      </c>
      <c r="C54" s="154">
        <f>'Analysis_Additional (ADJUSTMT)'!D25</f>
        <v>22.73</v>
      </c>
      <c r="D54" s="154">
        <f>'Analysis_Additional (ADJUSTMT)'!E25</f>
        <v>26.39</v>
      </c>
      <c r="E54" s="154">
        <f>'Analysis_Additional (ADJUSTMT)'!F25</f>
        <v>21.14</v>
      </c>
      <c r="F54" s="154">
        <f>'Analysis_Additional (ADJUSTMT)'!G25</f>
        <v>31.75</v>
      </c>
      <c r="G54" s="154">
        <f>'Analysis_Additional (ADJUSTMT)'!H25</f>
        <v>21.28</v>
      </c>
      <c r="H54" s="154">
        <f>'Analysis_Additional (ADJUSTMT)'!I25</f>
        <v>19.329999999999998</v>
      </c>
      <c r="I54" s="154">
        <f>'Analysis_Additional (ADJUSTMT)'!J25</f>
        <v>18.11</v>
      </c>
      <c r="J54" s="154">
        <f>'Analysis_Additional (ADJUSTMT)'!K25</f>
        <v>16.739999999999998</v>
      </c>
      <c r="K54" s="154">
        <f>'Analysis_Additional (ADJUSTMT)'!L25</f>
        <v>15.36</v>
      </c>
      <c r="L54" s="154">
        <f>'Analysis_Additional (ADJUSTMT)'!M25</f>
        <v>14</v>
      </c>
    </row>
    <row r="55" spans="2:12" x14ac:dyDescent="0.45">
      <c r="B55" s="14" t="s">
        <v>97</v>
      </c>
      <c r="C55" s="154">
        <f>'Analysis_Additional (ADJUSTMT)'!D26</f>
        <v>28.43</v>
      </c>
      <c r="D55" s="154">
        <f>'Analysis_Additional (ADJUSTMT)'!E26</f>
        <v>27.37</v>
      </c>
      <c r="E55" s="154">
        <f>'Analysis_Additional (ADJUSTMT)'!F26</f>
        <v>21.67</v>
      </c>
      <c r="F55" s="154">
        <f>'Analysis_Additional (ADJUSTMT)'!G26</f>
        <v>27.66</v>
      </c>
      <c r="G55" s="154">
        <f>'Analysis_Additional (ADJUSTMT)'!H26</f>
        <v>20.99</v>
      </c>
      <c r="H55" s="154">
        <f>'Analysis_Additional (ADJUSTMT)'!I26</f>
        <v>18.8</v>
      </c>
      <c r="I55" s="154">
        <f>'Analysis_Additional (ADJUSTMT)'!J26</f>
        <v>17.600000000000001</v>
      </c>
      <c r="J55" s="154">
        <f>'Analysis_Additional (ADJUSTMT)'!K26</f>
        <v>16.399999999999999</v>
      </c>
      <c r="K55" s="154">
        <f>'Analysis_Additional (ADJUSTMT)'!L26</f>
        <v>15.2</v>
      </c>
      <c r="L55" s="154">
        <f>'Analysis_Additional (ADJUSTMT)'!M26</f>
        <v>14</v>
      </c>
    </row>
    <row r="56" spans="2:12" x14ac:dyDescent="0.45">
      <c r="B56" s="14" t="s">
        <v>99</v>
      </c>
      <c r="C56" s="154">
        <f>'Analysis_Additional (ADJUSTMT)'!D27</f>
        <v>26.92</v>
      </c>
      <c r="D56" s="154">
        <f>'Analysis_Additional (ADJUSTMT)'!E27</f>
        <v>22.04</v>
      </c>
      <c r="E56" s="154">
        <f>'Analysis_Additional (ADJUSTMT)'!F27</f>
        <v>19.3</v>
      </c>
      <c r="F56" s="154">
        <f>'Analysis_Additional (ADJUSTMT)'!G27</f>
        <v>33.090000000000003</v>
      </c>
      <c r="G56" s="154">
        <f>'Analysis_Additional (ADJUSTMT)'!H27</f>
        <v>18.559999999999999</v>
      </c>
      <c r="H56" s="154">
        <f>'Analysis_Additional (ADJUSTMT)'!I27</f>
        <v>17.989999999999998</v>
      </c>
      <c r="I56" s="154">
        <f>'Analysis_Additional (ADJUSTMT)'!J27</f>
        <v>17.95</v>
      </c>
      <c r="J56" s="154">
        <f>'Analysis_Additional (ADJUSTMT)'!K27</f>
        <v>17.12</v>
      </c>
      <c r="K56" s="154">
        <f>'Analysis_Additional (ADJUSTMT)'!L27</f>
        <v>17.12</v>
      </c>
      <c r="L56" s="154">
        <f>'Analysis_Additional (ADJUSTMT)'!M27</f>
        <v>14.71</v>
      </c>
    </row>
    <row r="57" spans="2:12" x14ac:dyDescent="0.45">
      <c r="B57" s="14" t="s">
        <v>100</v>
      </c>
      <c r="C57" s="154">
        <f>'Analysis_Additional (ADJUSTMT)'!D28</f>
        <v>42.38</v>
      </c>
      <c r="D57" s="154">
        <f>'Analysis_Additional (ADJUSTMT)'!E28</f>
        <v>34.549999999999997</v>
      </c>
      <c r="E57" s="154">
        <f>'Analysis_Additional (ADJUSTMT)'!F28</f>
        <v>18.62</v>
      </c>
      <c r="F57" s="154">
        <f>'Analysis_Additional (ADJUSTMT)'!G28</f>
        <v>30.4</v>
      </c>
      <c r="G57" s="154">
        <f>'Analysis_Additional (ADJUSTMT)'!H28</f>
        <v>24.31</v>
      </c>
      <c r="H57" s="154">
        <f>'Analysis_Additional (ADJUSTMT)'!I28</f>
        <v>22.77</v>
      </c>
      <c r="I57" s="154">
        <f>'Analysis_Additional (ADJUSTMT)'!J28</f>
        <v>19.66</v>
      </c>
      <c r="J57" s="154">
        <f>'Analysis_Additional (ADJUSTMT)'!K28</f>
        <v>18.32</v>
      </c>
      <c r="K57" s="154">
        <f>'Analysis_Additional (ADJUSTMT)'!L28</f>
        <v>18.13</v>
      </c>
      <c r="L57" s="154">
        <f>'Analysis_Additional (ADJUSTMT)'!M28</f>
        <v>15.38</v>
      </c>
    </row>
    <row r="58" spans="2:12" x14ac:dyDescent="0.45">
      <c r="B58" s="14" t="s">
        <v>120</v>
      </c>
      <c r="C58" s="154">
        <f>'Analysis_Additional (ADJUSTMT)'!D29</f>
        <v>62.12</v>
      </c>
      <c r="D58" s="154">
        <f>'Analysis_Additional (ADJUSTMT)'!E29</f>
        <v>44.24</v>
      </c>
      <c r="E58" s="154">
        <f>'Analysis_Additional (ADJUSTMT)'!F29</f>
        <v>37.93</v>
      </c>
      <c r="F58" s="154">
        <f>'Analysis_Additional (ADJUSTMT)'!G29</f>
        <v>46.6</v>
      </c>
      <c r="G58" s="154">
        <f>'Analysis_Additional (ADJUSTMT)'!H29</f>
        <v>27.59</v>
      </c>
      <c r="H58" s="154">
        <f>'Analysis_Additional (ADJUSTMT)'!I29</f>
        <v>26.35</v>
      </c>
      <c r="I58" s="154">
        <f>'Analysis_Additional (ADJUSTMT)'!J29</f>
        <v>25.5</v>
      </c>
      <c r="J58" s="154">
        <f>'Analysis_Additional (ADJUSTMT)'!K29</f>
        <v>24.09</v>
      </c>
      <c r="K58" s="154">
        <f>'Analysis_Additional (ADJUSTMT)'!L29</f>
        <v>22.28</v>
      </c>
      <c r="L58" s="154">
        <f>'Analysis_Additional (ADJUSTMT)'!M29</f>
        <v>18.71</v>
      </c>
    </row>
    <row r="59" spans="2:12" x14ac:dyDescent="0.45">
      <c r="B59" s="14" t="s">
        <v>102</v>
      </c>
      <c r="C59" s="154">
        <f>'Analysis_Additional (ADJUSTMT)'!D30</f>
        <v>30.92</v>
      </c>
      <c r="D59" s="154">
        <f>'Analysis_Additional (ADJUSTMT)'!E30</f>
        <v>22.53</v>
      </c>
      <c r="E59" s="154">
        <f>'Analysis_Additional (ADJUSTMT)'!F30</f>
        <v>18.52</v>
      </c>
      <c r="F59" s="154">
        <f>'Analysis_Additional (ADJUSTMT)'!G30</f>
        <v>32.01</v>
      </c>
      <c r="G59" s="154">
        <f>'Analysis_Additional (ADJUSTMT)'!H30</f>
        <v>24.01</v>
      </c>
      <c r="H59" s="154">
        <f>'Analysis_Additional (ADJUSTMT)'!I30</f>
        <v>23.5</v>
      </c>
      <c r="I59" s="154">
        <f>'Analysis_Additional (ADJUSTMT)'!J30</f>
        <v>23.5</v>
      </c>
      <c r="J59" s="154">
        <f>'Analysis_Additional (ADJUSTMT)'!K30</f>
        <v>22.76</v>
      </c>
      <c r="K59" s="154">
        <f>'Analysis_Additional (ADJUSTMT)'!L30</f>
        <v>22</v>
      </c>
      <c r="L59" s="154">
        <f>'Analysis_Additional (ADJUSTMT)'!M30</f>
        <v>20</v>
      </c>
    </row>
    <row r="60" spans="2:12" x14ac:dyDescent="0.45">
      <c r="B60" s="14" t="s">
        <v>103</v>
      </c>
      <c r="C60" s="154">
        <f>'Analysis_Additional (ADJUSTMT)'!D31</f>
        <v>32.43</v>
      </c>
      <c r="D60" s="154">
        <f>'Analysis_Additional (ADJUSTMT)'!E31</f>
        <v>35.85</v>
      </c>
      <c r="E60" s="154">
        <f>'Analysis_Additional (ADJUSTMT)'!F31</f>
        <v>28.26</v>
      </c>
      <c r="F60" s="154">
        <f>'Analysis_Additional (ADJUSTMT)'!G31</f>
        <v>38.270000000000003</v>
      </c>
      <c r="G60" s="154">
        <f>'Analysis_Additional (ADJUSTMT)'!H31</f>
        <v>35.75</v>
      </c>
      <c r="H60" s="154">
        <f>'Analysis_Additional (ADJUSTMT)'!I31</f>
        <v>30.67</v>
      </c>
      <c r="I60" s="154">
        <f>'Analysis_Additional (ADJUSTMT)'!J31</f>
        <v>29.04</v>
      </c>
      <c r="J60" s="154">
        <f>'Analysis_Additional (ADJUSTMT)'!K31</f>
        <v>28.29</v>
      </c>
      <c r="K60" s="154">
        <f>'Analysis_Additional (ADJUSTMT)'!L31</f>
        <v>26.54</v>
      </c>
      <c r="L60" s="154">
        <f>'Analysis_Additional (ADJUSTMT)'!M31</f>
        <v>20.399999999999999</v>
      </c>
    </row>
    <row r="61" spans="2:12" x14ac:dyDescent="0.45">
      <c r="B61" s="14" t="s">
        <v>121</v>
      </c>
      <c r="C61" s="154" t="str">
        <f>'Analysis_Additional (ADJUSTMT)'!D32</f>
        <v>-</v>
      </c>
      <c r="D61" s="154" t="str">
        <f>'Analysis_Additional (ADJUSTMT)'!E32</f>
        <v>-</v>
      </c>
      <c r="E61" s="154" t="str">
        <f>'Analysis_Additional (ADJUSTMT)'!F32</f>
        <v>-</v>
      </c>
      <c r="F61" s="154" t="str">
        <f>'Analysis_Additional (ADJUSTMT)'!G32</f>
        <v>-</v>
      </c>
      <c r="G61" s="154" t="str">
        <f>'Analysis_Additional (ADJUSTMT)'!H32</f>
        <v>-</v>
      </c>
      <c r="H61" s="154" t="str">
        <f>'Analysis_Additional (ADJUSTMT)'!I32</f>
        <v>-</v>
      </c>
      <c r="I61" s="154" t="str">
        <f>'Analysis_Additional (ADJUSTMT)'!J32</f>
        <v>-</v>
      </c>
      <c r="J61" s="154" t="str">
        <f>'Analysis_Additional (ADJUSTMT)'!K32</f>
        <v>-</v>
      </c>
      <c r="K61" s="154" t="str">
        <f>'Analysis_Additional (ADJUSTMT)'!L32</f>
        <v>-</v>
      </c>
      <c r="L61" s="154" t="str">
        <f>'Analysis_Additional (ADJUSTMT)'!M32</f>
        <v>-</v>
      </c>
    </row>
    <row r="62" spans="2:12" x14ac:dyDescent="0.45">
      <c r="B62" s="14" t="s">
        <v>122</v>
      </c>
      <c r="C62" s="154" t="str">
        <f>'Analysis_Additional (ADJUSTMT)'!D33</f>
        <v>-</v>
      </c>
      <c r="D62" s="154" t="str">
        <f>'Analysis_Additional (ADJUSTMT)'!E33</f>
        <v>-</v>
      </c>
      <c r="E62" s="154" t="str">
        <f>'Analysis_Additional (ADJUSTMT)'!F33</f>
        <v>-</v>
      </c>
      <c r="F62" s="154" t="str">
        <f>'Analysis_Additional (ADJUSTMT)'!G33</f>
        <v>-</v>
      </c>
      <c r="G62" s="154" t="str">
        <f>'Analysis_Additional (ADJUSTMT)'!H33</f>
        <v>-</v>
      </c>
      <c r="H62" s="154" t="str">
        <f>'Analysis_Additional (ADJUSTMT)'!I33</f>
        <v>-</v>
      </c>
      <c r="I62" s="154" t="str">
        <f>'Analysis_Additional (ADJUSTMT)'!J33</f>
        <v>-</v>
      </c>
      <c r="J62" s="154" t="str">
        <f>'Analysis_Additional (ADJUSTMT)'!K33</f>
        <v>-</v>
      </c>
      <c r="K62" s="154" t="str">
        <f>'Analysis_Additional (ADJUSTMT)'!L33</f>
        <v>-</v>
      </c>
      <c r="L62" s="154" t="str">
        <f>'Analysis_Additional (ADJUSTMT)'!M33</f>
        <v>-</v>
      </c>
    </row>
    <row r="63" spans="2:12" x14ac:dyDescent="0.45">
      <c r="B63" s="14" t="s">
        <v>123</v>
      </c>
      <c r="C63" s="154" t="str">
        <f>'Analysis_Additional (ADJUSTMT)'!D34</f>
        <v>-</v>
      </c>
      <c r="D63" s="154" t="str">
        <f>'Analysis_Additional (ADJUSTMT)'!E34</f>
        <v>-</v>
      </c>
      <c r="E63" s="154" t="str">
        <f>'Analysis_Additional (ADJUSTMT)'!F34</f>
        <v>-</v>
      </c>
      <c r="F63" s="154" t="str">
        <f>'Analysis_Additional (ADJUSTMT)'!G34</f>
        <v>-</v>
      </c>
      <c r="G63" s="154" t="str">
        <f>'Analysis_Additional (ADJUSTMT)'!H34</f>
        <v>-</v>
      </c>
      <c r="H63" s="154" t="str">
        <f>'Analysis_Additional (ADJUSTMT)'!I34</f>
        <v>-</v>
      </c>
      <c r="I63" s="154" t="str">
        <f>'Analysis_Additional (ADJUSTMT)'!J34</f>
        <v>-</v>
      </c>
      <c r="J63" s="154" t="str">
        <f>'Analysis_Additional (ADJUSTMT)'!K34</f>
        <v>-</v>
      </c>
      <c r="K63" s="154" t="str">
        <f>'Analysis_Additional (ADJUSTMT)'!L34</f>
        <v>-</v>
      </c>
      <c r="L63" s="154" t="str">
        <f>'Analysis_Additional (ADJUSTMT)'!M34</f>
        <v>-</v>
      </c>
    </row>
    <row r="64" spans="2:12" x14ac:dyDescent="0.45">
      <c r="B64" s="14" t="s">
        <v>124</v>
      </c>
      <c r="C64" s="154" t="str">
        <f>'Analysis_Additional (ADJUSTMT)'!D35</f>
        <v>-</v>
      </c>
      <c r="D64" s="154" t="str">
        <f>'Analysis_Additional (ADJUSTMT)'!E35</f>
        <v>-</v>
      </c>
      <c r="E64" s="154" t="str">
        <f>'Analysis_Additional (ADJUSTMT)'!F35</f>
        <v>-</v>
      </c>
      <c r="F64" s="154" t="str">
        <f>'Analysis_Additional (ADJUSTMT)'!G35</f>
        <v>-</v>
      </c>
      <c r="G64" s="154" t="str">
        <f>'Analysis_Additional (ADJUSTMT)'!H35</f>
        <v>-</v>
      </c>
      <c r="H64" s="154" t="str">
        <f>'Analysis_Additional (ADJUSTMT)'!I35</f>
        <v>-</v>
      </c>
      <c r="I64" s="154" t="str">
        <f>'Analysis_Additional (ADJUSTMT)'!J35</f>
        <v>-</v>
      </c>
      <c r="J64" s="154" t="str">
        <f>'Analysis_Additional (ADJUSTMT)'!K35</f>
        <v>-</v>
      </c>
      <c r="K64" s="154" t="str">
        <f>'Analysis_Additional (ADJUSTMT)'!L35</f>
        <v>-</v>
      </c>
      <c r="L64" s="154" t="str">
        <f>'Analysis_Additional (ADJUSTMT)'!M35</f>
        <v>-</v>
      </c>
    </row>
    <row r="65" spans="2:19" x14ac:dyDescent="0.45">
      <c r="B65" s="14" t="s">
        <v>125</v>
      </c>
      <c r="C65" s="154" t="str">
        <f>'Analysis_Additional (ADJUSTMT)'!D36</f>
        <v>-</v>
      </c>
      <c r="D65" s="154" t="str">
        <f>'Analysis_Additional (ADJUSTMT)'!E36</f>
        <v>-</v>
      </c>
      <c r="E65" s="154" t="str">
        <f>'Analysis_Additional (ADJUSTMT)'!F36</f>
        <v>-</v>
      </c>
      <c r="F65" s="154" t="str">
        <f>'Analysis_Additional (ADJUSTMT)'!G36</f>
        <v>-</v>
      </c>
      <c r="G65" s="154" t="str">
        <f>'Analysis_Additional (ADJUSTMT)'!H36</f>
        <v>-</v>
      </c>
      <c r="H65" s="154" t="str">
        <f>'Analysis_Additional (ADJUSTMT)'!I36</f>
        <v>-</v>
      </c>
      <c r="I65" s="154" t="str">
        <f>'Analysis_Additional (ADJUSTMT)'!J36</f>
        <v>-</v>
      </c>
      <c r="J65" s="154" t="str">
        <f>'Analysis_Additional (ADJUSTMT)'!K36</f>
        <v>-</v>
      </c>
      <c r="K65" s="154" t="str">
        <f>'Analysis_Additional (ADJUSTMT)'!L36</f>
        <v>-</v>
      </c>
      <c r="L65" s="154" t="str">
        <f>'Analysis_Additional (ADJUSTMT)'!M36</f>
        <v>-</v>
      </c>
    </row>
    <row r="66" spans="2:19" x14ac:dyDescent="0.45">
      <c r="B66" s="14" t="s">
        <v>98</v>
      </c>
      <c r="C66" s="154">
        <f>'Analysis_Additional (ADJUSTMT)'!D37</f>
        <v>31.38</v>
      </c>
      <c r="D66" s="154">
        <f>'Analysis_Additional (ADJUSTMT)'!E37</f>
        <v>31.700000000000003</v>
      </c>
      <c r="E66" s="154">
        <f>'Analysis_Additional (ADJUSTMT)'!F37</f>
        <v>28.03</v>
      </c>
      <c r="F66" s="154">
        <f>'Analysis_Additional (ADJUSTMT)'!G37</f>
        <v>41.02</v>
      </c>
      <c r="G66" s="154">
        <f>'Analysis_Additional (ADJUSTMT)'!H37</f>
        <v>26.990000000000002</v>
      </c>
      <c r="H66" s="154">
        <f>'Analysis_Additional (ADJUSTMT)'!I37</f>
        <v>20</v>
      </c>
      <c r="I66" s="154">
        <f>'Analysis_Additional (ADJUSTMT)'!J37</f>
        <v>19.73</v>
      </c>
      <c r="J66" s="154">
        <f>'Analysis_Additional (ADJUSTMT)'!K37</f>
        <v>18.72</v>
      </c>
      <c r="K66" s="154">
        <f>'Analysis_Additional (ADJUSTMT)'!L37</f>
        <v>17.78</v>
      </c>
      <c r="L66" s="154">
        <f>'Analysis_Additional (ADJUSTMT)'!M37</f>
        <v>16.5</v>
      </c>
    </row>
    <row r="67" spans="2:19" x14ac:dyDescent="0.45">
      <c r="B67" s="14" t="s">
        <v>126</v>
      </c>
      <c r="C67" s="154" t="str">
        <f>'Analysis_Additional (ADJUSTMT)'!D38</f>
        <v>-</v>
      </c>
      <c r="D67" s="154" t="str">
        <f>'Analysis_Additional (ADJUSTMT)'!E38</f>
        <v>-</v>
      </c>
      <c r="E67" s="154" t="str">
        <f>'Analysis_Additional (ADJUSTMT)'!F38</f>
        <v>-</v>
      </c>
      <c r="F67" s="154" t="str">
        <f>'Analysis_Additional (ADJUSTMT)'!G38</f>
        <v>-</v>
      </c>
      <c r="G67" s="154" t="str">
        <f>'Analysis_Additional (ADJUSTMT)'!H38</f>
        <v>-</v>
      </c>
      <c r="H67" s="154" t="str">
        <f>'Analysis_Additional (ADJUSTMT)'!I38</f>
        <v>-</v>
      </c>
      <c r="I67" s="154" t="str">
        <f>'Analysis_Additional (ADJUSTMT)'!J38</f>
        <v>-</v>
      </c>
      <c r="J67" s="154" t="str">
        <f>'Analysis_Additional (ADJUSTMT)'!K38</f>
        <v>-</v>
      </c>
      <c r="K67" s="154" t="str">
        <f>'Analysis_Additional (ADJUSTMT)'!L38</f>
        <v>-</v>
      </c>
      <c r="L67" s="154" t="str">
        <f>'Analysis_Additional (ADJUSTMT)'!M38</f>
        <v>-</v>
      </c>
    </row>
    <row r="68" spans="2:19" x14ac:dyDescent="0.45">
      <c r="B68" s="72"/>
      <c r="C68" s="31"/>
      <c r="D68" s="73"/>
      <c r="E68" s="74"/>
      <c r="F68" s="74"/>
      <c r="G68" s="74"/>
      <c r="H68" s="74"/>
      <c r="I68" s="74"/>
      <c r="J68" s="74"/>
      <c r="K68" s="74"/>
      <c r="L68" s="74"/>
      <c r="M68" s="74"/>
      <c r="N68" s="74"/>
    </row>
    <row r="69" spans="2:19" s="25" customFormat="1" x14ac:dyDescent="0.45">
      <c r="B69" s="66" t="s">
        <v>296</v>
      </c>
    </row>
    <row r="70" spans="2:19" x14ac:dyDescent="0.45">
      <c r="B70" s="67"/>
    </row>
    <row r="71" spans="2:19" x14ac:dyDescent="0.45">
      <c r="B71" s="67"/>
    </row>
    <row r="73" spans="2:19" ht="16.149999999999999" customHeight="1" x14ac:dyDescent="0.45">
      <c r="B73" s="68" t="s">
        <v>104</v>
      </c>
      <c r="C73" s="68" t="s">
        <v>58</v>
      </c>
      <c r="D73" s="68" t="s">
        <v>59</v>
      </c>
      <c r="E73" s="68" t="s">
        <v>60</v>
      </c>
      <c r="F73" s="68" t="s">
        <v>61</v>
      </c>
      <c r="G73" s="68" t="s">
        <v>62</v>
      </c>
      <c r="H73" s="68" t="s">
        <v>63</v>
      </c>
      <c r="I73" s="68" t="s">
        <v>64</v>
      </c>
      <c r="J73" s="68" t="s">
        <v>65</v>
      </c>
      <c r="K73" s="68" t="s">
        <v>66</v>
      </c>
      <c r="L73" s="68" t="s">
        <v>67</v>
      </c>
      <c r="N73" s="68" t="s">
        <v>104</v>
      </c>
      <c r="O73" s="68" t="s">
        <v>63</v>
      </c>
      <c r="P73" s="68" t="s">
        <v>64</v>
      </c>
      <c r="Q73" s="68" t="s">
        <v>65</v>
      </c>
      <c r="R73" s="68" t="s">
        <v>66</v>
      </c>
      <c r="S73" s="68" t="s">
        <v>67</v>
      </c>
    </row>
    <row r="74" spans="2:19" x14ac:dyDescent="0.45">
      <c r="B74" s="14" t="s">
        <v>116</v>
      </c>
      <c r="C74" s="154" t="s">
        <v>76</v>
      </c>
      <c r="D74" s="154" t="s">
        <v>76</v>
      </c>
      <c r="E74" s="154" t="s">
        <v>76</v>
      </c>
      <c r="F74" s="154" t="s">
        <v>76</v>
      </c>
      <c r="G74" s="154" t="s">
        <v>76</v>
      </c>
      <c r="H74" s="154" t="s">
        <v>76</v>
      </c>
      <c r="I74" s="154" t="s">
        <v>76</v>
      </c>
      <c r="J74" s="154" t="s">
        <v>76</v>
      </c>
      <c r="K74" s="154" t="s">
        <v>76</v>
      </c>
      <c r="L74" s="154" t="s">
        <v>76</v>
      </c>
      <c r="N74" s="154" t="s">
        <v>116</v>
      </c>
      <c r="O74" s="154" t="s">
        <v>76</v>
      </c>
      <c r="P74" s="154" t="s">
        <v>76</v>
      </c>
      <c r="Q74" s="154" t="s">
        <v>76</v>
      </c>
      <c r="R74" s="155" t="s">
        <v>76</v>
      </c>
      <c r="S74" s="155" t="s">
        <v>76</v>
      </c>
    </row>
    <row r="75" spans="2:19" x14ac:dyDescent="0.45">
      <c r="B75" s="14" t="s">
        <v>73</v>
      </c>
      <c r="C75" s="155">
        <f>FD_Input_Final_Data!Y73</f>
        <v>1617</v>
      </c>
      <c r="D75" s="155">
        <f>FD_Input_Final_Data!Z73</f>
        <v>1622</v>
      </c>
      <c r="E75" s="155">
        <f>FD_Input_Final_Data!AA73</f>
        <v>1566</v>
      </c>
      <c r="F75" s="155">
        <f>FD_Input_Final_Data!AB73</f>
        <v>1476</v>
      </c>
      <c r="G75" s="155">
        <f>FD_Input_Final_Data!AC73</f>
        <v>1476</v>
      </c>
      <c r="H75" s="155">
        <f>FD_Input_Final_Data!AD73</f>
        <v>1476</v>
      </c>
      <c r="I75" s="155">
        <f>FD_Input_Final_Data!AE73</f>
        <v>1476</v>
      </c>
      <c r="J75" s="155">
        <f>FD_Input_Final_Data!AF73</f>
        <v>1476</v>
      </c>
      <c r="K75" s="155">
        <f>FD_Input_Final_Data!AG73</f>
        <v>1476</v>
      </c>
      <c r="L75" s="155">
        <f>FD_Input_Final_Data!AH73</f>
        <v>1476</v>
      </c>
      <c r="N75" s="155" t="s">
        <v>73</v>
      </c>
      <c r="O75" s="155">
        <f>IFERROR(ROUND(H75*Output_Final_PCLs!O7, 0), "-")</f>
        <v>29402</v>
      </c>
      <c r="P75" s="155">
        <f>IFERROR(ROUND(I75*Output_Final_PCLs!P7, 0), "-")</f>
        <v>29328</v>
      </c>
      <c r="Q75" s="155">
        <f>IFERROR(ROUND(J75*Output_Final_PCLs!Q7, 0), "-")</f>
        <v>29107</v>
      </c>
      <c r="R75" s="155">
        <f>IFERROR(ROUND(K75*Output_Final_PCLs!R7, 0), "-")</f>
        <v>27232</v>
      </c>
      <c r="S75" s="155">
        <f>IFERROR(ROUND(L75*Output_Final_PCLs!S7, 0), "-")</f>
        <v>25092</v>
      </c>
    </row>
    <row r="76" spans="2:19" x14ac:dyDescent="0.45">
      <c r="B76" s="14" t="s">
        <v>94</v>
      </c>
      <c r="C76" s="155">
        <f>FD_Input_Final_Data!Y74</f>
        <v>2114</v>
      </c>
      <c r="D76" s="155">
        <f>FD_Input_Final_Data!Z74</f>
        <v>2312</v>
      </c>
      <c r="E76" s="155">
        <f>FD_Input_Final_Data!AA74</f>
        <v>2337</v>
      </c>
      <c r="F76" s="155">
        <f>FD_Input_Final_Data!AB74</f>
        <v>2304</v>
      </c>
      <c r="G76" s="155">
        <f>FD_Input_Final_Data!AC74</f>
        <v>2304</v>
      </c>
      <c r="H76" s="155">
        <f>FD_Input_Final_Data!AD74</f>
        <v>2304</v>
      </c>
      <c r="I76" s="155">
        <f>FD_Input_Final_Data!AE74</f>
        <v>2304</v>
      </c>
      <c r="J76" s="155">
        <f>FD_Input_Final_Data!AF74</f>
        <v>2304</v>
      </c>
      <c r="K76" s="155">
        <f>FD_Input_Final_Data!AG74</f>
        <v>2304</v>
      </c>
      <c r="L76" s="155">
        <f>FD_Input_Final_Data!AH74</f>
        <v>2304</v>
      </c>
      <c r="N76" s="155" t="s">
        <v>94</v>
      </c>
      <c r="O76" s="155">
        <f>IFERROR(ROUND(H76*Output_Final_PCLs!O8, 0), "-")</f>
        <v>98888</v>
      </c>
      <c r="P76" s="155">
        <f>IFERROR(ROUND(I76*Output_Final_PCLs!P8, 0), "-")</f>
        <v>96549</v>
      </c>
      <c r="Q76" s="155">
        <f>IFERROR(ROUND(J76*Output_Final_PCLs!Q8, 0), "-")</f>
        <v>90386</v>
      </c>
      <c r="R76" s="155">
        <f>IFERROR(ROUND(K76*Output_Final_PCLs!R8, 0), "-")</f>
        <v>79753</v>
      </c>
      <c r="S76" s="155">
        <f>IFERROR(ROUND(L76*Output_Final_PCLs!S8, 0), "-")</f>
        <v>69120</v>
      </c>
    </row>
    <row r="77" spans="2:19" x14ac:dyDescent="0.45">
      <c r="B77" s="14" t="s">
        <v>95</v>
      </c>
      <c r="C77" s="155">
        <f>FD_Input_Final_Data!Y75</f>
        <v>53</v>
      </c>
      <c r="D77" s="155">
        <f>FD_Input_Final_Data!Z75</f>
        <v>54</v>
      </c>
      <c r="E77" s="155">
        <f>FD_Input_Final_Data!AA75</f>
        <v>52</v>
      </c>
      <c r="F77" s="155">
        <f>FD_Input_Final_Data!AB75</f>
        <v>54</v>
      </c>
      <c r="G77" s="155">
        <f>FD_Input_Final_Data!AC75</f>
        <v>54</v>
      </c>
      <c r="H77" s="155">
        <f>FD_Input_Final_Data!AD75</f>
        <v>54</v>
      </c>
      <c r="I77" s="155">
        <f>FD_Input_Final_Data!AE75</f>
        <v>54</v>
      </c>
      <c r="J77" s="155">
        <f>FD_Input_Final_Data!AF75</f>
        <v>54</v>
      </c>
      <c r="K77" s="155">
        <f>FD_Input_Final_Data!AG75</f>
        <v>54</v>
      </c>
      <c r="L77" s="155">
        <f>FD_Input_Final_Data!AH75</f>
        <v>54</v>
      </c>
      <c r="N77" s="155" t="s">
        <v>95</v>
      </c>
      <c r="O77" s="155">
        <f>IFERROR(ROUND(H77*Output_Final_PCLs!O9, 0), "-")</f>
        <v>2039</v>
      </c>
      <c r="P77" s="155">
        <f>IFERROR(ROUND(I77*Output_Final_PCLs!P9, 0), "-")</f>
        <v>1932</v>
      </c>
      <c r="Q77" s="155">
        <f>IFERROR(ROUND(J77*Output_Final_PCLs!Q9, 0), "-")</f>
        <v>1610</v>
      </c>
      <c r="R77" s="155">
        <f>IFERROR(ROUND(K77*Output_Final_PCLs!R9, 0), "-")</f>
        <v>1400</v>
      </c>
      <c r="S77" s="155">
        <f>IFERROR(ROUND(L77*Output_Final_PCLs!S9, 0), "-")</f>
        <v>932</v>
      </c>
    </row>
    <row r="78" spans="2:19" x14ac:dyDescent="0.45">
      <c r="B78" s="14" t="s">
        <v>96</v>
      </c>
      <c r="C78" s="155">
        <f>FD_Input_Final_Data!Y76</f>
        <v>1520</v>
      </c>
      <c r="D78" s="155">
        <f>FD_Input_Final_Data!Z76</f>
        <v>1567</v>
      </c>
      <c r="E78" s="155">
        <f>FD_Input_Final_Data!AA76</f>
        <v>1564</v>
      </c>
      <c r="F78" s="155">
        <f>FD_Input_Final_Data!AB76</f>
        <v>1565</v>
      </c>
      <c r="G78" s="155">
        <f>FD_Input_Final_Data!AC76</f>
        <v>1564</v>
      </c>
      <c r="H78" s="155">
        <f>FD_Input_Final_Data!AD76</f>
        <v>1564</v>
      </c>
      <c r="I78" s="155">
        <f>FD_Input_Final_Data!AE76</f>
        <v>1564</v>
      </c>
      <c r="J78" s="155">
        <f>FD_Input_Final_Data!AF76</f>
        <v>1564</v>
      </c>
      <c r="K78" s="155">
        <f>FD_Input_Final_Data!AG76</f>
        <v>1564</v>
      </c>
      <c r="L78" s="155">
        <f>FD_Input_Final_Data!AH76</f>
        <v>1564</v>
      </c>
      <c r="N78" s="155" t="s">
        <v>96</v>
      </c>
      <c r="O78" s="155">
        <f>IFERROR(ROUND(H78*Output_Final_PCLs!O10, 0), "-")</f>
        <v>30232</v>
      </c>
      <c r="P78" s="155">
        <f>IFERROR(ROUND(I78*Output_Final_PCLs!P10, 0), "-")</f>
        <v>28762</v>
      </c>
      <c r="Q78" s="155">
        <f>IFERROR(ROUND(J78*Output_Final_PCLs!Q10, 0), "-")</f>
        <v>27057</v>
      </c>
      <c r="R78" s="155">
        <f>IFERROR(ROUND(K78*Output_Final_PCLs!R10, 0), "-")</f>
        <v>25337</v>
      </c>
      <c r="S78" s="155">
        <f>IFERROR(ROUND(L78*Output_Final_PCLs!S10, 0), "-")</f>
        <v>21896</v>
      </c>
    </row>
    <row r="79" spans="2:19" x14ac:dyDescent="0.45">
      <c r="B79" s="14" t="s">
        <v>97</v>
      </c>
      <c r="C79" s="155">
        <f>FD_Input_Final_Data!Y77</f>
        <v>2961</v>
      </c>
      <c r="D79" s="155">
        <f>FD_Input_Final_Data!Z77</f>
        <v>2658</v>
      </c>
      <c r="E79" s="155">
        <f>FD_Input_Final_Data!AA77</f>
        <v>2438</v>
      </c>
      <c r="F79" s="155">
        <f>FD_Input_Final_Data!AB77</f>
        <v>2421</v>
      </c>
      <c r="G79" s="155">
        <f>FD_Input_Final_Data!AC77</f>
        <v>2401</v>
      </c>
      <c r="H79" s="155">
        <f>FD_Input_Final_Data!AD77</f>
        <v>2394</v>
      </c>
      <c r="I79" s="155">
        <f>FD_Input_Final_Data!AE77</f>
        <v>2387</v>
      </c>
      <c r="J79" s="155">
        <f>FD_Input_Final_Data!AF77</f>
        <v>2380</v>
      </c>
      <c r="K79" s="155">
        <f>FD_Input_Final_Data!AG77</f>
        <v>2373</v>
      </c>
      <c r="L79" s="155">
        <f>FD_Input_Final_Data!AH77</f>
        <v>2366</v>
      </c>
      <c r="N79" s="155" t="s">
        <v>97</v>
      </c>
      <c r="O79" s="155">
        <f>IFERROR(ROUND(H79*Output_Final_PCLs!O11, 0), "-")</f>
        <v>45007</v>
      </c>
      <c r="P79" s="155">
        <f>IFERROR(ROUND(I79*Output_Final_PCLs!P11, 0), "-")</f>
        <v>42966</v>
      </c>
      <c r="Q79" s="155">
        <f>IFERROR(ROUND(J79*Output_Final_PCLs!Q11, 0), "-")</f>
        <v>40960</v>
      </c>
      <c r="R79" s="155">
        <f>IFERROR(ROUND(K79*Output_Final_PCLs!R11, 0), "-")</f>
        <v>38917</v>
      </c>
      <c r="S79" s="155">
        <f>IFERROR(ROUND(L79*Output_Final_PCLs!S11, 0), "-")</f>
        <v>33124</v>
      </c>
    </row>
    <row r="80" spans="2:19" x14ac:dyDescent="0.45">
      <c r="B80" s="14" t="s">
        <v>99</v>
      </c>
      <c r="C80" s="155">
        <f>FD_Input_Final_Data!Y78</f>
        <v>978</v>
      </c>
      <c r="D80" s="155">
        <f>FD_Input_Final_Data!Z78</f>
        <v>978</v>
      </c>
      <c r="E80" s="155">
        <f>FD_Input_Final_Data!AA78</f>
        <v>978</v>
      </c>
      <c r="F80" s="155">
        <f>FD_Input_Final_Data!AB78</f>
        <v>976</v>
      </c>
      <c r="G80" s="155">
        <f>FD_Input_Final_Data!AC78</f>
        <v>976</v>
      </c>
      <c r="H80" s="155">
        <f>FD_Input_Final_Data!AD78</f>
        <v>976</v>
      </c>
      <c r="I80" s="155">
        <f>FD_Input_Final_Data!AE78</f>
        <v>976</v>
      </c>
      <c r="J80" s="155">
        <f>FD_Input_Final_Data!AF78</f>
        <v>976</v>
      </c>
      <c r="K80" s="155">
        <f>FD_Input_Final_Data!AG78</f>
        <v>976</v>
      </c>
      <c r="L80" s="155">
        <f>FD_Input_Final_Data!AH78</f>
        <v>976</v>
      </c>
      <c r="N80" s="155" t="s">
        <v>99</v>
      </c>
      <c r="O80" s="155">
        <f>IFERROR(ROUND(H80*Output_Final_PCLs!O12, 0), "-")</f>
        <v>17558</v>
      </c>
      <c r="P80" s="155">
        <f>IFERROR(ROUND(I80*Output_Final_PCLs!P12, 0), "-")</f>
        <v>17519</v>
      </c>
      <c r="Q80" s="155">
        <f>IFERROR(ROUND(J80*Output_Final_PCLs!Q12, 0), "-")</f>
        <v>16738</v>
      </c>
      <c r="R80" s="155">
        <f>IFERROR(ROUND(K80*Output_Final_PCLs!R12, 0), "-")</f>
        <v>15450</v>
      </c>
      <c r="S80" s="155">
        <f>IFERROR(ROUND(L80*Output_Final_PCLs!S12, 0), "-")</f>
        <v>13381</v>
      </c>
    </row>
    <row r="81" spans="2:20" x14ac:dyDescent="0.45">
      <c r="B81" s="14" t="s">
        <v>100</v>
      </c>
      <c r="C81" s="155">
        <f>FD_Input_Final_Data!Y79</f>
        <v>606</v>
      </c>
      <c r="D81" s="155">
        <f>FD_Input_Final_Data!Z79</f>
        <v>606</v>
      </c>
      <c r="E81" s="155">
        <f>FD_Input_Final_Data!AA79</f>
        <v>606</v>
      </c>
      <c r="F81" s="155">
        <f>FD_Input_Final_Data!AB79</f>
        <v>619</v>
      </c>
      <c r="G81" s="155">
        <f>FD_Input_Final_Data!AC79</f>
        <v>606</v>
      </c>
      <c r="H81" s="155">
        <f>FD_Input_Final_Data!AD79</f>
        <v>606</v>
      </c>
      <c r="I81" s="155">
        <f>FD_Input_Final_Data!AE79</f>
        <v>606</v>
      </c>
      <c r="J81" s="155">
        <f>FD_Input_Final_Data!AF79</f>
        <v>606</v>
      </c>
      <c r="K81" s="155">
        <f>FD_Input_Final_Data!AG79</f>
        <v>606</v>
      </c>
      <c r="L81" s="155">
        <f>FD_Input_Final_Data!AH79</f>
        <v>606</v>
      </c>
      <c r="N81" s="155" t="s">
        <v>100</v>
      </c>
      <c r="O81" s="155">
        <f>IFERROR(ROUND(H81*Output_Final_PCLs!O13, 0), "-")</f>
        <v>12120</v>
      </c>
      <c r="P81" s="155">
        <f>IFERROR(ROUND(I81*Output_Final_PCLs!P13, 0), "-")</f>
        <v>11762</v>
      </c>
      <c r="Q81" s="155">
        <f>IFERROR(ROUND(J81*Output_Final_PCLs!Q13, 0), "-")</f>
        <v>10950</v>
      </c>
      <c r="R81" s="155">
        <f>IFERROR(ROUND(K81*Output_Final_PCLs!R13, 0), "-")</f>
        <v>10835</v>
      </c>
      <c r="S81" s="155">
        <f>IFERROR(ROUND(L81*Output_Final_PCLs!S13, 0), "-")</f>
        <v>8611</v>
      </c>
    </row>
    <row r="82" spans="2:20" x14ac:dyDescent="0.45">
      <c r="B82" s="14" t="s">
        <v>120</v>
      </c>
      <c r="C82" s="155">
        <f>FD_Input_Final_Data!Y80</f>
        <v>1925</v>
      </c>
      <c r="D82" s="155">
        <f>FD_Input_Final_Data!Z80</f>
        <v>2192</v>
      </c>
      <c r="E82" s="155">
        <f>FD_Input_Final_Data!AA80</f>
        <v>2254</v>
      </c>
      <c r="F82" s="155">
        <f>FD_Input_Final_Data!AB80</f>
        <v>2264</v>
      </c>
      <c r="G82" s="155">
        <f>FD_Input_Final_Data!AC80</f>
        <v>2267</v>
      </c>
      <c r="H82" s="155">
        <f>FD_Input_Final_Data!AD80</f>
        <v>2267</v>
      </c>
      <c r="I82" s="155">
        <f>FD_Input_Final_Data!AE80</f>
        <v>2267</v>
      </c>
      <c r="J82" s="155">
        <f>FD_Input_Final_Data!AF80</f>
        <v>2267</v>
      </c>
      <c r="K82" s="155">
        <f>FD_Input_Final_Data!AG80</f>
        <v>2267</v>
      </c>
      <c r="L82" s="155">
        <f>FD_Input_Final_Data!AH80</f>
        <v>2267</v>
      </c>
      <c r="N82" s="155" t="s">
        <v>120</v>
      </c>
      <c r="O82" s="155">
        <f>IFERROR(ROUND(H82*Output_Final_PCLs!O14, 0), "-")</f>
        <v>59735</v>
      </c>
      <c r="P82" s="155">
        <f>IFERROR(ROUND(I82*Output_Final_PCLs!P14, 0), "-")</f>
        <v>57242</v>
      </c>
      <c r="Q82" s="155">
        <f>IFERROR(ROUND(J82*Output_Final_PCLs!Q14, 0), "-")</f>
        <v>54045</v>
      </c>
      <c r="R82" s="155">
        <f>IFERROR(ROUND(K82*Output_Final_PCLs!R14, 0), "-")</f>
        <v>49942</v>
      </c>
      <c r="S82" s="155">
        <f>IFERROR(ROUND(L82*Output_Final_PCLs!S14, 0), "-")</f>
        <v>40149</v>
      </c>
    </row>
    <row r="83" spans="2:20" x14ac:dyDescent="0.45">
      <c r="B83" s="14" t="s">
        <v>102</v>
      </c>
      <c r="C83" s="155">
        <f>FD_Input_Final_Data!Y81</f>
        <v>1295</v>
      </c>
      <c r="D83" s="155">
        <f>FD_Input_Final_Data!Z81</f>
        <v>1295</v>
      </c>
      <c r="E83" s="155">
        <f>FD_Input_Final_Data!AA81</f>
        <v>1295</v>
      </c>
      <c r="F83" s="155">
        <f>FD_Input_Final_Data!AB81</f>
        <v>1295</v>
      </c>
      <c r="G83" s="155">
        <f>FD_Input_Final_Data!AC81</f>
        <v>1295</v>
      </c>
      <c r="H83" s="155">
        <f>FD_Input_Final_Data!AD81</f>
        <v>1295</v>
      </c>
      <c r="I83" s="155">
        <f>FD_Input_Final_Data!AE81</f>
        <v>1295</v>
      </c>
      <c r="J83" s="155">
        <f>FD_Input_Final_Data!AF81</f>
        <v>1295</v>
      </c>
      <c r="K83" s="155">
        <f>FD_Input_Final_Data!AG81</f>
        <v>1295</v>
      </c>
      <c r="L83" s="155">
        <f>FD_Input_Final_Data!AH81</f>
        <v>1295</v>
      </c>
      <c r="N83" s="155" t="s">
        <v>102</v>
      </c>
      <c r="O83" s="155">
        <f>IFERROR(ROUND(H83*Output_Final_PCLs!O15, 0), "-")</f>
        <v>28348</v>
      </c>
      <c r="P83" s="155">
        <f>IFERROR(ROUND(I83*Output_Final_PCLs!P15, 0), "-")</f>
        <v>28024</v>
      </c>
      <c r="Q83" s="155">
        <f>IFERROR(ROUND(J83*Output_Final_PCLs!Q15, 0), "-")</f>
        <v>26755</v>
      </c>
      <c r="R83" s="155">
        <f>IFERROR(ROUND(K83*Output_Final_PCLs!R15, 0), "-")</f>
        <v>25447</v>
      </c>
      <c r="S83" s="155">
        <f>IFERROR(ROUND(L83*Output_Final_PCLs!S15, 0), "-")</f>
        <v>23621</v>
      </c>
    </row>
    <row r="84" spans="2:20" x14ac:dyDescent="0.45">
      <c r="B84" s="14" t="s">
        <v>103</v>
      </c>
      <c r="C84" s="155">
        <f>FD_Input_Final_Data!Y82</f>
        <v>2241</v>
      </c>
      <c r="D84" s="155">
        <f>FD_Input_Final_Data!Z82</f>
        <v>2246</v>
      </c>
      <c r="E84" s="155">
        <f>FD_Input_Final_Data!AA82</f>
        <v>2221</v>
      </c>
      <c r="F84" s="155">
        <f>FD_Input_Final_Data!AB82</f>
        <v>2195</v>
      </c>
      <c r="G84" s="155">
        <f>FD_Input_Final_Data!AC82</f>
        <v>2191</v>
      </c>
      <c r="H84" s="155">
        <f>FD_Input_Final_Data!AD82</f>
        <v>2191</v>
      </c>
      <c r="I84" s="155">
        <f>FD_Input_Final_Data!AE82</f>
        <v>2191</v>
      </c>
      <c r="J84" s="155">
        <f>FD_Input_Final_Data!AF82</f>
        <v>2191</v>
      </c>
      <c r="K84" s="155">
        <f>FD_Input_Final_Data!AG82</f>
        <v>2191</v>
      </c>
      <c r="L84" s="155">
        <f>FD_Input_Final_Data!AH82</f>
        <v>2191</v>
      </c>
      <c r="N84" s="155" t="s">
        <v>103</v>
      </c>
      <c r="O84" s="155">
        <f>IFERROR(ROUND(H84*Output_Final_PCLs!O16, 0), "-")</f>
        <v>57054</v>
      </c>
      <c r="P84" s="155">
        <f>IFERROR(ROUND(I84*Output_Final_PCLs!P16, 0), "-")</f>
        <v>54315</v>
      </c>
      <c r="Q84" s="155">
        <f>IFERROR(ROUND(J84*Output_Final_PCLs!Q16, 0), "-")</f>
        <v>52737</v>
      </c>
      <c r="R84" s="155">
        <f>IFERROR(ROUND(K84*Output_Final_PCLs!R16, 0), "-")</f>
        <v>49013</v>
      </c>
      <c r="S84" s="155">
        <f>IFERROR(ROUND(L84*Output_Final_PCLs!S16, 0), "-")</f>
        <v>38540</v>
      </c>
    </row>
    <row r="85" spans="2:20" x14ac:dyDescent="0.45">
      <c r="B85" s="14" t="s">
        <v>121</v>
      </c>
      <c r="C85" s="155" t="str">
        <f>FD_Input_Final_Data!Y83</f>
        <v>-</v>
      </c>
      <c r="D85" s="155" t="str">
        <f>FD_Input_Final_Data!Z83</f>
        <v>-</v>
      </c>
      <c r="E85" s="155" t="str">
        <f>FD_Input_Final_Data!AA83</f>
        <v>-</v>
      </c>
      <c r="F85" s="155" t="str">
        <f>FD_Input_Final_Data!AB83</f>
        <v>-</v>
      </c>
      <c r="G85" s="155" t="str">
        <f>FD_Input_Final_Data!AC83</f>
        <v>-</v>
      </c>
      <c r="H85" s="155" t="str">
        <f>FD_Input_Final_Data!AD83</f>
        <v>-</v>
      </c>
      <c r="I85" s="155" t="str">
        <f>FD_Input_Final_Data!AE83</f>
        <v>-</v>
      </c>
      <c r="J85" s="155" t="str">
        <f>FD_Input_Final_Data!AF83</f>
        <v>-</v>
      </c>
      <c r="K85" s="155" t="str">
        <f>FD_Input_Final_Data!AG83</f>
        <v>-</v>
      </c>
      <c r="L85" s="155" t="str">
        <f>FD_Input_Final_Data!AH83</f>
        <v>-</v>
      </c>
      <c r="N85" s="155" t="s">
        <v>121</v>
      </c>
      <c r="O85" s="155" t="str">
        <f>IFERROR(ROUND(H85*Output_Final_PCLs!O17, 0), "-")</f>
        <v>-</v>
      </c>
      <c r="P85" s="155" t="str">
        <f>IFERROR(ROUND(I85*Output_Final_PCLs!P17, 0), "-")</f>
        <v>-</v>
      </c>
      <c r="Q85" s="155" t="str">
        <f>IFERROR(ROUND(J85*Output_Final_PCLs!Q17, 0), "-")</f>
        <v>-</v>
      </c>
      <c r="R85" s="155" t="str">
        <f>IFERROR(ROUND(K85*Output_Final_PCLs!R17, 0), "-")</f>
        <v>-</v>
      </c>
      <c r="S85" s="155" t="str">
        <f>IFERROR(ROUND(L85*Output_Final_PCLs!S17, 0), "-")</f>
        <v>-</v>
      </c>
    </row>
    <row r="86" spans="2:20" x14ac:dyDescent="0.45">
      <c r="B86" s="14" t="s">
        <v>122</v>
      </c>
      <c r="C86" s="155" t="str">
        <f>FD_Input_Final_Data!Y84</f>
        <v>-</v>
      </c>
      <c r="D86" s="155" t="str">
        <f>FD_Input_Final_Data!Z84</f>
        <v>-</v>
      </c>
      <c r="E86" s="155" t="str">
        <f>FD_Input_Final_Data!AA84</f>
        <v>-</v>
      </c>
      <c r="F86" s="155" t="str">
        <f>FD_Input_Final_Data!AB84</f>
        <v>-</v>
      </c>
      <c r="G86" s="155" t="str">
        <f>FD_Input_Final_Data!AC84</f>
        <v>-</v>
      </c>
      <c r="H86" s="155" t="str">
        <f>FD_Input_Final_Data!AD84</f>
        <v>-</v>
      </c>
      <c r="I86" s="155" t="str">
        <f>FD_Input_Final_Data!AE84</f>
        <v>-</v>
      </c>
      <c r="J86" s="155" t="str">
        <f>FD_Input_Final_Data!AF84</f>
        <v>-</v>
      </c>
      <c r="K86" s="155" t="str">
        <f>FD_Input_Final_Data!AG84</f>
        <v>-</v>
      </c>
      <c r="L86" s="155" t="str">
        <f>FD_Input_Final_Data!AH84</f>
        <v>-</v>
      </c>
      <c r="N86" s="155" t="s">
        <v>122</v>
      </c>
      <c r="O86" s="155" t="str">
        <f>IFERROR(ROUND(H86*Output_Final_PCLs!O18, 0), "-")</f>
        <v>-</v>
      </c>
      <c r="P86" s="155" t="str">
        <f>IFERROR(ROUND(I86*Output_Final_PCLs!P18, 0), "-")</f>
        <v>-</v>
      </c>
      <c r="Q86" s="155" t="str">
        <f>IFERROR(ROUND(J86*Output_Final_PCLs!Q18, 0), "-")</f>
        <v>-</v>
      </c>
      <c r="R86" s="155" t="str">
        <f>IFERROR(ROUND(K86*Output_Final_PCLs!R18, 0), "-")</f>
        <v>-</v>
      </c>
      <c r="S86" s="155" t="str">
        <f>IFERROR(ROUND(L86*Output_Final_PCLs!S18, 0), "-")</f>
        <v>-</v>
      </c>
    </row>
    <row r="87" spans="2:20" x14ac:dyDescent="0.45">
      <c r="B87" s="14" t="s">
        <v>123</v>
      </c>
      <c r="C87" s="155" t="str">
        <f>FD_Input_Final_Data!Y85</f>
        <v>-</v>
      </c>
      <c r="D87" s="155" t="str">
        <f>FD_Input_Final_Data!Z85</f>
        <v>-</v>
      </c>
      <c r="E87" s="155" t="str">
        <f>FD_Input_Final_Data!AA85</f>
        <v>-</v>
      </c>
      <c r="F87" s="155" t="str">
        <f>FD_Input_Final_Data!AB85</f>
        <v>-</v>
      </c>
      <c r="G87" s="155" t="str">
        <f>FD_Input_Final_Data!AC85</f>
        <v>-</v>
      </c>
      <c r="H87" s="155" t="str">
        <f>FD_Input_Final_Data!AD85</f>
        <v>-</v>
      </c>
      <c r="I87" s="155" t="str">
        <f>FD_Input_Final_Data!AE85</f>
        <v>-</v>
      </c>
      <c r="J87" s="155" t="str">
        <f>FD_Input_Final_Data!AF85</f>
        <v>-</v>
      </c>
      <c r="K87" s="155" t="str">
        <f>FD_Input_Final_Data!AG85</f>
        <v>-</v>
      </c>
      <c r="L87" s="155" t="str">
        <f>FD_Input_Final_Data!AH85</f>
        <v>-</v>
      </c>
      <c r="N87" s="155" t="s">
        <v>123</v>
      </c>
      <c r="O87" s="155" t="str">
        <f>IFERROR(ROUND(H87*Output_Final_PCLs!O19, 0), "-")</f>
        <v>-</v>
      </c>
      <c r="P87" s="155" t="str">
        <f>IFERROR(ROUND(I87*Output_Final_PCLs!P19, 0), "-")</f>
        <v>-</v>
      </c>
      <c r="Q87" s="155" t="str">
        <f>IFERROR(ROUND(J87*Output_Final_PCLs!Q19, 0), "-")</f>
        <v>-</v>
      </c>
      <c r="R87" s="155" t="str">
        <f>IFERROR(ROUND(K87*Output_Final_PCLs!R19, 0), "-")</f>
        <v>-</v>
      </c>
      <c r="S87" s="155" t="str">
        <f>IFERROR(ROUND(L87*Output_Final_PCLs!S19, 0), "-")</f>
        <v>-</v>
      </c>
    </row>
    <row r="88" spans="2:20" x14ac:dyDescent="0.45">
      <c r="B88" s="14" t="s">
        <v>124</v>
      </c>
      <c r="C88" s="155" t="str">
        <f>FD_Input_Final_Data!Y86</f>
        <v>-</v>
      </c>
      <c r="D88" s="155" t="str">
        <f>FD_Input_Final_Data!Z86</f>
        <v>-</v>
      </c>
      <c r="E88" s="155" t="str">
        <f>FD_Input_Final_Data!AA86</f>
        <v>-</v>
      </c>
      <c r="F88" s="155" t="str">
        <f>FD_Input_Final_Data!AB86</f>
        <v>-</v>
      </c>
      <c r="G88" s="155" t="str">
        <f>FD_Input_Final_Data!AC86</f>
        <v>-</v>
      </c>
      <c r="H88" s="155" t="str">
        <f>FD_Input_Final_Data!AD86</f>
        <v>-</v>
      </c>
      <c r="I88" s="155" t="str">
        <f>FD_Input_Final_Data!AE86</f>
        <v>-</v>
      </c>
      <c r="J88" s="155" t="str">
        <f>FD_Input_Final_Data!AF86</f>
        <v>-</v>
      </c>
      <c r="K88" s="155" t="str">
        <f>FD_Input_Final_Data!AG86</f>
        <v>-</v>
      </c>
      <c r="L88" s="155" t="str">
        <f>FD_Input_Final_Data!AH86</f>
        <v>-</v>
      </c>
      <c r="N88" s="155" t="s">
        <v>124</v>
      </c>
      <c r="O88" s="155" t="str">
        <f>IFERROR(ROUND(H88*Output_Final_PCLs!O20, 0), "-")</f>
        <v>-</v>
      </c>
      <c r="P88" s="155" t="str">
        <f>IFERROR(ROUND(I88*Output_Final_PCLs!P20, 0), "-")</f>
        <v>-</v>
      </c>
      <c r="Q88" s="155" t="str">
        <f>IFERROR(ROUND(J88*Output_Final_PCLs!Q20, 0), "-")</f>
        <v>-</v>
      </c>
      <c r="R88" s="155" t="str">
        <f>IFERROR(ROUND(K88*Output_Final_PCLs!R20, 0), "-")</f>
        <v>-</v>
      </c>
      <c r="S88" s="155" t="str">
        <f>IFERROR(ROUND(L88*Output_Final_PCLs!S20, 0), "-")</f>
        <v>-</v>
      </c>
    </row>
    <row r="89" spans="2:20" x14ac:dyDescent="0.45">
      <c r="B89" s="14" t="s">
        <v>125</v>
      </c>
      <c r="C89" s="155" t="str">
        <f>FD_Input_Final_Data!Y87</f>
        <v>-</v>
      </c>
      <c r="D89" s="155" t="str">
        <f>FD_Input_Final_Data!Z87</f>
        <v>-</v>
      </c>
      <c r="E89" s="155" t="str">
        <f>FD_Input_Final_Data!AA87</f>
        <v>-</v>
      </c>
      <c r="F89" s="155" t="str">
        <f>FD_Input_Final_Data!AB87</f>
        <v>-</v>
      </c>
      <c r="G89" s="155" t="str">
        <f>FD_Input_Final_Data!AC87</f>
        <v>-</v>
      </c>
      <c r="H89" s="155" t="str">
        <f>FD_Input_Final_Data!AD87</f>
        <v>-</v>
      </c>
      <c r="I89" s="155" t="str">
        <f>FD_Input_Final_Data!AE87</f>
        <v>-</v>
      </c>
      <c r="J89" s="155" t="str">
        <f>FD_Input_Final_Data!AF87</f>
        <v>-</v>
      </c>
      <c r="K89" s="155" t="str">
        <f>FD_Input_Final_Data!AG87</f>
        <v>-</v>
      </c>
      <c r="L89" s="155" t="str">
        <f>FD_Input_Final_Data!AH87</f>
        <v>-</v>
      </c>
      <c r="N89" s="155" t="s">
        <v>125</v>
      </c>
      <c r="O89" s="155" t="str">
        <f>IFERROR(ROUND(H89*Output_Final_PCLs!O21, 0), "-")</f>
        <v>-</v>
      </c>
      <c r="P89" s="155" t="str">
        <f>IFERROR(ROUND(I89*Output_Final_PCLs!P21, 0), "-")</f>
        <v>-</v>
      </c>
      <c r="Q89" s="155" t="str">
        <f>IFERROR(ROUND(J89*Output_Final_PCLs!Q21, 0), "-")</f>
        <v>-</v>
      </c>
      <c r="R89" s="155" t="str">
        <f>IFERROR(ROUND(K89*Output_Final_PCLs!R21, 0), "-")</f>
        <v>-</v>
      </c>
      <c r="S89" s="155" t="str">
        <f>IFERROR(ROUND(L89*Output_Final_PCLs!S21, 0), "-")</f>
        <v>-</v>
      </c>
    </row>
    <row r="90" spans="2:20" x14ac:dyDescent="0.45">
      <c r="B90" s="14" t="s">
        <v>98</v>
      </c>
      <c r="C90" s="155">
        <f>FD_Input_Final_Data!Y88</f>
        <v>1342</v>
      </c>
      <c r="D90" s="155">
        <f>FD_Input_Final_Data!Z88</f>
        <v>1342</v>
      </c>
      <c r="E90" s="155">
        <f>FD_Input_Final_Data!AA88</f>
        <v>1342</v>
      </c>
      <c r="F90" s="155">
        <f>FD_Input_Final_Data!AB88</f>
        <v>1342</v>
      </c>
      <c r="G90" s="155">
        <f>FD_Input_Final_Data!AC88</f>
        <v>1389</v>
      </c>
      <c r="H90" s="155">
        <f>FD_Input_Final_Data!AD88</f>
        <v>1389</v>
      </c>
      <c r="I90" s="155">
        <f>FD_Input_Final_Data!AE88</f>
        <v>1389</v>
      </c>
      <c r="J90" s="155">
        <f>FD_Input_Final_Data!AF88</f>
        <v>1389</v>
      </c>
      <c r="K90" s="155">
        <f>FD_Input_Final_Data!AG88</f>
        <v>1389</v>
      </c>
      <c r="L90" s="155">
        <f>FD_Input_Final_Data!AH88</f>
        <v>1389</v>
      </c>
      <c r="N90" s="155" t="s">
        <v>98</v>
      </c>
      <c r="O90" s="155">
        <f>IFERROR(ROUND(H90*Output_Final_PCLs!O22, 0), "-")</f>
        <v>27780</v>
      </c>
      <c r="P90" s="155">
        <f>IFERROR(ROUND(I90*Output_Final_PCLs!P22, 0), "-")</f>
        <v>27447</v>
      </c>
      <c r="Q90" s="155">
        <f>IFERROR(ROUND(J90*Output_Final_PCLs!Q22, 0), "-")</f>
        <v>26058</v>
      </c>
      <c r="R90" s="155">
        <f>IFERROR(ROUND(K90*Output_Final_PCLs!R22, 0), "-")</f>
        <v>24933</v>
      </c>
      <c r="S90" s="155">
        <f>IFERROR(ROUND(L90*Output_Final_PCLs!S22, 0), "-")</f>
        <v>21891</v>
      </c>
    </row>
    <row r="91" spans="2:20" x14ac:dyDescent="0.45">
      <c r="B91" s="14" t="s">
        <v>126</v>
      </c>
      <c r="C91" s="155" t="str">
        <f>FD_Input_Final_Data!Y89</f>
        <v>-</v>
      </c>
      <c r="D91" s="155" t="str">
        <f>FD_Input_Final_Data!Z89</f>
        <v>-</v>
      </c>
      <c r="E91" s="155" t="str">
        <f>FD_Input_Final_Data!AA89</f>
        <v>-</v>
      </c>
      <c r="F91" s="155" t="str">
        <f>FD_Input_Final_Data!AB89</f>
        <v>-</v>
      </c>
      <c r="G91" s="155" t="str">
        <f>FD_Input_Final_Data!AC89</f>
        <v>-</v>
      </c>
      <c r="H91" s="155" t="str">
        <f>FD_Input_Final_Data!AD89</f>
        <v>-</v>
      </c>
      <c r="I91" s="155" t="str">
        <f>FD_Input_Final_Data!AE89</f>
        <v>-</v>
      </c>
      <c r="J91" s="155" t="str">
        <f>FD_Input_Final_Data!AF89</f>
        <v>-</v>
      </c>
      <c r="K91" s="155" t="str">
        <f>FD_Input_Final_Data!AG89</f>
        <v>-</v>
      </c>
      <c r="L91" s="155" t="str">
        <f>FD_Input_Final_Data!AH89</f>
        <v>-</v>
      </c>
      <c r="N91" s="155" t="s">
        <v>126</v>
      </c>
      <c r="O91" s="155" t="str">
        <f>IFERROR(ROUND(H91*Output_Final_PCLs!O23, 0), "-")</f>
        <v>-</v>
      </c>
      <c r="P91" s="155" t="str">
        <f>IFERROR(ROUND(I91*Output_Final_PCLs!P23, 0), "-")</f>
        <v>-</v>
      </c>
      <c r="Q91" s="155" t="str">
        <f>IFERROR(ROUND(J91*Output_Final_PCLs!Q23, 0), "-")</f>
        <v>-</v>
      </c>
      <c r="R91" s="155" t="str">
        <f>IFERROR(ROUND(K91*Output_Final_PCLs!R23, 0), "-")</f>
        <v>-</v>
      </c>
      <c r="S91" s="155" t="str">
        <f>IFERROR(ROUND(L91*Output_Final_PCLs!S23, 0), "-")</f>
        <v>-</v>
      </c>
    </row>
    <row r="92" spans="2:20" x14ac:dyDescent="0.45">
      <c r="B92" s="82"/>
    </row>
    <row r="93" spans="2:20" s="25" customFormat="1" x14ac:dyDescent="0.45">
      <c r="B93" s="66" t="s">
        <v>297</v>
      </c>
    </row>
    <row r="95" spans="2:20" x14ac:dyDescent="0.45">
      <c r="B95" s="289" t="s">
        <v>298</v>
      </c>
      <c r="C95" s="164"/>
      <c r="D95" s="164"/>
      <c r="E95" s="164"/>
      <c r="F95" s="164"/>
      <c r="G95" s="164"/>
      <c r="I95" s="287" t="s">
        <v>299</v>
      </c>
      <c r="J95" s="164"/>
      <c r="K95" s="164"/>
      <c r="L95" s="164"/>
      <c r="M95" s="164"/>
      <c r="N95" s="164"/>
      <c r="P95" s="163" t="s">
        <v>300</v>
      </c>
    </row>
    <row r="96" spans="2:20" ht="42.75" x14ac:dyDescent="0.45">
      <c r="B96" s="83" t="s">
        <v>301</v>
      </c>
      <c r="C96" s="68" t="s">
        <v>63</v>
      </c>
      <c r="D96" s="68" t="s">
        <v>64</v>
      </c>
      <c r="E96" s="68" t="s">
        <v>65</v>
      </c>
      <c r="F96" s="68" t="s">
        <v>66</v>
      </c>
      <c r="G96" s="68" t="s">
        <v>67</v>
      </c>
      <c r="I96" s="155" t="s">
        <v>301</v>
      </c>
      <c r="J96" s="68" t="s">
        <v>63</v>
      </c>
      <c r="K96" s="68" t="s">
        <v>64</v>
      </c>
      <c r="L96" s="68" t="s">
        <v>65</v>
      </c>
      <c r="M96" s="68" t="s">
        <v>66</v>
      </c>
      <c r="N96" s="68" t="s">
        <v>67</v>
      </c>
      <c r="Q96" s="68" t="s">
        <v>279</v>
      </c>
      <c r="R96" s="68" t="s">
        <v>280</v>
      </c>
      <c r="S96" s="68" t="s">
        <v>281</v>
      </c>
      <c r="T96" s="68" t="s">
        <v>282</v>
      </c>
    </row>
    <row r="97" spans="2:20" x14ac:dyDescent="0.45">
      <c r="B97" s="14" t="s">
        <v>265</v>
      </c>
      <c r="C97" s="155">
        <f>SUM(H75:H91)</f>
        <v>16516</v>
      </c>
      <c r="D97" s="155">
        <f>SUM(I75:I91)</f>
        <v>16509</v>
      </c>
      <c r="E97" s="155">
        <f>SUM(J75:J91)</f>
        <v>16502</v>
      </c>
      <c r="F97" s="155">
        <f>SUM(K75:K91)</f>
        <v>16495</v>
      </c>
      <c r="G97" s="155">
        <f>SUM(L75:L91)</f>
        <v>16488</v>
      </c>
      <c r="I97" s="14" t="s">
        <v>265</v>
      </c>
      <c r="J97" s="155">
        <f>SUM(O75:O91)</f>
        <v>408163</v>
      </c>
      <c r="K97" s="155">
        <f>SUM(P75:P91)</f>
        <v>395846</v>
      </c>
      <c r="L97" s="155">
        <f>SUM(Q75:Q91)</f>
        <v>376403</v>
      </c>
      <c r="M97" s="155">
        <f>SUM(R75:R91)</f>
        <v>348259</v>
      </c>
      <c r="N97" s="155">
        <f>SUM(S75:S91)</f>
        <v>296357</v>
      </c>
      <c r="P97" s="14" t="s">
        <v>265</v>
      </c>
      <c r="Q97" s="285">
        <f>IFERROR((D109-H109)/D109, "-")</f>
        <v>0.21026894865525669</v>
      </c>
      <c r="R97" s="285">
        <f>IFERROR((D109-L109)/D109, "-")</f>
        <v>0.40831295843520782</v>
      </c>
      <c r="S97" s="285">
        <f>IFERROR((D109-C103)/D109, "-")</f>
        <v>0.24480440097799505</v>
      </c>
      <c r="T97" s="285">
        <f>IFERROR((D109-G103)/D109, "-")</f>
        <v>0.45079462102689488</v>
      </c>
    </row>
    <row r="98" spans="2:20" x14ac:dyDescent="0.45">
      <c r="B98" s="14" t="s">
        <v>302</v>
      </c>
      <c r="C98" s="155">
        <f>SUM(H75,H78:H91)</f>
        <v>14158</v>
      </c>
      <c r="D98" s="155">
        <f>SUM(I75,I78:I91)</f>
        <v>14151</v>
      </c>
      <c r="E98" s="155">
        <f>SUM(J75,J78:J91)</f>
        <v>14144</v>
      </c>
      <c r="F98" s="155">
        <f>SUM(K75,K78:K91)</f>
        <v>14137</v>
      </c>
      <c r="G98" s="155">
        <f>SUM(L75,L78:L91)</f>
        <v>14130</v>
      </c>
      <c r="I98" s="14" t="s">
        <v>302</v>
      </c>
      <c r="J98" s="155">
        <f>SUM(O75,O78:O91)</f>
        <v>307236</v>
      </c>
      <c r="K98" s="155">
        <f>SUM(P75,P78:P91)</f>
        <v>297365</v>
      </c>
      <c r="L98" s="155">
        <f>SUM(Q75,Q78:Q91)</f>
        <v>284407</v>
      </c>
      <c r="M98" s="155">
        <f>SUM(R75,R78:R91)</f>
        <v>267106</v>
      </c>
      <c r="N98" s="155">
        <f>SUM(S75,S78:S91)</f>
        <v>226305</v>
      </c>
      <c r="P98" s="14" t="s">
        <v>302</v>
      </c>
      <c r="Q98" s="285">
        <f>IFERROR((D110-H110)/D110, "-")</f>
        <v>0.26123778501628664</v>
      </c>
      <c r="R98" s="285">
        <f t="shared" ref="R98:R99" si="25">IFERROR((D110-L110)/D110, "-")</f>
        <v>0.44592833876221494</v>
      </c>
      <c r="S98" s="285">
        <f>IFERROR((D110-C104)/D110, "-")</f>
        <v>0.29315960912052119</v>
      </c>
      <c r="T98" s="285">
        <f>IFERROR((D110-G104)/D110, "-")</f>
        <v>0.47817589576547231</v>
      </c>
    </row>
    <row r="99" spans="2:20" x14ac:dyDescent="0.45">
      <c r="B99" s="14" t="s">
        <v>267</v>
      </c>
      <c r="C99" s="155">
        <f>SUM(H76:H77)</f>
        <v>2358</v>
      </c>
      <c r="D99" s="155">
        <f>SUM(I76:I77)</f>
        <v>2358</v>
      </c>
      <c r="E99" s="155">
        <f>SUM(J76:J77)</f>
        <v>2358</v>
      </c>
      <c r="F99" s="155">
        <f>SUM(K76:K77)</f>
        <v>2358</v>
      </c>
      <c r="G99" s="155">
        <f>SUM(L76:L77)</f>
        <v>2358</v>
      </c>
      <c r="I99" s="14" t="s">
        <v>267</v>
      </c>
      <c r="J99" s="155">
        <f>SUM(O76:O77)</f>
        <v>100927</v>
      </c>
      <c r="K99" s="155">
        <f>SUM(P76:P77)</f>
        <v>98481</v>
      </c>
      <c r="L99" s="155">
        <f>SUM(Q76:Q77)</f>
        <v>91996</v>
      </c>
      <c r="M99" s="155">
        <f>SUM(R76:R77)</f>
        <v>81153</v>
      </c>
      <c r="N99" s="155">
        <f>SUM(S76:S77)</f>
        <v>70052</v>
      </c>
      <c r="P99" s="14" t="s">
        <v>267</v>
      </c>
      <c r="Q99" s="285">
        <f>IFERROR((D111-H111)/D111, "-")</f>
        <v>7.7570921985814344E-3</v>
      </c>
      <c r="R99" s="285">
        <f t="shared" si="25"/>
        <v>0.25775709219858145</v>
      </c>
      <c r="S99" s="285">
        <f>IFERROR((D111-C105)/D111, "-")</f>
        <v>5.1418439716312068E-2</v>
      </c>
      <c r="T99" s="285">
        <f>IFERROR((D111-G105)/D111, "-")</f>
        <v>0.34153368794326233</v>
      </c>
    </row>
    <row r="100" spans="2:20" x14ac:dyDescent="0.45">
      <c r="B100" s="30"/>
      <c r="C100" s="164"/>
      <c r="D100" s="164"/>
      <c r="E100" s="164"/>
      <c r="F100" s="164"/>
      <c r="G100" s="164"/>
      <c r="I100" s="30"/>
      <c r="J100" s="164"/>
      <c r="K100" s="164"/>
      <c r="L100" s="164"/>
      <c r="M100" s="164"/>
      <c r="N100" s="164"/>
      <c r="P100" s="30"/>
      <c r="Q100" s="286"/>
      <c r="R100" s="286"/>
      <c r="S100" s="286"/>
      <c r="T100" s="286"/>
    </row>
    <row r="101" spans="2:20" x14ac:dyDescent="0.45">
      <c r="B101" s="289" t="s">
        <v>303</v>
      </c>
      <c r="C101" s="164"/>
      <c r="D101" s="164"/>
      <c r="E101" s="164"/>
      <c r="F101" s="164"/>
      <c r="G101" s="164"/>
      <c r="I101" s="30"/>
      <c r="J101" s="164"/>
      <c r="K101" s="164"/>
      <c r="L101" s="164"/>
      <c r="M101" s="164"/>
      <c r="N101" s="164"/>
    </row>
    <row r="102" spans="2:20" x14ac:dyDescent="0.45">
      <c r="B102" s="83" t="s">
        <v>301</v>
      </c>
      <c r="C102" s="68" t="s">
        <v>63</v>
      </c>
      <c r="D102" s="68" t="s">
        <v>64</v>
      </c>
      <c r="E102" s="68" t="s">
        <v>65</v>
      </c>
      <c r="F102" s="68" t="s">
        <v>66</v>
      </c>
      <c r="G102" s="68" t="s">
        <v>67</v>
      </c>
      <c r="I102" s="164"/>
      <c r="J102" s="164"/>
      <c r="K102" s="164"/>
      <c r="L102" s="164"/>
      <c r="M102" s="164"/>
      <c r="N102" s="164"/>
    </row>
    <row r="103" spans="2:20" x14ac:dyDescent="0.45">
      <c r="B103" s="14" t="s">
        <v>265</v>
      </c>
      <c r="C103" s="154">
        <f>ROUND(J97/C97,2)</f>
        <v>24.71</v>
      </c>
      <c r="D103" s="154">
        <f t="shared" ref="D103:G103" si="26">ROUND(K97/D97,2)</f>
        <v>23.98</v>
      </c>
      <c r="E103" s="154">
        <f t="shared" si="26"/>
        <v>22.81</v>
      </c>
      <c r="F103" s="154">
        <f t="shared" si="26"/>
        <v>21.11</v>
      </c>
      <c r="G103" s="154">
        <f t="shared" si="26"/>
        <v>17.97</v>
      </c>
      <c r="I103" s="164"/>
      <c r="J103" s="164"/>
      <c r="K103" s="164"/>
      <c r="L103" s="164"/>
      <c r="M103" s="164"/>
      <c r="N103" s="164"/>
    </row>
    <row r="104" spans="2:20" x14ac:dyDescent="0.45">
      <c r="B104" s="14" t="s">
        <v>302</v>
      </c>
      <c r="C104" s="154">
        <f>ROUND(J98/C98,2)</f>
        <v>21.7</v>
      </c>
      <c r="D104" s="154">
        <f t="shared" ref="D104:G105" si="27">ROUND(K98/D98,2)</f>
        <v>21.01</v>
      </c>
      <c r="E104" s="154">
        <f t="shared" si="27"/>
        <v>20.11</v>
      </c>
      <c r="F104" s="154">
        <f t="shared" si="27"/>
        <v>18.89</v>
      </c>
      <c r="G104" s="154">
        <f t="shared" si="27"/>
        <v>16.02</v>
      </c>
      <c r="I104" s="164"/>
      <c r="J104" s="164"/>
      <c r="K104" s="164"/>
      <c r="L104" s="164"/>
      <c r="M104" s="164"/>
      <c r="N104" s="164"/>
    </row>
    <row r="105" spans="2:20" x14ac:dyDescent="0.45">
      <c r="B105" s="14" t="s">
        <v>267</v>
      </c>
      <c r="C105" s="154">
        <f>ROUND(J99/C99,2)</f>
        <v>42.8</v>
      </c>
      <c r="D105" s="154">
        <f t="shared" si="27"/>
        <v>41.76</v>
      </c>
      <c r="E105" s="154">
        <f t="shared" si="27"/>
        <v>39.01</v>
      </c>
      <c r="F105" s="154">
        <f t="shared" si="27"/>
        <v>34.42</v>
      </c>
      <c r="G105" s="154">
        <f t="shared" si="27"/>
        <v>29.71</v>
      </c>
      <c r="I105" s="164"/>
      <c r="J105" s="164"/>
      <c r="K105" s="164"/>
      <c r="L105" s="164"/>
      <c r="M105" s="164"/>
      <c r="N105" s="164"/>
    </row>
    <row r="106" spans="2:20" x14ac:dyDescent="0.45">
      <c r="B106" s="30"/>
      <c r="C106" s="189"/>
      <c r="D106" s="189"/>
      <c r="E106" s="189"/>
      <c r="F106" s="189"/>
      <c r="G106" s="189"/>
      <c r="I106" s="164"/>
      <c r="J106" s="164"/>
      <c r="K106" s="164"/>
      <c r="L106" s="164"/>
      <c r="M106" s="164"/>
      <c r="N106" s="164"/>
    </row>
    <row r="107" spans="2:20" x14ac:dyDescent="0.45">
      <c r="B107" s="289" t="s">
        <v>304</v>
      </c>
      <c r="C107" s="164"/>
      <c r="D107" s="164"/>
      <c r="E107" s="164"/>
      <c r="F107" s="164"/>
      <c r="G107" s="164"/>
      <c r="I107" s="30"/>
      <c r="J107" s="164"/>
      <c r="K107" s="164"/>
      <c r="L107" s="164"/>
      <c r="M107" s="164"/>
      <c r="N107" s="164"/>
    </row>
    <row r="108" spans="2:20" x14ac:dyDescent="0.45">
      <c r="B108" s="83" t="s">
        <v>301</v>
      </c>
      <c r="C108" s="68" t="s">
        <v>58</v>
      </c>
      <c r="D108" s="68" t="s">
        <v>59</v>
      </c>
      <c r="E108" s="68" t="s">
        <v>60</v>
      </c>
      <c r="F108" s="68" t="s">
        <v>61</v>
      </c>
      <c r="G108" s="68" t="s">
        <v>62</v>
      </c>
      <c r="H108" s="68" t="s">
        <v>63</v>
      </c>
      <c r="I108" s="68" t="s">
        <v>64</v>
      </c>
      <c r="J108" s="68" t="s">
        <v>65</v>
      </c>
      <c r="K108" s="68" t="s">
        <v>66</v>
      </c>
      <c r="L108" s="68" t="s">
        <v>67</v>
      </c>
      <c r="M108" s="164"/>
      <c r="N108" s="164"/>
    </row>
    <row r="109" spans="2:20" x14ac:dyDescent="0.45">
      <c r="B109" s="14" t="s">
        <v>265</v>
      </c>
      <c r="C109" s="154">
        <f>'Analysis_Additional (ADJUSTMT)'!D41</f>
        <v>36.11</v>
      </c>
      <c r="D109" s="154">
        <f>'Analysis_Additional (ADJUSTMT)'!E41</f>
        <v>32.72</v>
      </c>
      <c r="E109" s="154">
        <f>'Analysis_Additional (ADJUSTMT)'!F41</f>
        <v>26.58</v>
      </c>
      <c r="F109" s="154">
        <f>'Analysis_Additional (ADJUSTMT)'!G41</f>
        <v>37.46</v>
      </c>
      <c r="G109" s="154">
        <f>'Analysis_Additional (ADJUSTMT)'!H41</f>
        <v>28.3</v>
      </c>
      <c r="H109" s="154">
        <f>'Analysis_Additional (ADJUSTMT)'!I41</f>
        <v>25.84</v>
      </c>
      <c r="I109" s="154">
        <f>'Analysis_Additional (ADJUSTMT)'!J41</f>
        <v>24.97</v>
      </c>
      <c r="J109" s="154">
        <f>'Analysis_Additional (ADJUSTMT)'!K41</f>
        <v>23.79</v>
      </c>
      <c r="K109" s="154">
        <f>'Analysis_Additional (ADJUSTMT)'!L41</f>
        <v>22.15</v>
      </c>
      <c r="L109" s="154">
        <f>'Analysis_Additional (ADJUSTMT)'!M41</f>
        <v>19.36</v>
      </c>
      <c r="M109" s="164"/>
      <c r="N109" s="164"/>
    </row>
    <row r="110" spans="2:20" x14ac:dyDescent="0.45">
      <c r="B110" s="14" t="s">
        <v>302</v>
      </c>
      <c r="C110" s="154">
        <f>'Analysis_Additional (ADJUSTMT)'!D42</f>
        <v>33.409999999999997</v>
      </c>
      <c r="D110" s="154">
        <f>'Analysis_Additional (ADJUSTMT)'!E42</f>
        <v>30.7</v>
      </c>
      <c r="E110" s="154">
        <f>'Analysis_Additional (ADJUSTMT)'!F42</f>
        <v>24.46</v>
      </c>
      <c r="F110" s="154">
        <f>'Analysis_Additional (ADJUSTMT)'!G42</f>
        <v>34.450000000000003</v>
      </c>
      <c r="G110" s="154">
        <f>'Analysis_Additional (ADJUSTMT)'!H42</f>
        <v>25.16</v>
      </c>
      <c r="H110" s="154">
        <f>'Analysis_Additional (ADJUSTMT)'!I42</f>
        <v>22.68</v>
      </c>
      <c r="I110" s="154">
        <f>'Analysis_Additional (ADJUSTMT)'!J42</f>
        <v>21.77</v>
      </c>
      <c r="J110" s="154">
        <f>'Analysis_Additional (ADJUSTMT)'!K42</f>
        <v>20.78</v>
      </c>
      <c r="K110" s="154">
        <f>'Analysis_Additional (ADJUSTMT)'!L42</f>
        <v>19.55</v>
      </c>
      <c r="L110" s="154">
        <f>'Analysis_Additional (ADJUSTMT)'!M42</f>
        <v>17.010000000000002</v>
      </c>
      <c r="M110" s="164"/>
      <c r="N110" s="164"/>
    </row>
    <row r="111" spans="2:20" x14ac:dyDescent="0.45">
      <c r="B111" s="14" t="s">
        <v>267</v>
      </c>
      <c r="C111" s="154">
        <f>'Analysis_Additional (ADJUSTMT)'!D43</f>
        <v>54.15</v>
      </c>
      <c r="D111" s="154">
        <f>'Analysis_Additional (ADJUSTMT)'!E43</f>
        <v>45.12</v>
      </c>
      <c r="E111" s="154">
        <f>'Analysis_Additional (ADJUSTMT)'!F43</f>
        <v>39.28</v>
      </c>
      <c r="F111" s="154">
        <f>'Analysis_Additional (ADJUSTMT)'!G43</f>
        <v>55.5</v>
      </c>
      <c r="G111" s="154">
        <f>'Analysis_Additional (ADJUSTMT)'!H43</f>
        <v>47.12</v>
      </c>
      <c r="H111" s="154">
        <f>'Analysis_Additional (ADJUSTMT)'!I43</f>
        <v>44.77</v>
      </c>
      <c r="I111" s="154">
        <f>'Analysis_Additional (ADJUSTMT)'!J43</f>
        <v>44.18</v>
      </c>
      <c r="J111" s="154">
        <f>'Analysis_Additional (ADJUSTMT)'!K43</f>
        <v>41.89</v>
      </c>
      <c r="K111" s="154">
        <f>'Analysis_Additional (ADJUSTMT)'!L43</f>
        <v>37.74</v>
      </c>
      <c r="L111" s="154">
        <f>'Analysis_Additional (ADJUSTMT)'!M43</f>
        <v>33.49</v>
      </c>
      <c r="M111" s="164"/>
      <c r="N111" s="164"/>
    </row>
    <row r="112" spans="2:20" x14ac:dyDescent="0.45">
      <c r="B112" s="82"/>
    </row>
    <row r="113" spans="2:7" s="25" customFormat="1" x14ac:dyDescent="0.45">
      <c r="B113" s="66" t="s">
        <v>305</v>
      </c>
    </row>
    <row r="121" spans="2:7" x14ac:dyDescent="0.45">
      <c r="B121" s="83" t="s">
        <v>306</v>
      </c>
    </row>
    <row r="123" spans="2:7" x14ac:dyDescent="0.45">
      <c r="B123" s="83" t="s">
        <v>290</v>
      </c>
      <c r="C123" s="83"/>
      <c r="D123" s="314">
        <f>MEDIAN(Input_Data_Historical!G89:G105)</f>
        <v>0.93579999999999997</v>
      </c>
    </row>
    <row r="124" spans="2:7" x14ac:dyDescent="0.45">
      <c r="B124" s="83" t="s">
        <v>307</v>
      </c>
      <c r="C124" s="83"/>
      <c r="D124" s="314">
        <f>QUARTILE(Input_Data_Historical!G89:G105,3)</f>
        <v>0.9456</v>
      </c>
    </row>
    <row r="125" spans="2:7" x14ac:dyDescent="0.45">
      <c r="B125" s="83" t="s">
        <v>308</v>
      </c>
      <c r="C125" s="83"/>
      <c r="D125" s="314">
        <f>MAX(Input_Data_Historical!G89:G105)</f>
        <v>0.98409999999999997</v>
      </c>
    </row>
    <row r="127" spans="2:7" ht="16.149999999999999" customHeight="1" x14ac:dyDescent="0.45">
      <c r="B127" s="68" t="s">
        <v>104</v>
      </c>
      <c r="C127" s="68" t="s">
        <v>63</v>
      </c>
      <c r="D127" s="68" t="s">
        <v>64</v>
      </c>
      <c r="E127" s="68" t="s">
        <v>65</v>
      </c>
      <c r="F127" s="68" t="s">
        <v>66</v>
      </c>
      <c r="G127" s="68" t="s">
        <v>67</v>
      </c>
    </row>
    <row r="128" spans="2:7" x14ac:dyDescent="0.45">
      <c r="B128" s="68" t="s">
        <v>116</v>
      </c>
      <c r="C128" s="68" t="s">
        <v>309</v>
      </c>
      <c r="D128" s="68" t="s">
        <v>309</v>
      </c>
      <c r="E128" s="68" t="s">
        <v>309</v>
      </c>
      <c r="F128" s="68" t="s">
        <v>309</v>
      </c>
      <c r="G128" s="68" t="s">
        <v>309</v>
      </c>
    </row>
    <row r="129" spans="2:7" x14ac:dyDescent="0.45">
      <c r="B129" s="14" t="s">
        <v>73</v>
      </c>
      <c r="C129" s="100">
        <v>0.97</v>
      </c>
      <c r="D129" s="100">
        <v>0.97250000000000003</v>
      </c>
      <c r="E129" s="100">
        <v>0.97499999999999998</v>
      </c>
      <c r="F129" s="100">
        <v>0.97750000000000004</v>
      </c>
      <c r="G129" s="100">
        <v>0.97999999999999976</v>
      </c>
    </row>
    <row r="130" spans="2:7" x14ac:dyDescent="0.45">
      <c r="B130" s="14" t="s">
        <v>94</v>
      </c>
      <c r="C130" s="100">
        <v>0.97</v>
      </c>
      <c r="D130" s="100">
        <v>0.97250000000000003</v>
      </c>
      <c r="E130" s="100">
        <v>0.97499999999999998</v>
      </c>
      <c r="F130" s="100">
        <v>0.97750000000000004</v>
      </c>
      <c r="G130" s="100">
        <v>0.97999999999999976</v>
      </c>
    </row>
    <row r="131" spans="2:7" x14ac:dyDescent="0.45">
      <c r="B131" s="14" t="s">
        <v>95</v>
      </c>
      <c r="C131" s="100">
        <v>0.97</v>
      </c>
      <c r="D131" s="100">
        <v>0.97250000000000003</v>
      </c>
      <c r="E131" s="100">
        <v>0.97499999999999998</v>
      </c>
      <c r="F131" s="100">
        <v>0.97750000000000004</v>
      </c>
      <c r="G131" s="100">
        <v>0.97999999999999976</v>
      </c>
    </row>
    <row r="132" spans="2:7" x14ac:dyDescent="0.45">
      <c r="B132" s="14" t="s">
        <v>96</v>
      </c>
      <c r="C132" s="100">
        <v>0.97</v>
      </c>
      <c r="D132" s="100">
        <v>0.97250000000000003</v>
      </c>
      <c r="E132" s="100">
        <v>0.97499999999999998</v>
      </c>
      <c r="F132" s="100">
        <v>0.97750000000000004</v>
      </c>
      <c r="G132" s="100">
        <v>0.97999999999999976</v>
      </c>
    </row>
    <row r="133" spans="2:7" x14ac:dyDescent="0.45">
      <c r="B133" s="14" t="s">
        <v>97</v>
      </c>
      <c r="C133" s="100">
        <v>0.97</v>
      </c>
      <c r="D133" s="100">
        <v>0.97250000000000003</v>
      </c>
      <c r="E133" s="100">
        <v>0.97499999999999998</v>
      </c>
      <c r="F133" s="100">
        <v>0.97750000000000004</v>
      </c>
      <c r="G133" s="100">
        <v>0.97999999999999976</v>
      </c>
    </row>
    <row r="134" spans="2:7" x14ac:dyDescent="0.45">
      <c r="B134" s="14" t="s">
        <v>99</v>
      </c>
      <c r="C134" s="100">
        <v>0.97</v>
      </c>
      <c r="D134" s="100">
        <v>0.97250000000000003</v>
      </c>
      <c r="E134" s="100">
        <v>0.97499999999999998</v>
      </c>
      <c r="F134" s="100">
        <v>0.97750000000000004</v>
      </c>
      <c r="G134" s="100">
        <v>0.97999999999999976</v>
      </c>
    </row>
    <row r="135" spans="2:7" x14ac:dyDescent="0.45">
      <c r="B135" s="14" t="s">
        <v>100</v>
      </c>
      <c r="C135" s="100">
        <v>0.97</v>
      </c>
      <c r="D135" s="100">
        <v>0.97250000000000003</v>
      </c>
      <c r="E135" s="100">
        <v>0.97499999999999998</v>
      </c>
      <c r="F135" s="100">
        <v>0.97750000000000004</v>
      </c>
      <c r="G135" s="100">
        <v>0.97999999999999976</v>
      </c>
    </row>
    <row r="136" spans="2:7" x14ac:dyDescent="0.45">
      <c r="B136" s="14" t="s">
        <v>120</v>
      </c>
      <c r="C136" s="100">
        <v>0.97</v>
      </c>
      <c r="D136" s="100">
        <v>0.97250000000000003</v>
      </c>
      <c r="E136" s="100">
        <v>0.97499999999999998</v>
      </c>
      <c r="F136" s="100">
        <v>0.97750000000000004</v>
      </c>
      <c r="G136" s="100">
        <v>0.97999999999999976</v>
      </c>
    </row>
    <row r="137" spans="2:7" x14ac:dyDescent="0.45">
      <c r="B137" s="14" t="s">
        <v>102</v>
      </c>
      <c r="C137" s="100">
        <v>0.97</v>
      </c>
      <c r="D137" s="100">
        <v>0.97250000000000003</v>
      </c>
      <c r="E137" s="100">
        <v>0.97499999999999998</v>
      </c>
      <c r="F137" s="100">
        <v>0.97750000000000004</v>
      </c>
      <c r="G137" s="100">
        <v>0.97999999999999976</v>
      </c>
    </row>
    <row r="138" spans="2:7" x14ac:dyDescent="0.45">
      <c r="B138" s="14" t="s">
        <v>103</v>
      </c>
      <c r="C138" s="100">
        <v>0.97</v>
      </c>
      <c r="D138" s="100">
        <v>0.97250000000000003</v>
      </c>
      <c r="E138" s="100">
        <v>0.97499999999999998</v>
      </c>
      <c r="F138" s="100">
        <v>0.97750000000000004</v>
      </c>
      <c r="G138" s="100">
        <v>0.97999999999999976</v>
      </c>
    </row>
    <row r="139" spans="2:7" x14ac:dyDescent="0.45">
      <c r="B139" s="14" t="s">
        <v>121</v>
      </c>
      <c r="C139" s="150" t="s">
        <v>170</v>
      </c>
      <c r="D139" s="150" t="s">
        <v>170</v>
      </c>
      <c r="E139" s="150" t="s">
        <v>170</v>
      </c>
      <c r="F139" s="150" t="s">
        <v>170</v>
      </c>
      <c r="G139" s="150" t="s">
        <v>170</v>
      </c>
    </row>
    <row r="140" spans="2:7" x14ac:dyDescent="0.45">
      <c r="B140" s="14" t="s">
        <v>122</v>
      </c>
      <c r="C140" s="150" t="s">
        <v>170</v>
      </c>
      <c r="D140" s="150" t="s">
        <v>170</v>
      </c>
      <c r="E140" s="150" t="s">
        <v>170</v>
      </c>
      <c r="F140" s="150" t="s">
        <v>170</v>
      </c>
      <c r="G140" s="150" t="s">
        <v>170</v>
      </c>
    </row>
    <row r="141" spans="2:7" x14ac:dyDescent="0.45">
      <c r="B141" s="14" t="s">
        <v>123</v>
      </c>
      <c r="C141" s="150" t="s">
        <v>170</v>
      </c>
      <c r="D141" s="150" t="s">
        <v>170</v>
      </c>
      <c r="E141" s="150" t="s">
        <v>170</v>
      </c>
      <c r="F141" s="150" t="s">
        <v>170</v>
      </c>
      <c r="G141" s="150" t="s">
        <v>170</v>
      </c>
    </row>
    <row r="142" spans="2:7" x14ac:dyDescent="0.45">
      <c r="B142" s="14" t="s">
        <v>124</v>
      </c>
      <c r="C142" s="150" t="s">
        <v>170</v>
      </c>
      <c r="D142" s="150" t="s">
        <v>170</v>
      </c>
      <c r="E142" s="150" t="s">
        <v>170</v>
      </c>
      <c r="F142" s="150" t="s">
        <v>170</v>
      </c>
      <c r="G142" s="150" t="s">
        <v>170</v>
      </c>
    </row>
    <row r="143" spans="2:7" x14ac:dyDescent="0.45">
      <c r="B143" s="14" t="s">
        <v>125</v>
      </c>
      <c r="C143" s="150" t="s">
        <v>170</v>
      </c>
      <c r="D143" s="150" t="s">
        <v>170</v>
      </c>
      <c r="E143" s="150" t="s">
        <v>170</v>
      </c>
      <c r="F143" s="150" t="s">
        <v>170</v>
      </c>
      <c r="G143" s="150" t="s">
        <v>170</v>
      </c>
    </row>
    <row r="144" spans="2:7" x14ac:dyDescent="0.45">
      <c r="B144" s="14" t="s">
        <v>98</v>
      </c>
      <c r="C144" s="100">
        <v>0.97</v>
      </c>
      <c r="D144" s="100">
        <v>0.97250000000000003</v>
      </c>
      <c r="E144" s="100">
        <v>0.97499999999999998</v>
      </c>
      <c r="F144" s="100">
        <v>0.97750000000000004</v>
      </c>
      <c r="G144" s="100">
        <v>0.97999999999999976</v>
      </c>
    </row>
    <row r="145" spans="2:19" x14ac:dyDescent="0.45">
      <c r="B145" s="14" t="s">
        <v>126</v>
      </c>
      <c r="C145" s="150" t="s">
        <v>170</v>
      </c>
      <c r="D145" s="150" t="s">
        <v>170</v>
      </c>
      <c r="E145" s="150" t="s">
        <v>170</v>
      </c>
      <c r="F145" s="150" t="s">
        <v>170</v>
      </c>
      <c r="G145" s="150" t="s">
        <v>170</v>
      </c>
    </row>
    <row r="146" spans="2:19" x14ac:dyDescent="0.45">
      <c r="B146" s="72"/>
      <c r="C146" s="84"/>
      <c r="D146" s="85"/>
      <c r="E146" s="85"/>
      <c r="F146" s="85"/>
    </row>
    <row r="147" spans="2:19" s="25" customFormat="1" x14ac:dyDescent="0.45">
      <c r="B147" s="66" t="s">
        <v>310</v>
      </c>
    </row>
    <row r="148" spans="2:19" x14ac:dyDescent="0.45">
      <c r="B148" s="67"/>
    </row>
    <row r="149" spans="2:19" x14ac:dyDescent="0.45">
      <c r="B149" s="67"/>
    </row>
    <row r="150" spans="2:19" x14ac:dyDescent="0.45">
      <c r="B150" s="67"/>
    </row>
    <row r="151" spans="2:19" x14ac:dyDescent="0.45">
      <c r="B151" s="67"/>
    </row>
    <row r="152" spans="2:19" s="69" customFormat="1" ht="47.25" customHeight="1" x14ac:dyDescent="0.45">
      <c r="B152" s="68" t="s">
        <v>104</v>
      </c>
      <c r="C152" s="12" t="s">
        <v>58</v>
      </c>
      <c r="D152" s="68" t="s">
        <v>59</v>
      </c>
      <c r="E152" s="68" t="s">
        <v>60</v>
      </c>
      <c r="F152" s="68" t="s">
        <v>61</v>
      </c>
      <c r="G152" s="68" t="s">
        <v>311</v>
      </c>
      <c r="H152" s="68" t="s">
        <v>312</v>
      </c>
      <c r="I152" s="68" t="s">
        <v>313</v>
      </c>
      <c r="J152" s="68" t="s">
        <v>273</v>
      </c>
      <c r="K152" s="68" t="s">
        <v>274</v>
      </c>
      <c r="L152" s="68" t="s">
        <v>275</v>
      </c>
      <c r="M152" s="68" t="s">
        <v>276</v>
      </c>
      <c r="N152" s="68" t="s">
        <v>277</v>
      </c>
      <c r="O152" s="68" t="s">
        <v>278</v>
      </c>
      <c r="P152" s="68" t="s">
        <v>280</v>
      </c>
      <c r="Q152" s="68" t="s">
        <v>282</v>
      </c>
    </row>
    <row r="153" spans="2:19" s="69" customFormat="1" ht="38.25" customHeight="1" x14ac:dyDescent="0.45">
      <c r="B153" s="68"/>
      <c r="C153" s="12">
        <v>2020</v>
      </c>
      <c r="D153" s="68">
        <v>2021</v>
      </c>
      <c r="E153" s="68">
        <v>2022</v>
      </c>
      <c r="F153" s="68">
        <v>2023</v>
      </c>
      <c r="G153" s="68">
        <v>2024</v>
      </c>
      <c r="H153" s="68">
        <v>2025</v>
      </c>
      <c r="I153" s="68">
        <v>2029</v>
      </c>
      <c r="J153" s="68">
        <v>2025</v>
      </c>
      <c r="K153" s="68">
        <v>2029</v>
      </c>
      <c r="L153" s="68" t="s">
        <v>91</v>
      </c>
      <c r="M153" s="68">
        <v>2025</v>
      </c>
      <c r="N153" s="68">
        <v>2029</v>
      </c>
      <c r="O153" s="68" t="s">
        <v>91</v>
      </c>
      <c r="P153" s="68" t="s">
        <v>91</v>
      </c>
      <c r="Q153" s="68" t="s">
        <v>91</v>
      </c>
    </row>
    <row r="154" spans="2:19" x14ac:dyDescent="0.45">
      <c r="B154" s="11" t="s">
        <v>73</v>
      </c>
      <c r="C154" s="63">
        <f>C12</f>
        <v>23.96</v>
      </c>
      <c r="D154" s="63">
        <f t="shared" ref="D154:F154" si="28">D12</f>
        <v>24.37</v>
      </c>
      <c r="E154" s="63">
        <f t="shared" si="28"/>
        <v>14.67</v>
      </c>
      <c r="F154" s="63">
        <f t="shared" si="28"/>
        <v>22.92</v>
      </c>
      <c r="G154" s="159">
        <f t="shared" ref="G154:H170" si="29">G75</f>
        <v>1476</v>
      </c>
      <c r="H154" s="159">
        <f t="shared" si="29"/>
        <v>1476</v>
      </c>
      <c r="I154" s="159">
        <f t="shared" ref="I154:I170" si="30">L75</f>
        <v>1476</v>
      </c>
      <c r="J154" s="124">
        <f>'Analysis_Additional (ADJUSTMT)'!I22</f>
        <v>19.920000000000002</v>
      </c>
      <c r="K154" s="124">
        <f>FD_Input_Final_Data!AH5</f>
        <v>17.399999999999999</v>
      </c>
      <c r="L154" s="71">
        <f>(J154-K154)/J154</f>
        <v>0.1265060240963857</v>
      </c>
      <c r="M154" s="63">
        <f>'Analysis_Additional (ENG)'!D14</f>
        <v>19.920000000000002</v>
      </c>
      <c r="N154" s="63">
        <f>'Analysis_Additional (ENG)'!M61</f>
        <v>17</v>
      </c>
      <c r="O154" s="71">
        <f>(M154-N154)/M154</f>
        <v>0.14658634538152618</v>
      </c>
      <c r="P154" s="81">
        <f t="shared" ref="P154:P170" si="31">IFERROR((D154-K154)/D154, "-")</f>
        <v>0.28600738613048837</v>
      </c>
      <c r="Q154" s="81">
        <f t="shared" ref="Q154:Q170" si="32">IFERROR((D154-N154)/D154, "-")</f>
        <v>0.30242100943783345</v>
      </c>
      <c r="R154" s="111"/>
      <c r="S154" s="112"/>
    </row>
    <row r="155" spans="2:19" x14ac:dyDescent="0.45">
      <c r="B155" s="70" t="s">
        <v>94</v>
      </c>
      <c r="C155" s="63">
        <f t="shared" ref="C155:F155" si="33">C13</f>
        <v>54.81</v>
      </c>
      <c r="D155" s="63">
        <f t="shared" si="33"/>
        <v>45.27</v>
      </c>
      <c r="E155" s="63">
        <f t="shared" si="33"/>
        <v>39.44</v>
      </c>
      <c r="F155" s="63">
        <f t="shared" si="33"/>
        <v>55.89</v>
      </c>
      <c r="G155" s="159">
        <f t="shared" si="29"/>
        <v>2304</v>
      </c>
      <c r="H155" s="159">
        <f t="shared" si="29"/>
        <v>2304</v>
      </c>
      <c r="I155" s="159">
        <f t="shared" si="30"/>
        <v>2304</v>
      </c>
      <c r="J155" s="124">
        <f>'Analysis_Additional (ADJUSTMT)'!I23</f>
        <v>44.93</v>
      </c>
      <c r="K155" s="124">
        <f>FD_Input_Final_Data!AH6</f>
        <v>33.869999999999997</v>
      </c>
      <c r="L155" s="71">
        <f t="shared" ref="L155:L163" si="34">(J155-K155)/J155</f>
        <v>0.24616069441353222</v>
      </c>
      <c r="M155" s="63">
        <f>'Analysis_Additional (WALES)'!C17</f>
        <v>42.92</v>
      </c>
      <c r="N155" s="63">
        <f>'Analysis_Additional (WALES)'!G17</f>
        <v>30</v>
      </c>
      <c r="O155" s="71">
        <f t="shared" ref="O155:O163" si="35">(M155-N155)/M155</f>
        <v>0.30102516309412863</v>
      </c>
      <c r="P155" s="81">
        <f t="shared" si="31"/>
        <v>0.25182239893969527</v>
      </c>
      <c r="Q155" s="81">
        <f t="shared" si="32"/>
        <v>0.33730947647448645</v>
      </c>
      <c r="R155" s="111"/>
      <c r="S155" s="111"/>
    </row>
    <row r="156" spans="2:19" x14ac:dyDescent="0.45">
      <c r="B156" s="11" t="s">
        <v>95</v>
      </c>
      <c r="C156" s="63">
        <f t="shared" ref="C156:F156" si="36">C14</f>
        <v>27.89</v>
      </c>
      <c r="D156" s="63">
        <f t="shared" si="36"/>
        <v>38.67</v>
      </c>
      <c r="E156" s="63">
        <f t="shared" si="36"/>
        <v>31.97</v>
      </c>
      <c r="F156" s="63">
        <f t="shared" si="36"/>
        <v>38.729999999999997</v>
      </c>
      <c r="G156" s="159">
        <f t="shared" si="29"/>
        <v>54</v>
      </c>
      <c r="H156" s="159">
        <f t="shared" si="29"/>
        <v>54</v>
      </c>
      <c r="I156" s="159">
        <f t="shared" si="30"/>
        <v>54</v>
      </c>
      <c r="J156" s="124">
        <f>'Analysis_Additional (ADJUSTMT)'!I24</f>
        <v>37.76</v>
      </c>
      <c r="K156" s="124">
        <f>FD_Input_Final_Data!AH7</f>
        <v>17.260000000000002</v>
      </c>
      <c r="L156" s="71">
        <f t="shared" si="34"/>
        <v>0.54290254237288127</v>
      </c>
      <c r="M156" s="63">
        <f>'Analysis_Additional (WALES)'!C18</f>
        <v>37.76</v>
      </c>
      <c r="N156" s="63">
        <f>'Analysis_Additional (WALES)'!G18</f>
        <v>17.260000000000002</v>
      </c>
      <c r="O156" s="71">
        <f t="shared" si="35"/>
        <v>0.54290254237288127</v>
      </c>
      <c r="P156" s="81">
        <f t="shared" si="31"/>
        <v>0.55365916731316267</v>
      </c>
      <c r="Q156" s="81">
        <f t="shared" si="32"/>
        <v>0.55365916731316267</v>
      </c>
    </row>
    <row r="157" spans="2:19" x14ac:dyDescent="0.45">
      <c r="B157" s="11" t="s">
        <v>96</v>
      </c>
      <c r="C157" s="63">
        <f t="shared" ref="C157:F157" si="37">C15</f>
        <v>22.73</v>
      </c>
      <c r="D157" s="63">
        <f t="shared" si="37"/>
        <v>26.39</v>
      </c>
      <c r="E157" s="63">
        <f t="shared" si="37"/>
        <v>21.14</v>
      </c>
      <c r="F157" s="63">
        <f t="shared" si="37"/>
        <v>31.75</v>
      </c>
      <c r="G157" s="159">
        <f t="shared" si="29"/>
        <v>1564</v>
      </c>
      <c r="H157" s="159">
        <f t="shared" si="29"/>
        <v>1564</v>
      </c>
      <c r="I157" s="159">
        <f t="shared" si="30"/>
        <v>1564</v>
      </c>
      <c r="J157" s="124">
        <f>'Analysis_Additional (ADJUSTMT)'!I25</f>
        <v>19.329999999999998</v>
      </c>
      <c r="K157" s="124">
        <f>FD_Input_Final_Data!AH8</f>
        <v>14</v>
      </c>
      <c r="L157" s="71">
        <f t="shared" si="34"/>
        <v>0.27573719606828756</v>
      </c>
      <c r="M157" s="63">
        <f>'Analysis_Additional (ENG)'!D17</f>
        <v>19.329999999999998</v>
      </c>
      <c r="N157" s="63">
        <f>'Analysis_Additional (ENG)'!M64</f>
        <v>14</v>
      </c>
      <c r="O157" s="71">
        <f t="shared" si="35"/>
        <v>0.27573719606828756</v>
      </c>
      <c r="P157" s="81">
        <f t="shared" si="31"/>
        <v>0.46949602122015915</v>
      </c>
      <c r="Q157" s="81">
        <f t="shared" si="32"/>
        <v>0.46949602122015915</v>
      </c>
    </row>
    <row r="158" spans="2:19" x14ac:dyDescent="0.45">
      <c r="B158" s="270" t="s">
        <v>97</v>
      </c>
      <c r="C158" s="63">
        <f t="shared" ref="C158:F158" si="38">C16</f>
        <v>28.43</v>
      </c>
      <c r="D158" s="63">
        <f t="shared" si="38"/>
        <v>27.37</v>
      </c>
      <c r="E158" s="63">
        <f t="shared" si="38"/>
        <v>21.67</v>
      </c>
      <c r="F158" s="63">
        <f t="shared" si="38"/>
        <v>27.66</v>
      </c>
      <c r="G158" s="159">
        <f t="shared" si="29"/>
        <v>2401</v>
      </c>
      <c r="H158" s="159">
        <f t="shared" si="29"/>
        <v>2394</v>
      </c>
      <c r="I158" s="159">
        <f t="shared" si="30"/>
        <v>2366</v>
      </c>
      <c r="J158" s="124">
        <f>'Analysis_Additional (ADJUSTMT)'!I26</f>
        <v>18.8</v>
      </c>
      <c r="K158" s="124">
        <f>FD_Input_Final_Data!AH9</f>
        <v>14</v>
      </c>
      <c r="L158" s="71">
        <f t="shared" si="34"/>
        <v>0.25531914893617025</v>
      </c>
      <c r="M158" s="63">
        <f>'Analysis_Additional (ENG)'!D18</f>
        <v>18.8</v>
      </c>
      <c r="N158" s="63">
        <f>'Analysis_Additional (ENG)'!M65</f>
        <v>14</v>
      </c>
      <c r="O158" s="71">
        <f t="shared" si="35"/>
        <v>0.25531914893617025</v>
      </c>
      <c r="P158" s="81">
        <f t="shared" si="31"/>
        <v>0.48849104859335041</v>
      </c>
      <c r="Q158" s="81">
        <f t="shared" si="32"/>
        <v>0.48849104859335041</v>
      </c>
    </row>
    <row r="159" spans="2:19" x14ac:dyDescent="0.45">
      <c r="B159" s="11" t="s">
        <v>99</v>
      </c>
      <c r="C159" s="63">
        <f t="shared" ref="C159:F159" si="39">C17</f>
        <v>26.92</v>
      </c>
      <c r="D159" s="63">
        <f t="shared" si="39"/>
        <v>22.04</v>
      </c>
      <c r="E159" s="63">
        <f t="shared" si="39"/>
        <v>19.3</v>
      </c>
      <c r="F159" s="63">
        <f t="shared" si="39"/>
        <v>33.090000000000003</v>
      </c>
      <c r="G159" s="159">
        <f t="shared" si="29"/>
        <v>976</v>
      </c>
      <c r="H159" s="159">
        <f t="shared" si="29"/>
        <v>976</v>
      </c>
      <c r="I159" s="159">
        <f t="shared" si="30"/>
        <v>976</v>
      </c>
      <c r="J159" s="124">
        <f>'Analysis_Additional (ADJUSTMT)'!I27</f>
        <v>17.989999999999998</v>
      </c>
      <c r="K159" s="124">
        <f>FD_Input_Final_Data!AH10</f>
        <v>17.27</v>
      </c>
      <c r="L159" s="71">
        <f t="shared" si="34"/>
        <v>4.0022234574763699E-2</v>
      </c>
      <c r="M159" s="63">
        <f>'Analysis_Additional (ENG)'!D19</f>
        <v>17.989999999999998</v>
      </c>
      <c r="N159" s="63">
        <f>'Analysis_Additional (ENG)'!M66</f>
        <v>13.71</v>
      </c>
      <c r="O159" s="71">
        <f t="shared" si="35"/>
        <v>0.23790994997220666</v>
      </c>
      <c r="P159" s="81">
        <f t="shared" si="31"/>
        <v>0.21642468239564427</v>
      </c>
      <c r="Q159" s="81">
        <f t="shared" si="32"/>
        <v>0.37794918330308525</v>
      </c>
    </row>
    <row r="160" spans="2:19" x14ac:dyDescent="0.45">
      <c r="B160" s="11" t="s">
        <v>100</v>
      </c>
      <c r="C160" s="63">
        <f t="shared" ref="C160:F160" si="40">C18</f>
        <v>42.38</v>
      </c>
      <c r="D160" s="63">
        <f t="shared" si="40"/>
        <v>34.549999999999997</v>
      </c>
      <c r="E160" s="63">
        <f t="shared" si="40"/>
        <v>18.62</v>
      </c>
      <c r="F160" s="63">
        <f t="shared" si="40"/>
        <v>30.4</v>
      </c>
      <c r="G160" s="159">
        <f t="shared" si="29"/>
        <v>606</v>
      </c>
      <c r="H160" s="159">
        <f t="shared" si="29"/>
        <v>606</v>
      </c>
      <c r="I160" s="159">
        <f t="shared" si="30"/>
        <v>606</v>
      </c>
      <c r="J160" s="124">
        <f>'Analysis_Additional (ADJUSTMT)'!I28</f>
        <v>22.77</v>
      </c>
      <c r="K160" s="124">
        <f>FD_Input_Final_Data!AH11</f>
        <v>17.07</v>
      </c>
      <c r="L160" s="71">
        <f t="shared" si="34"/>
        <v>0.25032938076416333</v>
      </c>
      <c r="M160" s="63">
        <f>'Analysis_Additional (ENG)'!D20</f>
        <v>20</v>
      </c>
      <c r="N160" s="63">
        <f>'Analysis_Additional (ENG)'!M67</f>
        <v>14.21</v>
      </c>
      <c r="O160" s="71">
        <f t="shared" si="35"/>
        <v>0.28949999999999998</v>
      </c>
      <c r="P160" s="81">
        <f t="shared" si="31"/>
        <v>0.50593342981186684</v>
      </c>
      <c r="Q160" s="81">
        <f t="shared" si="32"/>
        <v>0.58871201157742392</v>
      </c>
    </row>
    <row r="161" spans="2:17" x14ac:dyDescent="0.45">
      <c r="B161" s="11" t="s">
        <v>120</v>
      </c>
      <c r="C161" s="63">
        <f t="shared" ref="C161:F161" si="41">C19</f>
        <v>62.12</v>
      </c>
      <c r="D161" s="63">
        <f t="shared" si="41"/>
        <v>44.24</v>
      </c>
      <c r="E161" s="63">
        <f t="shared" si="41"/>
        <v>37.93</v>
      </c>
      <c r="F161" s="63">
        <f t="shared" si="41"/>
        <v>46.6</v>
      </c>
      <c r="G161" s="159">
        <f t="shared" si="29"/>
        <v>2267</v>
      </c>
      <c r="H161" s="159">
        <f t="shared" si="29"/>
        <v>2267</v>
      </c>
      <c r="I161" s="159">
        <f t="shared" si="30"/>
        <v>2267</v>
      </c>
      <c r="J161" s="124">
        <f>'Analysis_Additional (ADJUSTMT)'!I29</f>
        <v>26.35</v>
      </c>
      <c r="K161" s="124">
        <f>FD_Input_Final_Data!AH12</f>
        <v>18.71</v>
      </c>
      <c r="L161" s="71">
        <f t="shared" si="34"/>
        <v>0.2899430740037951</v>
      </c>
      <c r="M161" s="63">
        <f>'Analysis_Additional (ENG)'!D21</f>
        <v>26.35</v>
      </c>
      <c r="N161" s="63">
        <f>'Analysis_Additional (ENG)'!M68</f>
        <v>17.71</v>
      </c>
      <c r="O161" s="71">
        <f t="shared" si="35"/>
        <v>0.32789373814041745</v>
      </c>
      <c r="P161" s="81">
        <f t="shared" si="31"/>
        <v>0.57707956600361665</v>
      </c>
      <c r="Q161" s="81">
        <f t="shared" si="32"/>
        <v>0.59968354430379744</v>
      </c>
    </row>
    <row r="162" spans="2:17" x14ac:dyDescent="0.45">
      <c r="B162" s="70" t="s">
        <v>102</v>
      </c>
      <c r="C162" s="63">
        <f t="shared" ref="C162:F162" si="42">C20</f>
        <v>30.92</v>
      </c>
      <c r="D162" s="63">
        <f t="shared" si="42"/>
        <v>22.53</v>
      </c>
      <c r="E162" s="63">
        <f t="shared" si="42"/>
        <v>18.52</v>
      </c>
      <c r="F162" s="63">
        <f t="shared" si="42"/>
        <v>32.01</v>
      </c>
      <c r="G162" s="159">
        <f t="shared" si="29"/>
        <v>1295</v>
      </c>
      <c r="H162" s="159">
        <f t="shared" si="29"/>
        <v>1295</v>
      </c>
      <c r="I162" s="159">
        <f t="shared" si="30"/>
        <v>1295</v>
      </c>
      <c r="J162" s="124">
        <f>'Analysis_Additional (ADJUSTMT)'!I30</f>
        <v>23.5</v>
      </c>
      <c r="K162" s="124">
        <f>FD_Input_Final_Data!AH13</f>
        <v>20</v>
      </c>
      <c r="L162" s="71">
        <f t="shared" si="34"/>
        <v>0.14893617021276595</v>
      </c>
      <c r="M162" s="63">
        <f>'Analysis_Additional (ENG)'!D22</f>
        <v>21.89</v>
      </c>
      <c r="N162" s="63">
        <f>'Analysis_Additional (ENG)'!M69</f>
        <v>18.239999999999998</v>
      </c>
      <c r="O162" s="71">
        <f t="shared" si="35"/>
        <v>0.16674280493375981</v>
      </c>
      <c r="P162" s="81">
        <f t="shared" si="31"/>
        <v>0.11229471815357306</v>
      </c>
      <c r="Q162" s="81">
        <f t="shared" si="32"/>
        <v>0.19041278295605871</v>
      </c>
    </row>
    <row r="163" spans="2:17" x14ac:dyDescent="0.45">
      <c r="B163" s="70" t="s">
        <v>103</v>
      </c>
      <c r="C163" s="63">
        <f t="shared" ref="C163:F163" si="43">C21</f>
        <v>32.43</v>
      </c>
      <c r="D163" s="63">
        <f t="shared" si="43"/>
        <v>35.85</v>
      </c>
      <c r="E163" s="63">
        <f t="shared" si="43"/>
        <v>28.26</v>
      </c>
      <c r="F163" s="63">
        <f t="shared" si="43"/>
        <v>38.270000000000003</v>
      </c>
      <c r="G163" s="159">
        <f t="shared" si="29"/>
        <v>2191</v>
      </c>
      <c r="H163" s="159">
        <f t="shared" si="29"/>
        <v>2191</v>
      </c>
      <c r="I163" s="159">
        <f t="shared" si="30"/>
        <v>2191</v>
      </c>
      <c r="J163" s="124">
        <f>'Analysis_Additional (ADJUSTMT)'!I31</f>
        <v>30.67</v>
      </c>
      <c r="K163" s="124">
        <f>FD_Input_Final_Data!AH14</f>
        <v>21.99</v>
      </c>
      <c r="L163" s="71">
        <f t="shared" si="34"/>
        <v>0.28301271600912953</v>
      </c>
      <c r="M163" s="63">
        <f>'Analysis_Additional (ENG)'!D23</f>
        <v>26.04</v>
      </c>
      <c r="N163" s="63">
        <f>'Analysis_Additional (ENG)'!M70</f>
        <v>17.59</v>
      </c>
      <c r="O163" s="71">
        <f t="shared" si="35"/>
        <v>0.32450076804915512</v>
      </c>
      <c r="P163" s="81">
        <f t="shared" si="31"/>
        <v>0.38661087866108795</v>
      </c>
      <c r="Q163" s="81">
        <f t="shared" si="32"/>
        <v>0.50934449093444911</v>
      </c>
    </row>
    <row r="164" spans="2:17" x14ac:dyDescent="0.45">
      <c r="B164" s="11" t="s">
        <v>121</v>
      </c>
      <c r="C164" s="63" t="str">
        <f t="shared" ref="C164:F164" si="44">C22</f>
        <v>-</v>
      </c>
      <c r="D164" s="63" t="str">
        <f t="shared" si="44"/>
        <v>-</v>
      </c>
      <c r="E164" s="63" t="str">
        <f t="shared" si="44"/>
        <v>-</v>
      </c>
      <c r="F164" s="63" t="str">
        <f t="shared" si="44"/>
        <v>-</v>
      </c>
      <c r="G164" s="159" t="str">
        <f t="shared" si="29"/>
        <v>-</v>
      </c>
      <c r="H164" s="159" t="str">
        <f t="shared" si="29"/>
        <v>-</v>
      </c>
      <c r="I164" s="159" t="str">
        <f t="shared" si="30"/>
        <v>-</v>
      </c>
      <c r="J164" s="124" t="str">
        <f>'Analysis_Additional (ADJUSTMT)'!I32</f>
        <v>-</v>
      </c>
      <c r="K164" s="124" t="str">
        <f>FD_Input_Final_Data!AH15</f>
        <v>-</v>
      </c>
      <c r="L164" s="71" t="s">
        <v>170</v>
      </c>
      <c r="M164" s="63" t="str">
        <f>'Analysis_Additional (ENG)'!D24</f>
        <v>-</v>
      </c>
      <c r="N164" s="63" t="str">
        <f>'Analysis_Additional (ENG)'!M71</f>
        <v>-</v>
      </c>
      <c r="O164" s="71" t="s">
        <v>170</v>
      </c>
      <c r="P164" s="81" t="str">
        <f t="shared" si="31"/>
        <v>-</v>
      </c>
      <c r="Q164" s="81" t="str">
        <f t="shared" si="32"/>
        <v>-</v>
      </c>
    </row>
    <row r="165" spans="2:17" x14ac:dyDescent="0.45">
      <c r="B165" s="11" t="s">
        <v>122</v>
      </c>
      <c r="C165" s="63" t="str">
        <f t="shared" ref="C165:F165" si="45">C23</f>
        <v>-</v>
      </c>
      <c r="D165" s="63" t="str">
        <f t="shared" si="45"/>
        <v>-</v>
      </c>
      <c r="E165" s="63" t="str">
        <f t="shared" si="45"/>
        <v>-</v>
      </c>
      <c r="F165" s="63" t="str">
        <f t="shared" si="45"/>
        <v>-</v>
      </c>
      <c r="G165" s="159" t="str">
        <f t="shared" si="29"/>
        <v>-</v>
      </c>
      <c r="H165" s="159" t="str">
        <f t="shared" si="29"/>
        <v>-</v>
      </c>
      <c r="I165" s="159" t="str">
        <f t="shared" si="30"/>
        <v>-</v>
      </c>
      <c r="J165" s="124" t="str">
        <f>'Analysis_Additional (ADJUSTMT)'!I33</f>
        <v>-</v>
      </c>
      <c r="K165" s="124" t="str">
        <f>FD_Input_Final_Data!AH16</f>
        <v>-</v>
      </c>
      <c r="L165" s="71" t="s">
        <v>170</v>
      </c>
      <c r="M165" s="63" t="str">
        <f>'Analysis_Additional (ENG)'!D25</f>
        <v>-</v>
      </c>
      <c r="N165" s="63" t="str">
        <f>'Analysis_Additional (ENG)'!M72</f>
        <v>-</v>
      </c>
      <c r="O165" s="71" t="s">
        <v>170</v>
      </c>
      <c r="P165" s="81" t="str">
        <f t="shared" si="31"/>
        <v>-</v>
      </c>
      <c r="Q165" s="81" t="str">
        <f t="shared" si="32"/>
        <v>-</v>
      </c>
    </row>
    <row r="166" spans="2:17" x14ac:dyDescent="0.45">
      <c r="B166" s="11" t="s">
        <v>123</v>
      </c>
      <c r="C166" s="63" t="str">
        <f t="shared" ref="C166:F166" si="46">C24</f>
        <v>-</v>
      </c>
      <c r="D166" s="63" t="str">
        <f t="shared" si="46"/>
        <v>-</v>
      </c>
      <c r="E166" s="63" t="str">
        <f t="shared" si="46"/>
        <v>-</v>
      </c>
      <c r="F166" s="63" t="str">
        <f t="shared" si="46"/>
        <v>-</v>
      </c>
      <c r="G166" s="159" t="str">
        <f t="shared" si="29"/>
        <v>-</v>
      </c>
      <c r="H166" s="159" t="str">
        <f t="shared" si="29"/>
        <v>-</v>
      </c>
      <c r="I166" s="159" t="str">
        <f t="shared" si="30"/>
        <v>-</v>
      </c>
      <c r="J166" s="124" t="str">
        <f>'Analysis_Additional (ADJUSTMT)'!I34</f>
        <v>-</v>
      </c>
      <c r="K166" s="124" t="str">
        <f>FD_Input_Final_Data!AH17</f>
        <v>-</v>
      </c>
      <c r="L166" s="71" t="s">
        <v>170</v>
      </c>
      <c r="M166" s="63" t="str">
        <f>'Analysis_Additional (ENG)'!D26</f>
        <v>-</v>
      </c>
      <c r="N166" s="63" t="str">
        <f>'Analysis_Additional (ENG)'!M73</f>
        <v>-</v>
      </c>
      <c r="O166" s="71" t="s">
        <v>170</v>
      </c>
      <c r="P166" s="81" t="str">
        <f t="shared" si="31"/>
        <v>-</v>
      </c>
      <c r="Q166" s="81" t="str">
        <f t="shared" si="32"/>
        <v>-</v>
      </c>
    </row>
    <row r="167" spans="2:17" x14ac:dyDescent="0.45">
      <c r="B167" s="11" t="s">
        <v>124</v>
      </c>
      <c r="C167" s="63" t="str">
        <f t="shared" ref="C167:F167" si="47">C25</f>
        <v>-</v>
      </c>
      <c r="D167" s="63" t="str">
        <f t="shared" si="47"/>
        <v>-</v>
      </c>
      <c r="E167" s="63" t="str">
        <f t="shared" si="47"/>
        <v>-</v>
      </c>
      <c r="F167" s="63" t="str">
        <f t="shared" si="47"/>
        <v>-</v>
      </c>
      <c r="G167" s="159" t="str">
        <f t="shared" si="29"/>
        <v>-</v>
      </c>
      <c r="H167" s="159" t="str">
        <f t="shared" si="29"/>
        <v>-</v>
      </c>
      <c r="I167" s="159" t="str">
        <f t="shared" si="30"/>
        <v>-</v>
      </c>
      <c r="J167" s="124" t="str">
        <f>'Analysis_Additional (ADJUSTMT)'!I35</f>
        <v>-</v>
      </c>
      <c r="K167" s="124" t="str">
        <f>FD_Input_Final_Data!AH18</f>
        <v>-</v>
      </c>
      <c r="L167" s="71" t="s">
        <v>170</v>
      </c>
      <c r="M167" s="63" t="str">
        <f>'Analysis_Additional (ENG)'!D27</f>
        <v>-</v>
      </c>
      <c r="N167" s="63" t="str">
        <f>'Analysis_Additional (ENG)'!M74</f>
        <v>-</v>
      </c>
      <c r="O167" s="71" t="s">
        <v>170</v>
      </c>
      <c r="P167" s="81" t="str">
        <f t="shared" si="31"/>
        <v>-</v>
      </c>
      <c r="Q167" s="81" t="str">
        <f t="shared" si="32"/>
        <v>-</v>
      </c>
    </row>
    <row r="168" spans="2:17" x14ac:dyDescent="0.45">
      <c r="B168" s="11" t="s">
        <v>125</v>
      </c>
      <c r="C168" s="63" t="str">
        <f t="shared" ref="C168:F168" si="48">C26</f>
        <v>-</v>
      </c>
      <c r="D168" s="63" t="str">
        <f t="shared" si="48"/>
        <v>-</v>
      </c>
      <c r="E168" s="63" t="str">
        <f t="shared" si="48"/>
        <v>-</v>
      </c>
      <c r="F168" s="63" t="str">
        <f t="shared" si="48"/>
        <v>-</v>
      </c>
      <c r="G168" s="159" t="str">
        <f t="shared" si="29"/>
        <v>-</v>
      </c>
      <c r="H168" s="159" t="str">
        <f t="shared" si="29"/>
        <v>-</v>
      </c>
      <c r="I168" s="159" t="str">
        <f t="shared" si="30"/>
        <v>-</v>
      </c>
      <c r="J168" s="124" t="str">
        <f>'Analysis_Additional (ADJUSTMT)'!I36</f>
        <v>-</v>
      </c>
      <c r="K168" s="124" t="str">
        <f>FD_Input_Final_Data!AH19</f>
        <v>-</v>
      </c>
      <c r="L168" s="71" t="s">
        <v>170</v>
      </c>
      <c r="M168" s="63" t="str">
        <f>'Analysis_Additional (ENG)'!D28</f>
        <v>-</v>
      </c>
      <c r="N168" s="63" t="str">
        <f>'Analysis_Additional (ENG)'!M75</f>
        <v>-</v>
      </c>
      <c r="O168" s="71" t="s">
        <v>170</v>
      </c>
      <c r="P168" s="81" t="str">
        <f t="shared" si="31"/>
        <v>-</v>
      </c>
      <c r="Q168" s="81" t="str">
        <f t="shared" si="32"/>
        <v>-</v>
      </c>
    </row>
    <row r="169" spans="2:17" x14ac:dyDescent="0.45">
      <c r="B169" s="11" t="s">
        <v>98</v>
      </c>
      <c r="C169" s="63">
        <f t="shared" ref="C169:F170" si="49">C27</f>
        <v>31.38</v>
      </c>
      <c r="D169" s="63">
        <f t="shared" si="49"/>
        <v>31.700000000000003</v>
      </c>
      <c r="E169" s="63">
        <f t="shared" si="49"/>
        <v>28.03</v>
      </c>
      <c r="F169" s="63">
        <f t="shared" si="49"/>
        <v>41.02</v>
      </c>
      <c r="G169" s="159">
        <f t="shared" si="29"/>
        <v>1389</v>
      </c>
      <c r="H169" s="159">
        <f t="shared" si="29"/>
        <v>1389</v>
      </c>
      <c r="I169" s="159">
        <f t="shared" si="30"/>
        <v>1389</v>
      </c>
      <c r="J169" s="124">
        <f>'Analysis_Additional (ADJUSTMT)'!I37</f>
        <v>20</v>
      </c>
      <c r="K169" s="124">
        <f>FD_Input_Final_Data!AH20</f>
        <v>16.5</v>
      </c>
      <c r="L169" s="71">
        <f>(J169-K169)/J169</f>
        <v>0.17499999999999999</v>
      </c>
      <c r="M169" s="63">
        <f>'Analysis_Additional (ENG)'!D29</f>
        <v>20</v>
      </c>
      <c r="N169" s="63">
        <f>'Analysis_Additional (ENG)'!M76</f>
        <v>15.76</v>
      </c>
      <c r="O169" s="71">
        <f>(M169-N169)/M169</f>
        <v>0.21200000000000002</v>
      </c>
      <c r="P169" s="81">
        <f t="shared" si="31"/>
        <v>0.47949526813880133</v>
      </c>
      <c r="Q169" s="81">
        <f t="shared" si="32"/>
        <v>0.50283911671924297</v>
      </c>
    </row>
    <row r="170" spans="2:17" ht="15" customHeight="1" x14ac:dyDescent="0.45">
      <c r="B170" s="11" t="s">
        <v>126</v>
      </c>
      <c r="C170" s="63" t="str">
        <f t="shared" si="49"/>
        <v>-</v>
      </c>
      <c r="D170" s="63" t="str">
        <f t="shared" si="49"/>
        <v>-</v>
      </c>
      <c r="E170" s="63" t="str">
        <f t="shared" si="49"/>
        <v>-</v>
      </c>
      <c r="F170" s="63" t="str">
        <f t="shared" si="49"/>
        <v>-</v>
      </c>
      <c r="G170" s="159" t="str">
        <f t="shared" si="29"/>
        <v>-</v>
      </c>
      <c r="H170" s="159" t="str">
        <f t="shared" si="29"/>
        <v>-</v>
      </c>
      <c r="I170" s="159" t="str">
        <f t="shared" si="30"/>
        <v>-</v>
      </c>
      <c r="J170" s="124" t="str">
        <f>'Analysis_Additional (ADJUSTMT)'!I38</f>
        <v>-</v>
      </c>
      <c r="K170" s="124" t="str">
        <f>FD_Input_Final_Data!AH21</f>
        <v>-</v>
      </c>
      <c r="L170" s="71" t="s">
        <v>170</v>
      </c>
      <c r="M170" s="63" t="str">
        <f>'Analysis_Additional (ENG)'!D30</f>
        <v>-</v>
      </c>
      <c r="N170" s="63" t="str">
        <f>'Analysis_Additional (ENG)'!M77</f>
        <v>-</v>
      </c>
      <c r="O170" s="71" t="s">
        <v>170</v>
      </c>
      <c r="P170" s="81" t="str">
        <f t="shared" si="31"/>
        <v>-</v>
      </c>
      <c r="Q170" s="81" t="str">
        <f t="shared" si="32"/>
        <v>-</v>
      </c>
    </row>
    <row r="171" spans="2:17" x14ac:dyDescent="0.45">
      <c r="B171" s="79"/>
      <c r="C171" s="17" t="s">
        <v>283</v>
      </c>
    </row>
    <row r="173" spans="2:17" ht="42.75" x14ac:dyDescent="0.45">
      <c r="B173" s="68" t="s">
        <v>104</v>
      </c>
      <c r="C173" s="12" t="s">
        <v>58</v>
      </c>
      <c r="D173" s="68" t="s">
        <v>59</v>
      </c>
      <c r="E173" s="68" t="s">
        <v>60</v>
      </c>
      <c r="F173" s="68" t="s">
        <v>61</v>
      </c>
      <c r="G173" s="68" t="s">
        <v>314</v>
      </c>
      <c r="H173" s="68" t="s">
        <v>273</v>
      </c>
      <c r="I173" s="68" t="s">
        <v>274</v>
      </c>
      <c r="J173" s="68" t="s">
        <v>315</v>
      </c>
      <c r="K173" s="68" t="s">
        <v>276</v>
      </c>
      <c r="L173" s="68" t="s">
        <v>277</v>
      </c>
      <c r="M173" s="68" t="s">
        <v>316</v>
      </c>
      <c r="N173" s="68" t="s">
        <v>280</v>
      </c>
      <c r="O173" s="68" t="s">
        <v>282</v>
      </c>
      <c r="P173" s="68" t="s">
        <v>317</v>
      </c>
      <c r="Q173" s="68" t="s">
        <v>318</v>
      </c>
    </row>
    <row r="174" spans="2:17" x14ac:dyDescent="0.45">
      <c r="B174" s="68" t="s">
        <v>156</v>
      </c>
      <c r="C174" s="12">
        <v>2020</v>
      </c>
      <c r="D174" s="68">
        <v>2021</v>
      </c>
      <c r="E174" s="68">
        <v>2022</v>
      </c>
      <c r="F174" s="68">
        <v>2023</v>
      </c>
      <c r="G174" s="68">
        <v>2024</v>
      </c>
      <c r="H174" s="68">
        <v>2025</v>
      </c>
      <c r="I174" s="68">
        <v>2029</v>
      </c>
      <c r="J174" s="68" t="s">
        <v>263</v>
      </c>
      <c r="K174" s="68">
        <v>2025</v>
      </c>
      <c r="L174" s="68">
        <v>2029</v>
      </c>
      <c r="M174" s="68" t="s">
        <v>263</v>
      </c>
      <c r="N174" s="68" t="s">
        <v>263</v>
      </c>
      <c r="O174" s="68" t="s">
        <v>263</v>
      </c>
      <c r="P174" s="68" t="s">
        <v>263</v>
      </c>
      <c r="Q174" s="68" t="s">
        <v>263</v>
      </c>
    </row>
    <row r="175" spans="2:17" x14ac:dyDescent="0.45">
      <c r="B175" s="11" t="s">
        <v>73</v>
      </c>
      <c r="C175" s="83">
        <f t="shared" ref="C175:F191" si="50">IFERROR(ROUND((C154*$H154), 0), "-")</f>
        <v>35365</v>
      </c>
      <c r="D175" s="83">
        <f t="shared" si="50"/>
        <v>35970</v>
      </c>
      <c r="E175" s="83">
        <f t="shared" si="50"/>
        <v>21653</v>
      </c>
      <c r="F175" s="83">
        <f t="shared" si="50"/>
        <v>33830</v>
      </c>
      <c r="G175" s="83">
        <f>IFERROR(ROUND(G154*'Analysis_Additional (ADJUSTMT)'!H22, 0), "-")</f>
        <v>30479</v>
      </c>
      <c r="H175" s="83">
        <f t="shared" ref="H175:H191" si="51">IFERROR(ROUND($H154*J154, 0), "-")</f>
        <v>29402</v>
      </c>
      <c r="I175" s="83">
        <f t="shared" ref="I175:I191" si="52">IFERROR(ROUND($H154*K154, 0), "-")</f>
        <v>25682</v>
      </c>
      <c r="J175" s="83">
        <f>IFERROR(H175-I175, "-")</f>
        <v>3720</v>
      </c>
      <c r="K175" s="83">
        <f t="shared" ref="K175:K191" si="53">IFERROR(ROUND($H154*M154, 0), "-")</f>
        <v>29402</v>
      </c>
      <c r="L175" s="83">
        <f t="shared" ref="L175:L191" si="54">IFERROR(ROUND($I154*N154, 0), "-")</f>
        <v>25092</v>
      </c>
      <c r="M175" s="83">
        <f>IFERROR(K175-L175, "-")</f>
        <v>4310</v>
      </c>
      <c r="N175" s="83">
        <f t="shared" ref="N175:N191" si="55">IFERROR(D175-I175, "-")</f>
        <v>10288</v>
      </c>
      <c r="O175" s="83">
        <f t="shared" ref="O175:O191" si="56">IFERROR(D175-L175, "-")</f>
        <v>10878</v>
      </c>
      <c r="P175" s="83">
        <f t="shared" ref="P175:P191" si="57">IFERROR(F175-L175, "-")</f>
        <v>8738</v>
      </c>
      <c r="Q175" s="83">
        <f t="shared" ref="Q175:Q191" si="58">IFERROR(F175-N175, "-")</f>
        <v>23542</v>
      </c>
    </row>
    <row r="176" spans="2:17" x14ac:dyDescent="0.45">
      <c r="B176" s="11" t="s">
        <v>94</v>
      </c>
      <c r="C176" s="83">
        <f t="shared" si="50"/>
        <v>126282</v>
      </c>
      <c r="D176" s="83">
        <f t="shared" si="50"/>
        <v>104302</v>
      </c>
      <c r="E176" s="83">
        <f t="shared" si="50"/>
        <v>90870</v>
      </c>
      <c r="F176" s="83">
        <f t="shared" si="50"/>
        <v>128771</v>
      </c>
      <c r="G176" s="83">
        <f>IFERROR(ROUND(G155*'Analysis_Additional (ADJUSTMT)'!H23, 0), "-")</f>
        <v>108956</v>
      </c>
      <c r="H176" s="83">
        <f t="shared" si="51"/>
        <v>103519</v>
      </c>
      <c r="I176" s="83">
        <f t="shared" si="52"/>
        <v>78036</v>
      </c>
      <c r="J176" s="83">
        <f t="shared" ref="J176:J191" si="59">IFERROR(H176-I176, "-")</f>
        <v>25483</v>
      </c>
      <c r="K176" s="83">
        <f t="shared" si="53"/>
        <v>98888</v>
      </c>
      <c r="L176" s="83">
        <f t="shared" si="54"/>
        <v>69120</v>
      </c>
      <c r="M176" s="83">
        <f t="shared" ref="M176:M191" si="60">IFERROR(K176-L176, "-")</f>
        <v>29768</v>
      </c>
      <c r="N176" s="83">
        <f t="shared" si="55"/>
        <v>26266</v>
      </c>
      <c r="O176" s="83">
        <f t="shared" si="56"/>
        <v>35182</v>
      </c>
      <c r="P176" s="83">
        <f t="shared" si="57"/>
        <v>59651</v>
      </c>
      <c r="Q176" s="83">
        <f t="shared" si="58"/>
        <v>102505</v>
      </c>
    </row>
    <row r="177" spans="2:17" x14ac:dyDescent="0.45">
      <c r="B177" s="11" t="s">
        <v>95</v>
      </c>
      <c r="C177" s="83">
        <f t="shared" si="50"/>
        <v>1506</v>
      </c>
      <c r="D177" s="83">
        <f t="shared" si="50"/>
        <v>2088</v>
      </c>
      <c r="E177" s="83">
        <f t="shared" si="50"/>
        <v>1726</v>
      </c>
      <c r="F177" s="83">
        <f t="shared" si="50"/>
        <v>2091</v>
      </c>
      <c r="G177" s="83">
        <f>IFERROR(ROUND(G156*'Analysis_Additional (ADJUSTMT)'!H24, 0), "-")</f>
        <v>2145</v>
      </c>
      <c r="H177" s="83">
        <f t="shared" si="51"/>
        <v>2039</v>
      </c>
      <c r="I177" s="83">
        <f t="shared" si="52"/>
        <v>932</v>
      </c>
      <c r="J177" s="83">
        <f t="shared" si="59"/>
        <v>1107</v>
      </c>
      <c r="K177" s="83">
        <f t="shared" si="53"/>
        <v>2039</v>
      </c>
      <c r="L177" s="83">
        <f t="shared" si="54"/>
        <v>932</v>
      </c>
      <c r="M177" s="83">
        <f t="shared" si="60"/>
        <v>1107</v>
      </c>
      <c r="N177" s="83">
        <f t="shared" si="55"/>
        <v>1156</v>
      </c>
      <c r="O177" s="83">
        <f t="shared" si="56"/>
        <v>1156</v>
      </c>
      <c r="P177" s="83">
        <f t="shared" si="57"/>
        <v>1159</v>
      </c>
      <c r="Q177" s="83">
        <f t="shared" si="58"/>
        <v>935</v>
      </c>
    </row>
    <row r="178" spans="2:17" x14ac:dyDescent="0.45">
      <c r="B178" s="11" t="s">
        <v>96</v>
      </c>
      <c r="C178" s="83">
        <f t="shared" si="50"/>
        <v>35550</v>
      </c>
      <c r="D178" s="83">
        <f t="shared" si="50"/>
        <v>41274</v>
      </c>
      <c r="E178" s="83">
        <f t="shared" si="50"/>
        <v>33063</v>
      </c>
      <c r="F178" s="83">
        <f t="shared" si="50"/>
        <v>49657</v>
      </c>
      <c r="G178" s="83">
        <f>IFERROR(ROUND(G157*'Analysis_Additional (ADJUSTMT)'!H25, 0), "-")</f>
        <v>33282</v>
      </c>
      <c r="H178" s="83">
        <f t="shared" si="51"/>
        <v>30232</v>
      </c>
      <c r="I178" s="83">
        <f t="shared" si="52"/>
        <v>21896</v>
      </c>
      <c r="J178" s="83">
        <f t="shared" si="59"/>
        <v>8336</v>
      </c>
      <c r="K178" s="83">
        <f t="shared" si="53"/>
        <v>30232</v>
      </c>
      <c r="L178" s="83">
        <f t="shared" si="54"/>
        <v>21896</v>
      </c>
      <c r="M178" s="83">
        <f t="shared" si="60"/>
        <v>8336</v>
      </c>
      <c r="N178" s="83">
        <f t="shared" si="55"/>
        <v>19378</v>
      </c>
      <c r="O178" s="83">
        <f t="shared" si="56"/>
        <v>19378</v>
      </c>
      <c r="P178" s="83">
        <f t="shared" si="57"/>
        <v>27761</v>
      </c>
      <c r="Q178" s="83">
        <f t="shared" si="58"/>
        <v>30279</v>
      </c>
    </row>
    <row r="179" spans="2:17" x14ac:dyDescent="0.45">
      <c r="B179" s="11" t="s">
        <v>97</v>
      </c>
      <c r="C179" s="83">
        <f t="shared" si="50"/>
        <v>68061</v>
      </c>
      <c r="D179" s="83">
        <f t="shared" si="50"/>
        <v>65524</v>
      </c>
      <c r="E179" s="83">
        <f t="shared" si="50"/>
        <v>51878</v>
      </c>
      <c r="F179" s="83">
        <f t="shared" si="50"/>
        <v>66218</v>
      </c>
      <c r="G179" s="83">
        <f>IFERROR(ROUND(G158*'Analysis_Additional (ADJUSTMT)'!H26, 0), "-")</f>
        <v>50397</v>
      </c>
      <c r="H179" s="83">
        <f t="shared" si="51"/>
        <v>45007</v>
      </c>
      <c r="I179" s="83">
        <f t="shared" si="52"/>
        <v>33516</v>
      </c>
      <c r="J179" s="83">
        <f t="shared" si="59"/>
        <v>11491</v>
      </c>
      <c r="K179" s="83">
        <f t="shared" si="53"/>
        <v>45007</v>
      </c>
      <c r="L179" s="83">
        <f t="shared" si="54"/>
        <v>33124</v>
      </c>
      <c r="M179" s="83">
        <f t="shared" si="60"/>
        <v>11883</v>
      </c>
      <c r="N179" s="83">
        <f t="shared" si="55"/>
        <v>32008</v>
      </c>
      <c r="O179" s="83">
        <f t="shared" si="56"/>
        <v>32400</v>
      </c>
      <c r="P179" s="83">
        <f t="shared" si="57"/>
        <v>33094</v>
      </c>
      <c r="Q179" s="83">
        <f t="shared" si="58"/>
        <v>34210</v>
      </c>
    </row>
    <row r="180" spans="2:17" x14ac:dyDescent="0.45">
      <c r="B180" s="11" t="s">
        <v>99</v>
      </c>
      <c r="C180" s="83">
        <f t="shared" si="50"/>
        <v>26274</v>
      </c>
      <c r="D180" s="83">
        <f t="shared" si="50"/>
        <v>21511</v>
      </c>
      <c r="E180" s="83">
        <f t="shared" si="50"/>
        <v>18837</v>
      </c>
      <c r="F180" s="83">
        <f t="shared" si="50"/>
        <v>32296</v>
      </c>
      <c r="G180" s="83">
        <f>IFERROR(ROUND(G159*'Analysis_Additional (ADJUSTMT)'!H27, 0), "-")</f>
        <v>18115</v>
      </c>
      <c r="H180" s="83">
        <f t="shared" si="51"/>
        <v>17558</v>
      </c>
      <c r="I180" s="83">
        <f t="shared" si="52"/>
        <v>16856</v>
      </c>
      <c r="J180" s="83">
        <f t="shared" si="59"/>
        <v>702</v>
      </c>
      <c r="K180" s="83">
        <f t="shared" si="53"/>
        <v>17558</v>
      </c>
      <c r="L180" s="83">
        <f t="shared" si="54"/>
        <v>13381</v>
      </c>
      <c r="M180" s="83">
        <f t="shared" si="60"/>
        <v>4177</v>
      </c>
      <c r="N180" s="83">
        <f t="shared" si="55"/>
        <v>4655</v>
      </c>
      <c r="O180" s="83">
        <f t="shared" si="56"/>
        <v>8130</v>
      </c>
      <c r="P180" s="83">
        <f t="shared" si="57"/>
        <v>18915</v>
      </c>
      <c r="Q180" s="83">
        <f t="shared" si="58"/>
        <v>27641</v>
      </c>
    </row>
    <row r="181" spans="2:17" x14ac:dyDescent="0.45">
      <c r="B181" s="11" t="s">
        <v>100</v>
      </c>
      <c r="C181" s="83">
        <f t="shared" si="50"/>
        <v>25682</v>
      </c>
      <c r="D181" s="83">
        <f t="shared" si="50"/>
        <v>20937</v>
      </c>
      <c r="E181" s="83">
        <f t="shared" si="50"/>
        <v>11284</v>
      </c>
      <c r="F181" s="83">
        <f t="shared" si="50"/>
        <v>18422</v>
      </c>
      <c r="G181" s="83">
        <f>IFERROR(ROUND(G160*'Analysis_Additional (ADJUSTMT)'!H28, 0), "-")</f>
        <v>14732</v>
      </c>
      <c r="H181" s="83">
        <f t="shared" si="51"/>
        <v>13799</v>
      </c>
      <c r="I181" s="83">
        <f t="shared" si="52"/>
        <v>10344</v>
      </c>
      <c r="J181" s="83">
        <f t="shared" si="59"/>
        <v>3455</v>
      </c>
      <c r="K181" s="83">
        <f t="shared" si="53"/>
        <v>12120</v>
      </c>
      <c r="L181" s="83">
        <f t="shared" si="54"/>
        <v>8611</v>
      </c>
      <c r="M181" s="83">
        <f t="shared" si="60"/>
        <v>3509</v>
      </c>
      <c r="N181" s="83">
        <f t="shared" si="55"/>
        <v>10593</v>
      </c>
      <c r="O181" s="83">
        <f t="shared" si="56"/>
        <v>12326</v>
      </c>
      <c r="P181" s="83">
        <f t="shared" si="57"/>
        <v>9811</v>
      </c>
      <c r="Q181" s="83">
        <f t="shared" si="58"/>
        <v>7829</v>
      </c>
    </row>
    <row r="182" spans="2:17" x14ac:dyDescent="0.45">
      <c r="B182" s="11" t="s">
        <v>120</v>
      </c>
      <c r="C182" s="83">
        <f t="shared" si="50"/>
        <v>140826</v>
      </c>
      <c r="D182" s="83">
        <f t="shared" si="50"/>
        <v>100292</v>
      </c>
      <c r="E182" s="83">
        <f t="shared" si="50"/>
        <v>85987</v>
      </c>
      <c r="F182" s="83">
        <f t="shared" si="50"/>
        <v>105642</v>
      </c>
      <c r="G182" s="83">
        <f>IFERROR(ROUND(G161*'Analysis_Additional (ADJUSTMT)'!H29, 0), "-")</f>
        <v>62547</v>
      </c>
      <c r="H182" s="83">
        <f t="shared" si="51"/>
        <v>59735</v>
      </c>
      <c r="I182" s="83">
        <f t="shared" si="52"/>
        <v>42416</v>
      </c>
      <c r="J182" s="83">
        <f t="shared" si="59"/>
        <v>17319</v>
      </c>
      <c r="K182" s="83">
        <f t="shared" si="53"/>
        <v>59735</v>
      </c>
      <c r="L182" s="83">
        <f t="shared" si="54"/>
        <v>40149</v>
      </c>
      <c r="M182" s="83">
        <f t="shared" si="60"/>
        <v>19586</v>
      </c>
      <c r="N182" s="83">
        <f t="shared" si="55"/>
        <v>57876</v>
      </c>
      <c r="O182" s="83">
        <f t="shared" si="56"/>
        <v>60143</v>
      </c>
      <c r="P182" s="83">
        <f t="shared" si="57"/>
        <v>65493</v>
      </c>
      <c r="Q182" s="83">
        <f t="shared" si="58"/>
        <v>47766</v>
      </c>
    </row>
    <row r="183" spans="2:17" x14ac:dyDescent="0.45">
      <c r="B183" s="11" t="s">
        <v>102</v>
      </c>
      <c r="C183" s="83">
        <f t="shared" si="50"/>
        <v>40041</v>
      </c>
      <c r="D183" s="83">
        <f t="shared" si="50"/>
        <v>29176</v>
      </c>
      <c r="E183" s="83">
        <f t="shared" si="50"/>
        <v>23983</v>
      </c>
      <c r="F183" s="83">
        <f t="shared" si="50"/>
        <v>41453</v>
      </c>
      <c r="G183" s="83">
        <f>IFERROR(ROUND(G162*'Analysis_Additional (ADJUSTMT)'!H30, 0), "-")</f>
        <v>31093</v>
      </c>
      <c r="H183" s="83">
        <f t="shared" si="51"/>
        <v>30433</v>
      </c>
      <c r="I183" s="83">
        <f t="shared" si="52"/>
        <v>25900</v>
      </c>
      <c r="J183" s="83">
        <f t="shared" si="59"/>
        <v>4533</v>
      </c>
      <c r="K183" s="83">
        <f t="shared" si="53"/>
        <v>28348</v>
      </c>
      <c r="L183" s="83">
        <f t="shared" si="54"/>
        <v>23621</v>
      </c>
      <c r="M183" s="83">
        <f t="shared" si="60"/>
        <v>4727</v>
      </c>
      <c r="N183" s="83">
        <f t="shared" si="55"/>
        <v>3276</v>
      </c>
      <c r="O183" s="83">
        <f t="shared" si="56"/>
        <v>5555</v>
      </c>
      <c r="P183" s="83">
        <f t="shared" si="57"/>
        <v>17832</v>
      </c>
      <c r="Q183" s="83">
        <f t="shared" si="58"/>
        <v>38177</v>
      </c>
    </row>
    <row r="184" spans="2:17" x14ac:dyDescent="0.45">
      <c r="B184" s="11" t="s">
        <v>103</v>
      </c>
      <c r="C184" s="83">
        <f t="shared" si="50"/>
        <v>71054</v>
      </c>
      <c r="D184" s="83">
        <f t="shared" si="50"/>
        <v>78547</v>
      </c>
      <c r="E184" s="83">
        <f t="shared" si="50"/>
        <v>61918</v>
      </c>
      <c r="F184" s="83">
        <f t="shared" si="50"/>
        <v>83850</v>
      </c>
      <c r="G184" s="83">
        <f>IFERROR(ROUND(G163*'Analysis_Additional (ADJUSTMT)'!H31, 0), "-")</f>
        <v>78328</v>
      </c>
      <c r="H184" s="83">
        <f t="shared" si="51"/>
        <v>67198</v>
      </c>
      <c r="I184" s="83">
        <f t="shared" si="52"/>
        <v>48180</v>
      </c>
      <c r="J184" s="83">
        <f t="shared" si="59"/>
        <v>19018</v>
      </c>
      <c r="K184" s="83">
        <f t="shared" si="53"/>
        <v>57054</v>
      </c>
      <c r="L184" s="83">
        <f t="shared" si="54"/>
        <v>38540</v>
      </c>
      <c r="M184" s="83">
        <f t="shared" si="60"/>
        <v>18514</v>
      </c>
      <c r="N184" s="83">
        <f t="shared" si="55"/>
        <v>30367</v>
      </c>
      <c r="O184" s="83">
        <f t="shared" si="56"/>
        <v>40007</v>
      </c>
      <c r="P184" s="83">
        <f t="shared" si="57"/>
        <v>45310</v>
      </c>
      <c r="Q184" s="83">
        <f t="shared" si="58"/>
        <v>53483</v>
      </c>
    </row>
    <row r="185" spans="2:17" x14ac:dyDescent="0.45">
      <c r="B185" s="11" t="s">
        <v>121</v>
      </c>
      <c r="C185" s="83" t="str">
        <f t="shared" si="50"/>
        <v>-</v>
      </c>
      <c r="D185" s="83" t="str">
        <f t="shared" si="50"/>
        <v>-</v>
      </c>
      <c r="E185" s="83" t="str">
        <f t="shared" si="50"/>
        <v>-</v>
      </c>
      <c r="F185" s="83" t="str">
        <f t="shared" si="50"/>
        <v>-</v>
      </c>
      <c r="G185" s="83" t="str">
        <f>IFERROR(ROUND(G164*'Analysis_Additional (ADJUSTMT)'!H32, 0), "-")</f>
        <v>-</v>
      </c>
      <c r="H185" s="83" t="str">
        <f t="shared" si="51"/>
        <v>-</v>
      </c>
      <c r="I185" s="83" t="str">
        <f t="shared" si="52"/>
        <v>-</v>
      </c>
      <c r="J185" s="83" t="str">
        <f t="shared" si="59"/>
        <v>-</v>
      </c>
      <c r="K185" s="83" t="str">
        <f t="shared" si="53"/>
        <v>-</v>
      </c>
      <c r="L185" s="83" t="str">
        <f t="shared" si="54"/>
        <v>-</v>
      </c>
      <c r="M185" s="83" t="str">
        <f t="shared" si="60"/>
        <v>-</v>
      </c>
      <c r="N185" s="83" t="str">
        <f t="shared" si="55"/>
        <v>-</v>
      </c>
      <c r="O185" s="83" t="str">
        <f t="shared" si="56"/>
        <v>-</v>
      </c>
      <c r="P185" s="83" t="str">
        <f t="shared" si="57"/>
        <v>-</v>
      </c>
      <c r="Q185" s="83" t="str">
        <f t="shared" si="58"/>
        <v>-</v>
      </c>
    </row>
    <row r="186" spans="2:17" x14ac:dyDescent="0.45">
      <c r="B186" s="11" t="s">
        <v>122</v>
      </c>
      <c r="C186" s="83" t="str">
        <f t="shared" si="50"/>
        <v>-</v>
      </c>
      <c r="D186" s="83" t="str">
        <f t="shared" si="50"/>
        <v>-</v>
      </c>
      <c r="E186" s="83" t="str">
        <f t="shared" si="50"/>
        <v>-</v>
      </c>
      <c r="F186" s="83" t="str">
        <f t="shared" si="50"/>
        <v>-</v>
      </c>
      <c r="G186" s="83" t="str">
        <f>IFERROR(ROUND(G165*'Analysis_Additional (ADJUSTMT)'!H33, 0), "-")</f>
        <v>-</v>
      </c>
      <c r="H186" s="83" t="str">
        <f t="shared" si="51"/>
        <v>-</v>
      </c>
      <c r="I186" s="83" t="str">
        <f t="shared" si="52"/>
        <v>-</v>
      </c>
      <c r="J186" s="83" t="str">
        <f t="shared" si="59"/>
        <v>-</v>
      </c>
      <c r="K186" s="83" t="str">
        <f t="shared" si="53"/>
        <v>-</v>
      </c>
      <c r="L186" s="83" t="str">
        <f t="shared" si="54"/>
        <v>-</v>
      </c>
      <c r="M186" s="83" t="str">
        <f t="shared" si="60"/>
        <v>-</v>
      </c>
      <c r="N186" s="83" t="str">
        <f t="shared" si="55"/>
        <v>-</v>
      </c>
      <c r="O186" s="83" t="str">
        <f t="shared" si="56"/>
        <v>-</v>
      </c>
      <c r="P186" s="83" t="str">
        <f t="shared" si="57"/>
        <v>-</v>
      </c>
      <c r="Q186" s="83" t="str">
        <f t="shared" si="58"/>
        <v>-</v>
      </c>
    </row>
    <row r="187" spans="2:17" x14ac:dyDescent="0.45">
      <c r="B187" s="11" t="s">
        <v>123</v>
      </c>
      <c r="C187" s="83" t="str">
        <f t="shared" si="50"/>
        <v>-</v>
      </c>
      <c r="D187" s="83" t="str">
        <f t="shared" si="50"/>
        <v>-</v>
      </c>
      <c r="E187" s="83" t="str">
        <f t="shared" si="50"/>
        <v>-</v>
      </c>
      <c r="F187" s="83" t="str">
        <f t="shared" si="50"/>
        <v>-</v>
      </c>
      <c r="G187" s="83" t="str">
        <f>IFERROR(ROUND(G166*'Analysis_Additional (ADJUSTMT)'!H34, 0), "-")</f>
        <v>-</v>
      </c>
      <c r="H187" s="83" t="str">
        <f t="shared" si="51"/>
        <v>-</v>
      </c>
      <c r="I187" s="83" t="str">
        <f t="shared" si="52"/>
        <v>-</v>
      </c>
      <c r="J187" s="83" t="str">
        <f t="shared" si="59"/>
        <v>-</v>
      </c>
      <c r="K187" s="83" t="str">
        <f t="shared" si="53"/>
        <v>-</v>
      </c>
      <c r="L187" s="83" t="str">
        <f t="shared" si="54"/>
        <v>-</v>
      </c>
      <c r="M187" s="83" t="str">
        <f t="shared" si="60"/>
        <v>-</v>
      </c>
      <c r="N187" s="83" t="str">
        <f t="shared" si="55"/>
        <v>-</v>
      </c>
      <c r="O187" s="83" t="str">
        <f t="shared" si="56"/>
        <v>-</v>
      </c>
      <c r="P187" s="83" t="str">
        <f t="shared" si="57"/>
        <v>-</v>
      </c>
      <c r="Q187" s="83" t="str">
        <f t="shared" si="58"/>
        <v>-</v>
      </c>
    </row>
    <row r="188" spans="2:17" x14ac:dyDescent="0.45">
      <c r="B188" s="11" t="s">
        <v>124</v>
      </c>
      <c r="C188" s="83" t="str">
        <f t="shared" si="50"/>
        <v>-</v>
      </c>
      <c r="D188" s="83" t="str">
        <f t="shared" si="50"/>
        <v>-</v>
      </c>
      <c r="E188" s="83" t="str">
        <f t="shared" si="50"/>
        <v>-</v>
      </c>
      <c r="F188" s="83" t="str">
        <f t="shared" si="50"/>
        <v>-</v>
      </c>
      <c r="G188" s="83" t="str">
        <f>IFERROR(ROUND(G167*'Analysis_Additional (ADJUSTMT)'!H35, 0), "-")</f>
        <v>-</v>
      </c>
      <c r="H188" s="83" t="str">
        <f t="shared" si="51"/>
        <v>-</v>
      </c>
      <c r="I188" s="83" t="str">
        <f t="shared" si="52"/>
        <v>-</v>
      </c>
      <c r="J188" s="83" t="str">
        <f t="shared" si="59"/>
        <v>-</v>
      </c>
      <c r="K188" s="83" t="str">
        <f t="shared" si="53"/>
        <v>-</v>
      </c>
      <c r="L188" s="83" t="str">
        <f t="shared" si="54"/>
        <v>-</v>
      </c>
      <c r="M188" s="83" t="str">
        <f t="shared" si="60"/>
        <v>-</v>
      </c>
      <c r="N188" s="83" t="str">
        <f t="shared" si="55"/>
        <v>-</v>
      </c>
      <c r="O188" s="83" t="str">
        <f t="shared" si="56"/>
        <v>-</v>
      </c>
      <c r="P188" s="83" t="str">
        <f t="shared" si="57"/>
        <v>-</v>
      </c>
      <c r="Q188" s="83" t="str">
        <f t="shared" si="58"/>
        <v>-</v>
      </c>
    </row>
    <row r="189" spans="2:17" x14ac:dyDescent="0.45">
      <c r="B189" s="11" t="s">
        <v>125</v>
      </c>
      <c r="C189" s="83" t="str">
        <f t="shared" si="50"/>
        <v>-</v>
      </c>
      <c r="D189" s="83" t="str">
        <f t="shared" si="50"/>
        <v>-</v>
      </c>
      <c r="E189" s="83" t="str">
        <f t="shared" si="50"/>
        <v>-</v>
      </c>
      <c r="F189" s="83" t="str">
        <f t="shared" si="50"/>
        <v>-</v>
      </c>
      <c r="G189" s="83" t="str">
        <f>IFERROR(ROUND(G168*'Analysis_Additional (ADJUSTMT)'!H36, 0), "-")</f>
        <v>-</v>
      </c>
      <c r="H189" s="83" t="str">
        <f t="shared" si="51"/>
        <v>-</v>
      </c>
      <c r="I189" s="83" t="str">
        <f t="shared" si="52"/>
        <v>-</v>
      </c>
      <c r="J189" s="83" t="str">
        <f t="shared" si="59"/>
        <v>-</v>
      </c>
      <c r="K189" s="83" t="str">
        <f t="shared" si="53"/>
        <v>-</v>
      </c>
      <c r="L189" s="83" t="str">
        <f t="shared" si="54"/>
        <v>-</v>
      </c>
      <c r="M189" s="83" t="str">
        <f t="shared" si="60"/>
        <v>-</v>
      </c>
      <c r="N189" s="83" t="str">
        <f t="shared" si="55"/>
        <v>-</v>
      </c>
      <c r="O189" s="83" t="str">
        <f t="shared" si="56"/>
        <v>-</v>
      </c>
      <c r="P189" s="83" t="str">
        <f t="shared" si="57"/>
        <v>-</v>
      </c>
      <c r="Q189" s="83" t="str">
        <f t="shared" si="58"/>
        <v>-</v>
      </c>
    </row>
    <row r="190" spans="2:17" x14ac:dyDescent="0.45">
      <c r="B190" s="11" t="s">
        <v>98</v>
      </c>
      <c r="C190" s="83">
        <f t="shared" si="50"/>
        <v>43587</v>
      </c>
      <c r="D190" s="83">
        <f t="shared" si="50"/>
        <v>44031</v>
      </c>
      <c r="E190" s="83">
        <f t="shared" si="50"/>
        <v>38934</v>
      </c>
      <c r="F190" s="83">
        <f t="shared" si="50"/>
        <v>56977</v>
      </c>
      <c r="G190" s="83">
        <f>IFERROR(ROUND(G169*'Analysis_Additional (ADJUSTMT)'!H37, 0), "-")</f>
        <v>37489</v>
      </c>
      <c r="H190" s="83">
        <f t="shared" si="51"/>
        <v>27780</v>
      </c>
      <c r="I190" s="83">
        <f t="shared" si="52"/>
        <v>22919</v>
      </c>
      <c r="J190" s="83">
        <f t="shared" si="59"/>
        <v>4861</v>
      </c>
      <c r="K190" s="83">
        <f t="shared" si="53"/>
        <v>27780</v>
      </c>
      <c r="L190" s="83">
        <f t="shared" si="54"/>
        <v>21891</v>
      </c>
      <c r="M190" s="83">
        <f t="shared" si="60"/>
        <v>5889</v>
      </c>
      <c r="N190" s="83">
        <f t="shared" si="55"/>
        <v>21112</v>
      </c>
      <c r="O190" s="83">
        <f t="shared" si="56"/>
        <v>22140</v>
      </c>
      <c r="P190" s="83">
        <f t="shared" si="57"/>
        <v>35086</v>
      </c>
      <c r="Q190" s="83">
        <f t="shared" si="58"/>
        <v>35865</v>
      </c>
    </row>
    <row r="191" spans="2:17" x14ac:dyDescent="0.45">
      <c r="B191" s="11" t="s">
        <v>126</v>
      </c>
      <c r="C191" s="83" t="str">
        <f t="shared" si="50"/>
        <v>-</v>
      </c>
      <c r="D191" s="83" t="str">
        <f t="shared" si="50"/>
        <v>-</v>
      </c>
      <c r="E191" s="83" t="str">
        <f t="shared" si="50"/>
        <v>-</v>
      </c>
      <c r="F191" s="83" t="str">
        <f t="shared" si="50"/>
        <v>-</v>
      </c>
      <c r="G191" s="83" t="str">
        <f>IFERROR(ROUND(G170*'Analysis_Additional (ADJUSTMT)'!H38, 0), "-")</f>
        <v>-</v>
      </c>
      <c r="H191" s="83" t="str">
        <f t="shared" si="51"/>
        <v>-</v>
      </c>
      <c r="I191" s="83" t="str">
        <f t="shared" si="52"/>
        <v>-</v>
      </c>
      <c r="J191" s="83" t="str">
        <f t="shared" si="59"/>
        <v>-</v>
      </c>
      <c r="K191" s="83" t="str">
        <f t="shared" si="53"/>
        <v>-</v>
      </c>
      <c r="L191" s="83" t="str">
        <f t="shared" si="54"/>
        <v>-</v>
      </c>
      <c r="M191" s="83" t="str">
        <f t="shared" si="60"/>
        <v>-</v>
      </c>
      <c r="N191" s="83" t="str">
        <f t="shared" si="55"/>
        <v>-</v>
      </c>
      <c r="O191" s="83" t="str">
        <f t="shared" si="56"/>
        <v>-</v>
      </c>
      <c r="P191" s="83" t="str">
        <f t="shared" si="57"/>
        <v>-</v>
      </c>
      <c r="Q191" s="83" t="str">
        <f t="shared" si="58"/>
        <v>-</v>
      </c>
    </row>
    <row r="193" spans="2:17" x14ac:dyDescent="0.45">
      <c r="B193" s="72"/>
      <c r="C193" s="160"/>
      <c r="D193" s="160"/>
      <c r="E193" s="160"/>
      <c r="F193" s="160"/>
      <c r="G193" s="323" t="s">
        <v>319</v>
      </c>
      <c r="H193" s="323"/>
      <c r="I193" s="323"/>
      <c r="J193" s="323"/>
      <c r="K193" s="323"/>
      <c r="L193" s="323"/>
      <c r="M193" s="323"/>
      <c r="N193" s="324" t="s">
        <v>320</v>
      </c>
      <c r="O193" s="325"/>
      <c r="P193" s="326" t="s">
        <v>321</v>
      </c>
      <c r="Q193" s="327"/>
    </row>
    <row r="194" spans="2:17" ht="42.75" x14ac:dyDescent="0.45">
      <c r="B194" s="11" t="s">
        <v>284</v>
      </c>
      <c r="C194" s="12" t="s">
        <v>58</v>
      </c>
      <c r="D194" s="68" t="s">
        <v>59</v>
      </c>
      <c r="E194" s="68" t="s">
        <v>60</v>
      </c>
      <c r="F194" s="68" t="s">
        <v>61</v>
      </c>
      <c r="G194" s="68" t="s">
        <v>314</v>
      </c>
      <c r="H194" s="68" t="s">
        <v>273</v>
      </c>
      <c r="I194" s="68" t="s">
        <v>274</v>
      </c>
      <c r="J194" s="68" t="s">
        <v>315</v>
      </c>
      <c r="K194" s="68" t="s">
        <v>276</v>
      </c>
      <c r="L194" s="68" t="s">
        <v>277</v>
      </c>
      <c r="M194" s="68" t="s">
        <v>316</v>
      </c>
      <c r="N194" s="68" t="s">
        <v>280</v>
      </c>
      <c r="O194" s="68" t="s">
        <v>282</v>
      </c>
      <c r="P194" s="68" t="s">
        <v>317</v>
      </c>
      <c r="Q194" s="68" t="s">
        <v>318</v>
      </c>
    </row>
    <row r="195" spans="2:17" x14ac:dyDescent="0.45">
      <c r="B195" s="11" t="s">
        <v>284</v>
      </c>
      <c r="C195" s="159">
        <f t="shared" ref="C195:Q195" si="61">SUM(C175:C191)</f>
        <v>614228</v>
      </c>
      <c r="D195" s="159">
        <f t="shared" si="61"/>
        <v>543652</v>
      </c>
      <c r="E195" s="159">
        <f t="shared" si="61"/>
        <v>440133</v>
      </c>
      <c r="F195" s="159">
        <f t="shared" si="61"/>
        <v>619207</v>
      </c>
      <c r="G195" s="159">
        <f t="shared" si="61"/>
        <v>467563</v>
      </c>
      <c r="H195" s="159">
        <f t="shared" si="61"/>
        <v>426702</v>
      </c>
      <c r="I195" s="159">
        <f t="shared" si="61"/>
        <v>326677</v>
      </c>
      <c r="J195" s="159">
        <f t="shared" si="61"/>
        <v>100025</v>
      </c>
      <c r="K195" s="159">
        <f t="shared" si="61"/>
        <v>408163</v>
      </c>
      <c r="L195" s="159">
        <f t="shared" si="61"/>
        <v>296357</v>
      </c>
      <c r="M195" s="159">
        <f t="shared" si="61"/>
        <v>111806</v>
      </c>
      <c r="N195" s="159">
        <f t="shared" si="61"/>
        <v>216975</v>
      </c>
      <c r="O195" s="159">
        <f t="shared" si="61"/>
        <v>247295</v>
      </c>
      <c r="P195" s="159">
        <f t="shared" si="61"/>
        <v>322850</v>
      </c>
      <c r="Q195" s="159">
        <f t="shared" si="61"/>
        <v>402232</v>
      </c>
    </row>
    <row r="196" spans="2:17" x14ac:dyDescent="0.45">
      <c r="B196" s="11" t="s">
        <v>266</v>
      </c>
      <c r="C196" s="159">
        <f>SUM(C175, C178:C191)</f>
        <v>486440</v>
      </c>
      <c r="D196" s="159">
        <f t="shared" ref="D196:F196" si="62">SUM(D175, D178:D191)</f>
        <v>437262</v>
      </c>
      <c r="E196" s="159">
        <f t="shared" si="62"/>
        <v>347537</v>
      </c>
      <c r="F196" s="159">
        <f t="shared" si="62"/>
        <v>488345</v>
      </c>
      <c r="G196" s="159">
        <f t="shared" ref="G196:Q196" si="63">SUM(G175, G178:G191)</f>
        <v>356462</v>
      </c>
      <c r="H196" s="159">
        <f t="shared" si="63"/>
        <v>321144</v>
      </c>
      <c r="I196" s="159">
        <f t="shared" si="63"/>
        <v>247709</v>
      </c>
      <c r="J196" s="159">
        <f t="shared" si="63"/>
        <v>73435</v>
      </c>
      <c r="K196" s="159">
        <f t="shared" si="63"/>
        <v>307236</v>
      </c>
      <c r="L196" s="159">
        <f t="shared" si="63"/>
        <v>226305</v>
      </c>
      <c r="M196" s="159">
        <f t="shared" si="63"/>
        <v>80931</v>
      </c>
      <c r="N196" s="159">
        <f t="shared" si="63"/>
        <v>189553</v>
      </c>
      <c r="O196" s="159">
        <f t="shared" si="63"/>
        <v>210957</v>
      </c>
      <c r="P196" s="159">
        <f t="shared" si="63"/>
        <v>262040</v>
      </c>
      <c r="Q196" s="159">
        <f t="shared" si="63"/>
        <v>298792</v>
      </c>
    </row>
    <row r="197" spans="2:17" x14ac:dyDescent="0.45">
      <c r="B197" s="11" t="s">
        <v>267</v>
      </c>
      <c r="C197" s="159">
        <f>C176+C177</f>
        <v>127788</v>
      </c>
      <c r="D197" s="159">
        <f t="shared" ref="D197:F197" si="64">D176+D177</f>
        <v>106390</v>
      </c>
      <c r="E197" s="159">
        <f t="shared" si="64"/>
        <v>92596</v>
      </c>
      <c r="F197" s="159">
        <f t="shared" si="64"/>
        <v>130862</v>
      </c>
      <c r="G197" s="159">
        <f t="shared" ref="G197:Q197" si="65">G176+G177</f>
        <v>111101</v>
      </c>
      <c r="H197" s="159">
        <f t="shared" si="65"/>
        <v>105558</v>
      </c>
      <c r="I197" s="159">
        <f t="shared" si="65"/>
        <v>78968</v>
      </c>
      <c r="J197" s="159">
        <f t="shared" si="65"/>
        <v>26590</v>
      </c>
      <c r="K197" s="159">
        <f t="shared" si="65"/>
        <v>100927</v>
      </c>
      <c r="L197" s="159">
        <f t="shared" si="65"/>
        <v>70052</v>
      </c>
      <c r="M197" s="159">
        <f t="shared" si="65"/>
        <v>30875</v>
      </c>
      <c r="N197" s="159">
        <f t="shared" si="65"/>
        <v>27422</v>
      </c>
      <c r="O197" s="159">
        <f t="shared" si="65"/>
        <v>36338</v>
      </c>
      <c r="P197" s="159">
        <f t="shared" si="65"/>
        <v>60810</v>
      </c>
      <c r="Q197" s="159">
        <f t="shared" si="65"/>
        <v>103440</v>
      </c>
    </row>
    <row r="198" spans="2:17" x14ac:dyDescent="0.45">
      <c r="B198" s="72"/>
      <c r="C198" s="162"/>
      <c r="D198" s="162"/>
      <c r="E198" s="162"/>
      <c r="F198" s="162"/>
      <c r="G198" s="162"/>
      <c r="H198" s="162"/>
      <c r="I198" s="162"/>
      <c r="J198" s="162"/>
      <c r="K198" s="162"/>
      <c r="L198" s="162"/>
      <c r="M198" s="162"/>
      <c r="N198" s="162"/>
      <c r="O198" s="162"/>
      <c r="P198" s="162"/>
    </row>
    <row r="199" spans="2:17" x14ac:dyDescent="0.45">
      <c r="B199" s="72"/>
      <c r="C199" s="162"/>
      <c r="D199" s="162"/>
      <c r="E199" s="162"/>
      <c r="F199" s="162"/>
      <c r="G199" s="162"/>
      <c r="H199" s="162"/>
      <c r="I199" s="162"/>
      <c r="J199" s="162"/>
      <c r="K199" s="162"/>
      <c r="L199" s="162"/>
      <c r="M199" s="162"/>
      <c r="N199" s="162"/>
      <c r="O199" s="162"/>
      <c r="P199" s="162"/>
    </row>
    <row r="200" spans="2:17" ht="42.75" x14ac:dyDescent="0.45">
      <c r="B200" s="68" t="s">
        <v>104</v>
      </c>
      <c r="C200" s="161" t="s">
        <v>322</v>
      </c>
      <c r="D200" s="161" t="s">
        <v>323</v>
      </c>
      <c r="E200" s="161" t="s">
        <v>324</v>
      </c>
      <c r="F200" s="161" t="s">
        <v>325</v>
      </c>
      <c r="G200" s="161" t="s">
        <v>326</v>
      </c>
      <c r="H200" s="161" t="s">
        <v>327</v>
      </c>
      <c r="I200" s="68" t="s">
        <v>328</v>
      </c>
      <c r="L200" s="162"/>
      <c r="M200" s="162"/>
      <c r="N200" s="162"/>
      <c r="O200" s="162"/>
      <c r="P200" s="162"/>
    </row>
    <row r="201" spans="2:17" x14ac:dyDescent="0.45">
      <c r="B201" s="68" t="s">
        <v>156</v>
      </c>
      <c r="C201" s="68" t="s">
        <v>329</v>
      </c>
      <c r="D201" s="12" t="s">
        <v>263</v>
      </c>
      <c r="E201" s="159" t="s">
        <v>263</v>
      </c>
      <c r="F201" s="159" t="s">
        <v>263</v>
      </c>
      <c r="G201" s="12" t="s">
        <v>263</v>
      </c>
      <c r="H201" s="12" t="s">
        <v>263</v>
      </c>
      <c r="I201" s="68" t="s">
        <v>330</v>
      </c>
      <c r="L201" s="162"/>
      <c r="M201" s="162"/>
      <c r="N201" s="162"/>
      <c r="O201" s="162"/>
      <c r="P201" s="162"/>
    </row>
    <row r="202" spans="2:17" x14ac:dyDescent="0.45">
      <c r="B202" s="11" t="s">
        <v>73</v>
      </c>
      <c r="C202" s="159" t="s">
        <v>331</v>
      </c>
      <c r="D202" s="159">
        <v>3879</v>
      </c>
      <c r="E202" s="159">
        <v>0</v>
      </c>
      <c r="F202" s="159">
        <v>940</v>
      </c>
      <c r="G202" s="159">
        <v>2939</v>
      </c>
      <c r="H202" s="159">
        <v>0</v>
      </c>
      <c r="I202" s="166" t="s">
        <v>332</v>
      </c>
      <c r="L202" s="162"/>
      <c r="M202" s="162"/>
      <c r="N202" s="162"/>
      <c r="O202" s="162"/>
      <c r="P202" s="162"/>
    </row>
    <row r="203" spans="2:17" x14ac:dyDescent="0.45">
      <c r="B203" s="11" t="s">
        <v>94</v>
      </c>
      <c r="C203" s="159" t="s">
        <v>333</v>
      </c>
      <c r="D203" s="159">
        <v>25483</v>
      </c>
      <c r="E203" s="159">
        <v>0</v>
      </c>
      <c r="F203" s="159">
        <v>11750</v>
      </c>
      <c r="G203" s="159">
        <v>9497</v>
      </c>
      <c r="H203" s="159">
        <f>3055+1181</f>
        <v>4236</v>
      </c>
      <c r="I203" s="166" t="s">
        <v>334</v>
      </c>
      <c r="L203" s="162"/>
      <c r="M203" s="162"/>
      <c r="N203" s="162"/>
      <c r="O203" s="162"/>
      <c r="P203" s="162"/>
    </row>
    <row r="204" spans="2:17" x14ac:dyDescent="0.45">
      <c r="B204" s="11" t="s">
        <v>95</v>
      </c>
      <c r="C204" s="159" t="s">
        <v>335</v>
      </c>
      <c r="D204" s="159">
        <v>1213</v>
      </c>
      <c r="E204" s="159">
        <f>13+93</f>
        <v>106</v>
      </c>
      <c r="F204" s="159">
        <v>442</v>
      </c>
      <c r="G204" s="159">
        <v>0</v>
      </c>
      <c r="H204" s="159">
        <v>665</v>
      </c>
      <c r="I204" s="166" t="s">
        <v>336</v>
      </c>
      <c r="L204" s="162"/>
      <c r="M204" s="162"/>
      <c r="N204" s="162"/>
      <c r="O204" s="162"/>
      <c r="P204" s="162"/>
    </row>
    <row r="205" spans="2:17" x14ac:dyDescent="0.45">
      <c r="B205" s="11" t="s">
        <v>96</v>
      </c>
      <c r="C205" s="159" t="s">
        <v>337</v>
      </c>
      <c r="D205" s="159">
        <v>9384</v>
      </c>
      <c r="E205" s="159">
        <v>0</v>
      </c>
      <c r="F205" s="159">
        <v>1748</v>
      </c>
      <c r="G205" s="159">
        <v>7636</v>
      </c>
      <c r="H205" s="159">
        <v>0</v>
      </c>
      <c r="I205" s="166" t="s">
        <v>338</v>
      </c>
      <c r="L205" s="162"/>
      <c r="M205" s="162"/>
      <c r="N205" s="162"/>
      <c r="O205" s="162"/>
      <c r="P205" s="162"/>
    </row>
    <row r="206" spans="2:17" x14ac:dyDescent="0.45">
      <c r="B206" s="11" t="s">
        <v>97</v>
      </c>
      <c r="C206" s="159" t="s">
        <v>339</v>
      </c>
      <c r="D206" s="159">
        <v>14759</v>
      </c>
      <c r="E206" s="159">
        <v>2457</v>
      </c>
      <c r="F206" s="159">
        <v>5288</v>
      </c>
      <c r="G206" s="159">
        <v>7014</v>
      </c>
      <c r="H206" s="159">
        <v>0</v>
      </c>
      <c r="I206" s="166" t="s">
        <v>340</v>
      </c>
      <c r="L206" s="162"/>
      <c r="M206" s="162"/>
      <c r="N206" s="162"/>
      <c r="O206" s="162"/>
      <c r="P206" s="162"/>
    </row>
    <row r="207" spans="2:17" x14ac:dyDescent="0.45">
      <c r="B207" s="11" t="s">
        <v>99</v>
      </c>
      <c r="C207" s="159" t="s">
        <v>341</v>
      </c>
      <c r="D207" s="159">
        <v>3644</v>
      </c>
      <c r="E207" s="159">
        <v>541</v>
      </c>
      <c r="F207" s="159">
        <v>101</v>
      </c>
      <c r="G207" s="159">
        <v>3002</v>
      </c>
      <c r="H207" s="159">
        <v>0</v>
      </c>
      <c r="I207" s="166" t="s">
        <v>342</v>
      </c>
      <c r="L207" s="162"/>
      <c r="M207" s="162"/>
      <c r="N207" s="162"/>
      <c r="O207" s="162"/>
      <c r="P207" s="162"/>
    </row>
    <row r="208" spans="2:17" x14ac:dyDescent="0.45">
      <c r="B208" s="11" t="s">
        <v>100</v>
      </c>
      <c r="C208" s="159" t="s">
        <v>343</v>
      </c>
      <c r="D208" s="159">
        <v>4093</v>
      </c>
      <c r="E208" s="159">
        <f>1100+500</f>
        <v>1600</v>
      </c>
      <c r="F208" s="159">
        <v>-1212</v>
      </c>
      <c r="G208" s="159">
        <v>3435</v>
      </c>
      <c r="H208" s="159">
        <v>270</v>
      </c>
      <c r="I208" s="166" t="s">
        <v>344</v>
      </c>
      <c r="L208" s="162"/>
      <c r="M208" s="162"/>
      <c r="N208" s="162"/>
      <c r="O208" s="162"/>
      <c r="P208" s="162"/>
    </row>
    <row r="209" spans="2:16" x14ac:dyDescent="0.45">
      <c r="B209" s="11" t="s">
        <v>120</v>
      </c>
      <c r="C209" s="159" t="s">
        <v>345</v>
      </c>
      <c r="D209" s="159">
        <v>55129</v>
      </c>
      <c r="E209" s="159">
        <f>31+36434</f>
        <v>36465</v>
      </c>
      <c r="F209" s="159">
        <v>-3377</v>
      </c>
      <c r="G209" s="159">
        <v>22041</v>
      </c>
      <c r="H209" s="159">
        <v>0</v>
      </c>
      <c r="I209" s="166" t="s">
        <v>346</v>
      </c>
      <c r="L209" s="162"/>
      <c r="M209" s="162"/>
      <c r="N209" s="162"/>
      <c r="O209" s="162"/>
      <c r="P209" s="162"/>
    </row>
    <row r="210" spans="2:16" x14ac:dyDescent="0.45">
      <c r="B210" s="11" t="s">
        <v>102</v>
      </c>
      <c r="C210" s="159" t="s">
        <v>347</v>
      </c>
      <c r="D210" s="159">
        <v>5193</v>
      </c>
      <c r="E210" s="159">
        <v>663</v>
      </c>
      <c r="F210" s="159">
        <v>1101</v>
      </c>
      <c r="G210" s="159">
        <v>3429</v>
      </c>
      <c r="H210" s="159">
        <v>0</v>
      </c>
      <c r="I210" s="166" t="s">
        <v>348</v>
      </c>
      <c r="L210" s="162"/>
      <c r="M210" s="162"/>
      <c r="N210" s="162"/>
      <c r="O210" s="162"/>
      <c r="P210" s="162"/>
    </row>
    <row r="211" spans="2:16" x14ac:dyDescent="0.45">
      <c r="B211" s="11" t="s">
        <v>103</v>
      </c>
      <c r="C211" s="159" t="s">
        <v>349</v>
      </c>
      <c r="D211" s="159">
        <v>33639</v>
      </c>
      <c r="E211" s="159">
        <f>5959+6895</f>
        <v>12854</v>
      </c>
      <c r="F211" s="159">
        <v>5925</v>
      </c>
      <c r="G211" s="159">
        <v>4955</v>
      </c>
      <c r="H211" s="159">
        <v>9905</v>
      </c>
      <c r="I211" s="166" t="s">
        <v>348</v>
      </c>
      <c r="L211" s="162"/>
      <c r="M211" s="162"/>
      <c r="N211" s="162"/>
      <c r="O211" s="162"/>
      <c r="P211" s="162"/>
    </row>
    <row r="212" spans="2:16" x14ac:dyDescent="0.45">
      <c r="B212" s="11" t="s">
        <v>121</v>
      </c>
      <c r="C212" s="159" t="s">
        <v>170</v>
      </c>
      <c r="D212" s="159" t="s">
        <v>170</v>
      </c>
      <c r="E212" s="159" t="s">
        <v>170</v>
      </c>
      <c r="F212" s="159" t="s">
        <v>170</v>
      </c>
      <c r="G212" s="159" t="s">
        <v>170</v>
      </c>
      <c r="H212" s="159" t="s">
        <v>170</v>
      </c>
      <c r="I212" s="166"/>
      <c r="L212" s="162"/>
      <c r="M212" s="162"/>
      <c r="N212" s="162"/>
      <c r="O212" s="162"/>
      <c r="P212" s="162"/>
    </row>
    <row r="213" spans="2:16" x14ac:dyDescent="0.45">
      <c r="B213" s="11" t="s">
        <v>122</v>
      </c>
      <c r="C213" s="159" t="s">
        <v>170</v>
      </c>
      <c r="D213" s="159" t="s">
        <v>170</v>
      </c>
      <c r="E213" s="159" t="s">
        <v>170</v>
      </c>
      <c r="F213" s="159" t="s">
        <v>170</v>
      </c>
      <c r="G213" s="159" t="s">
        <v>170</v>
      </c>
      <c r="H213" s="159" t="s">
        <v>170</v>
      </c>
      <c r="I213" s="166"/>
      <c r="L213" s="162"/>
      <c r="M213" s="162"/>
      <c r="N213" s="162"/>
      <c r="O213" s="162"/>
      <c r="P213" s="162"/>
    </row>
    <row r="214" spans="2:16" x14ac:dyDescent="0.45">
      <c r="B214" s="11" t="s">
        <v>123</v>
      </c>
      <c r="C214" s="159" t="s">
        <v>170</v>
      </c>
      <c r="D214" s="159" t="s">
        <v>170</v>
      </c>
      <c r="E214" s="159" t="s">
        <v>170</v>
      </c>
      <c r="F214" s="159" t="s">
        <v>170</v>
      </c>
      <c r="G214" s="159" t="s">
        <v>170</v>
      </c>
      <c r="H214" s="159" t="s">
        <v>170</v>
      </c>
      <c r="I214" s="166"/>
      <c r="L214" s="162"/>
      <c r="M214" s="162"/>
      <c r="N214" s="162"/>
      <c r="O214" s="162"/>
      <c r="P214" s="162"/>
    </row>
    <row r="215" spans="2:16" x14ac:dyDescent="0.45">
      <c r="B215" s="11" t="s">
        <v>124</v>
      </c>
      <c r="C215" s="159" t="s">
        <v>170</v>
      </c>
      <c r="D215" s="159" t="s">
        <v>170</v>
      </c>
      <c r="E215" s="159" t="s">
        <v>170</v>
      </c>
      <c r="F215" s="159" t="s">
        <v>170</v>
      </c>
      <c r="G215" s="159" t="s">
        <v>170</v>
      </c>
      <c r="H215" s="159" t="s">
        <v>170</v>
      </c>
      <c r="I215" s="166"/>
      <c r="L215" s="162"/>
      <c r="M215" s="162"/>
      <c r="N215" s="162"/>
      <c r="O215" s="162"/>
      <c r="P215" s="162"/>
    </row>
    <row r="216" spans="2:16" x14ac:dyDescent="0.45">
      <c r="B216" s="11" t="s">
        <v>125</v>
      </c>
      <c r="C216" s="159" t="s">
        <v>170</v>
      </c>
      <c r="D216" s="159" t="s">
        <v>170</v>
      </c>
      <c r="E216" s="159" t="s">
        <v>170</v>
      </c>
      <c r="F216" s="159" t="s">
        <v>170</v>
      </c>
      <c r="G216" s="159" t="s">
        <v>170</v>
      </c>
      <c r="H216" s="159" t="s">
        <v>170</v>
      </c>
      <c r="I216" s="166"/>
      <c r="L216" s="162"/>
      <c r="M216" s="162"/>
      <c r="N216" s="162"/>
      <c r="O216" s="162"/>
      <c r="P216" s="162"/>
    </row>
    <row r="217" spans="2:16" x14ac:dyDescent="0.45">
      <c r="B217" s="11" t="s">
        <v>98</v>
      </c>
      <c r="C217" s="159" t="s">
        <v>350</v>
      </c>
      <c r="D217" s="159">
        <v>14560</v>
      </c>
      <c r="E217" s="159">
        <v>9704</v>
      </c>
      <c r="F217" s="159">
        <v>365</v>
      </c>
      <c r="G217" s="159">
        <v>4491</v>
      </c>
      <c r="H217" s="159">
        <v>0</v>
      </c>
      <c r="I217" s="166" t="s">
        <v>351</v>
      </c>
      <c r="L217" s="162"/>
      <c r="P217" s="38"/>
    </row>
    <row r="218" spans="2:16" x14ac:dyDescent="0.45">
      <c r="B218" s="11" t="s">
        <v>126</v>
      </c>
      <c r="C218" s="159" t="s">
        <v>170</v>
      </c>
      <c r="D218" s="159" t="s">
        <v>170</v>
      </c>
      <c r="E218" s="159" t="s">
        <v>170</v>
      </c>
      <c r="F218" s="159" t="s">
        <v>170</v>
      </c>
      <c r="G218" s="159" t="s">
        <v>170</v>
      </c>
      <c r="H218" s="159" t="s">
        <v>170</v>
      </c>
      <c r="I218" s="166"/>
      <c r="P218" s="38"/>
    </row>
    <row r="219" spans="2:16" x14ac:dyDescent="0.45">
      <c r="B219" s="72"/>
      <c r="C219" s="162"/>
      <c r="D219" s="162"/>
      <c r="E219" s="162"/>
      <c r="F219" s="162"/>
      <c r="G219" s="162"/>
      <c r="H219" s="162"/>
      <c r="I219" s="162"/>
      <c r="J219" s="162"/>
      <c r="K219" s="162"/>
      <c r="L219" s="162"/>
      <c r="M219" s="162"/>
      <c r="N219" s="162"/>
      <c r="O219" s="162"/>
      <c r="P219" s="162"/>
    </row>
    <row r="220" spans="2:16" ht="47.45" customHeight="1" x14ac:dyDescent="0.45">
      <c r="B220" s="68" t="s">
        <v>104</v>
      </c>
      <c r="C220" s="68" t="s">
        <v>352</v>
      </c>
      <c r="D220" s="68" t="s">
        <v>353</v>
      </c>
      <c r="E220" s="68" t="s">
        <v>328</v>
      </c>
      <c r="H220" s="162"/>
      <c r="I220" s="162"/>
      <c r="J220" s="162"/>
      <c r="K220" s="162"/>
      <c r="L220" s="162"/>
      <c r="M220" s="162"/>
      <c r="N220" s="162"/>
      <c r="O220" s="162"/>
      <c r="P220" s="162"/>
    </row>
    <row r="221" spans="2:16" x14ac:dyDescent="0.45">
      <c r="B221" s="68" t="s">
        <v>156</v>
      </c>
      <c r="C221" s="12" t="s">
        <v>263</v>
      </c>
      <c r="D221" s="12" t="s">
        <v>263</v>
      </c>
      <c r="E221" s="68" t="s">
        <v>330</v>
      </c>
      <c r="H221" s="162"/>
      <c r="I221" s="162"/>
      <c r="J221" s="162"/>
      <c r="K221" s="162"/>
      <c r="L221" s="162"/>
      <c r="M221" s="162"/>
      <c r="N221" s="162"/>
      <c r="O221" s="162"/>
      <c r="P221" s="162"/>
    </row>
    <row r="222" spans="2:16" x14ac:dyDescent="0.45">
      <c r="B222" s="11" t="s">
        <v>73</v>
      </c>
      <c r="C222" s="159">
        <f t="shared" ref="C222:C238" si="66">M175</f>
        <v>4310</v>
      </c>
      <c r="D222" s="159">
        <f>'Analysis_Additional (ENG)'!J61</f>
        <v>1476</v>
      </c>
      <c r="E222" s="83" t="s">
        <v>354</v>
      </c>
      <c r="H222" s="162"/>
      <c r="I222" s="162"/>
      <c r="J222" s="162"/>
      <c r="K222" s="162"/>
      <c r="L222" s="162"/>
      <c r="M222" s="162"/>
      <c r="N222" s="162"/>
      <c r="O222" s="162"/>
      <c r="P222" s="162"/>
    </row>
    <row r="223" spans="2:16" x14ac:dyDescent="0.45">
      <c r="B223" s="11" t="s">
        <v>94</v>
      </c>
      <c r="C223" s="159">
        <f t="shared" si="66"/>
        <v>29768</v>
      </c>
      <c r="D223" s="159">
        <f>'Analysis_Additional (WALES)'!K46</f>
        <v>16036</v>
      </c>
      <c r="E223" s="83" t="s">
        <v>355</v>
      </c>
      <c r="H223" s="162"/>
      <c r="I223" s="162"/>
      <c r="J223" s="162"/>
      <c r="K223" s="162"/>
      <c r="L223" s="162"/>
      <c r="M223" s="162"/>
      <c r="N223" s="162"/>
      <c r="O223" s="162"/>
      <c r="P223" s="162"/>
    </row>
    <row r="224" spans="2:16" x14ac:dyDescent="0.45">
      <c r="B224" s="11" t="s">
        <v>95</v>
      </c>
      <c r="C224" s="159">
        <f t="shared" si="66"/>
        <v>1107</v>
      </c>
      <c r="D224" s="159">
        <v>442</v>
      </c>
      <c r="E224" s="83" t="s">
        <v>356</v>
      </c>
      <c r="H224" s="162"/>
      <c r="I224" s="162"/>
      <c r="J224" s="162"/>
      <c r="K224" s="162"/>
      <c r="L224" s="162"/>
      <c r="M224" s="162"/>
      <c r="N224" s="162"/>
      <c r="O224" s="162"/>
      <c r="P224" s="162"/>
    </row>
    <row r="225" spans="2:16" x14ac:dyDescent="0.45">
      <c r="B225" s="11" t="s">
        <v>96</v>
      </c>
      <c r="C225" s="159">
        <f t="shared" si="66"/>
        <v>8336</v>
      </c>
      <c r="D225" s="159">
        <f>'Analysis_Additional (ENG)'!J64</f>
        <v>1752</v>
      </c>
      <c r="E225" s="83" t="s">
        <v>357</v>
      </c>
      <c r="H225" s="162"/>
      <c r="I225" s="162"/>
      <c r="J225" s="162"/>
      <c r="K225" s="162"/>
      <c r="L225" s="162"/>
      <c r="M225" s="162"/>
      <c r="N225" s="162"/>
      <c r="O225" s="162"/>
      <c r="P225" s="162"/>
    </row>
    <row r="226" spans="2:16" x14ac:dyDescent="0.45">
      <c r="B226" s="11" t="s">
        <v>97</v>
      </c>
      <c r="C226" s="159">
        <f t="shared" si="66"/>
        <v>11883</v>
      </c>
      <c r="D226" s="159">
        <f>'Analysis_Additional (ENG)'!J65</f>
        <v>5218.4599999999991</v>
      </c>
      <c r="E226" s="83" t="s">
        <v>357</v>
      </c>
      <c r="H226" s="162"/>
      <c r="I226" s="162"/>
      <c r="J226" s="162"/>
      <c r="K226" s="162"/>
      <c r="L226" s="162"/>
      <c r="M226" s="162"/>
      <c r="N226" s="162"/>
      <c r="O226" s="162"/>
      <c r="P226" s="162"/>
    </row>
    <row r="227" spans="2:16" x14ac:dyDescent="0.45">
      <c r="B227" s="11" t="s">
        <v>99</v>
      </c>
      <c r="C227" s="159">
        <f t="shared" si="66"/>
        <v>4177</v>
      </c>
      <c r="D227" s="159">
        <f>'Analysis_Additional (ENG)'!J66</f>
        <v>976</v>
      </c>
      <c r="E227" s="83" t="s">
        <v>354</v>
      </c>
      <c r="H227" s="162"/>
      <c r="I227" s="162"/>
      <c r="J227" s="162"/>
      <c r="K227" s="162"/>
      <c r="L227" s="162"/>
      <c r="M227" s="162"/>
      <c r="N227" s="162"/>
      <c r="O227" s="162"/>
      <c r="P227" s="162"/>
    </row>
    <row r="228" spans="2:16" x14ac:dyDescent="0.45">
      <c r="B228" s="11" t="s">
        <v>100</v>
      </c>
      <c r="C228" s="159">
        <f t="shared" si="66"/>
        <v>3509</v>
      </c>
      <c r="D228" s="159">
        <f>'Analysis_Additional (ENG)'!J67</f>
        <v>606</v>
      </c>
      <c r="E228" s="83" t="s">
        <v>354</v>
      </c>
      <c r="H228" s="162"/>
      <c r="I228" s="162"/>
      <c r="J228" s="162"/>
      <c r="K228" s="162"/>
      <c r="L228" s="162"/>
      <c r="M228" s="162"/>
      <c r="N228" s="162"/>
      <c r="O228" s="162"/>
      <c r="P228" s="162"/>
    </row>
    <row r="229" spans="2:16" x14ac:dyDescent="0.45">
      <c r="B229" s="11" t="s">
        <v>120</v>
      </c>
      <c r="C229" s="159">
        <f t="shared" si="66"/>
        <v>19586</v>
      </c>
      <c r="D229" s="159">
        <f>'Analysis_Additional (ENG)'!J68</f>
        <v>2267</v>
      </c>
      <c r="E229" s="83" t="s">
        <v>354</v>
      </c>
      <c r="H229" s="162"/>
      <c r="I229" s="162"/>
      <c r="J229" s="162"/>
      <c r="K229" s="162"/>
      <c r="L229" s="162"/>
      <c r="M229" s="162"/>
      <c r="N229" s="162"/>
      <c r="O229" s="162"/>
      <c r="P229" s="162"/>
    </row>
    <row r="230" spans="2:16" x14ac:dyDescent="0.45">
      <c r="B230" s="11" t="s">
        <v>102</v>
      </c>
      <c r="C230" s="159">
        <f t="shared" si="66"/>
        <v>4727</v>
      </c>
      <c r="D230" s="159">
        <f>'Analysis_Additional (ENG)'!J69</f>
        <v>1295</v>
      </c>
      <c r="E230" s="83" t="s">
        <v>354</v>
      </c>
      <c r="H230" s="162"/>
      <c r="I230" s="162"/>
      <c r="J230" s="162"/>
      <c r="K230" s="162"/>
      <c r="L230" s="162"/>
      <c r="M230" s="162"/>
      <c r="N230" s="162"/>
      <c r="O230" s="162"/>
      <c r="P230" s="162"/>
    </row>
    <row r="231" spans="2:16" x14ac:dyDescent="0.45">
      <c r="B231" s="11" t="s">
        <v>103</v>
      </c>
      <c r="C231" s="159">
        <f t="shared" si="66"/>
        <v>18514</v>
      </c>
      <c r="D231" s="159">
        <f>'Analysis_Additional (ENG)'!J70</f>
        <v>2191</v>
      </c>
      <c r="E231" s="83" t="s">
        <v>354</v>
      </c>
      <c r="H231" s="162"/>
      <c r="I231" s="162"/>
      <c r="J231" s="162"/>
      <c r="K231" s="162"/>
      <c r="L231" s="162"/>
      <c r="M231" s="162"/>
      <c r="N231" s="162"/>
      <c r="O231" s="162"/>
      <c r="P231" s="162"/>
    </row>
    <row r="232" spans="2:16" x14ac:dyDescent="0.45">
      <c r="B232" s="11" t="s">
        <v>121</v>
      </c>
      <c r="C232" s="159" t="str">
        <f t="shared" si="66"/>
        <v>-</v>
      </c>
      <c r="D232" s="159" t="str">
        <f>'Analysis_Additional (ENG)'!J71</f>
        <v>-</v>
      </c>
      <c r="E232" s="83"/>
      <c r="H232" s="162"/>
      <c r="I232" s="162"/>
      <c r="J232" s="162"/>
      <c r="K232" s="162"/>
      <c r="L232" s="162"/>
      <c r="M232" s="162"/>
      <c r="N232" s="162"/>
      <c r="O232" s="162"/>
      <c r="P232" s="162"/>
    </row>
    <row r="233" spans="2:16" x14ac:dyDescent="0.45">
      <c r="B233" s="11" t="s">
        <v>122</v>
      </c>
      <c r="C233" s="159" t="str">
        <f t="shared" si="66"/>
        <v>-</v>
      </c>
      <c r="D233" s="159" t="str">
        <f>'Analysis_Additional (ENG)'!J72</f>
        <v>-</v>
      </c>
      <c r="E233" s="83"/>
      <c r="H233" s="162"/>
      <c r="I233" s="162"/>
      <c r="J233" s="162"/>
      <c r="K233" s="162"/>
      <c r="L233" s="162"/>
      <c r="M233" s="162"/>
      <c r="N233" s="162"/>
      <c r="O233" s="162"/>
      <c r="P233" s="162"/>
    </row>
    <row r="234" spans="2:16" x14ac:dyDescent="0.45">
      <c r="B234" s="11" t="s">
        <v>123</v>
      </c>
      <c r="C234" s="159" t="str">
        <f t="shared" si="66"/>
        <v>-</v>
      </c>
      <c r="D234" s="159" t="str">
        <f>'Analysis_Additional (ENG)'!J73</f>
        <v>-</v>
      </c>
      <c r="E234" s="83"/>
      <c r="H234" s="162"/>
      <c r="I234" s="162"/>
      <c r="J234" s="162"/>
      <c r="K234" s="162"/>
      <c r="L234" s="162"/>
      <c r="M234" s="162"/>
      <c r="N234" s="162"/>
      <c r="O234" s="162"/>
      <c r="P234" s="162"/>
    </row>
    <row r="235" spans="2:16" x14ac:dyDescent="0.45">
      <c r="B235" s="11" t="s">
        <v>124</v>
      </c>
      <c r="C235" s="159" t="str">
        <f t="shared" si="66"/>
        <v>-</v>
      </c>
      <c r="D235" s="159" t="str">
        <f>'Analysis_Additional (ENG)'!J74</f>
        <v>-</v>
      </c>
      <c r="E235" s="83"/>
      <c r="H235" s="162"/>
      <c r="I235" s="162"/>
      <c r="J235" s="162"/>
      <c r="K235" s="162"/>
      <c r="L235" s="162"/>
      <c r="M235" s="162"/>
      <c r="N235" s="162"/>
      <c r="O235" s="162"/>
      <c r="P235" s="162"/>
    </row>
    <row r="236" spans="2:16" x14ac:dyDescent="0.45">
      <c r="B236" s="11" t="s">
        <v>125</v>
      </c>
      <c r="C236" s="159" t="str">
        <f t="shared" si="66"/>
        <v>-</v>
      </c>
      <c r="D236" s="159" t="str">
        <f>'Analysis_Additional (ENG)'!J75</f>
        <v>-</v>
      </c>
      <c r="E236" s="83"/>
      <c r="H236" s="162"/>
      <c r="I236" s="162"/>
      <c r="J236" s="162"/>
      <c r="K236" s="162"/>
      <c r="L236" s="162"/>
      <c r="M236" s="162"/>
      <c r="N236" s="162"/>
      <c r="O236" s="162"/>
      <c r="P236" s="162"/>
    </row>
    <row r="237" spans="2:16" x14ac:dyDescent="0.45">
      <c r="B237" s="11" t="s">
        <v>98</v>
      </c>
      <c r="C237" s="159">
        <f t="shared" si="66"/>
        <v>5889</v>
      </c>
      <c r="D237" s="159">
        <f>'Analysis_Additional (ENG)'!J76</f>
        <v>1389</v>
      </c>
      <c r="E237" s="83" t="s">
        <v>354</v>
      </c>
      <c r="H237" s="162"/>
      <c r="I237" s="162"/>
      <c r="J237" s="162"/>
      <c r="K237" s="162"/>
      <c r="L237" s="162"/>
      <c r="P237" s="38"/>
    </row>
    <row r="238" spans="2:16" x14ac:dyDescent="0.45">
      <c r="B238" s="11" t="s">
        <v>126</v>
      </c>
      <c r="C238" s="159" t="str">
        <f t="shared" si="66"/>
        <v>-</v>
      </c>
      <c r="D238" s="159" t="str">
        <f>'Analysis_Additional (ENG)'!J77</f>
        <v>-</v>
      </c>
      <c r="E238" s="83"/>
      <c r="P238" s="38"/>
    </row>
    <row r="239" spans="2:16" x14ac:dyDescent="0.45">
      <c r="B239" s="72"/>
      <c r="D239" s="162"/>
      <c r="P239" s="38"/>
    </row>
    <row r="240" spans="2:16" ht="42.75" x14ac:dyDescent="0.45">
      <c r="B240" s="11" t="s">
        <v>284</v>
      </c>
      <c r="C240" s="68" t="s">
        <v>358</v>
      </c>
      <c r="D240" s="68" t="s">
        <v>359</v>
      </c>
      <c r="P240" s="38"/>
    </row>
    <row r="241" spans="2:16" x14ac:dyDescent="0.45">
      <c r="B241" s="11" t="s">
        <v>284</v>
      </c>
      <c r="C241" s="159">
        <f>SUM(C222:C238)</f>
        <v>111806</v>
      </c>
      <c r="D241" s="159">
        <f>SUM(D222:D238)</f>
        <v>33648.46</v>
      </c>
      <c r="P241" s="38"/>
    </row>
    <row r="242" spans="2:16" x14ac:dyDescent="0.45">
      <c r="B242" s="11" t="s">
        <v>266</v>
      </c>
      <c r="C242" s="159">
        <f>SUM(C222, C225:C238)</f>
        <v>80931</v>
      </c>
      <c r="D242" s="159">
        <f>SUM(D222, D225:D238)</f>
        <v>17170.46</v>
      </c>
      <c r="P242" s="38"/>
    </row>
    <row r="243" spans="2:16" x14ac:dyDescent="0.45">
      <c r="B243" s="11" t="s">
        <v>267</v>
      </c>
      <c r="C243" s="159">
        <f>C223+C224</f>
        <v>30875</v>
      </c>
      <c r="D243" s="159">
        <f>D223+D224</f>
        <v>16478</v>
      </c>
      <c r="P243" s="38"/>
    </row>
    <row r="245" spans="2:16" s="24" customFormat="1" x14ac:dyDescent="0.45">
      <c r="B245" s="24" t="s">
        <v>41</v>
      </c>
    </row>
  </sheetData>
  <mergeCells count="3">
    <mergeCell ref="G193:M193"/>
    <mergeCell ref="N193:O193"/>
    <mergeCell ref="P193:Q193"/>
  </mergeCells>
  <phoneticPr fontId="5" type="noConversion"/>
  <conditionalFormatting sqref="B73:L73 B127:D128 C129:D133">
    <cfRule type="cellIs" dxfId="45" priority="28" operator="equal">
      <formula>"-"</formula>
    </cfRule>
  </conditionalFormatting>
  <conditionalFormatting sqref="C200:F211">
    <cfRule type="cellIs" dxfId="44" priority="2" operator="equal">
      <formula>"-"</formula>
    </cfRule>
  </conditionalFormatting>
  <conditionalFormatting sqref="C96:G96">
    <cfRule type="cellIs" dxfId="43" priority="17" operator="equal">
      <formula>"-"</formula>
    </cfRule>
  </conditionalFormatting>
  <conditionalFormatting sqref="C102:G102">
    <cfRule type="cellIs" dxfId="42" priority="16" operator="equal">
      <formula>"-"</formula>
    </cfRule>
  </conditionalFormatting>
  <conditionalFormatting sqref="C134:G145 G154:G170 C154:F174 H154:Q174 G173:G174 C175:Q191 H192:Q192 C192:F197 N193 P193 G193:G197 H194:Q197 C198:P199 G200:H203 L200:P218 E202:H211 C212:H218 C219:P219 C220:D238 H220:P238 C239:P239 C240:E243 G240:P243">
    <cfRule type="cellIs" dxfId="41" priority="11" operator="equal">
      <formula>"-"</formula>
    </cfRule>
  </conditionalFormatting>
  <conditionalFormatting sqref="C51:L67">
    <cfRule type="cellIs" dxfId="40" priority="10" operator="equal">
      <formula>"-"</formula>
    </cfRule>
  </conditionalFormatting>
  <conditionalFormatting sqref="C108:L108">
    <cfRule type="cellIs" dxfId="39" priority="12" operator="equal">
      <formula>"-"</formula>
    </cfRule>
  </conditionalFormatting>
  <conditionalFormatting sqref="C12:P29">
    <cfRule type="cellIs" dxfId="38" priority="23" operator="equal">
      <formula>"-"</formula>
    </cfRule>
  </conditionalFormatting>
  <conditionalFormatting sqref="C75:S91">
    <cfRule type="cellIs" dxfId="37" priority="9" operator="equal">
      <formula>"-"</formula>
    </cfRule>
  </conditionalFormatting>
  <conditionalFormatting sqref="E127:G133">
    <cfRule type="cellIs" dxfId="36" priority="26" operator="equal">
      <formula>"-"</formula>
    </cfRule>
  </conditionalFormatting>
  <conditionalFormatting sqref="J96:N96">
    <cfRule type="cellIs" dxfId="35" priority="15" operator="equal">
      <formula>"-"</formula>
    </cfRule>
  </conditionalFormatting>
  <conditionalFormatting sqref="N73:S73">
    <cfRule type="cellIs" dxfId="34" priority="18" operator="equal">
      <formula>"-"</formula>
    </cfRule>
  </conditionalFormatting>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2A5C6-34D4-466A-8BC3-B195554CF428}">
  <sheetPr>
    <tabColor theme="5" tint="0.79998168889431442"/>
  </sheetPr>
  <dimension ref="A1:AE283"/>
  <sheetViews>
    <sheetView zoomScale="80" zoomScaleNormal="80" workbookViewId="0">
      <selection activeCell="M220" sqref="M220"/>
    </sheetView>
  </sheetViews>
  <sheetFormatPr defaultRowHeight="14.25" x14ac:dyDescent="0.45"/>
  <cols>
    <col min="1" max="1" width="3.375" style="17" customWidth="1"/>
    <col min="2" max="4" width="20" style="17" customWidth="1"/>
    <col min="5" max="5" width="50.875" style="17" customWidth="1"/>
    <col min="6" max="6" width="25.125" style="17" customWidth="1"/>
    <col min="7" max="7" width="22.5" style="17" customWidth="1"/>
    <col min="8" max="12" width="20" style="17" customWidth="1"/>
    <col min="13" max="13" width="31.375" style="17" customWidth="1"/>
    <col min="14" max="14" width="34.5" style="17" customWidth="1"/>
    <col min="15" max="15" width="10.75" style="17" customWidth="1"/>
    <col min="16" max="16" width="21.375" style="17" bestFit="1" customWidth="1"/>
    <col min="17" max="18" width="9" style="17"/>
    <col min="19" max="27" width="16.375" style="17" customWidth="1"/>
    <col min="28" max="16384" width="9" style="17"/>
  </cols>
  <sheetData>
    <row r="1" spans="1:19" s="25" customFormat="1" x14ac:dyDescent="0.45"/>
    <row r="2" spans="1:19" s="25" customFormat="1" ht="23.25" x14ac:dyDescent="0.7">
      <c r="B2" s="43" t="str">
        <f>Overview!B2 &amp;" - additional information, English companies"</f>
        <v>Storm overflows - additional information, English companies</v>
      </c>
    </row>
    <row r="3" spans="1:19" ht="23.25" x14ac:dyDescent="0.7">
      <c r="B3" s="113"/>
    </row>
    <row r="4" spans="1:19" ht="23.25" x14ac:dyDescent="0.7">
      <c r="B4" s="113"/>
    </row>
    <row r="5" spans="1:19" ht="23.25" x14ac:dyDescent="0.7">
      <c r="B5" s="113"/>
    </row>
    <row r="6" spans="1:19" ht="23.25" x14ac:dyDescent="0.7">
      <c r="B6" s="113"/>
    </row>
    <row r="7" spans="1:19" ht="20.25" customHeight="1" x14ac:dyDescent="0.45">
      <c r="B7" s="67"/>
    </row>
    <row r="8" spans="1:19" s="243" customFormat="1" ht="24" customHeight="1" x14ac:dyDescent="0.35">
      <c r="A8" s="241"/>
      <c r="B8" s="242" t="s">
        <v>360</v>
      </c>
      <c r="C8" s="241"/>
      <c r="D8" s="241"/>
      <c r="E8" s="241"/>
      <c r="F8" s="241"/>
      <c r="G8" s="241"/>
      <c r="H8" s="241"/>
      <c r="I8" s="241"/>
      <c r="J8" s="241"/>
      <c r="K8" s="241"/>
      <c r="L8" s="241"/>
      <c r="M8" s="241"/>
      <c r="N8" s="241"/>
      <c r="O8" s="241"/>
      <c r="P8" s="241"/>
      <c r="Q8" s="241"/>
      <c r="R8" s="241"/>
      <c r="S8" s="241"/>
    </row>
    <row r="9" spans="1:19" ht="23.25" x14ac:dyDescent="0.7">
      <c r="B9" s="113"/>
    </row>
    <row r="10" spans="1:19" ht="23.25" x14ac:dyDescent="0.7">
      <c r="B10" s="113"/>
    </row>
    <row r="11" spans="1:19" ht="23.25" x14ac:dyDescent="0.7">
      <c r="B11" s="113"/>
    </row>
    <row r="12" spans="1:19" ht="34.5" customHeight="1" x14ac:dyDescent="0.45">
      <c r="B12" s="133" t="s">
        <v>104</v>
      </c>
      <c r="C12" s="133" t="s">
        <v>361</v>
      </c>
      <c r="D12" s="133" t="s">
        <v>362</v>
      </c>
      <c r="E12" s="133" t="s">
        <v>363</v>
      </c>
      <c r="F12" s="133" t="s">
        <v>364</v>
      </c>
    </row>
    <row r="13" spans="1:19" ht="31.5" customHeight="1" x14ac:dyDescent="0.45">
      <c r="B13" s="133" t="s">
        <v>116</v>
      </c>
      <c r="C13" s="133" t="s">
        <v>365</v>
      </c>
      <c r="D13" s="133" t="s">
        <v>365</v>
      </c>
      <c r="E13" s="134" t="s">
        <v>330</v>
      </c>
      <c r="F13" s="134" t="s">
        <v>330</v>
      </c>
    </row>
    <row r="14" spans="1:19" x14ac:dyDescent="0.45">
      <c r="B14" s="59" t="s">
        <v>73</v>
      </c>
      <c r="C14" s="117">
        <f>'Analysis_Additional (ADJUSTMT)'!I22</f>
        <v>19.920000000000002</v>
      </c>
      <c r="D14" s="117">
        <f>C14</f>
        <v>19.920000000000002</v>
      </c>
      <c r="E14" s="118" t="s">
        <v>366</v>
      </c>
      <c r="F14" s="118" t="s">
        <v>367</v>
      </c>
    </row>
    <row r="15" spans="1:19" x14ac:dyDescent="0.45">
      <c r="B15" s="59" t="s">
        <v>94</v>
      </c>
      <c r="C15" s="117" t="s">
        <v>170</v>
      </c>
      <c r="D15" s="117" t="str">
        <f t="shared" ref="D15:D16" si="0">C15</f>
        <v>-</v>
      </c>
      <c r="E15" s="118" t="s">
        <v>170</v>
      </c>
      <c r="F15" s="118" t="s">
        <v>170</v>
      </c>
    </row>
    <row r="16" spans="1:19" x14ac:dyDescent="0.45">
      <c r="B16" s="59" t="s">
        <v>95</v>
      </c>
      <c r="C16" s="117" t="s">
        <v>170</v>
      </c>
      <c r="D16" s="117" t="str">
        <f t="shared" si="0"/>
        <v>-</v>
      </c>
      <c r="E16" s="118" t="s">
        <v>170</v>
      </c>
      <c r="F16" s="118" t="s">
        <v>170</v>
      </c>
    </row>
    <row r="17" spans="2:6" x14ac:dyDescent="0.45">
      <c r="B17" s="59" t="s">
        <v>96</v>
      </c>
      <c r="C17" s="117">
        <f>'Analysis_Additional (ADJUSTMT)'!I25</f>
        <v>19.329999999999998</v>
      </c>
      <c r="D17" s="117">
        <f t="shared" ref="D17:F30" si="1">C17</f>
        <v>19.329999999999998</v>
      </c>
      <c r="E17" s="118" t="s">
        <v>366</v>
      </c>
      <c r="F17" s="118" t="s">
        <v>367</v>
      </c>
    </row>
    <row r="18" spans="2:6" x14ac:dyDescent="0.45">
      <c r="B18" s="59" t="s">
        <v>97</v>
      </c>
      <c r="C18" s="117">
        <f>'Analysis_Additional (ADJUSTMT)'!I26</f>
        <v>18.8</v>
      </c>
      <c r="D18" s="117">
        <f t="shared" si="1"/>
        <v>18.8</v>
      </c>
      <c r="E18" s="118" t="s">
        <v>366</v>
      </c>
      <c r="F18" s="118" t="s">
        <v>367</v>
      </c>
    </row>
    <row r="19" spans="2:6" x14ac:dyDescent="0.45">
      <c r="B19" s="59" t="s">
        <v>99</v>
      </c>
      <c r="C19" s="117">
        <f>'Analysis_Additional (ADJUSTMT)'!I27</f>
        <v>17.989999999999998</v>
      </c>
      <c r="D19" s="117">
        <f t="shared" si="1"/>
        <v>17.989999999999998</v>
      </c>
      <c r="E19" s="118" t="s">
        <v>366</v>
      </c>
      <c r="F19" s="118" t="s">
        <v>367</v>
      </c>
    </row>
    <row r="20" spans="2:6" ht="79.150000000000006" x14ac:dyDescent="0.45">
      <c r="B20" s="59" t="s">
        <v>100</v>
      </c>
      <c r="C20" s="117">
        <f>'Analysis_Additional (ADJUSTMT)'!I28</f>
        <v>22.77</v>
      </c>
      <c r="D20" s="117">
        <v>20</v>
      </c>
      <c r="E20" s="135" t="s">
        <v>368</v>
      </c>
      <c r="F20" s="135" t="s">
        <v>369</v>
      </c>
    </row>
    <row r="21" spans="2:6" x14ac:dyDescent="0.45">
      <c r="B21" s="59" t="s">
        <v>101</v>
      </c>
      <c r="C21" s="117">
        <f>'Analysis_Additional (ADJUSTMT)'!I29</f>
        <v>26.35</v>
      </c>
      <c r="D21" s="117">
        <f t="shared" si="1"/>
        <v>26.35</v>
      </c>
      <c r="E21" s="135" t="s">
        <v>366</v>
      </c>
      <c r="F21" s="135" t="s">
        <v>370</v>
      </c>
    </row>
    <row r="22" spans="2:6" ht="66" x14ac:dyDescent="0.45">
      <c r="B22" s="59" t="s">
        <v>102</v>
      </c>
      <c r="C22" s="117">
        <f>'Analysis_Additional (ADJUSTMT)'!I30</f>
        <v>23.5</v>
      </c>
      <c r="D22" s="117">
        <v>21.89</v>
      </c>
      <c r="E22" s="135" t="s">
        <v>371</v>
      </c>
      <c r="F22" s="135" t="s">
        <v>370</v>
      </c>
    </row>
    <row r="23" spans="2:6" ht="105.4" x14ac:dyDescent="0.45">
      <c r="B23" s="59" t="s">
        <v>103</v>
      </c>
      <c r="C23" s="117">
        <f>'Analysis_Additional (ADJUSTMT)'!I31</f>
        <v>30.67</v>
      </c>
      <c r="D23" s="117">
        <v>26.04</v>
      </c>
      <c r="E23" s="135" t="s">
        <v>372</v>
      </c>
      <c r="F23" s="135" t="s">
        <v>370</v>
      </c>
    </row>
    <row r="24" spans="2:6" x14ac:dyDescent="0.45">
      <c r="B24" s="59" t="s">
        <v>121</v>
      </c>
      <c r="C24" s="117" t="str">
        <f>'Analysis_Additional (ADJUSTMT)'!I32</f>
        <v>-</v>
      </c>
      <c r="D24" s="117" t="str">
        <f t="shared" si="1"/>
        <v>-</v>
      </c>
      <c r="E24" s="117" t="str">
        <f t="shared" si="1"/>
        <v>-</v>
      </c>
      <c r="F24" s="117" t="str">
        <f t="shared" si="1"/>
        <v>-</v>
      </c>
    </row>
    <row r="25" spans="2:6" x14ac:dyDescent="0.45">
      <c r="B25" s="59" t="s">
        <v>122</v>
      </c>
      <c r="C25" s="117" t="str">
        <f>'Analysis_Additional (ADJUSTMT)'!I33</f>
        <v>-</v>
      </c>
      <c r="D25" s="117" t="str">
        <f t="shared" si="1"/>
        <v>-</v>
      </c>
      <c r="E25" s="117" t="str">
        <f t="shared" si="1"/>
        <v>-</v>
      </c>
      <c r="F25" s="117" t="str">
        <f t="shared" si="1"/>
        <v>-</v>
      </c>
    </row>
    <row r="26" spans="2:6" x14ac:dyDescent="0.45">
      <c r="B26" s="59" t="s">
        <v>123</v>
      </c>
      <c r="C26" s="117" t="str">
        <f>'Analysis_Additional (ADJUSTMT)'!I34</f>
        <v>-</v>
      </c>
      <c r="D26" s="117" t="str">
        <f t="shared" si="1"/>
        <v>-</v>
      </c>
      <c r="E26" s="117" t="str">
        <f t="shared" si="1"/>
        <v>-</v>
      </c>
      <c r="F26" s="117" t="str">
        <f t="shared" si="1"/>
        <v>-</v>
      </c>
    </row>
    <row r="27" spans="2:6" x14ac:dyDescent="0.45">
      <c r="B27" s="59" t="s">
        <v>124</v>
      </c>
      <c r="C27" s="117" t="str">
        <f>'Analysis_Additional (ADJUSTMT)'!I35</f>
        <v>-</v>
      </c>
      <c r="D27" s="117" t="str">
        <f t="shared" si="1"/>
        <v>-</v>
      </c>
      <c r="E27" s="117" t="str">
        <f t="shared" si="1"/>
        <v>-</v>
      </c>
      <c r="F27" s="117" t="str">
        <f t="shared" si="1"/>
        <v>-</v>
      </c>
    </row>
    <row r="28" spans="2:6" x14ac:dyDescent="0.45">
      <c r="B28" s="59" t="s">
        <v>125</v>
      </c>
      <c r="C28" s="117" t="str">
        <f>'Analysis_Additional (ADJUSTMT)'!I36</f>
        <v>-</v>
      </c>
      <c r="D28" s="117" t="str">
        <f t="shared" si="1"/>
        <v>-</v>
      </c>
      <c r="E28" s="117" t="str">
        <f t="shared" si="1"/>
        <v>-</v>
      </c>
      <c r="F28" s="117" t="str">
        <f t="shared" si="1"/>
        <v>-</v>
      </c>
    </row>
    <row r="29" spans="2:6" x14ac:dyDescent="0.45">
      <c r="B29" s="59" t="s">
        <v>98</v>
      </c>
      <c r="C29" s="117">
        <f>'Analysis_Additional (ADJUSTMT)'!I37</f>
        <v>20</v>
      </c>
      <c r="D29" s="117">
        <f t="shared" si="1"/>
        <v>20</v>
      </c>
      <c r="E29" s="118" t="s">
        <v>366</v>
      </c>
      <c r="F29" s="118" t="s">
        <v>367</v>
      </c>
    </row>
    <row r="30" spans="2:6" x14ac:dyDescent="0.45">
      <c r="B30" s="59" t="s">
        <v>126</v>
      </c>
      <c r="C30" s="117" t="str">
        <f>'Analysis_Additional (ADJUSTMT)'!I38</f>
        <v>-</v>
      </c>
      <c r="D30" s="117" t="str">
        <f t="shared" si="1"/>
        <v>-</v>
      </c>
      <c r="E30" s="117" t="str">
        <f t="shared" si="1"/>
        <v>-</v>
      </c>
      <c r="F30" s="117" t="str">
        <f t="shared" si="1"/>
        <v>-</v>
      </c>
    </row>
    <row r="32" spans="2:6" x14ac:dyDescent="0.45">
      <c r="B32" s="119" t="s">
        <v>373</v>
      </c>
      <c r="C32" s="130"/>
      <c r="D32" s="130"/>
      <c r="E32" s="130"/>
    </row>
    <row r="33" spans="2:6" x14ac:dyDescent="0.45">
      <c r="B33" s="119"/>
      <c r="C33" s="130"/>
      <c r="D33" s="130"/>
      <c r="E33" s="130"/>
    </row>
    <row r="34" spans="2:6" x14ac:dyDescent="0.45">
      <c r="B34" s="119"/>
      <c r="C34" s="130"/>
      <c r="D34" s="130"/>
      <c r="E34" s="130"/>
    </row>
    <row r="35" spans="2:6" x14ac:dyDescent="0.45">
      <c r="B35" s="119"/>
      <c r="C35" s="130"/>
      <c r="D35" s="130"/>
      <c r="E35" s="130"/>
    </row>
    <row r="36" spans="2:6" x14ac:dyDescent="0.45">
      <c r="B36" s="119"/>
      <c r="C36" s="130"/>
      <c r="D36" s="130"/>
      <c r="E36" s="130"/>
    </row>
    <row r="37" spans="2:6" x14ac:dyDescent="0.45">
      <c r="B37" s="119"/>
      <c r="C37" s="130"/>
      <c r="D37" s="130"/>
      <c r="E37" s="130"/>
    </row>
    <row r="38" spans="2:6" ht="48" customHeight="1" x14ac:dyDescent="0.45">
      <c r="B38" s="118" t="s">
        <v>374</v>
      </c>
      <c r="C38" s="118" t="s">
        <v>375</v>
      </c>
      <c r="D38" s="118" t="s">
        <v>376</v>
      </c>
      <c r="E38" s="118" t="s">
        <v>377</v>
      </c>
      <c r="F38" s="118" t="s">
        <v>378</v>
      </c>
    </row>
    <row r="39" spans="2:6" ht="49.5" customHeight="1" x14ac:dyDescent="0.45">
      <c r="B39" s="117">
        <v>35.869999999999997</v>
      </c>
      <c r="C39" s="118" t="s">
        <v>379</v>
      </c>
      <c r="D39" s="117">
        <f>ROUND(B39*(1-20%),2)</f>
        <v>28.7</v>
      </c>
      <c r="E39" s="118">
        <f>ROUND(5800/2178,2)</f>
        <v>2.66</v>
      </c>
      <c r="F39" s="244">
        <f>D39-E39</f>
        <v>26.04</v>
      </c>
    </row>
    <row r="40" spans="2:6" x14ac:dyDescent="0.45">
      <c r="B40" s="17" t="s">
        <v>380</v>
      </c>
      <c r="C40" s="245" t="s">
        <v>381</v>
      </c>
      <c r="D40" s="130"/>
      <c r="E40" s="130"/>
    </row>
    <row r="41" spans="2:6" x14ac:dyDescent="0.45">
      <c r="C41" s="245"/>
      <c r="D41" s="130"/>
      <c r="E41" s="130"/>
    </row>
    <row r="42" spans="2:6" x14ac:dyDescent="0.45">
      <c r="B42" s="119" t="s">
        <v>382</v>
      </c>
      <c r="C42" s="130"/>
      <c r="D42" s="130"/>
      <c r="E42" s="130"/>
    </row>
    <row r="43" spans="2:6" x14ac:dyDescent="0.45">
      <c r="B43" s="119"/>
      <c r="C43" s="130"/>
      <c r="D43" s="130"/>
      <c r="E43" s="130"/>
    </row>
    <row r="44" spans="2:6" x14ac:dyDescent="0.45">
      <c r="B44" s="119"/>
      <c r="C44" s="130"/>
      <c r="D44" s="130"/>
      <c r="E44" s="130"/>
    </row>
    <row r="45" spans="2:6" x14ac:dyDescent="0.45">
      <c r="B45" s="119"/>
      <c r="C45" s="130"/>
      <c r="D45" s="130"/>
      <c r="E45" s="130"/>
    </row>
    <row r="46" spans="2:6" x14ac:dyDescent="0.45">
      <c r="B46" s="119"/>
      <c r="C46" s="130"/>
      <c r="D46" s="130"/>
      <c r="E46" s="130"/>
    </row>
    <row r="47" spans="2:6" x14ac:dyDescent="0.45">
      <c r="B47" s="118" t="s">
        <v>383</v>
      </c>
      <c r="C47" s="118" t="s">
        <v>384</v>
      </c>
      <c r="D47" s="118" t="s">
        <v>385</v>
      </c>
      <c r="E47" s="118" t="s">
        <v>378</v>
      </c>
    </row>
    <row r="48" spans="2:6" ht="20.25" customHeight="1" x14ac:dyDescent="0.45">
      <c r="B48" s="117">
        <v>23.5</v>
      </c>
      <c r="C48" s="118">
        <v>22.39</v>
      </c>
      <c r="D48" s="118">
        <v>0.5</v>
      </c>
      <c r="E48" s="118">
        <f>C48-D48</f>
        <v>21.89</v>
      </c>
    </row>
    <row r="49" spans="1:31" ht="20.65" customHeight="1" x14ac:dyDescent="0.45">
      <c r="E49" s="130"/>
    </row>
    <row r="50" spans="1:31" x14ac:dyDescent="0.45">
      <c r="B50" s="82"/>
    </row>
    <row r="51" spans="1:31" s="243" customFormat="1" ht="24" customHeight="1" x14ac:dyDescent="0.35">
      <c r="A51" s="241"/>
      <c r="B51" s="242" t="s">
        <v>386</v>
      </c>
      <c r="C51" s="241"/>
      <c r="D51" s="241"/>
      <c r="E51" s="241"/>
      <c r="F51" s="241"/>
      <c r="G51" s="241"/>
      <c r="H51" s="241"/>
      <c r="I51" s="241"/>
      <c r="J51" s="241"/>
      <c r="K51" s="241"/>
      <c r="L51" s="241"/>
      <c r="M51" s="241"/>
      <c r="N51" s="241"/>
      <c r="O51" s="241"/>
      <c r="P51" s="241"/>
      <c r="Q51" s="241"/>
      <c r="R51" s="241"/>
      <c r="S51" s="241"/>
    </row>
    <row r="52" spans="1:31" ht="23.25" x14ac:dyDescent="0.7">
      <c r="B52" s="113"/>
    </row>
    <row r="53" spans="1:31" ht="23.25" x14ac:dyDescent="0.7">
      <c r="B53" s="113"/>
    </row>
    <row r="54" spans="1:31" ht="53.25" customHeight="1" x14ac:dyDescent="0.7">
      <c r="B54" s="113"/>
    </row>
    <row r="55" spans="1:31" x14ac:dyDescent="0.45">
      <c r="B55" s="95" t="s">
        <v>387</v>
      </c>
    </row>
    <row r="56" spans="1:31" x14ac:dyDescent="0.45">
      <c r="B56" s="246" t="s">
        <v>388</v>
      </c>
      <c r="C56" s="65">
        <v>2021</v>
      </c>
      <c r="D56" s="65">
        <v>2022</v>
      </c>
      <c r="E56" s="65">
        <v>2023</v>
      </c>
    </row>
    <row r="57" spans="1:31" ht="63" x14ac:dyDescent="0.45">
      <c r="B57" s="247" t="s">
        <v>389</v>
      </c>
      <c r="C57" s="248">
        <v>0.28699999999999998</v>
      </c>
      <c r="D57" s="248">
        <v>0.18099999999999999</v>
      </c>
      <c r="E57" s="248">
        <v>0.184</v>
      </c>
    </row>
    <row r="58" spans="1:31" ht="23.25" x14ac:dyDescent="0.7">
      <c r="B58" s="113"/>
    </row>
    <row r="59" spans="1:31" s="249" customFormat="1" ht="71.25" x14ac:dyDescent="0.45">
      <c r="B59" s="144" t="s">
        <v>104</v>
      </c>
      <c r="C59" s="144" t="s">
        <v>390</v>
      </c>
      <c r="D59" s="144" t="s">
        <v>391</v>
      </c>
      <c r="E59" s="144" t="s">
        <v>392</v>
      </c>
      <c r="F59" s="144" t="s">
        <v>393</v>
      </c>
      <c r="G59" s="144" t="s">
        <v>394</v>
      </c>
      <c r="H59" s="144" t="s">
        <v>395</v>
      </c>
      <c r="I59" s="144" t="s">
        <v>396</v>
      </c>
      <c r="J59" s="281" t="s">
        <v>397</v>
      </c>
      <c r="K59" s="144" t="s">
        <v>398</v>
      </c>
      <c r="L59" s="144" t="s">
        <v>399</v>
      </c>
      <c r="M59" s="144" t="s">
        <v>400</v>
      </c>
      <c r="N59" s="144" t="s">
        <v>401</v>
      </c>
      <c r="P59" s="17"/>
      <c r="Q59" s="17"/>
      <c r="R59" s="17"/>
      <c r="S59" s="17"/>
      <c r="T59" s="17"/>
      <c r="U59" s="17"/>
      <c r="V59" s="17"/>
      <c r="W59" s="17"/>
      <c r="X59" s="17"/>
      <c r="Y59" s="17"/>
      <c r="Z59" s="17"/>
      <c r="AA59" s="17"/>
      <c r="AB59" s="17"/>
      <c r="AC59" s="17"/>
      <c r="AD59" s="17"/>
      <c r="AE59" s="17"/>
    </row>
    <row r="60" spans="1:31" ht="28.5" x14ac:dyDescent="0.45">
      <c r="B60" s="144" t="s">
        <v>116</v>
      </c>
      <c r="C60" s="144" t="s">
        <v>76</v>
      </c>
      <c r="D60" s="144" t="s">
        <v>365</v>
      </c>
      <c r="E60" s="144" t="s">
        <v>365</v>
      </c>
      <c r="F60" s="144" t="s">
        <v>263</v>
      </c>
      <c r="G60" s="144" t="s">
        <v>365</v>
      </c>
      <c r="H60" s="144" t="s">
        <v>263</v>
      </c>
      <c r="I60" s="144" t="s">
        <v>263</v>
      </c>
      <c r="J60" s="281" t="s">
        <v>263</v>
      </c>
      <c r="K60" s="144" t="s">
        <v>263</v>
      </c>
      <c r="L60" s="144" t="s">
        <v>365</v>
      </c>
      <c r="M60" s="144" t="s">
        <v>365</v>
      </c>
      <c r="N60" s="144" t="s">
        <v>330</v>
      </c>
    </row>
    <row r="61" spans="1:31" ht="39.4" x14ac:dyDescent="0.45">
      <c r="B61" s="59" t="s">
        <v>73</v>
      </c>
      <c r="C61" s="137">
        <f>FD_Input_Final_Data!AD73</f>
        <v>1476</v>
      </c>
      <c r="D61" s="138">
        <f>'Analysis_Additional (ADJUSTMT)'!M22</f>
        <v>17.399999999999999</v>
      </c>
      <c r="E61" s="138">
        <f>MIN(D61,D14)</f>
        <v>17.399999999999999</v>
      </c>
      <c r="F61" s="139">
        <f>IFERROR(E61*C61, "-")</f>
        <v>25682.399999999998</v>
      </c>
      <c r="G61" s="140">
        <v>1</v>
      </c>
      <c r="H61" s="137">
        <f>C61*G61</f>
        <v>1476</v>
      </c>
      <c r="I61" s="137">
        <f>F84</f>
        <v>886</v>
      </c>
      <c r="J61" s="137">
        <f>MAX(H61:I61)</f>
        <v>1476</v>
      </c>
      <c r="K61" s="139">
        <f>IFERROR(F61-H61+I61, "-")</f>
        <v>25092.399999999998</v>
      </c>
      <c r="L61" s="138">
        <f>IFERROR(ROUND(K61/C61, 2), "-")</f>
        <v>17</v>
      </c>
      <c r="M61" s="138">
        <f>L61</f>
        <v>17</v>
      </c>
      <c r="N61" s="115" t="s">
        <v>402</v>
      </c>
      <c r="O61" s="250"/>
    </row>
    <row r="62" spans="1:31" x14ac:dyDescent="0.45">
      <c r="B62" s="59" t="s">
        <v>94</v>
      </c>
      <c r="C62" s="137" t="s">
        <v>170</v>
      </c>
      <c r="D62" s="137" t="s">
        <v>170</v>
      </c>
      <c r="E62" s="137" t="s">
        <v>170</v>
      </c>
      <c r="F62" s="137" t="s">
        <v>170</v>
      </c>
      <c r="G62" s="137" t="s">
        <v>170</v>
      </c>
      <c r="H62" s="137" t="s">
        <v>170</v>
      </c>
      <c r="I62" s="137" t="s">
        <v>170</v>
      </c>
      <c r="J62" s="137" t="s">
        <v>170</v>
      </c>
      <c r="K62" s="137" t="s">
        <v>170</v>
      </c>
      <c r="L62" s="137" t="s">
        <v>170</v>
      </c>
      <c r="M62" s="137" t="s">
        <v>170</v>
      </c>
      <c r="N62" s="141" t="s">
        <v>170</v>
      </c>
    </row>
    <row r="63" spans="1:31" x14ac:dyDescent="0.45">
      <c r="B63" s="59" t="s">
        <v>95</v>
      </c>
      <c r="C63" s="137" t="s">
        <v>170</v>
      </c>
      <c r="D63" s="137" t="s">
        <v>170</v>
      </c>
      <c r="E63" s="137" t="s">
        <v>170</v>
      </c>
      <c r="F63" s="137" t="s">
        <v>170</v>
      </c>
      <c r="G63" s="137" t="s">
        <v>170</v>
      </c>
      <c r="H63" s="137" t="s">
        <v>170</v>
      </c>
      <c r="I63" s="137" t="s">
        <v>170</v>
      </c>
      <c r="J63" s="137" t="s">
        <v>170</v>
      </c>
      <c r="K63" s="137" t="s">
        <v>170</v>
      </c>
      <c r="L63" s="137" t="s">
        <v>170</v>
      </c>
      <c r="M63" s="137" t="s">
        <v>170</v>
      </c>
      <c r="N63" s="141" t="s">
        <v>170</v>
      </c>
    </row>
    <row r="64" spans="1:31" ht="26.25" x14ac:dyDescent="0.45">
      <c r="B64" s="59" t="s">
        <v>96</v>
      </c>
      <c r="C64" s="137">
        <f>FD_Input_Final_Data!AD76</f>
        <v>1564</v>
      </c>
      <c r="D64" s="138">
        <f>'Analysis_Additional (ADJUSTMT)'!M25</f>
        <v>14</v>
      </c>
      <c r="E64" s="138">
        <f>MIN(D64,D17)</f>
        <v>14</v>
      </c>
      <c r="F64" s="139">
        <f t="shared" ref="F64:F76" si="2">IFERROR(E64*C64, "-")</f>
        <v>21896</v>
      </c>
      <c r="G64" s="140">
        <v>1</v>
      </c>
      <c r="H64" s="116">
        <f>C64*G64</f>
        <v>1564</v>
      </c>
      <c r="I64" s="139">
        <f>F87</f>
        <v>1752</v>
      </c>
      <c r="J64" s="139">
        <f>MAX(H64:I64)</f>
        <v>1752</v>
      </c>
      <c r="K64" s="139">
        <f t="shared" ref="K64:K70" si="3">IFERROR(F64-H64+I64, "-")</f>
        <v>22084</v>
      </c>
      <c r="L64" s="138">
        <f t="shared" ref="L64:L70" si="4">IFERROR(ROUND(K64/C64, 2), "-")</f>
        <v>14.12</v>
      </c>
      <c r="M64" s="142">
        <f>FD_Input_Final_Data!AH93</f>
        <v>14</v>
      </c>
      <c r="N64" s="136" t="s">
        <v>403</v>
      </c>
    </row>
    <row r="65" spans="2:17" ht="26.25" x14ac:dyDescent="0.45">
      <c r="B65" s="59" t="s">
        <v>97</v>
      </c>
      <c r="C65" s="137">
        <f>FD_Input_Final_Data!AD77</f>
        <v>2394</v>
      </c>
      <c r="D65" s="138">
        <f>'Analysis_Additional (ADJUSTMT)'!M26</f>
        <v>14</v>
      </c>
      <c r="E65" s="138">
        <f>MIN(D65,D18)</f>
        <v>14</v>
      </c>
      <c r="F65" s="139">
        <f t="shared" si="2"/>
        <v>33516</v>
      </c>
      <c r="G65" s="140">
        <v>1</v>
      </c>
      <c r="H65" s="116">
        <f t="shared" ref="H65:H76" si="5">C65*G65</f>
        <v>2394</v>
      </c>
      <c r="I65" s="139">
        <f>F88</f>
        <v>3806</v>
      </c>
      <c r="J65" s="139">
        <f>I65+((L65-M65)*C65)</f>
        <v>5218.4599999999991</v>
      </c>
      <c r="K65" s="139">
        <f>IFERROR(F65-H65+I65, "-")</f>
        <v>34928</v>
      </c>
      <c r="L65" s="138">
        <f t="shared" si="4"/>
        <v>14.59</v>
      </c>
      <c r="M65" s="142">
        <f>FD_Input_Final_Data!AH94</f>
        <v>14</v>
      </c>
      <c r="N65" s="136" t="s">
        <v>403</v>
      </c>
      <c r="Q65" s="211"/>
    </row>
    <row r="66" spans="2:17" ht="26.65" x14ac:dyDescent="0.45">
      <c r="B66" s="59" t="s">
        <v>99</v>
      </c>
      <c r="C66" s="137">
        <f>FD_Input_Final_Data!AD78</f>
        <v>976</v>
      </c>
      <c r="D66" s="138">
        <f>'Analysis_Additional (ADJUSTMT)'!M27</f>
        <v>14.71</v>
      </c>
      <c r="E66" s="138">
        <f>MIN(D66,D19)</f>
        <v>14.71</v>
      </c>
      <c r="F66" s="139">
        <f t="shared" si="2"/>
        <v>14356.960000000001</v>
      </c>
      <c r="G66" s="140">
        <v>1</v>
      </c>
      <c r="H66" s="116">
        <f t="shared" si="5"/>
        <v>976</v>
      </c>
      <c r="I66" s="139">
        <v>0</v>
      </c>
      <c r="J66" s="139">
        <f t="shared" ref="J66:J76" si="6">MAX(H66:I66)</f>
        <v>976</v>
      </c>
      <c r="K66" s="139">
        <f t="shared" si="3"/>
        <v>13380.960000000001</v>
      </c>
      <c r="L66" s="138">
        <f t="shared" si="4"/>
        <v>13.71</v>
      </c>
      <c r="M66" s="142">
        <f>L66</f>
        <v>13.71</v>
      </c>
      <c r="N66" s="143" t="s">
        <v>404</v>
      </c>
    </row>
    <row r="67" spans="2:17" ht="65.650000000000006" x14ac:dyDescent="0.45">
      <c r="B67" s="59" t="s">
        <v>100</v>
      </c>
      <c r="C67" s="137">
        <f>FD_Input_Final_Data!AD79</f>
        <v>606</v>
      </c>
      <c r="D67" s="138">
        <f>'Analysis_Additional (ADJUSTMT)'!M28</f>
        <v>15.38</v>
      </c>
      <c r="E67" s="138">
        <f>MIN(D67,D20)</f>
        <v>15.38</v>
      </c>
      <c r="F67" s="139">
        <f t="shared" si="2"/>
        <v>9320.2800000000007</v>
      </c>
      <c r="G67" s="140">
        <v>1</v>
      </c>
      <c r="H67" s="116">
        <f t="shared" si="5"/>
        <v>606</v>
      </c>
      <c r="I67" s="139">
        <v>0</v>
      </c>
      <c r="J67" s="139">
        <f t="shared" si="6"/>
        <v>606</v>
      </c>
      <c r="K67" s="139">
        <f t="shared" si="3"/>
        <v>8714.2800000000007</v>
      </c>
      <c r="L67" s="138">
        <f>IFERROR(ROUND(K67/C67, 2), "-")</f>
        <v>14.38</v>
      </c>
      <c r="M67" s="138">
        <v>14.21</v>
      </c>
      <c r="N67" s="115" t="s">
        <v>405</v>
      </c>
    </row>
    <row r="68" spans="2:17" ht="39.75" x14ac:dyDescent="0.45">
      <c r="B68" s="59" t="s">
        <v>101</v>
      </c>
      <c r="C68" s="137">
        <f>FD_Input_Final_Data!AD80</f>
        <v>2267</v>
      </c>
      <c r="D68" s="138">
        <f>'Analysis_Additional (ADJUSTMT)'!M29</f>
        <v>18.71</v>
      </c>
      <c r="E68" s="138">
        <f>MIN(D68,D21)</f>
        <v>18.71</v>
      </c>
      <c r="F68" s="139">
        <f t="shared" si="2"/>
        <v>42415.57</v>
      </c>
      <c r="G68" s="140">
        <v>1</v>
      </c>
      <c r="H68" s="116">
        <f t="shared" si="5"/>
        <v>2267</v>
      </c>
      <c r="I68" s="139">
        <v>0</v>
      </c>
      <c r="J68" s="139">
        <f t="shared" si="6"/>
        <v>2267</v>
      </c>
      <c r="K68" s="139">
        <f t="shared" si="3"/>
        <v>40148.57</v>
      </c>
      <c r="L68" s="138">
        <f t="shared" si="4"/>
        <v>17.71</v>
      </c>
      <c r="M68" s="138">
        <f>L68</f>
        <v>17.71</v>
      </c>
      <c r="N68" s="143" t="s">
        <v>406</v>
      </c>
    </row>
    <row r="69" spans="2:17" ht="66" x14ac:dyDescent="0.45">
      <c r="B69" s="59" t="s">
        <v>102</v>
      </c>
      <c r="C69" s="137">
        <f>FD_Input_Final_Data!AD81</f>
        <v>1295</v>
      </c>
      <c r="D69" s="138">
        <f>'Analysis_Additional (ADJUSTMT)'!M30</f>
        <v>20</v>
      </c>
      <c r="E69" s="138">
        <f>MIN(D69,D109)</f>
        <v>19.240000000000002</v>
      </c>
      <c r="F69" s="139">
        <f t="shared" si="2"/>
        <v>24915.800000000003</v>
      </c>
      <c r="G69" s="140">
        <v>1</v>
      </c>
      <c r="H69" s="116">
        <f t="shared" si="5"/>
        <v>1295</v>
      </c>
      <c r="I69" s="139">
        <v>0</v>
      </c>
      <c r="J69" s="139">
        <f t="shared" si="6"/>
        <v>1295</v>
      </c>
      <c r="K69" s="139">
        <f t="shared" si="3"/>
        <v>23620.800000000003</v>
      </c>
      <c r="L69" s="138">
        <f t="shared" si="4"/>
        <v>18.239999999999998</v>
      </c>
      <c r="M69" s="138">
        <f>L69</f>
        <v>18.239999999999998</v>
      </c>
      <c r="N69" s="143" t="s">
        <v>407</v>
      </c>
    </row>
    <row r="70" spans="2:17" ht="66" x14ac:dyDescent="0.45">
      <c r="B70" s="59" t="s">
        <v>103</v>
      </c>
      <c r="C70" s="137">
        <f>FD_Input_Final_Data!AD82</f>
        <v>2191</v>
      </c>
      <c r="D70" s="138">
        <f>'Analysis_Additional (ADJUSTMT)'!M31</f>
        <v>20.399999999999999</v>
      </c>
      <c r="E70" s="138">
        <f>MIN(D70,D105)</f>
        <v>18.59</v>
      </c>
      <c r="F70" s="139">
        <f>IFERROR(E70*C70, "-")</f>
        <v>40730.69</v>
      </c>
      <c r="G70" s="140">
        <v>1</v>
      </c>
      <c r="H70" s="116">
        <f t="shared" si="5"/>
        <v>2191</v>
      </c>
      <c r="I70" s="139">
        <v>0</v>
      </c>
      <c r="J70" s="139">
        <f t="shared" si="6"/>
        <v>2191</v>
      </c>
      <c r="K70" s="139">
        <f t="shared" si="3"/>
        <v>38539.69</v>
      </c>
      <c r="L70" s="138">
        <f t="shared" si="4"/>
        <v>17.59</v>
      </c>
      <c r="M70" s="138">
        <f>L70</f>
        <v>17.59</v>
      </c>
      <c r="N70" s="143" t="s">
        <v>408</v>
      </c>
    </row>
    <row r="71" spans="2:17" x14ac:dyDescent="0.45">
      <c r="B71" s="59" t="s">
        <v>121</v>
      </c>
      <c r="C71" s="137" t="str">
        <f>FD_Input_Final_Data!AD83</f>
        <v>-</v>
      </c>
      <c r="D71" s="138" t="str">
        <f>'Analysis_Additional (ADJUSTMT)'!M32</f>
        <v>-</v>
      </c>
      <c r="E71" s="138" t="s">
        <v>170</v>
      </c>
      <c r="F71" s="138" t="s">
        <v>170</v>
      </c>
      <c r="G71" s="138" t="s">
        <v>170</v>
      </c>
      <c r="H71" s="138" t="s">
        <v>170</v>
      </c>
      <c r="I71" s="138" t="s">
        <v>170</v>
      </c>
      <c r="J71" s="138" t="s">
        <v>170</v>
      </c>
      <c r="K71" s="138" t="s">
        <v>170</v>
      </c>
      <c r="L71" s="138" t="s">
        <v>170</v>
      </c>
      <c r="M71" s="138" t="s">
        <v>170</v>
      </c>
      <c r="N71" s="138" t="s">
        <v>170</v>
      </c>
    </row>
    <row r="72" spans="2:17" x14ac:dyDescent="0.45">
      <c r="B72" s="59" t="s">
        <v>122</v>
      </c>
      <c r="C72" s="137" t="str">
        <f>FD_Input_Final_Data!AD84</f>
        <v>-</v>
      </c>
      <c r="D72" s="138" t="str">
        <f>'Analysis_Additional (ADJUSTMT)'!M33</f>
        <v>-</v>
      </c>
      <c r="E72" s="138" t="s">
        <v>170</v>
      </c>
      <c r="F72" s="138" t="s">
        <v>170</v>
      </c>
      <c r="G72" s="138" t="s">
        <v>170</v>
      </c>
      <c r="H72" s="138" t="s">
        <v>170</v>
      </c>
      <c r="I72" s="139" t="str">
        <f t="shared" ref="I72:I77" si="7">F95</f>
        <v>-</v>
      </c>
      <c r="J72" s="138" t="s">
        <v>170</v>
      </c>
      <c r="K72" s="138" t="s">
        <v>170</v>
      </c>
      <c r="L72" s="138" t="s">
        <v>170</v>
      </c>
      <c r="M72" s="138" t="s">
        <v>170</v>
      </c>
      <c r="N72" s="138" t="s">
        <v>170</v>
      </c>
    </row>
    <row r="73" spans="2:17" x14ac:dyDescent="0.45">
      <c r="B73" s="59" t="s">
        <v>123</v>
      </c>
      <c r="C73" s="137" t="str">
        <f>FD_Input_Final_Data!AD85</f>
        <v>-</v>
      </c>
      <c r="D73" s="138" t="str">
        <f>'Analysis_Additional (ADJUSTMT)'!M34</f>
        <v>-</v>
      </c>
      <c r="E73" s="138" t="s">
        <v>170</v>
      </c>
      <c r="F73" s="138" t="s">
        <v>170</v>
      </c>
      <c r="G73" s="138" t="s">
        <v>170</v>
      </c>
      <c r="H73" s="138" t="s">
        <v>170</v>
      </c>
      <c r="I73" s="139" t="str">
        <f t="shared" si="7"/>
        <v>-</v>
      </c>
      <c r="J73" s="138" t="s">
        <v>170</v>
      </c>
      <c r="K73" s="138" t="s">
        <v>170</v>
      </c>
      <c r="L73" s="138" t="s">
        <v>170</v>
      </c>
      <c r="M73" s="138" t="s">
        <v>170</v>
      </c>
      <c r="N73" s="138" t="s">
        <v>170</v>
      </c>
    </row>
    <row r="74" spans="2:17" x14ac:dyDescent="0.45">
      <c r="B74" s="59" t="s">
        <v>124</v>
      </c>
      <c r="C74" s="137" t="str">
        <f>FD_Input_Final_Data!AD86</f>
        <v>-</v>
      </c>
      <c r="D74" s="138" t="str">
        <f>'Analysis_Additional (ADJUSTMT)'!M35</f>
        <v>-</v>
      </c>
      <c r="E74" s="138" t="s">
        <v>170</v>
      </c>
      <c r="F74" s="138" t="s">
        <v>170</v>
      </c>
      <c r="G74" s="138" t="s">
        <v>170</v>
      </c>
      <c r="H74" s="138" t="s">
        <v>170</v>
      </c>
      <c r="I74" s="139" t="str">
        <f t="shared" si="7"/>
        <v>-</v>
      </c>
      <c r="J74" s="138" t="s">
        <v>170</v>
      </c>
      <c r="K74" s="138" t="s">
        <v>170</v>
      </c>
      <c r="L74" s="138" t="s">
        <v>170</v>
      </c>
      <c r="M74" s="138" t="s">
        <v>170</v>
      </c>
      <c r="N74" s="138" t="s">
        <v>170</v>
      </c>
    </row>
    <row r="75" spans="2:17" x14ac:dyDescent="0.45">
      <c r="B75" s="59" t="s">
        <v>125</v>
      </c>
      <c r="C75" s="137" t="str">
        <f>FD_Input_Final_Data!AD87</f>
        <v>-</v>
      </c>
      <c r="D75" s="138" t="str">
        <f>'Analysis_Additional (ADJUSTMT)'!M36</f>
        <v>-</v>
      </c>
      <c r="E75" s="138" t="s">
        <v>170</v>
      </c>
      <c r="F75" s="138" t="s">
        <v>170</v>
      </c>
      <c r="G75" s="138" t="s">
        <v>170</v>
      </c>
      <c r="H75" s="138" t="s">
        <v>170</v>
      </c>
      <c r="I75" s="139" t="str">
        <f t="shared" si="7"/>
        <v>-</v>
      </c>
      <c r="J75" s="138" t="s">
        <v>170</v>
      </c>
      <c r="K75" s="138" t="s">
        <v>170</v>
      </c>
      <c r="L75" s="138" t="s">
        <v>170</v>
      </c>
      <c r="M75" s="138" t="s">
        <v>170</v>
      </c>
      <c r="N75" s="138" t="s">
        <v>170</v>
      </c>
    </row>
    <row r="76" spans="2:17" ht="39.4" x14ac:dyDescent="0.45">
      <c r="B76" s="59" t="s">
        <v>98</v>
      </c>
      <c r="C76" s="137">
        <f>FD_Input_Final_Data!AD88</f>
        <v>1389</v>
      </c>
      <c r="D76" s="138">
        <f>'Analysis_Additional (ADJUSTMT)'!M37</f>
        <v>16.5</v>
      </c>
      <c r="E76" s="138">
        <f>MIN(D76,D29)</f>
        <v>16.5</v>
      </c>
      <c r="F76" s="139">
        <f t="shared" si="2"/>
        <v>22918.5</v>
      </c>
      <c r="G76" s="140">
        <v>1</v>
      </c>
      <c r="H76" s="116">
        <f t="shared" si="5"/>
        <v>1389</v>
      </c>
      <c r="I76" s="139">
        <f t="shared" si="7"/>
        <v>361</v>
      </c>
      <c r="J76" s="139">
        <f t="shared" si="6"/>
        <v>1389</v>
      </c>
      <c r="K76" s="139">
        <f>IFERROR(F76-H76+I76, "-")</f>
        <v>21890.5</v>
      </c>
      <c r="L76" s="138">
        <f>IFERROR(ROUND(K76/C76, 2), "-")</f>
        <v>15.76</v>
      </c>
      <c r="M76" s="138">
        <f>L76</f>
        <v>15.76</v>
      </c>
      <c r="N76" s="115" t="s">
        <v>409</v>
      </c>
    </row>
    <row r="77" spans="2:17" x14ac:dyDescent="0.45">
      <c r="B77" s="59" t="s">
        <v>126</v>
      </c>
      <c r="C77" s="137" t="str">
        <f>FD_Input_Final_Data!AD89</f>
        <v>-</v>
      </c>
      <c r="D77" s="138" t="str">
        <f>'Analysis_Additional (ADJUSTMT)'!M38</f>
        <v>-</v>
      </c>
      <c r="E77" s="138" t="s">
        <v>170</v>
      </c>
      <c r="F77" s="138" t="s">
        <v>170</v>
      </c>
      <c r="G77" s="138" t="s">
        <v>170</v>
      </c>
      <c r="H77" s="138" t="s">
        <v>170</v>
      </c>
      <c r="I77" s="139" t="str">
        <f t="shared" si="7"/>
        <v>-</v>
      </c>
      <c r="J77" s="139" t="s">
        <v>170</v>
      </c>
      <c r="K77" s="138" t="s">
        <v>170</v>
      </c>
      <c r="L77" s="138" t="s">
        <v>170</v>
      </c>
      <c r="M77" s="138" t="s">
        <v>170</v>
      </c>
      <c r="N77" s="138" t="s">
        <v>170</v>
      </c>
    </row>
    <row r="78" spans="2:17" x14ac:dyDescent="0.45">
      <c r="B78" s="72"/>
      <c r="C78" s="251"/>
      <c r="D78" s="130"/>
      <c r="E78" s="130"/>
      <c r="F78" s="65"/>
      <c r="G78" s="252"/>
      <c r="H78" s="65"/>
      <c r="I78" s="38"/>
      <c r="J78" s="65"/>
      <c r="K78" s="65"/>
      <c r="L78" s="38"/>
    </row>
    <row r="79" spans="2:17" x14ac:dyDescent="0.45">
      <c r="B79" s="72"/>
      <c r="C79" s="251"/>
      <c r="D79" s="130"/>
      <c r="E79" s="130"/>
      <c r="F79" s="65"/>
      <c r="G79" s="252"/>
      <c r="H79" s="65"/>
      <c r="I79" s="38"/>
      <c r="J79" s="65"/>
      <c r="K79" s="65"/>
      <c r="L79" s="38"/>
    </row>
    <row r="80" spans="2:17" x14ac:dyDescent="0.45">
      <c r="B80" s="72"/>
      <c r="C80" s="251"/>
      <c r="D80" s="130"/>
      <c r="E80" s="130"/>
      <c r="F80" s="65"/>
      <c r="G80" s="252"/>
      <c r="H80" s="65"/>
      <c r="I80" s="38"/>
      <c r="J80" s="65"/>
      <c r="K80" s="65"/>
      <c r="L80" s="38"/>
    </row>
    <row r="81" spans="2:12" x14ac:dyDescent="0.45">
      <c r="B81" s="72"/>
      <c r="C81" s="251"/>
      <c r="D81" s="130"/>
      <c r="E81" s="130"/>
      <c r="F81" s="65"/>
      <c r="G81" s="252"/>
      <c r="H81" s="65"/>
      <c r="I81" s="38"/>
      <c r="J81" s="65"/>
      <c r="K81" s="65"/>
      <c r="L81" s="38"/>
    </row>
    <row r="82" spans="2:12" ht="65.25" customHeight="1" x14ac:dyDescent="0.45">
      <c r="B82" s="144" t="s">
        <v>104</v>
      </c>
      <c r="C82" s="144" t="s">
        <v>410</v>
      </c>
      <c r="D82" s="144" t="s">
        <v>411</v>
      </c>
      <c r="E82" s="144" t="s">
        <v>412</v>
      </c>
      <c r="F82" s="144" t="s">
        <v>413</v>
      </c>
      <c r="G82" s="252"/>
      <c r="H82" s="65"/>
      <c r="I82" s="38"/>
      <c r="J82" s="65"/>
      <c r="K82" s="65"/>
      <c r="L82" s="38"/>
    </row>
    <row r="83" spans="2:12" ht="45" customHeight="1" x14ac:dyDescent="0.45">
      <c r="B83" s="144" t="s">
        <v>116</v>
      </c>
      <c r="C83" s="144" t="s">
        <v>365</v>
      </c>
      <c r="D83" s="144" t="s">
        <v>365</v>
      </c>
      <c r="E83" s="144" t="s">
        <v>414</v>
      </c>
      <c r="F83" s="144" t="s">
        <v>415</v>
      </c>
      <c r="G83" s="252"/>
      <c r="H83" s="65"/>
      <c r="I83" s="38"/>
      <c r="J83" s="65"/>
      <c r="K83" s="65"/>
      <c r="L83" s="38"/>
    </row>
    <row r="84" spans="2:12" x14ac:dyDescent="0.45">
      <c r="B84" s="11" t="s">
        <v>73</v>
      </c>
      <c r="C84" s="114">
        <f>FD_Input_Final_Data!AD22</f>
        <v>19.93</v>
      </c>
      <c r="D84" s="114">
        <f>FD_Input_Final_Data!AH22</f>
        <v>19.329999999999998</v>
      </c>
      <c r="E84" s="114" t="s">
        <v>416</v>
      </c>
      <c r="F84" s="120">
        <f>ROUND((C84-D84)*C61,0)</f>
        <v>886</v>
      </c>
      <c r="G84" s="252"/>
      <c r="H84" s="65"/>
      <c r="I84" s="38"/>
      <c r="J84" s="65"/>
      <c r="K84" s="65"/>
      <c r="L84" s="38"/>
    </row>
    <row r="85" spans="2:12" x14ac:dyDescent="0.45">
      <c r="B85" s="11" t="s">
        <v>94</v>
      </c>
      <c r="C85" s="114" t="s">
        <v>170</v>
      </c>
      <c r="D85" s="114" t="s">
        <v>170</v>
      </c>
      <c r="E85" s="114" t="s">
        <v>170</v>
      </c>
      <c r="F85" s="114" t="s">
        <v>170</v>
      </c>
      <c r="G85" s="252"/>
      <c r="H85" s="65"/>
      <c r="I85" s="38"/>
      <c r="J85" s="65"/>
      <c r="K85" s="65"/>
      <c r="L85" s="38"/>
    </row>
    <row r="86" spans="2:12" x14ac:dyDescent="0.45">
      <c r="B86" s="11" t="s">
        <v>95</v>
      </c>
      <c r="C86" s="114" t="s">
        <v>170</v>
      </c>
      <c r="D86" s="114" t="s">
        <v>170</v>
      </c>
      <c r="E86" s="114" t="s">
        <v>170</v>
      </c>
      <c r="F86" s="114" t="s">
        <v>170</v>
      </c>
      <c r="G86" s="252"/>
      <c r="H86" s="65"/>
      <c r="I86" s="38"/>
      <c r="J86" s="65"/>
      <c r="K86" s="65"/>
      <c r="L86" s="38"/>
    </row>
    <row r="87" spans="2:12" x14ac:dyDescent="0.45">
      <c r="B87" s="11" t="s">
        <v>96</v>
      </c>
      <c r="C87" s="114">
        <f>FD_Input_Final_Data!AD25</f>
        <v>20</v>
      </c>
      <c r="D87" s="114">
        <f>FD_Input_Final_Data!AH25</f>
        <v>18.88</v>
      </c>
      <c r="E87" s="114" t="s">
        <v>417</v>
      </c>
      <c r="F87" s="121">
        <f>ROUND((C87-D87)*C64,0)</f>
        <v>1752</v>
      </c>
      <c r="G87" s="252"/>
      <c r="H87" s="65"/>
      <c r="I87" s="38"/>
      <c r="J87" s="65"/>
      <c r="K87" s="65"/>
      <c r="L87" s="38"/>
    </row>
    <row r="88" spans="2:12" x14ac:dyDescent="0.45">
      <c r="B88" s="11" t="s">
        <v>97</v>
      </c>
      <c r="C88" s="114">
        <f>FD_Input_Final_Data!AD26</f>
        <v>19.59</v>
      </c>
      <c r="D88" s="114">
        <f>FD_Input_Final_Data!AH26</f>
        <v>18</v>
      </c>
      <c r="E88" s="114" t="s">
        <v>417</v>
      </c>
      <c r="F88" s="121">
        <f>ROUND((C88-D88)*C65,0)</f>
        <v>3806</v>
      </c>
      <c r="G88" s="252"/>
      <c r="H88" s="65"/>
      <c r="I88" s="38"/>
      <c r="J88" s="65"/>
      <c r="K88" s="65"/>
      <c r="L88" s="38"/>
    </row>
    <row r="89" spans="2:12" x14ac:dyDescent="0.45">
      <c r="B89" s="11" t="s">
        <v>99</v>
      </c>
      <c r="C89" s="114">
        <f>FD_Input_Final_Data!AD27-3</f>
        <v>18</v>
      </c>
      <c r="D89" s="114">
        <f>FD_Input_Final_Data!AH27-3</f>
        <v>18</v>
      </c>
      <c r="E89" s="114" t="s">
        <v>418</v>
      </c>
      <c r="F89" s="114" t="s">
        <v>245</v>
      </c>
      <c r="G89" s="252"/>
      <c r="H89" s="65"/>
      <c r="I89" s="38"/>
      <c r="J89" s="65"/>
      <c r="K89" s="65"/>
      <c r="L89" s="38"/>
    </row>
    <row r="90" spans="2:12" x14ac:dyDescent="0.45">
      <c r="B90" s="11" t="s">
        <v>100</v>
      </c>
      <c r="C90" s="114">
        <f>FD_Input_Final_Data!AD28-2</f>
        <v>25.19</v>
      </c>
      <c r="D90" s="114">
        <f>FD_Input_Final_Data!AH28-2</f>
        <v>25.19</v>
      </c>
      <c r="E90" s="114" t="s">
        <v>418</v>
      </c>
      <c r="F90" s="114" t="s">
        <v>245</v>
      </c>
      <c r="G90" s="252"/>
      <c r="H90" s="65"/>
      <c r="I90" s="38"/>
      <c r="J90" s="65"/>
      <c r="K90" s="65"/>
      <c r="L90" s="38"/>
    </row>
    <row r="91" spans="2:12" x14ac:dyDescent="0.45">
      <c r="B91" s="11" t="s">
        <v>120</v>
      </c>
      <c r="C91" s="114">
        <f>FD_Input_Final_Data!AD29</f>
        <v>26.46</v>
      </c>
      <c r="D91" s="114">
        <f>FD_Input_Final_Data!AH29</f>
        <v>28.44</v>
      </c>
      <c r="E91" s="114" t="s">
        <v>418</v>
      </c>
      <c r="F91" s="114" t="s">
        <v>245</v>
      </c>
      <c r="G91" s="252"/>
      <c r="H91" s="65"/>
      <c r="I91" s="38"/>
      <c r="J91" s="65"/>
      <c r="K91" s="65"/>
      <c r="L91" s="38"/>
    </row>
    <row r="92" spans="2:12" ht="62.25" customHeight="1" x14ac:dyDescent="0.45">
      <c r="B92" s="11" t="s">
        <v>102</v>
      </c>
      <c r="C92" s="114">
        <f>FD_Input_Final_Data!AD30</f>
        <v>23.5</v>
      </c>
      <c r="D92" s="114">
        <f>FD_Input_Final_Data!AH30</f>
        <v>22.65</v>
      </c>
      <c r="E92" s="131" t="s">
        <v>419</v>
      </c>
      <c r="F92" s="121">
        <f>ROUND((C92-D92)*C69,0)</f>
        <v>1101</v>
      </c>
      <c r="G92" s="252"/>
      <c r="H92" s="65"/>
      <c r="I92" s="38"/>
      <c r="J92" s="65"/>
      <c r="K92" s="65"/>
      <c r="L92" s="38"/>
    </row>
    <row r="93" spans="2:12" ht="64.5" customHeight="1" x14ac:dyDescent="0.45">
      <c r="B93" s="11" t="s">
        <v>103</v>
      </c>
      <c r="C93" s="114">
        <v>30.42</v>
      </c>
      <c r="D93" s="114">
        <v>28.8</v>
      </c>
      <c r="E93" s="131" t="s">
        <v>419</v>
      </c>
      <c r="F93" s="121">
        <f>ROUND((C93-D93)*C70,0)</f>
        <v>3549</v>
      </c>
      <c r="G93" s="252"/>
      <c r="H93" s="65"/>
      <c r="I93" s="38"/>
      <c r="J93" s="65"/>
      <c r="K93" s="65"/>
      <c r="L93" s="38"/>
    </row>
    <row r="94" spans="2:12" x14ac:dyDescent="0.45">
      <c r="B94" s="11" t="s">
        <v>121</v>
      </c>
      <c r="C94" s="114" t="str">
        <f>FD_Input_Final_Data!AD32</f>
        <v>-</v>
      </c>
      <c r="D94" s="114" t="str">
        <f>FD_Input_Final_Data!AH32</f>
        <v>-</v>
      </c>
      <c r="E94" s="122" t="s">
        <v>170</v>
      </c>
      <c r="F94" s="121" t="s">
        <v>170</v>
      </c>
      <c r="G94" s="252"/>
      <c r="H94" s="65"/>
      <c r="I94" s="38"/>
      <c r="J94" s="65"/>
      <c r="K94" s="65"/>
      <c r="L94" s="38"/>
    </row>
    <row r="95" spans="2:12" x14ac:dyDescent="0.45">
      <c r="B95" s="11" t="s">
        <v>122</v>
      </c>
      <c r="C95" s="114" t="str">
        <f>FD_Input_Final_Data!AD33</f>
        <v>-</v>
      </c>
      <c r="D95" s="114" t="str">
        <f>FD_Input_Final_Data!AH33</f>
        <v>-</v>
      </c>
      <c r="E95" s="114" t="str">
        <f>D95</f>
        <v>-</v>
      </c>
      <c r="F95" s="114" t="str">
        <f>E95</f>
        <v>-</v>
      </c>
      <c r="G95" s="252"/>
      <c r="H95" s="65"/>
      <c r="I95" s="38"/>
      <c r="J95" s="65"/>
      <c r="K95" s="65"/>
      <c r="L95" s="38"/>
    </row>
    <row r="96" spans="2:12" x14ac:dyDescent="0.45">
      <c r="B96" s="11" t="s">
        <v>123</v>
      </c>
      <c r="C96" s="114" t="str">
        <f>FD_Input_Final_Data!AD34</f>
        <v>-</v>
      </c>
      <c r="D96" s="114" t="str">
        <f>FD_Input_Final_Data!AH34</f>
        <v>-</v>
      </c>
      <c r="E96" s="114" t="s">
        <v>170</v>
      </c>
      <c r="F96" s="114" t="str">
        <f>E96</f>
        <v>-</v>
      </c>
      <c r="G96" s="252"/>
      <c r="H96" s="65"/>
      <c r="I96" s="38"/>
      <c r="J96" s="65"/>
      <c r="K96" s="65"/>
      <c r="L96" s="38"/>
    </row>
    <row r="97" spans="2:14" x14ac:dyDescent="0.45">
      <c r="B97" s="11" t="s">
        <v>124</v>
      </c>
      <c r="C97" s="114" t="str">
        <f>FD_Input_Final_Data!AD35</f>
        <v>-</v>
      </c>
      <c r="D97" s="114" t="str">
        <f>FD_Input_Final_Data!AH35</f>
        <v>-</v>
      </c>
      <c r="E97" s="114" t="str">
        <f>D97</f>
        <v>-</v>
      </c>
      <c r="F97" s="114" t="str">
        <f>E97</f>
        <v>-</v>
      </c>
      <c r="G97" s="252"/>
      <c r="H97" s="65"/>
      <c r="I97" s="38"/>
      <c r="J97" s="65"/>
      <c r="K97" s="65"/>
      <c r="L97" s="38"/>
    </row>
    <row r="98" spans="2:14" x14ac:dyDescent="0.45">
      <c r="B98" s="11" t="s">
        <v>125</v>
      </c>
      <c r="C98" s="114" t="str">
        <f>FD_Input_Final_Data!AD36</f>
        <v>-</v>
      </c>
      <c r="D98" s="114" t="str">
        <f>FD_Input_Final_Data!AH36</f>
        <v>-</v>
      </c>
      <c r="E98" s="114" t="str">
        <f>D98</f>
        <v>-</v>
      </c>
      <c r="F98" s="114" t="str">
        <f>E98</f>
        <v>-</v>
      </c>
      <c r="G98" s="252"/>
      <c r="H98" s="65"/>
      <c r="I98" s="38"/>
      <c r="J98" s="65"/>
      <c r="K98" s="65"/>
      <c r="L98" s="38"/>
    </row>
    <row r="99" spans="2:14" x14ac:dyDescent="0.45">
      <c r="B99" s="11" t="s">
        <v>98</v>
      </c>
      <c r="C99" s="114">
        <f>FD_Input_Final_Data!AD37</f>
        <v>20</v>
      </c>
      <c r="D99" s="114">
        <f>FD_Input_Final_Data!AH37</f>
        <v>19.739999999999998</v>
      </c>
      <c r="E99" s="114">
        <f t="shared" ref="E99:F100" si="8">D99</f>
        <v>19.739999999999998</v>
      </c>
      <c r="F99" s="121">
        <f>ROUND((C99-D99)*C76,0)</f>
        <v>361</v>
      </c>
      <c r="G99" s="252"/>
      <c r="H99" s="65"/>
      <c r="I99" s="38"/>
      <c r="J99" s="65"/>
      <c r="K99" s="65"/>
      <c r="L99" s="38"/>
    </row>
    <row r="100" spans="2:14" x14ac:dyDescent="0.45">
      <c r="B100" s="11" t="s">
        <v>126</v>
      </c>
      <c r="C100" s="114" t="str">
        <f>FD_Input_Final_Data!AD38</f>
        <v>-</v>
      </c>
      <c r="D100" s="114" t="str">
        <f>FD_Input_Final_Data!AH38</f>
        <v>-</v>
      </c>
      <c r="E100" s="114" t="str">
        <f t="shared" si="8"/>
        <v>-</v>
      </c>
      <c r="F100" s="114" t="str">
        <f t="shared" si="8"/>
        <v>-</v>
      </c>
    </row>
    <row r="101" spans="2:14" x14ac:dyDescent="0.45">
      <c r="B101" s="72"/>
      <c r="C101" s="130"/>
      <c r="D101" s="130"/>
      <c r="E101" s="130"/>
      <c r="F101" s="130"/>
    </row>
    <row r="102" spans="2:14" x14ac:dyDescent="0.45">
      <c r="B102" s="253"/>
      <c r="C102" s="253"/>
      <c r="I102" s="254"/>
    </row>
    <row r="103" spans="2:14" x14ac:dyDescent="0.45">
      <c r="B103" s="255" t="s">
        <v>420</v>
      </c>
      <c r="C103" s="253"/>
      <c r="F103" s="330" t="s">
        <v>421</v>
      </c>
      <c r="G103" s="331"/>
      <c r="H103" s="331"/>
      <c r="I103" s="331"/>
      <c r="J103" s="332"/>
    </row>
    <row r="104" spans="2:14" s="69" customFormat="1" ht="28.5" x14ac:dyDescent="0.45">
      <c r="B104" s="256" t="s">
        <v>422</v>
      </c>
      <c r="C104" s="256" t="s">
        <v>423</v>
      </c>
      <c r="D104" s="256" t="s">
        <v>424</v>
      </c>
      <c r="F104" s="256" t="s">
        <v>63</v>
      </c>
      <c r="G104" s="256" t="s">
        <v>64</v>
      </c>
      <c r="H104" s="256" t="s">
        <v>65</v>
      </c>
      <c r="I104" s="256" t="s">
        <v>66</v>
      </c>
      <c r="J104" s="256" t="s">
        <v>67</v>
      </c>
    </row>
    <row r="105" spans="2:14" ht="40.5" customHeight="1" x14ac:dyDescent="0.45">
      <c r="B105" s="128">
        <v>26.04</v>
      </c>
      <c r="C105" s="83">
        <f>J105-F105</f>
        <v>7.4499999999999993</v>
      </c>
      <c r="D105" s="257">
        <f>B105-C105</f>
        <v>18.59</v>
      </c>
      <c r="F105" s="83">
        <f>ROUND(FD_Input_Final_Data!AD48, 2)</f>
        <v>2.59</v>
      </c>
      <c r="G105" s="83">
        <f>ROUND(FD_Input_Final_Data!AE48, 2)</f>
        <v>3.59</v>
      </c>
      <c r="H105" s="83">
        <f>ROUND(FD_Input_Final_Data!AF48, 2)</f>
        <v>4.0599999999999996</v>
      </c>
      <c r="I105" s="83">
        <f>ROUND(FD_Input_Final_Data!AG48, 2)</f>
        <v>5.51</v>
      </c>
      <c r="J105" s="83">
        <f>ROUND(FD_Input_Final_Data!AH48, 2)</f>
        <v>10.039999999999999</v>
      </c>
    </row>
    <row r="106" spans="2:14" x14ac:dyDescent="0.45">
      <c r="B106" s="72"/>
      <c r="C106" s="251"/>
      <c r="D106" s="251"/>
      <c r="E106" s="251"/>
      <c r="F106" s="251"/>
      <c r="G106" s="251"/>
      <c r="H106" s="65"/>
      <c r="I106" s="252"/>
      <c r="J106" s="65"/>
      <c r="K106" s="38"/>
      <c r="L106" s="65"/>
      <c r="M106" s="65"/>
      <c r="N106" s="38"/>
    </row>
    <row r="107" spans="2:14" x14ac:dyDescent="0.45">
      <c r="B107" s="255" t="s">
        <v>425</v>
      </c>
      <c r="C107" s="253"/>
      <c r="F107" s="330" t="s">
        <v>421</v>
      </c>
      <c r="G107" s="331"/>
      <c r="H107" s="331"/>
      <c r="I107" s="331"/>
      <c r="J107" s="332"/>
    </row>
    <row r="108" spans="2:14" s="69" customFormat="1" ht="28.5" x14ac:dyDescent="0.45">
      <c r="B108" s="256" t="s">
        <v>422</v>
      </c>
      <c r="C108" s="256" t="s">
        <v>423</v>
      </c>
      <c r="D108" s="256" t="s">
        <v>424</v>
      </c>
      <c r="F108" s="256" t="s">
        <v>63</v>
      </c>
      <c r="G108" s="256" t="s">
        <v>64</v>
      </c>
      <c r="H108" s="256" t="s">
        <v>65</v>
      </c>
      <c r="I108" s="256" t="s">
        <v>66</v>
      </c>
      <c r="J108" s="256" t="s">
        <v>67</v>
      </c>
    </row>
    <row r="109" spans="2:14" ht="40.5" customHeight="1" x14ac:dyDescent="0.45">
      <c r="B109" s="128">
        <v>21.89</v>
      </c>
      <c r="C109" s="83">
        <f>J109-F109</f>
        <v>2.65</v>
      </c>
      <c r="D109" s="257">
        <f>B109-C109</f>
        <v>19.240000000000002</v>
      </c>
      <c r="F109" s="128">
        <f>C175</f>
        <v>0</v>
      </c>
      <c r="G109" s="128">
        <f t="shared" ref="G109:J109" si="9">D175</f>
        <v>0</v>
      </c>
      <c r="H109" s="128">
        <f t="shared" si="9"/>
        <v>0.73</v>
      </c>
      <c r="I109" s="128">
        <f t="shared" si="9"/>
        <v>1.49</v>
      </c>
      <c r="J109" s="128">
        <f t="shared" si="9"/>
        <v>2.65</v>
      </c>
    </row>
    <row r="110" spans="2:14" x14ac:dyDescent="0.45">
      <c r="B110" s="72"/>
      <c r="C110" s="130"/>
      <c r="D110" s="130"/>
      <c r="E110" s="130"/>
      <c r="F110" s="130"/>
    </row>
    <row r="111" spans="2:14" x14ac:dyDescent="0.45">
      <c r="B111" s="72"/>
      <c r="C111" s="130"/>
      <c r="D111" s="130"/>
      <c r="E111" s="130"/>
      <c r="F111" s="130"/>
    </row>
    <row r="112" spans="2:14" x14ac:dyDescent="0.45">
      <c r="B112" s="72"/>
      <c r="C112" s="130"/>
      <c r="D112" s="130"/>
      <c r="E112" s="130"/>
      <c r="F112" s="130"/>
    </row>
    <row r="113" spans="1:19" s="243" customFormat="1" ht="24" customHeight="1" x14ac:dyDescent="0.35">
      <c r="A113" s="241"/>
      <c r="B113" s="242" t="s">
        <v>426</v>
      </c>
      <c r="C113" s="241"/>
      <c r="D113" s="241"/>
      <c r="E113" s="241"/>
      <c r="F113" s="241"/>
      <c r="G113" s="241"/>
      <c r="H113" s="241"/>
      <c r="I113" s="241"/>
      <c r="J113" s="241"/>
      <c r="K113" s="241"/>
      <c r="L113" s="241"/>
      <c r="M113" s="241"/>
      <c r="N113" s="241"/>
      <c r="O113" s="241"/>
      <c r="P113" s="241"/>
      <c r="Q113" s="241"/>
      <c r="R113" s="241"/>
      <c r="S113" s="241"/>
    </row>
    <row r="114" spans="1:19" x14ac:dyDescent="0.45">
      <c r="B114" s="72"/>
      <c r="C114" s="251"/>
      <c r="D114" s="130"/>
      <c r="E114" s="130"/>
      <c r="F114" s="65"/>
      <c r="G114" s="252"/>
      <c r="H114" s="65"/>
      <c r="I114" s="38"/>
      <c r="J114" s="65"/>
      <c r="K114" s="65"/>
      <c r="L114" s="38"/>
    </row>
    <row r="115" spans="1:19" x14ac:dyDescent="0.45">
      <c r="B115" s="72"/>
      <c r="C115" s="251"/>
      <c r="D115" s="130"/>
      <c r="E115" s="130"/>
      <c r="F115" s="65"/>
      <c r="G115" s="252"/>
      <c r="H115" s="65"/>
      <c r="J115" s="65"/>
      <c r="K115" s="65"/>
      <c r="L115" s="38"/>
    </row>
    <row r="116" spans="1:19" x14ac:dyDescent="0.45">
      <c r="B116" s="72"/>
      <c r="C116" s="251"/>
      <c r="D116" s="130"/>
      <c r="E116" s="130"/>
      <c r="F116" s="65"/>
      <c r="G116" s="252"/>
      <c r="H116" s="65"/>
      <c r="I116" s="38"/>
      <c r="J116" s="65"/>
      <c r="K116" s="65"/>
      <c r="L116" s="38"/>
    </row>
    <row r="117" spans="1:19" x14ac:dyDescent="0.45">
      <c r="B117" s="72"/>
      <c r="C117" s="328" t="s">
        <v>427</v>
      </c>
      <c r="D117" s="328"/>
      <c r="E117" s="329" t="s">
        <v>428</v>
      </c>
      <c r="F117" s="329"/>
      <c r="G117" s="329"/>
      <c r="H117" s="329"/>
      <c r="I117" s="329"/>
      <c r="J117" s="329"/>
    </row>
    <row r="118" spans="1:19" ht="56.25" customHeight="1" x14ac:dyDescent="0.45">
      <c r="B118" s="144" t="s">
        <v>104</v>
      </c>
      <c r="C118" s="144" t="s">
        <v>429</v>
      </c>
      <c r="D118" s="144" t="s">
        <v>430</v>
      </c>
      <c r="E118" s="144" t="s">
        <v>431</v>
      </c>
      <c r="F118" s="144" t="s">
        <v>432</v>
      </c>
      <c r="G118" s="144" t="s">
        <v>433</v>
      </c>
      <c r="H118" s="144" t="s">
        <v>434</v>
      </c>
      <c r="I118" s="144" t="s">
        <v>435</v>
      </c>
      <c r="J118" s="144" t="s">
        <v>436</v>
      </c>
      <c r="L118" s="144" t="s">
        <v>437</v>
      </c>
      <c r="M118" s="144" t="s">
        <v>438</v>
      </c>
      <c r="N118" s="144" t="s">
        <v>439</v>
      </c>
    </row>
    <row r="119" spans="1:19" ht="28.5" x14ac:dyDescent="0.45">
      <c r="B119" s="144" t="s">
        <v>116</v>
      </c>
      <c r="C119" s="144" t="s">
        <v>365</v>
      </c>
      <c r="D119" s="144" t="s">
        <v>365</v>
      </c>
      <c r="E119" s="144" t="s">
        <v>365</v>
      </c>
      <c r="F119" s="144" t="s">
        <v>365</v>
      </c>
      <c r="G119" s="144" t="s">
        <v>365</v>
      </c>
      <c r="H119" s="144" t="s">
        <v>365</v>
      </c>
      <c r="I119" s="144" t="s">
        <v>365</v>
      </c>
      <c r="J119" s="144" t="s">
        <v>365</v>
      </c>
      <c r="L119" s="144" t="s">
        <v>91</v>
      </c>
      <c r="M119" s="144" t="s">
        <v>91</v>
      </c>
      <c r="N119" s="144" t="s">
        <v>91</v>
      </c>
    </row>
    <row r="120" spans="1:19" x14ac:dyDescent="0.45">
      <c r="B120" s="11" t="s">
        <v>73</v>
      </c>
      <c r="C120" s="114">
        <f t="shared" ref="C120:C136" si="10">D14</f>
        <v>19.920000000000002</v>
      </c>
      <c r="D120" s="114">
        <f t="shared" ref="D120:D136" si="11">M61</f>
        <v>17</v>
      </c>
      <c r="E120" s="114">
        <f>'Analysis_Additional (ADJUSTMT)'!H22</f>
        <v>20.65</v>
      </c>
      <c r="F120" s="114">
        <f>'Analysis_Additional (ADJUSTMT)'!I22</f>
        <v>19.920000000000002</v>
      </c>
      <c r="G120" s="114">
        <f>'Analysis_Additional (ADJUSTMT)'!J22</f>
        <v>19.7</v>
      </c>
      <c r="H120" s="114">
        <f>'Analysis_Additional (ADJUSTMT)'!K22</f>
        <v>19.5</v>
      </c>
      <c r="I120" s="114">
        <f>'Analysis_Additional (ADJUSTMT)'!L22</f>
        <v>18.100000000000001</v>
      </c>
      <c r="J120" s="114">
        <f>'Analysis_Additional (ADJUSTMT)'!M22</f>
        <v>17.399999999999999</v>
      </c>
      <c r="L120" s="258">
        <f>(F120-G120)/(F120-J120)</f>
        <v>8.7301587301588157E-2</v>
      </c>
      <c r="M120" s="258">
        <f>(F120-H120)/(F120-J120)</f>
        <v>0.16666666666666713</v>
      </c>
      <c r="N120" s="258">
        <f>(F120-I120)/(F120-J120)</f>
        <v>0.72222222222222143</v>
      </c>
    </row>
    <row r="121" spans="1:19" x14ac:dyDescent="0.45">
      <c r="B121" s="11" t="s">
        <v>94</v>
      </c>
      <c r="C121" s="114" t="str">
        <f t="shared" si="10"/>
        <v>-</v>
      </c>
      <c r="D121" s="114" t="str">
        <f t="shared" si="11"/>
        <v>-</v>
      </c>
      <c r="E121" s="114">
        <f>'Analysis_Additional (ADJUSTMT)'!H23</f>
        <v>47.29</v>
      </c>
      <c r="F121" s="114">
        <f>'Analysis_Additional (ADJUSTMT)'!I23</f>
        <v>44.93</v>
      </c>
      <c r="G121" s="114">
        <f>'Analysis_Additional (ADJUSTMT)'!J23</f>
        <v>44.38</v>
      </c>
      <c r="H121" s="114">
        <f>'Analysis_Additional (ADJUSTMT)'!K23</f>
        <v>42.17</v>
      </c>
      <c r="I121" s="114">
        <f>'Analysis_Additional (ADJUSTMT)'!L23</f>
        <v>38.020000000000003</v>
      </c>
      <c r="J121" s="114">
        <f>'Analysis_Additional (ADJUSTMT)'!M23</f>
        <v>33.869999999999997</v>
      </c>
      <c r="L121" s="258">
        <f t="shared" ref="L121:L135" si="12">(F121-G121)/(F121-J121)</f>
        <v>4.9728752260397566E-2</v>
      </c>
      <c r="M121" s="258">
        <f t="shared" ref="M121:M135" si="13">(F121-H121)/(F121-J121)</f>
        <v>0.24954792043399615</v>
      </c>
      <c r="N121" s="258">
        <f t="shared" ref="N121:N135" si="14">(F121-I121)/(F121-J121)</f>
        <v>0.62477396021699771</v>
      </c>
    </row>
    <row r="122" spans="1:19" x14ac:dyDescent="0.45">
      <c r="B122" s="11" t="s">
        <v>95</v>
      </c>
      <c r="C122" s="114" t="str">
        <f t="shared" si="10"/>
        <v>-</v>
      </c>
      <c r="D122" s="114" t="str">
        <f t="shared" si="11"/>
        <v>-</v>
      </c>
      <c r="E122" s="114">
        <f>'Analysis_Additional (ADJUSTMT)'!H24</f>
        <v>39.72</v>
      </c>
      <c r="F122" s="114">
        <f>'Analysis_Additional (ADJUSTMT)'!I24</f>
        <v>37.76</v>
      </c>
      <c r="G122" s="114">
        <f>'Analysis_Additional (ADJUSTMT)'!J24</f>
        <v>35.78</v>
      </c>
      <c r="H122" s="114">
        <f>'Analysis_Additional (ADJUSTMT)'!K24</f>
        <v>29.81</v>
      </c>
      <c r="I122" s="114">
        <f>'Analysis_Additional (ADJUSTMT)'!L24</f>
        <v>25.93</v>
      </c>
      <c r="J122" s="114">
        <f>'Analysis_Additional (ADJUSTMT)'!M24</f>
        <v>17.260000000000002</v>
      </c>
      <c r="L122" s="258">
        <f t="shared" si="12"/>
        <v>9.65853658536584E-2</v>
      </c>
      <c r="M122" s="258">
        <f t="shared" si="13"/>
        <v>0.3878048780487805</v>
      </c>
      <c r="N122" s="258">
        <f t="shared" si="14"/>
        <v>0.57707317073170739</v>
      </c>
    </row>
    <row r="123" spans="1:19" x14ac:dyDescent="0.45">
      <c r="B123" s="11" t="s">
        <v>96</v>
      </c>
      <c r="C123" s="114">
        <f t="shared" si="10"/>
        <v>19.329999999999998</v>
      </c>
      <c r="D123" s="114">
        <f t="shared" si="11"/>
        <v>14</v>
      </c>
      <c r="E123" s="114">
        <f>'Analysis_Additional (ADJUSTMT)'!H25</f>
        <v>21.28</v>
      </c>
      <c r="F123" s="114">
        <f>'Analysis_Additional (ADJUSTMT)'!I25</f>
        <v>19.329999999999998</v>
      </c>
      <c r="G123" s="114">
        <f>'Analysis_Additional (ADJUSTMT)'!J25</f>
        <v>18.11</v>
      </c>
      <c r="H123" s="114">
        <f>'Analysis_Additional (ADJUSTMT)'!K25</f>
        <v>16.739999999999998</v>
      </c>
      <c r="I123" s="114">
        <f>'Analysis_Additional (ADJUSTMT)'!L25</f>
        <v>15.36</v>
      </c>
      <c r="J123" s="114">
        <f>'Analysis_Additional (ADJUSTMT)'!M25</f>
        <v>14</v>
      </c>
      <c r="L123" s="258">
        <f t="shared" si="12"/>
        <v>0.22889305816135069</v>
      </c>
      <c r="M123" s="258">
        <f t="shared" si="13"/>
        <v>0.48592870544090067</v>
      </c>
      <c r="N123" s="258">
        <f t="shared" si="14"/>
        <v>0.74484052532833023</v>
      </c>
    </row>
    <row r="124" spans="1:19" x14ac:dyDescent="0.45">
      <c r="B124" s="11" t="s">
        <v>97</v>
      </c>
      <c r="C124" s="114">
        <f t="shared" si="10"/>
        <v>18.8</v>
      </c>
      <c r="D124" s="114">
        <f t="shared" si="11"/>
        <v>14</v>
      </c>
      <c r="E124" s="114">
        <f>'Analysis_Additional (ADJUSTMT)'!H26</f>
        <v>20.99</v>
      </c>
      <c r="F124" s="114">
        <f>'Analysis_Additional (ADJUSTMT)'!I26</f>
        <v>18.8</v>
      </c>
      <c r="G124" s="114">
        <f>'Analysis_Additional (ADJUSTMT)'!J26</f>
        <v>17.600000000000001</v>
      </c>
      <c r="H124" s="114">
        <f>'Analysis_Additional (ADJUSTMT)'!K26</f>
        <v>16.399999999999999</v>
      </c>
      <c r="I124" s="114">
        <f>'Analysis_Additional (ADJUSTMT)'!L26</f>
        <v>15.2</v>
      </c>
      <c r="J124" s="114">
        <f>'Analysis_Additional (ADJUSTMT)'!M26</f>
        <v>14</v>
      </c>
      <c r="L124" s="258">
        <f t="shared" si="12"/>
        <v>0.24999999999999981</v>
      </c>
      <c r="M124" s="258">
        <f t="shared" si="13"/>
        <v>0.50000000000000033</v>
      </c>
      <c r="N124" s="258">
        <f t="shared" si="14"/>
        <v>0.75000000000000022</v>
      </c>
    </row>
    <row r="125" spans="1:19" x14ac:dyDescent="0.45">
      <c r="B125" s="11" t="s">
        <v>99</v>
      </c>
      <c r="C125" s="114">
        <f t="shared" si="10"/>
        <v>17.989999999999998</v>
      </c>
      <c r="D125" s="114">
        <f t="shared" si="11"/>
        <v>13.71</v>
      </c>
      <c r="E125" s="114">
        <f>'Analysis_Additional (ADJUSTMT)'!H27</f>
        <v>18.559999999999999</v>
      </c>
      <c r="F125" s="114">
        <f>'Analysis_Additional (ADJUSTMT)'!I27</f>
        <v>17.989999999999998</v>
      </c>
      <c r="G125" s="114">
        <f>'Analysis_Additional (ADJUSTMT)'!J27</f>
        <v>17.95</v>
      </c>
      <c r="H125" s="114">
        <f>'Analysis_Additional (ADJUSTMT)'!K27</f>
        <v>17.12</v>
      </c>
      <c r="I125" s="114">
        <f>'Analysis_Additional (ADJUSTMT)'!L27</f>
        <v>17.12</v>
      </c>
      <c r="J125" s="114">
        <f>'Analysis_Additional (ADJUSTMT)'!M27</f>
        <v>14.71</v>
      </c>
      <c r="L125" s="258">
        <f t="shared" si="12"/>
        <v>1.2195121951219261E-2</v>
      </c>
      <c r="M125" s="258">
        <f t="shared" si="13"/>
        <v>0.26524390243902379</v>
      </c>
      <c r="N125" s="258">
        <f t="shared" si="14"/>
        <v>0.26524390243902379</v>
      </c>
    </row>
    <row r="126" spans="1:19" x14ac:dyDescent="0.45">
      <c r="B126" s="11" t="s">
        <v>100</v>
      </c>
      <c r="C126" s="114">
        <f t="shared" si="10"/>
        <v>20</v>
      </c>
      <c r="D126" s="114">
        <f t="shared" si="11"/>
        <v>14.21</v>
      </c>
      <c r="E126" s="114">
        <f>'Analysis_Additional (ADJUSTMT)'!H28</f>
        <v>24.31</v>
      </c>
      <c r="F126" s="114">
        <f>'Analysis_Additional (ADJUSTMT)'!I28</f>
        <v>22.77</v>
      </c>
      <c r="G126" s="114">
        <f>'Analysis_Additional (ADJUSTMT)'!J28</f>
        <v>19.66</v>
      </c>
      <c r="H126" s="114">
        <f>'Analysis_Additional (ADJUSTMT)'!K28</f>
        <v>18.32</v>
      </c>
      <c r="I126" s="114">
        <f>'Analysis_Additional (ADJUSTMT)'!L28</f>
        <v>18.13</v>
      </c>
      <c r="J126" s="114">
        <f>'Analysis_Additional (ADJUSTMT)'!M28</f>
        <v>15.38</v>
      </c>
      <c r="L126" s="258">
        <f t="shared" si="12"/>
        <v>0.42083897158322053</v>
      </c>
      <c r="M126" s="258">
        <f t="shared" si="13"/>
        <v>0.60216508795669821</v>
      </c>
      <c r="N126" s="258">
        <f t="shared" si="14"/>
        <v>0.62787550744248999</v>
      </c>
    </row>
    <row r="127" spans="1:19" x14ac:dyDescent="0.45">
      <c r="B127" s="11" t="s">
        <v>120</v>
      </c>
      <c r="C127" s="114">
        <f t="shared" si="10"/>
        <v>26.35</v>
      </c>
      <c r="D127" s="114">
        <f t="shared" si="11"/>
        <v>17.71</v>
      </c>
      <c r="E127" s="114">
        <f>'Analysis_Additional (ADJUSTMT)'!H29</f>
        <v>27.59</v>
      </c>
      <c r="F127" s="114">
        <f>'Analysis_Additional (ADJUSTMT)'!I29</f>
        <v>26.35</v>
      </c>
      <c r="G127" s="114">
        <f>'Analysis_Additional (ADJUSTMT)'!J29</f>
        <v>25.5</v>
      </c>
      <c r="H127" s="114">
        <f>'Analysis_Additional (ADJUSTMT)'!K29</f>
        <v>24.09</v>
      </c>
      <c r="I127" s="114">
        <f>'Analysis_Additional (ADJUSTMT)'!L29</f>
        <v>22.28</v>
      </c>
      <c r="J127" s="114">
        <f>'Analysis_Additional (ADJUSTMT)'!M29</f>
        <v>18.71</v>
      </c>
      <c r="L127" s="258">
        <f t="shared" si="12"/>
        <v>0.11125654450261797</v>
      </c>
      <c r="M127" s="258">
        <f t="shared" si="13"/>
        <v>0.2958115183246075</v>
      </c>
      <c r="N127" s="258">
        <f t="shared" si="14"/>
        <v>0.5327225130890052</v>
      </c>
    </row>
    <row r="128" spans="1:19" x14ac:dyDescent="0.45">
      <c r="B128" s="11" t="s">
        <v>102</v>
      </c>
      <c r="C128" s="114">
        <f t="shared" si="10"/>
        <v>21.89</v>
      </c>
      <c r="D128" s="114">
        <f t="shared" si="11"/>
        <v>18.239999999999998</v>
      </c>
      <c r="E128" s="114">
        <f>'Analysis_Additional (ADJUSTMT)'!H30</f>
        <v>24.01</v>
      </c>
      <c r="F128" s="114">
        <f>'Analysis_Additional (ADJUSTMT)'!I30</f>
        <v>23.5</v>
      </c>
      <c r="G128" s="114">
        <f>'Analysis_Additional (ADJUSTMT)'!J30</f>
        <v>23.5</v>
      </c>
      <c r="H128" s="114">
        <f>'Analysis_Additional (ADJUSTMT)'!K30</f>
        <v>22.76</v>
      </c>
      <c r="I128" s="114">
        <f>'Analysis_Additional (ADJUSTMT)'!L30</f>
        <v>22</v>
      </c>
      <c r="J128" s="114">
        <f>'Analysis_Additional (ADJUSTMT)'!M30</f>
        <v>20</v>
      </c>
      <c r="L128" s="258">
        <f t="shared" si="12"/>
        <v>0</v>
      </c>
      <c r="M128" s="258">
        <f t="shared" si="13"/>
        <v>0.21142857142857099</v>
      </c>
      <c r="N128" s="258">
        <f t="shared" si="14"/>
        <v>0.42857142857142855</v>
      </c>
    </row>
    <row r="129" spans="2:15" x14ac:dyDescent="0.45">
      <c r="B129" s="11" t="s">
        <v>103</v>
      </c>
      <c r="C129" s="114">
        <f t="shared" si="10"/>
        <v>26.04</v>
      </c>
      <c r="D129" s="114">
        <f t="shared" si="11"/>
        <v>17.59</v>
      </c>
      <c r="E129" s="114">
        <f>'Analysis_Additional (ADJUSTMT)'!H31</f>
        <v>35.75</v>
      </c>
      <c r="F129" s="114">
        <f>'Analysis_Additional (ADJUSTMT)'!I31</f>
        <v>30.67</v>
      </c>
      <c r="G129" s="114">
        <f>'Analysis_Additional (ADJUSTMT)'!J31</f>
        <v>29.04</v>
      </c>
      <c r="H129" s="114">
        <f>'Analysis_Additional (ADJUSTMT)'!K31</f>
        <v>28.29</v>
      </c>
      <c r="I129" s="114">
        <f>'Analysis_Additional (ADJUSTMT)'!L31</f>
        <v>26.54</v>
      </c>
      <c r="J129" s="114">
        <f>'Analysis_Additional (ADJUSTMT)'!M31</f>
        <v>20.399999999999999</v>
      </c>
      <c r="L129" s="258">
        <f t="shared" si="12"/>
        <v>0.15871470301850069</v>
      </c>
      <c r="M129" s="258">
        <f t="shared" si="13"/>
        <v>0.23174294060370026</v>
      </c>
      <c r="N129" s="258">
        <f t="shared" si="14"/>
        <v>0.40214216163583266</v>
      </c>
    </row>
    <row r="130" spans="2:15" x14ac:dyDescent="0.45">
      <c r="B130" s="11" t="s">
        <v>121</v>
      </c>
      <c r="C130" s="114" t="str">
        <f t="shared" si="10"/>
        <v>-</v>
      </c>
      <c r="D130" s="114" t="str">
        <f t="shared" si="11"/>
        <v>-</v>
      </c>
      <c r="E130" s="114" t="str">
        <f>'Analysis_Additional (ADJUSTMT)'!H32</f>
        <v>-</v>
      </c>
      <c r="F130" s="114" t="str">
        <f>'Analysis_Additional (ADJUSTMT)'!I32</f>
        <v>-</v>
      </c>
      <c r="G130" s="114" t="str">
        <f>'Analysis_Additional (ADJUSTMT)'!J32</f>
        <v>-</v>
      </c>
      <c r="H130" s="114" t="str">
        <f>'Analysis_Additional (ADJUSTMT)'!K32</f>
        <v>-</v>
      </c>
      <c r="I130" s="114" t="str">
        <f>'Analysis_Additional (ADJUSTMT)'!L32</f>
        <v>-</v>
      </c>
      <c r="J130" s="114" t="str">
        <f>'Analysis_Additional (ADJUSTMT)'!M32</f>
        <v>-</v>
      </c>
      <c r="L130" s="258" t="s">
        <v>170</v>
      </c>
      <c r="M130" s="258" t="s">
        <v>170</v>
      </c>
      <c r="N130" s="258" t="s">
        <v>170</v>
      </c>
    </row>
    <row r="131" spans="2:15" x14ac:dyDescent="0.45">
      <c r="B131" s="11" t="s">
        <v>122</v>
      </c>
      <c r="C131" s="114" t="str">
        <f t="shared" si="10"/>
        <v>-</v>
      </c>
      <c r="D131" s="114" t="str">
        <f t="shared" si="11"/>
        <v>-</v>
      </c>
      <c r="E131" s="114" t="str">
        <f>'Analysis_Additional (ADJUSTMT)'!H33</f>
        <v>-</v>
      </c>
      <c r="F131" s="114" t="str">
        <f>'Analysis_Additional (ADJUSTMT)'!I33</f>
        <v>-</v>
      </c>
      <c r="G131" s="114" t="str">
        <f>'Analysis_Additional (ADJUSTMT)'!J33</f>
        <v>-</v>
      </c>
      <c r="H131" s="114" t="str">
        <f>'Analysis_Additional (ADJUSTMT)'!K33</f>
        <v>-</v>
      </c>
      <c r="I131" s="114" t="str">
        <f>'Analysis_Additional (ADJUSTMT)'!L33</f>
        <v>-</v>
      </c>
      <c r="J131" s="114" t="str">
        <f>'Analysis_Additional (ADJUSTMT)'!M33</f>
        <v>-</v>
      </c>
      <c r="L131" s="258" t="s">
        <v>170</v>
      </c>
      <c r="M131" s="258" t="s">
        <v>170</v>
      </c>
      <c r="N131" s="258" t="s">
        <v>170</v>
      </c>
    </row>
    <row r="132" spans="2:15" x14ac:dyDescent="0.45">
      <c r="B132" s="11" t="s">
        <v>123</v>
      </c>
      <c r="C132" s="114" t="str">
        <f t="shared" si="10"/>
        <v>-</v>
      </c>
      <c r="D132" s="114" t="str">
        <f t="shared" si="11"/>
        <v>-</v>
      </c>
      <c r="E132" s="114" t="str">
        <f>'Analysis_Additional (ADJUSTMT)'!H34</f>
        <v>-</v>
      </c>
      <c r="F132" s="114" t="str">
        <f>'Analysis_Additional (ADJUSTMT)'!I34</f>
        <v>-</v>
      </c>
      <c r="G132" s="114" t="str">
        <f>'Analysis_Additional (ADJUSTMT)'!J34</f>
        <v>-</v>
      </c>
      <c r="H132" s="114" t="str">
        <f>'Analysis_Additional (ADJUSTMT)'!K34</f>
        <v>-</v>
      </c>
      <c r="I132" s="114" t="str">
        <f>'Analysis_Additional (ADJUSTMT)'!L34</f>
        <v>-</v>
      </c>
      <c r="J132" s="114" t="str">
        <f>'Analysis_Additional (ADJUSTMT)'!M34</f>
        <v>-</v>
      </c>
      <c r="L132" s="258" t="s">
        <v>170</v>
      </c>
      <c r="M132" s="258" t="s">
        <v>170</v>
      </c>
      <c r="N132" s="258" t="s">
        <v>170</v>
      </c>
    </row>
    <row r="133" spans="2:15" x14ac:dyDescent="0.45">
      <c r="B133" s="11" t="s">
        <v>124</v>
      </c>
      <c r="C133" s="114" t="str">
        <f t="shared" si="10"/>
        <v>-</v>
      </c>
      <c r="D133" s="114" t="str">
        <f t="shared" si="11"/>
        <v>-</v>
      </c>
      <c r="E133" s="114" t="str">
        <f>'Analysis_Additional (ADJUSTMT)'!H35</f>
        <v>-</v>
      </c>
      <c r="F133" s="114" t="str">
        <f>'Analysis_Additional (ADJUSTMT)'!I35</f>
        <v>-</v>
      </c>
      <c r="G133" s="114" t="str">
        <f>'Analysis_Additional (ADJUSTMT)'!J35</f>
        <v>-</v>
      </c>
      <c r="H133" s="114" t="str">
        <f>'Analysis_Additional (ADJUSTMT)'!K35</f>
        <v>-</v>
      </c>
      <c r="I133" s="114" t="str">
        <f>'Analysis_Additional (ADJUSTMT)'!L35</f>
        <v>-</v>
      </c>
      <c r="J133" s="114" t="str">
        <f>'Analysis_Additional (ADJUSTMT)'!M35</f>
        <v>-</v>
      </c>
      <c r="L133" s="258" t="s">
        <v>170</v>
      </c>
      <c r="M133" s="258" t="s">
        <v>170</v>
      </c>
      <c r="N133" s="258" t="s">
        <v>170</v>
      </c>
    </row>
    <row r="134" spans="2:15" x14ac:dyDescent="0.45">
      <c r="B134" s="11" t="s">
        <v>125</v>
      </c>
      <c r="C134" s="114" t="str">
        <f t="shared" si="10"/>
        <v>-</v>
      </c>
      <c r="D134" s="114" t="str">
        <f t="shared" si="11"/>
        <v>-</v>
      </c>
      <c r="E134" s="114" t="str">
        <f>'Analysis_Additional (ADJUSTMT)'!H36</f>
        <v>-</v>
      </c>
      <c r="F134" s="114" t="str">
        <f>'Analysis_Additional (ADJUSTMT)'!I36</f>
        <v>-</v>
      </c>
      <c r="G134" s="114" t="str">
        <f>'Analysis_Additional (ADJUSTMT)'!J36</f>
        <v>-</v>
      </c>
      <c r="H134" s="114" t="str">
        <f>'Analysis_Additional (ADJUSTMT)'!K36</f>
        <v>-</v>
      </c>
      <c r="I134" s="114" t="str">
        <f>'Analysis_Additional (ADJUSTMT)'!L36</f>
        <v>-</v>
      </c>
      <c r="J134" s="114" t="str">
        <f>'Analysis_Additional (ADJUSTMT)'!M36</f>
        <v>-</v>
      </c>
      <c r="L134" s="258" t="s">
        <v>170</v>
      </c>
      <c r="M134" s="258" t="s">
        <v>170</v>
      </c>
      <c r="N134" s="258" t="s">
        <v>170</v>
      </c>
    </row>
    <row r="135" spans="2:15" x14ac:dyDescent="0.45">
      <c r="B135" s="11" t="s">
        <v>98</v>
      </c>
      <c r="C135" s="114">
        <f t="shared" si="10"/>
        <v>20</v>
      </c>
      <c r="D135" s="114">
        <f t="shared" si="11"/>
        <v>15.76</v>
      </c>
      <c r="E135" s="114">
        <f>'Analysis_Additional (ADJUSTMT)'!H37</f>
        <v>26.990000000000002</v>
      </c>
      <c r="F135" s="114">
        <f>'Analysis_Additional (ADJUSTMT)'!I37</f>
        <v>20</v>
      </c>
      <c r="G135" s="114">
        <f>'Analysis_Additional (ADJUSTMT)'!J37</f>
        <v>19.73</v>
      </c>
      <c r="H135" s="114">
        <f>'Analysis_Additional (ADJUSTMT)'!K37</f>
        <v>18.72</v>
      </c>
      <c r="I135" s="114">
        <f>'Analysis_Additional (ADJUSTMT)'!L37</f>
        <v>17.78</v>
      </c>
      <c r="J135" s="114">
        <f>'Analysis_Additional (ADJUSTMT)'!M37</f>
        <v>16.5</v>
      </c>
      <c r="L135" s="258">
        <f t="shared" si="12"/>
        <v>7.7142857142857027E-2</v>
      </c>
      <c r="M135" s="258">
        <f t="shared" si="13"/>
        <v>0.36571428571428605</v>
      </c>
      <c r="N135" s="258">
        <f t="shared" si="14"/>
        <v>0.63428571428571401</v>
      </c>
    </row>
    <row r="136" spans="2:15" x14ac:dyDescent="0.45">
      <c r="B136" s="11" t="s">
        <v>126</v>
      </c>
      <c r="C136" s="114" t="str">
        <f t="shared" si="10"/>
        <v>-</v>
      </c>
      <c r="D136" s="114" t="str">
        <f t="shared" si="11"/>
        <v>-</v>
      </c>
      <c r="E136" s="114" t="str">
        <f>'Analysis_Additional (ADJUSTMT)'!H38</f>
        <v>-</v>
      </c>
      <c r="F136" s="114" t="str">
        <f>'Analysis_Additional (ADJUSTMT)'!I38</f>
        <v>-</v>
      </c>
      <c r="G136" s="114" t="str">
        <f>'Analysis_Additional (ADJUSTMT)'!J38</f>
        <v>-</v>
      </c>
      <c r="H136" s="114" t="str">
        <f>'Analysis_Additional (ADJUSTMT)'!K38</f>
        <v>-</v>
      </c>
      <c r="I136" s="114" t="str">
        <f>'Analysis_Additional (ADJUSTMT)'!L38</f>
        <v>-</v>
      </c>
      <c r="J136" s="114" t="str">
        <f>'Analysis_Additional (ADJUSTMT)'!M38</f>
        <v>-</v>
      </c>
      <c r="L136" s="258" t="s">
        <v>170</v>
      </c>
      <c r="M136" s="258" t="s">
        <v>170</v>
      </c>
      <c r="N136" s="258" t="s">
        <v>170</v>
      </c>
    </row>
    <row r="137" spans="2:15" x14ac:dyDescent="0.45">
      <c r="B137" s="72"/>
      <c r="C137" s="251"/>
      <c r="D137" s="130"/>
      <c r="E137" s="130"/>
      <c r="F137" s="65"/>
      <c r="G137" s="252"/>
      <c r="H137" s="65"/>
      <c r="I137" s="38"/>
      <c r="J137" s="65"/>
      <c r="K137" s="65"/>
      <c r="L137" s="65"/>
      <c r="M137" s="65"/>
      <c r="N137" s="65"/>
      <c r="O137" s="65"/>
    </row>
    <row r="138" spans="2:15" x14ac:dyDescent="0.45">
      <c r="B138" s="259" t="s">
        <v>440</v>
      </c>
      <c r="C138" s="251"/>
      <c r="D138" s="130"/>
      <c r="E138" s="130"/>
      <c r="F138" s="65"/>
      <c r="G138" s="252"/>
      <c r="H138" s="65"/>
      <c r="I138" s="38"/>
      <c r="J138" s="65"/>
      <c r="K138" s="258" t="s">
        <v>441</v>
      </c>
      <c r="L138" s="258">
        <f>MEDIAN(L120,L123:L129,L135)</f>
        <v>0.11125654450261797</v>
      </c>
      <c r="M138" s="258">
        <f t="shared" ref="M138" si="15">MEDIAN(M120,M123:M129,M135)</f>
        <v>0.2958115183246075</v>
      </c>
      <c r="N138" s="258">
        <f>MEDIAN(N120,N123:N129,N135)</f>
        <v>0.62787550744248999</v>
      </c>
    </row>
    <row r="139" spans="2:15" ht="75.75" customHeight="1" x14ac:dyDescent="0.45">
      <c r="B139" s="144" t="s">
        <v>104</v>
      </c>
      <c r="C139" s="144" t="s">
        <v>442</v>
      </c>
      <c r="D139" s="144" t="s">
        <v>443</v>
      </c>
      <c r="E139" s="144" t="s">
        <v>444</v>
      </c>
      <c r="F139" s="144" t="s">
        <v>445</v>
      </c>
      <c r="G139" s="144" t="s">
        <v>446</v>
      </c>
      <c r="H139" s="65"/>
      <c r="I139" s="252"/>
      <c r="J139" s="65"/>
      <c r="K139" s="38"/>
      <c r="L139" s="38"/>
    </row>
    <row r="140" spans="2:15" ht="38.25" customHeight="1" x14ac:dyDescent="0.45">
      <c r="B140" s="144" t="s">
        <v>116</v>
      </c>
      <c r="C140" s="144" t="s">
        <v>414</v>
      </c>
      <c r="D140" s="144" t="s">
        <v>414</v>
      </c>
      <c r="E140" s="144" t="s">
        <v>365</v>
      </c>
      <c r="F140" s="144" t="s">
        <v>330</v>
      </c>
      <c r="G140" s="144" t="s">
        <v>365</v>
      </c>
      <c r="H140" s="65"/>
      <c r="I140" s="252"/>
      <c r="J140" s="65"/>
      <c r="K140" s="38"/>
      <c r="L140" s="38"/>
    </row>
    <row r="141" spans="2:15" x14ac:dyDescent="0.45">
      <c r="B141" s="11" t="s">
        <v>73</v>
      </c>
      <c r="C141" s="11" t="s">
        <v>418</v>
      </c>
      <c r="D141" s="11" t="s">
        <v>417</v>
      </c>
      <c r="E141" s="114">
        <f>IFERROR((C120-D120)-(F120-J120), "-")</f>
        <v>0.39999999999999858</v>
      </c>
      <c r="F141" s="114" t="s">
        <v>447</v>
      </c>
      <c r="G141" s="114" t="s">
        <v>170</v>
      </c>
      <c r="H141" s="65"/>
      <c r="I141" s="252"/>
      <c r="J141" s="65"/>
      <c r="K141" s="38"/>
      <c r="L141" s="38"/>
    </row>
    <row r="142" spans="2:15" x14ac:dyDescent="0.45">
      <c r="B142" s="11" t="s">
        <v>94</v>
      </c>
      <c r="C142" s="120" t="s">
        <v>170</v>
      </c>
      <c r="D142" s="120" t="s">
        <v>170</v>
      </c>
      <c r="E142" s="120" t="s">
        <v>170</v>
      </c>
      <c r="F142" s="114" t="s">
        <v>170</v>
      </c>
      <c r="G142" s="114" t="s">
        <v>170</v>
      </c>
      <c r="H142" s="65"/>
      <c r="I142" s="252"/>
      <c r="J142" s="65"/>
      <c r="K142" s="38"/>
      <c r="L142" s="38"/>
    </row>
    <row r="143" spans="2:15" x14ac:dyDescent="0.45">
      <c r="B143" s="11" t="s">
        <v>95</v>
      </c>
      <c r="C143" s="120" t="s">
        <v>170</v>
      </c>
      <c r="D143" s="120" t="s">
        <v>170</v>
      </c>
      <c r="E143" s="120" t="s">
        <v>170</v>
      </c>
      <c r="F143" s="114" t="s">
        <v>170</v>
      </c>
      <c r="G143" s="120" t="s">
        <v>170</v>
      </c>
      <c r="H143" s="65"/>
      <c r="I143" s="252"/>
      <c r="J143" s="65"/>
      <c r="K143" s="38"/>
      <c r="L143" s="38"/>
    </row>
    <row r="144" spans="2:15" x14ac:dyDescent="0.45">
      <c r="B144" s="11" t="s">
        <v>96</v>
      </c>
      <c r="C144" s="11" t="s">
        <v>418</v>
      </c>
      <c r="D144" s="11" t="s">
        <v>418</v>
      </c>
      <c r="E144" s="114">
        <f>IFERROR((C123-D123)-(F123-J123), "-")</f>
        <v>0</v>
      </c>
      <c r="F144" s="114" t="s">
        <v>447</v>
      </c>
      <c r="G144" s="114" t="s">
        <v>170</v>
      </c>
      <c r="H144" s="65"/>
      <c r="I144" s="252"/>
      <c r="J144" s="65"/>
      <c r="K144" s="38"/>
      <c r="L144" s="38"/>
    </row>
    <row r="145" spans="2:14" x14ac:dyDescent="0.45">
      <c r="B145" s="11" t="s">
        <v>97</v>
      </c>
      <c r="C145" s="11" t="s">
        <v>418</v>
      </c>
      <c r="D145" s="11" t="s">
        <v>418</v>
      </c>
      <c r="E145" s="114">
        <f>IFERROR((C124-D124)-(F124-J124), "-")</f>
        <v>0</v>
      </c>
      <c r="F145" s="114" t="s">
        <v>447</v>
      </c>
      <c r="G145" s="114" t="s">
        <v>170</v>
      </c>
      <c r="H145" s="65"/>
      <c r="I145" s="252"/>
      <c r="J145" s="65"/>
      <c r="K145" s="38"/>
      <c r="L145" s="38"/>
    </row>
    <row r="146" spans="2:14" x14ac:dyDescent="0.45">
      <c r="B146" s="11" t="s">
        <v>99</v>
      </c>
      <c r="C146" s="120" t="s">
        <v>418</v>
      </c>
      <c r="D146" s="120" t="s">
        <v>417</v>
      </c>
      <c r="E146" s="114">
        <v>1</v>
      </c>
      <c r="F146" s="114" t="s">
        <v>447</v>
      </c>
      <c r="G146" s="114" t="s">
        <v>170</v>
      </c>
      <c r="H146" s="65"/>
      <c r="I146" s="252"/>
      <c r="J146" s="65"/>
      <c r="K146" s="38"/>
      <c r="L146" s="38"/>
    </row>
    <row r="147" spans="2:14" x14ac:dyDescent="0.45">
      <c r="B147" s="11" t="s">
        <v>100</v>
      </c>
      <c r="C147" s="11" t="s">
        <v>418</v>
      </c>
      <c r="D147" s="11" t="s">
        <v>417</v>
      </c>
      <c r="E147" s="114">
        <v>1</v>
      </c>
      <c r="F147" s="114" t="s">
        <v>448</v>
      </c>
      <c r="G147" s="114">
        <f>ROUND(MAX(E147:F147)/4,2)</f>
        <v>0.25</v>
      </c>
      <c r="H147" s="65"/>
      <c r="I147" s="252"/>
      <c r="J147" s="65"/>
      <c r="K147" s="38"/>
      <c r="L147" s="38"/>
    </row>
    <row r="148" spans="2:14" x14ac:dyDescent="0.45">
      <c r="B148" s="11" t="s">
        <v>120</v>
      </c>
      <c r="C148" s="11" t="s">
        <v>417</v>
      </c>
      <c r="D148" s="11" t="s">
        <v>417</v>
      </c>
      <c r="E148" s="114">
        <f>IFERROR((C127-D127)-(F127-J127), "-")</f>
        <v>1</v>
      </c>
      <c r="F148" s="114" t="s">
        <v>448</v>
      </c>
      <c r="G148" s="114">
        <f>ROUND(MAX(E148:F148)/4,2)</f>
        <v>0.25</v>
      </c>
      <c r="H148" s="65"/>
      <c r="I148" s="252"/>
      <c r="J148" s="65"/>
      <c r="K148" s="38"/>
      <c r="L148" s="65"/>
    </row>
    <row r="149" spans="2:14" x14ac:dyDescent="0.45">
      <c r="B149" s="11" t="s">
        <v>102</v>
      </c>
      <c r="C149" s="11" t="s">
        <v>418</v>
      </c>
      <c r="D149" s="11" t="s">
        <v>417</v>
      </c>
      <c r="E149" s="114">
        <v>1</v>
      </c>
      <c r="F149" s="114" t="s">
        <v>448</v>
      </c>
      <c r="G149" s="114">
        <f>ROUND(MAX(E149:F149)/4,2)</f>
        <v>0.25</v>
      </c>
      <c r="H149" s="65"/>
      <c r="I149" s="252"/>
      <c r="J149" s="65"/>
      <c r="K149" s="38"/>
      <c r="L149" s="65"/>
    </row>
    <row r="150" spans="2:14" x14ac:dyDescent="0.45">
      <c r="B150" s="11" t="s">
        <v>103</v>
      </c>
      <c r="C150" s="11" t="s">
        <v>417</v>
      </c>
      <c r="D150" s="11" t="s">
        <v>417</v>
      </c>
      <c r="E150" s="114">
        <v>1</v>
      </c>
      <c r="F150" s="114" t="s">
        <v>448</v>
      </c>
      <c r="G150" s="114">
        <f>ROUND(MAX(E150:F150)/4,2)</f>
        <v>0.25</v>
      </c>
      <c r="H150" s="65"/>
      <c r="I150" s="252"/>
      <c r="J150" s="65"/>
      <c r="K150" s="38"/>
      <c r="L150" s="65"/>
    </row>
    <row r="151" spans="2:14" x14ac:dyDescent="0.45">
      <c r="B151" s="11" t="s">
        <v>121</v>
      </c>
      <c r="C151" s="120" t="s">
        <v>170</v>
      </c>
      <c r="D151" s="120" t="s">
        <v>170</v>
      </c>
      <c r="E151" s="120" t="s">
        <v>170</v>
      </c>
      <c r="F151" s="120" t="s">
        <v>170</v>
      </c>
      <c r="G151" s="120" t="s">
        <v>170</v>
      </c>
      <c r="H151" s="65"/>
      <c r="I151" s="252"/>
      <c r="J151" s="65"/>
      <c r="K151" s="38"/>
      <c r="L151" s="65"/>
    </row>
    <row r="152" spans="2:14" x14ac:dyDescent="0.45">
      <c r="B152" s="11" t="s">
        <v>122</v>
      </c>
      <c r="C152" s="120" t="s">
        <v>170</v>
      </c>
      <c r="D152" s="120" t="s">
        <v>170</v>
      </c>
      <c r="E152" s="120" t="s">
        <v>170</v>
      </c>
      <c r="F152" s="120" t="s">
        <v>170</v>
      </c>
      <c r="G152" s="120" t="s">
        <v>170</v>
      </c>
      <c r="H152" s="65"/>
      <c r="I152" s="252"/>
      <c r="J152" s="65"/>
      <c r="K152" s="38"/>
      <c r="L152" s="65"/>
    </row>
    <row r="153" spans="2:14" x14ac:dyDescent="0.45">
      <c r="B153" s="11" t="s">
        <v>123</v>
      </c>
      <c r="C153" s="120" t="s">
        <v>170</v>
      </c>
      <c r="D153" s="120" t="s">
        <v>170</v>
      </c>
      <c r="E153" s="120" t="s">
        <v>170</v>
      </c>
      <c r="F153" s="120" t="s">
        <v>170</v>
      </c>
      <c r="G153" s="120" t="s">
        <v>170</v>
      </c>
      <c r="H153" s="65"/>
      <c r="I153" s="252"/>
      <c r="J153" s="65"/>
      <c r="K153" s="38"/>
      <c r="L153" s="260"/>
    </row>
    <row r="154" spans="2:14" x14ac:dyDescent="0.45">
      <c r="B154" s="11" t="s">
        <v>124</v>
      </c>
      <c r="C154" s="120" t="s">
        <v>170</v>
      </c>
      <c r="D154" s="120" t="s">
        <v>170</v>
      </c>
      <c r="E154" s="120" t="s">
        <v>170</v>
      </c>
      <c r="F154" s="120" t="s">
        <v>170</v>
      </c>
      <c r="G154" s="120" t="s">
        <v>170</v>
      </c>
      <c r="H154" s="65"/>
      <c r="I154" s="252"/>
      <c r="J154" s="65"/>
      <c r="K154" s="38"/>
      <c r="M154" s="65"/>
      <c r="N154" s="38"/>
    </row>
    <row r="155" spans="2:14" x14ac:dyDescent="0.45">
      <c r="B155" s="11" t="s">
        <v>125</v>
      </c>
      <c r="C155" s="120" t="s">
        <v>170</v>
      </c>
      <c r="D155" s="120" t="s">
        <v>170</v>
      </c>
      <c r="E155" s="120" t="s">
        <v>170</v>
      </c>
      <c r="F155" s="120" t="s">
        <v>170</v>
      </c>
      <c r="G155" s="120" t="s">
        <v>170</v>
      </c>
      <c r="H155" s="65"/>
      <c r="I155" s="252"/>
      <c r="J155" s="65"/>
      <c r="K155" s="38"/>
      <c r="M155" s="65"/>
      <c r="N155" s="38"/>
    </row>
    <row r="156" spans="2:14" x14ac:dyDescent="0.45">
      <c r="B156" s="11" t="s">
        <v>98</v>
      </c>
      <c r="C156" s="120" t="s">
        <v>418</v>
      </c>
      <c r="D156" s="120" t="s">
        <v>417</v>
      </c>
      <c r="E156" s="114">
        <f>IFERROR((C135-D135)-(F135-J135), "-")</f>
        <v>0.74000000000000021</v>
      </c>
      <c r="F156" s="114" t="s">
        <v>447</v>
      </c>
      <c r="G156" s="114" t="s">
        <v>170</v>
      </c>
      <c r="H156" s="65"/>
      <c r="I156" s="252"/>
      <c r="J156" s="65"/>
      <c r="K156" s="38"/>
      <c r="M156" s="65"/>
      <c r="N156" s="38"/>
    </row>
    <row r="157" spans="2:14" x14ac:dyDescent="0.45">
      <c r="B157" s="11" t="s">
        <v>126</v>
      </c>
      <c r="C157" s="120" t="s">
        <v>170</v>
      </c>
      <c r="D157" s="120" t="s">
        <v>170</v>
      </c>
      <c r="E157" s="120" t="s">
        <v>170</v>
      </c>
      <c r="F157" s="120" t="s">
        <v>170</v>
      </c>
      <c r="G157" s="120" t="s">
        <v>170</v>
      </c>
      <c r="H157" s="65"/>
      <c r="I157" s="252"/>
      <c r="J157" s="65"/>
      <c r="K157" s="38"/>
      <c r="M157" s="65"/>
      <c r="N157" s="38"/>
    </row>
    <row r="158" spans="2:14" x14ac:dyDescent="0.45">
      <c r="B158" s="72"/>
      <c r="C158" s="251"/>
      <c r="D158" s="251"/>
      <c r="E158" s="251"/>
      <c r="F158" s="251"/>
      <c r="G158" s="251"/>
      <c r="H158" s="65"/>
      <c r="I158" s="252"/>
      <c r="J158" s="65"/>
      <c r="K158" s="38"/>
      <c r="L158" s="65"/>
      <c r="M158" s="65"/>
      <c r="N158" s="38"/>
    </row>
    <row r="159" spans="2:14" x14ac:dyDescent="0.45">
      <c r="B159" s="253"/>
      <c r="C159" s="253"/>
      <c r="I159" s="254"/>
      <c r="L159" s="65"/>
    </row>
    <row r="160" spans="2:14" x14ac:dyDescent="0.45">
      <c r="B160" s="72"/>
      <c r="C160" s="251"/>
      <c r="D160" s="130"/>
      <c r="E160" s="130"/>
      <c r="F160" s="65"/>
      <c r="G160" s="252"/>
      <c r="H160" s="65"/>
      <c r="I160" s="38"/>
      <c r="J160" s="65"/>
      <c r="K160" s="65"/>
      <c r="L160" s="38"/>
    </row>
    <row r="161" spans="1:19" s="243" customFormat="1" ht="24" customHeight="1" x14ac:dyDescent="0.35">
      <c r="A161" s="241"/>
      <c r="B161" s="242" t="s">
        <v>449</v>
      </c>
      <c r="C161" s="241"/>
      <c r="D161" s="241"/>
      <c r="E161" s="241"/>
      <c r="F161" s="241"/>
      <c r="G161" s="241"/>
      <c r="H161" s="241"/>
      <c r="I161" s="241"/>
      <c r="J161" s="241"/>
      <c r="K161" s="241"/>
      <c r="L161" s="241"/>
      <c r="M161" s="241"/>
      <c r="N161" s="241"/>
      <c r="O161" s="241"/>
      <c r="P161" s="241"/>
      <c r="Q161" s="241"/>
      <c r="R161" s="241"/>
      <c r="S161" s="241"/>
    </row>
    <row r="162" spans="1:19" x14ac:dyDescent="0.45">
      <c r="B162" s="72"/>
      <c r="C162" s="251"/>
      <c r="D162" s="130"/>
      <c r="E162" s="130"/>
      <c r="F162" s="65"/>
      <c r="G162" s="252"/>
      <c r="H162" s="65"/>
      <c r="I162" s="38"/>
      <c r="J162" s="65"/>
      <c r="K162" s="65"/>
      <c r="L162" s="38"/>
    </row>
    <row r="163" spans="1:19" x14ac:dyDescent="0.45">
      <c r="B163" s="72"/>
      <c r="C163" s="251"/>
      <c r="D163" s="130"/>
      <c r="E163" s="130"/>
      <c r="F163" s="65"/>
      <c r="G163" s="252"/>
      <c r="H163" s="65"/>
      <c r="I163" s="38"/>
      <c r="J163" s="65"/>
      <c r="K163" s="65"/>
      <c r="L163" s="38"/>
    </row>
    <row r="164" spans="1:19" x14ac:dyDescent="0.45">
      <c r="B164" s="72"/>
      <c r="C164" s="251"/>
      <c r="D164" s="130"/>
      <c r="E164" s="130"/>
      <c r="F164" s="65"/>
      <c r="G164" s="252"/>
      <c r="H164" s="65"/>
      <c r="I164" s="38"/>
      <c r="J164" s="65" t="s">
        <v>450</v>
      </c>
      <c r="K164" s="65"/>
      <c r="L164" s="38"/>
    </row>
    <row r="165" spans="1:19" ht="34.15" customHeight="1" x14ac:dyDescent="0.45">
      <c r="B165" s="144" t="s">
        <v>104</v>
      </c>
      <c r="C165" s="144" t="s">
        <v>451</v>
      </c>
      <c r="D165" s="144" t="s">
        <v>452</v>
      </c>
      <c r="E165" s="144" t="s">
        <v>453</v>
      </c>
      <c r="F165" s="144" t="s">
        <v>454</v>
      </c>
      <c r="G165" s="144" t="s">
        <v>455</v>
      </c>
      <c r="H165" s="144" t="s">
        <v>401</v>
      </c>
      <c r="I165" s="65"/>
      <c r="J165" s="144" t="s">
        <v>451</v>
      </c>
      <c r="K165" s="144" t="s">
        <v>452</v>
      </c>
      <c r="L165" s="144" t="s">
        <v>453</v>
      </c>
      <c r="M165" s="144" t="s">
        <v>454</v>
      </c>
      <c r="N165" s="144" t="s">
        <v>455</v>
      </c>
    </row>
    <row r="166" spans="1:19" ht="42" customHeight="1" x14ac:dyDescent="0.45">
      <c r="B166" s="144" t="s">
        <v>116</v>
      </c>
      <c r="C166" s="144" t="s">
        <v>365</v>
      </c>
      <c r="D166" s="144" t="s">
        <v>365</v>
      </c>
      <c r="E166" s="144" t="s">
        <v>365</v>
      </c>
      <c r="F166" s="144" t="s">
        <v>365</v>
      </c>
      <c r="G166" s="144" t="s">
        <v>365</v>
      </c>
      <c r="H166" s="144" t="s">
        <v>365</v>
      </c>
      <c r="I166" s="65"/>
      <c r="J166" s="144" t="s">
        <v>365</v>
      </c>
      <c r="K166" s="144" t="s">
        <v>365</v>
      </c>
      <c r="L166" s="144" t="s">
        <v>365</v>
      </c>
      <c r="M166" s="144" t="s">
        <v>365</v>
      </c>
      <c r="N166" s="144" t="s">
        <v>365</v>
      </c>
    </row>
    <row r="167" spans="1:19" x14ac:dyDescent="0.45">
      <c r="B167" s="11" t="s">
        <v>73</v>
      </c>
      <c r="C167" s="114">
        <f>ROUND(FD_Input_Final_Data!AD39, 2)</f>
        <v>0.01</v>
      </c>
      <c r="D167" s="114">
        <f>ROUND(FD_Input_Final_Data!AE39, 2)</f>
        <v>0.06</v>
      </c>
      <c r="E167" s="114">
        <f>ROUND(FD_Input_Final_Data!AF39, 2)</f>
        <v>0.21</v>
      </c>
      <c r="F167" s="114">
        <f>ROUND(FD_Input_Final_Data!AG39, 2)</f>
        <v>1.48</v>
      </c>
      <c r="G167" s="114">
        <f>ROUND(FD_Input_Final_Data!AH39, 2)</f>
        <v>1.96</v>
      </c>
      <c r="H167" s="261" t="s">
        <v>456</v>
      </c>
      <c r="I167" s="65"/>
      <c r="J167" s="114"/>
      <c r="K167" s="114">
        <f>D167-C167</f>
        <v>4.9999999999999996E-2</v>
      </c>
      <c r="L167" s="114">
        <f t="shared" ref="L167:M167" si="16">E167-D167</f>
        <v>0.15</v>
      </c>
      <c r="M167" s="114">
        <f t="shared" si="16"/>
        <v>1.27</v>
      </c>
      <c r="N167" s="114">
        <f>G167-F167</f>
        <v>0.48</v>
      </c>
    </row>
    <row r="168" spans="1:19" x14ac:dyDescent="0.45">
      <c r="B168" s="11" t="s">
        <v>94</v>
      </c>
      <c r="C168" s="114" t="s">
        <v>170</v>
      </c>
      <c r="D168" s="114" t="s">
        <v>170</v>
      </c>
      <c r="E168" s="114" t="s">
        <v>170</v>
      </c>
      <c r="F168" s="114" t="s">
        <v>170</v>
      </c>
      <c r="G168" s="114" t="s">
        <v>170</v>
      </c>
      <c r="H168" s="114" t="s">
        <v>170</v>
      </c>
      <c r="I168" s="65"/>
      <c r="J168" s="114" t="s">
        <v>170</v>
      </c>
      <c r="K168" s="114" t="s">
        <v>170</v>
      </c>
      <c r="L168" s="114" t="s">
        <v>170</v>
      </c>
      <c r="M168" s="114" t="s">
        <v>170</v>
      </c>
      <c r="N168" s="114" t="s">
        <v>170</v>
      </c>
    </row>
    <row r="169" spans="1:19" x14ac:dyDescent="0.45">
      <c r="B169" s="11" t="s">
        <v>95</v>
      </c>
      <c r="C169" s="120" t="s">
        <v>170</v>
      </c>
      <c r="D169" s="120" t="s">
        <v>170</v>
      </c>
      <c r="E169" s="120" t="s">
        <v>170</v>
      </c>
      <c r="F169" s="120" t="s">
        <v>170</v>
      </c>
      <c r="G169" s="120" t="s">
        <v>170</v>
      </c>
      <c r="H169" s="120" t="s">
        <v>170</v>
      </c>
      <c r="I169" s="65"/>
      <c r="J169" s="120" t="s">
        <v>170</v>
      </c>
      <c r="K169" s="120" t="s">
        <v>170</v>
      </c>
      <c r="L169" s="120" t="s">
        <v>170</v>
      </c>
      <c r="M169" s="120" t="s">
        <v>170</v>
      </c>
      <c r="N169" s="120" t="s">
        <v>170</v>
      </c>
    </row>
    <row r="170" spans="1:19" x14ac:dyDescent="0.45">
      <c r="B170" s="11" t="s">
        <v>96</v>
      </c>
      <c r="C170" s="114">
        <f>ROUND(FD_Input_Final_Data!AD42, 2)</f>
        <v>0.67</v>
      </c>
      <c r="D170" s="114">
        <f>ROUND(FD_Input_Final_Data!AE42, 2)</f>
        <v>1.61</v>
      </c>
      <c r="E170" s="114">
        <f>ROUND(FD_Input_Final_Data!AF42, 2)</f>
        <v>2.7</v>
      </c>
      <c r="F170" s="114">
        <f>ROUND(FD_Input_Final_Data!AG42, 2)</f>
        <v>3.8</v>
      </c>
      <c r="G170" s="114">
        <f>ROUND(FD_Input_Final_Data!AH42, 2)</f>
        <v>4.88</v>
      </c>
      <c r="H170" s="261" t="s">
        <v>457</v>
      </c>
      <c r="I170" s="65"/>
      <c r="J170" s="114"/>
      <c r="K170" s="114">
        <f t="shared" ref="K170:K176" si="17">D170-C170</f>
        <v>0.94000000000000006</v>
      </c>
      <c r="L170" s="114">
        <f t="shared" ref="L170:L175" si="18">E170-D170</f>
        <v>1.0900000000000001</v>
      </c>
      <c r="M170" s="114">
        <f t="shared" ref="M170:M176" si="19">F170-E170</f>
        <v>1.0999999999999996</v>
      </c>
      <c r="N170" s="114">
        <f t="shared" ref="N170:N176" si="20">G170-F170</f>
        <v>1.08</v>
      </c>
    </row>
    <row r="171" spans="1:19" x14ac:dyDescent="0.45">
      <c r="B171" s="11" t="s">
        <v>97</v>
      </c>
      <c r="C171" s="114">
        <f>ROUND(FD_Input_Final_Data!AD43, 2)</f>
        <v>0.79</v>
      </c>
      <c r="D171" s="114">
        <f>ROUND(FD_Input_Final_Data!AE43, 2)</f>
        <v>1.59</v>
      </c>
      <c r="E171" s="114">
        <f>ROUND(FD_Input_Final_Data!AF43, 2)</f>
        <v>2.38</v>
      </c>
      <c r="F171" s="114">
        <f>ROUND(FD_Input_Final_Data!AG43, 2)</f>
        <v>3.19</v>
      </c>
      <c r="G171" s="114">
        <f>ROUND(FD_Input_Final_Data!AH43, 2)</f>
        <v>4</v>
      </c>
      <c r="H171" s="261" t="s">
        <v>457</v>
      </c>
      <c r="I171" s="65"/>
      <c r="J171" s="114"/>
      <c r="K171" s="114">
        <f t="shared" si="17"/>
        <v>0.8</v>
      </c>
      <c r="L171" s="114">
        <f t="shared" si="18"/>
        <v>0.78999999999999981</v>
      </c>
      <c r="M171" s="114">
        <f t="shared" si="19"/>
        <v>0.81</v>
      </c>
      <c r="N171" s="114">
        <f t="shared" si="20"/>
        <v>0.81</v>
      </c>
    </row>
    <row r="172" spans="1:19" x14ac:dyDescent="0.45">
      <c r="B172" s="11" t="s">
        <v>99</v>
      </c>
      <c r="C172" s="114">
        <f>ROUND(FD_Input_Final_Data!AD44, 2)</f>
        <v>0.55000000000000004</v>
      </c>
      <c r="D172" s="114">
        <f>ROUND(FD_Input_Final_Data!AE44, 2)</f>
        <v>0.59</v>
      </c>
      <c r="E172" s="114">
        <f>ROUND(FD_Input_Final_Data!AF44, 2)</f>
        <v>1.39</v>
      </c>
      <c r="F172" s="114">
        <f>ROUND(FD_Input_Final_Data!AG44, 2)</f>
        <v>1.39</v>
      </c>
      <c r="G172" s="114">
        <f>ROUND(FD_Input_Final_Data!AH44, 2)</f>
        <v>3.73</v>
      </c>
      <c r="H172" s="261" t="s">
        <v>457</v>
      </c>
      <c r="I172" s="65"/>
      <c r="J172" s="114"/>
      <c r="K172" s="114">
        <f>D172-C172</f>
        <v>3.9999999999999925E-2</v>
      </c>
      <c r="L172" s="114">
        <f>E172-D172</f>
        <v>0.79999999999999993</v>
      </c>
      <c r="M172" s="114">
        <f t="shared" si="19"/>
        <v>0</v>
      </c>
      <c r="N172" s="114">
        <f t="shared" si="20"/>
        <v>2.34</v>
      </c>
    </row>
    <row r="173" spans="1:19" x14ac:dyDescent="0.45">
      <c r="B173" s="11" t="s">
        <v>100</v>
      </c>
      <c r="C173" s="114">
        <f>ROUND(FD_Input_Final_Data!AD45, 2)</f>
        <v>2.88</v>
      </c>
      <c r="D173" s="114">
        <f>ROUND(FD_Input_Final_Data!AE45, 2)</f>
        <v>5.92</v>
      </c>
      <c r="E173" s="114">
        <f>ROUND(FD_Input_Final_Data!AF45, 2)</f>
        <v>7.24</v>
      </c>
      <c r="F173" s="114">
        <f>ROUND(FD_Input_Final_Data!AG45, 2)</f>
        <v>7.42</v>
      </c>
      <c r="G173" s="114">
        <f>ROUND(FD_Input_Final_Data!AH45, 2)</f>
        <v>10.119999999999999</v>
      </c>
      <c r="H173" s="261" t="s">
        <v>458</v>
      </c>
      <c r="I173" s="65"/>
      <c r="J173" s="114"/>
      <c r="K173" s="114">
        <f t="shared" si="17"/>
        <v>3.04</v>
      </c>
      <c r="L173" s="114">
        <f t="shared" si="18"/>
        <v>1.3200000000000003</v>
      </c>
      <c r="M173" s="114">
        <f t="shared" si="19"/>
        <v>0.17999999999999972</v>
      </c>
      <c r="N173" s="114">
        <f t="shared" si="20"/>
        <v>2.6999999999999993</v>
      </c>
    </row>
    <row r="174" spans="1:19" x14ac:dyDescent="0.45">
      <c r="B174" s="11" t="s">
        <v>120</v>
      </c>
      <c r="C174" s="114">
        <f>ROUND(FD_Input_Final_Data!AD46, 2)</f>
        <v>0.11</v>
      </c>
      <c r="D174" s="114">
        <f>ROUND(FD_Input_Final_Data!AE46, 2)</f>
        <v>0.55000000000000004</v>
      </c>
      <c r="E174" s="114">
        <f>ROUND(FD_Input_Final_Data!AF46, 2)</f>
        <v>2</v>
      </c>
      <c r="F174" s="114">
        <f>ROUND(FD_Input_Final_Data!AG46, 2)</f>
        <v>5.2</v>
      </c>
      <c r="G174" s="114">
        <f>ROUND(FD_Input_Final_Data!AH46, 2)</f>
        <v>9.74</v>
      </c>
      <c r="H174" s="261" t="s">
        <v>459</v>
      </c>
      <c r="I174" s="65"/>
      <c r="J174" s="114"/>
      <c r="K174" s="114">
        <f t="shared" si="17"/>
        <v>0.44000000000000006</v>
      </c>
      <c r="L174" s="114">
        <f t="shared" si="18"/>
        <v>1.45</v>
      </c>
      <c r="M174" s="114">
        <f t="shared" si="19"/>
        <v>3.2</v>
      </c>
      <c r="N174" s="114">
        <f t="shared" si="20"/>
        <v>4.54</v>
      </c>
    </row>
    <row r="175" spans="1:19" x14ac:dyDescent="0.45">
      <c r="B175" s="11" t="s">
        <v>102</v>
      </c>
      <c r="C175" s="114">
        <f>ROUND(FD_Input_Final_Data!AD47, 2)</f>
        <v>0</v>
      </c>
      <c r="D175" s="114">
        <f>ROUND(FD_Input_Final_Data!AE47, 2)</f>
        <v>0</v>
      </c>
      <c r="E175" s="114">
        <f>ROUND(FD_Input_Final_Data!AF47, 2)</f>
        <v>0.73</v>
      </c>
      <c r="F175" s="114">
        <f>ROUND(FD_Input_Final_Data!AG47, 2)</f>
        <v>1.49</v>
      </c>
      <c r="G175" s="114">
        <f>ROUND(FD_Input_Final_Data!AH47, 2)</f>
        <v>2.65</v>
      </c>
      <c r="H175" s="261" t="s">
        <v>460</v>
      </c>
      <c r="I175" s="65"/>
      <c r="J175" s="114"/>
      <c r="K175" s="114">
        <f t="shared" si="17"/>
        <v>0</v>
      </c>
      <c r="L175" s="114">
        <f t="shared" si="18"/>
        <v>0.73</v>
      </c>
      <c r="M175" s="114">
        <f t="shared" si="19"/>
        <v>0.76</v>
      </c>
      <c r="N175" s="114">
        <f t="shared" si="20"/>
        <v>1.1599999999999999</v>
      </c>
    </row>
    <row r="176" spans="1:19" x14ac:dyDescent="0.45">
      <c r="B176" s="11" t="s">
        <v>103</v>
      </c>
      <c r="C176" s="114">
        <f>ROUND(FD_Input_Final_Data!AD48, 2)</f>
        <v>2.59</v>
      </c>
      <c r="D176" s="114">
        <f>ROUND(FD_Input_Final_Data!AE48, 2)</f>
        <v>3.59</v>
      </c>
      <c r="E176" s="114">
        <f>ROUND(FD_Input_Final_Data!AF48, 2)</f>
        <v>4.0599999999999996</v>
      </c>
      <c r="F176" s="114">
        <f>ROUND(FD_Input_Final_Data!AG48, 2)</f>
        <v>5.51</v>
      </c>
      <c r="G176" s="114">
        <f>ROUND(FD_Input_Final_Data!AH48, 2)</f>
        <v>10.039999999999999</v>
      </c>
      <c r="H176" s="261" t="s">
        <v>461</v>
      </c>
      <c r="I176" s="65"/>
      <c r="J176" s="114"/>
      <c r="K176" s="114">
        <f t="shared" si="17"/>
        <v>1</v>
      </c>
      <c r="L176" s="114">
        <f>E176-D176</f>
        <v>0.46999999999999975</v>
      </c>
      <c r="M176" s="114">
        <f t="shared" si="19"/>
        <v>1.4500000000000002</v>
      </c>
      <c r="N176" s="114">
        <f t="shared" si="20"/>
        <v>4.5299999999999994</v>
      </c>
    </row>
    <row r="177" spans="2:14" x14ac:dyDescent="0.45">
      <c r="B177" s="11" t="s">
        <v>121</v>
      </c>
      <c r="C177" s="114" t="str">
        <f>IFERROR(B177-$G131, "-")</f>
        <v>-</v>
      </c>
      <c r="D177" s="114" t="str">
        <f>IFERROR(C177-$G131, "-")</f>
        <v>-</v>
      </c>
      <c r="E177" s="114" t="str">
        <f>IFERROR(D177-$G131, "-")</f>
        <v>-</v>
      </c>
      <c r="F177" s="114" t="str">
        <f>IFERROR(E177-$G131, "-")</f>
        <v>-</v>
      </c>
      <c r="G177" s="114" t="str">
        <f>IFERROR(F177-$G131, "-")</f>
        <v>-</v>
      </c>
      <c r="H177" s="261" t="s">
        <v>170</v>
      </c>
      <c r="I177" s="65"/>
      <c r="J177" s="114" t="str">
        <f>IFERROR(I177-$G131, "-")</f>
        <v>-</v>
      </c>
      <c r="K177" s="114" t="str">
        <f>IFERROR(J177-$G131, "-")</f>
        <v>-</v>
      </c>
      <c r="L177" s="114" t="str">
        <f>IFERROR(K177-$G131, "-")</f>
        <v>-</v>
      </c>
      <c r="M177" s="114" t="str">
        <f>IFERROR(L177-$G131, "-")</f>
        <v>-</v>
      </c>
      <c r="N177" s="114" t="str">
        <f>IFERROR(M177-$G131, "-")</f>
        <v>-</v>
      </c>
    </row>
    <row r="178" spans="2:14" x14ac:dyDescent="0.45">
      <c r="B178" s="11" t="s">
        <v>122</v>
      </c>
      <c r="C178" s="120" t="s">
        <v>170</v>
      </c>
      <c r="D178" s="120" t="s">
        <v>170</v>
      </c>
      <c r="E178" s="120" t="s">
        <v>170</v>
      </c>
      <c r="F178" s="120" t="s">
        <v>170</v>
      </c>
      <c r="G178" s="262" t="s">
        <v>170</v>
      </c>
      <c r="H178" s="262" t="s">
        <v>170</v>
      </c>
      <c r="I178" s="65"/>
      <c r="J178" s="120" t="s">
        <v>170</v>
      </c>
      <c r="K178" s="120" t="s">
        <v>170</v>
      </c>
      <c r="L178" s="120" t="s">
        <v>170</v>
      </c>
      <c r="M178" s="120" t="s">
        <v>170</v>
      </c>
      <c r="N178" s="262" t="s">
        <v>170</v>
      </c>
    </row>
    <row r="179" spans="2:14" x14ac:dyDescent="0.45">
      <c r="B179" s="11" t="s">
        <v>123</v>
      </c>
      <c r="C179" s="120" t="s">
        <v>170</v>
      </c>
      <c r="D179" s="120" t="s">
        <v>170</v>
      </c>
      <c r="E179" s="120" t="s">
        <v>170</v>
      </c>
      <c r="F179" s="120" t="s">
        <v>170</v>
      </c>
      <c r="G179" s="262" t="s">
        <v>170</v>
      </c>
      <c r="H179" s="262" t="s">
        <v>170</v>
      </c>
      <c r="I179" s="65"/>
      <c r="J179" s="120" t="s">
        <v>170</v>
      </c>
      <c r="K179" s="120" t="s">
        <v>170</v>
      </c>
      <c r="L179" s="120" t="s">
        <v>170</v>
      </c>
      <c r="M179" s="120" t="s">
        <v>170</v>
      </c>
      <c r="N179" s="262" t="s">
        <v>170</v>
      </c>
    </row>
    <row r="180" spans="2:14" x14ac:dyDescent="0.45">
      <c r="B180" s="11" t="s">
        <v>124</v>
      </c>
      <c r="C180" s="120" t="s">
        <v>170</v>
      </c>
      <c r="D180" s="120" t="s">
        <v>170</v>
      </c>
      <c r="E180" s="120" t="s">
        <v>170</v>
      </c>
      <c r="F180" s="120" t="s">
        <v>170</v>
      </c>
      <c r="G180" s="262" t="s">
        <v>170</v>
      </c>
      <c r="H180" s="262" t="s">
        <v>170</v>
      </c>
      <c r="I180" s="65"/>
      <c r="J180" s="120" t="s">
        <v>170</v>
      </c>
      <c r="K180" s="120" t="s">
        <v>170</v>
      </c>
      <c r="L180" s="120" t="s">
        <v>170</v>
      </c>
      <c r="M180" s="120" t="s">
        <v>170</v>
      </c>
      <c r="N180" s="262" t="s">
        <v>170</v>
      </c>
    </row>
    <row r="181" spans="2:14" x14ac:dyDescent="0.45">
      <c r="B181" s="11" t="s">
        <v>125</v>
      </c>
      <c r="C181" s="120" t="s">
        <v>170</v>
      </c>
      <c r="D181" s="120" t="s">
        <v>170</v>
      </c>
      <c r="E181" s="120" t="s">
        <v>170</v>
      </c>
      <c r="F181" s="120" t="s">
        <v>170</v>
      </c>
      <c r="G181" s="262" t="s">
        <v>170</v>
      </c>
      <c r="H181" s="262" t="s">
        <v>170</v>
      </c>
      <c r="I181" s="65"/>
      <c r="J181" s="120" t="s">
        <v>170</v>
      </c>
      <c r="K181" s="120" t="s">
        <v>170</v>
      </c>
      <c r="L181" s="120" t="s">
        <v>170</v>
      </c>
      <c r="M181" s="120" t="s">
        <v>170</v>
      </c>
      <c r="N181" s="262" t="s">
        <v>170</v>
      </c>
    </row>
    <row r="182" spans="2:14" x14ac:dyDescent="0.45">
      <c r="B182" s="11" t="s">
        <v>98</v>
      </c>
      <c r="C182" s="114">
        <f>ROUND(FD_Input_Final_Data!AD54, 2)</f>
        <v>0</v>
      </c>
      <c r="D182" s="114">
        <f>ROUND(FD_Input_Final_Data!AE54, 2)</f>
        <v>0.24</v>
      </c>
      <c r="E182" s="114">
        <f>ROUND(FD_Input_Final_Data!AF54, 2)</f>
        <v>1.24</v>
      </c>
      <c r="F182" s="114">
        <f>ROUND(FD_Input_Final_Data!AG54, 2)</f>
        <v>2.0499999999999998</v>
      </c>
      <c r="G182" s="114">
        <f>ROUND(FD_Input_Final_Data!AH54, 2)</f>
        <v>3.23</v>
      </c>
      <c r="H182" s="261" t="s">
        <v>457</v>
      </c>
      <c r="I182" s="65"/>
      <c r="J182" s="114"/>
      <c r="K182" s="114">
        <f>D182-C182</f>
        <v>0.24</v>
      </c>
      <c r="L182" s="114">
        <f t="shared" ref="L182" si="21">E182-D182</f>
        <v>1</v>
      </c>
      <c r="M182" s="114">
        <f t="shared" ref="M182" si="22">F182-E182</f>
        <v>0.80999999999999983</v>
      </c>
      <c r="N182" s="114">
        <f>G182-F182</f>
        <v>1.1800000000000002</v>
      </c>
    </row>
    <row r="183" spans="2:14" ht="17.649999999999999" customHeight="1" x14ac:dyDescent="0.45">
      <c r="B183" s="11" t="s">
        <v>126</v>
      </c>
      <c r="C183" s="114" t="str">
        <f>IFERROR(B183-$G137, "-")</f>
        <v>-</v>
      </c>
      <c r="D183" s="114" t="str">
        <f>IFERROR(C183-$G137, "-")</f>
        <v>-</v>
      </c>
      <c r="E183" s="114" t="str">
        <f>IFERROR(D183-$G137, "-")</f>
        <v>-</v>
      </c>
      <c r="F183" s="114" t="str">
        <f>IFERROR(E183-$G137, "-")</f>
        <v>-</v>
      </c>
      <c r="G183" s="114" t="str">
        <f>IFERROR(F183-$G137, "-")</f>
        <v>-</v>
      </c>
      <c r="H183" s="261" t="s">
        <v>170</v>
      </c>
      <c r="I183" s="252"/>
      <c r="J183" s="120" t="s">
        <v>170</v>
      </c>
      <c r="K183" s="120" t="s">
        <v>170</v>
      </c>
      <c r="L183" s="120" t="s">
        <v>170</v>
      </c>
      <c r="M183" s="120" t="s">
        <v>170</v>
      </c>
      <c r="N183" s="262" t="s">
        <v>170</v>
      </c>
    </row>
    <row r="184" spans="2:14" x14ac:dyDescent="0.45">
      <c r="B184" s="72"/>
      <c r="C184" s="328"/>
      <c r="D184" s="328"/>
      <c r="E184" s="263"/>
      <c r="F184" s="263"/>
      <c r="G184" s="263"/>
      <c r="H184" s="65"/>
      <c r="I184" s="65"/>
      <c r="J184" s="65"/>
      <c r="K184" s="65"/>
      <c r="L184" s="38"/>
    </row>
    <row r="185" spans="2:14" ht="23.65" customHeight="1" x14ac:dyDescent="0.45">
      <c r="B185" s="144" t="s">
        <v>104</v>
      </c>
      <c r="C185" s="144" t="s">
        <v>462</v>
      </c>
      <c r="D185" s="144" t="s">
        <v>463</v>
      </c>
      <c r="E185" s="144" t="s">
        <v>464</v>
      </c>
      <c r="F185" s="144" t="s">
        <v>465</v>
      </c>
      <c r="G185" s="144" t="s">
        <v>466</v>
      </c>
      <c r="H185" s="144" t="s">
        <v>401</v>
      </c>
      <c r="I185" s="65"/>
      <c r="J185" s="65"/>
      <c r="K185" s="65"/>
      <c r="L185" s="38"/>
    </row>
    <row r="186" spans="2:14" ht="42" customHeight="1" x14ac:dyDescent="0.45">
      <c r="B186" s="144" t="s">
        <v>116</v>
      </c>
      <c r="C186" s="144" t="s">
        <v>365</v>
      </c>
      <c r="D186" s="144" t="s">
        <v>365</v>
      </c>
      <c r="E186" s="144" t="s">
        <v>365</v>
      </c>
      <c r="F186" s="144" t="s">
        <v>365</v>
      </c>
      <c r="G186" s="144" t="s">
        <v>365</v>
      </c>
      <c r="H186" s="144" t="s">
        <v>365</v>
      </c>
      <c r="I186" s="65"/>
      <c r="J186" s="65"/>
      <c r="K186" s="65"/>
      <c r="L186" s="38"/>
    </row>
    <row r="187" spans="2:14" x14ac:dyDescent="0.45">
      <c r="B187" s="11" t="s">
        <v>73</v>
      </c>
      <c r="C187" s="114">
        <f>ROUND(C120,2)</f>
        <v>19.920000000000002</v>
      </c>
      <c r="D187" s="114">
        <f>ROUND(C187-K167, 2)</f>
        <v>19.87</v>
      </c>
      <c r="E187" s="114">
        <f t="shared" ref="E187:F187" si="23">ROUND(D187-L167, 2)</f>
        <v>19.72</v>
      </c>
      <c r="F187" s="114">
        <f t="shared" si="23"/>
        <v>18.45</v>
      </c>
      <c r="G187" s="264">
        <f>ROUND(IFERROR(J120-$E141, "-"),2)</f>
        <v>17</v>
      </c>
      <c r="H187" s="261" t="s">
        <v>467</v>
      </c>
      <c r="I187" s="65"/>
      <c r="J187" s="65"/>
      <c r="K187" s="65"/>
      <c r="L187" s="38"/>
    </row>
    <row r="188" spans="2:14" x14ac:dyDescent="0.45">
      <c r="B188" s="11" t="s">
        <v>94</v>
      </c>
      <c r="C188" s="114" t="str">
        <f>IFERROR(B188-$G142, "-")</f>
        <v>-</v>
      </c>
      <c r="D188" s="114" t="str">
        <f>IFERROR(C188-$G142, "-")</f>
        <v>-</v>
      </c>
      <c r="E188" s="114" t="str">
        <f>IFERROR(D188-$G142, "-")</f>
        <v>-</v>
      </c>
      <c r="F188" s="114" t="str">
        <f>IFERROR(E188-$G142, "-")</f>
        <v>-</v>
      </c>
      <c r="G188" s="114" t="str">
        <f>IFERROR(F188-$G142, "-")</f>
        <v>-</v>
      </c>
      <c r="H188" s="261" t="s">
        <v>170</v>
      </c>
      <c r="I188" s="65"/>
      <c r="J188" s="65"/>
      <c r="K188" s="65"/>
      <c r="L188" s="38"/>
    </row>
    <row r="189" spans="2:14" x14ac:dyDescent="0.45">
      <c r="B189" s="11" t="s">
        <v>95</v>
      </c>
      <c r="C189" s="120" t="s">
        <v>170</v>
      </c>
      <c r="D189" s="120" t="s">
        <v>170</v>
      </c>
      <c r="E189" s="120" t="s">
        <v>170</v>
      </c>
      <c r="F189" s="120" t="s">
        <v>170</v>
      </c>
      <c r="G189" s="262" t="s">
        <v>170</v>
      </c>
      <c r="H189" s="262" t="s">
        <v>170</v>
      </c>
      <c r="I189" s="65"/>
      <c r="J189" s="65"/>
      <c r="K189" s="65"/>
      <c r="L189" s="38"/>
    </row>
    <row r="190" spans="2:14" x14ac:dyDescent="0.45">
      <c r="B190" s="11" t="s">
        <v>96</v>
      </c>
      <c r="C190" s="114">
        <f t="shared" ref="C190:C196" si="24">ROUND(C123,2)</f>
        <v>19.329999999999998</v>
      </c>
      <c r="D190" s="114">
        <f>ROUND(C190-K170, 2)</f>
        <v>18.39</v>
      </c>
      <c r="E190" s="114">
        <f t="shared" ref="E190:F190" si="25">ROUND(D190-L170, 2)</f>
        <v>17.3</v>
      </c>
      <c r="F190" s="114">
        <f t="shared" si="25"/>
        <v>16.2</v>
      </c>
      <c r="G190" s="264">
        <f>ROUND(IFERROR(J123-$E144, "-"),2)</f>
        <v>14</v>
      </c>
      <c r="H190" s="261" t="s">
        <v>457</v>
      </c>
      <c r="I190" s="65"/>
      <c r="J190" s="65"/>
      <c r="K190" s="65"/>
      <c r="L190" s="38"/>
    </row>
    <row r="191" spans="2:14" x14ac:dyDescent="0.45">
      <c r="B191" s="11" t="s">
        <v>97</v>
      </c>
      <c r="C191" s="114">
        <f t="shared" si="24"/>
        <v>18.8</v>
      </c>
      <c r="D191" s="114">
        <f>ROUND(C191-K171, 2)</f>
        <v>18</v>
      </c>
      <c r="E191" s="114">
        <f>ROUND(D191-L171, 2)</f>
        <v>17.21</v>
      </c>
      <c r="F191" s="114">
        <f t="shared" ref="F191" si="26">ROUND(E191-M171, 2)</f>
        <v>16.399999999999999</v>
      </c>
      <c r="G191" s="264">
        <f>ROUND(IFERROR(J124-$E145, "-"),2)</f>
        <v>14</v>
      </c>
      <c r="H191" s="261" t="s">
        <v>457</v>
      </c>
      <c r="I191" s="65"/>
      <c r="J191" s="65"/>
      <c r="K191" s="65"/>
      <c r="L191" s="38"/>
    </row>
    <row r="192" spans="2:14" x14ac:dyDescent="0.45">
      <c r="B192" s="11" t="s">
        <v>99</v>
      </c>
      <c r="C192" s="114">
        <f>C210</f>
        <v>17.989999999999998</v>
      </c>
      <c r="D192" s="114">
        <f t="shared" ref="D192:G192" si="27">D210</f>
        <v>17.95</v>
      </c>
      <c r="E192" s="114">
        <f t="shared" si="27"/>
        <v>17.149999999999999</v>
      </c>
      <c r="F192" s="114">
        <f t="shared" si="27"/>
        <v>15.829999999999998</v>
      </c>
      <c r="G192" s="114">
        <f t="shared" si="27"/>
        <v>13.71</v>
      </c>
      <c r="H192" s="261" t="s">
        <v>458</v>
      </c>
      <c r="I192" s="65"/>
      <c r="J192" s="65"/>
      <c r="K192" s="65"/>
      <c r="L192" s="38"/>
    </row>
    <row r="193" spans="2:14" x14ac:dyDescent="0.45">
      <c r="B193" s="11" t="s">
        <v>100</v>
      </c>
      <c r="C193" s="114">
        <f t="shared" si="24"/>
        <v>20</v>
      </c>
      <c r="D193" s="114">
        <f>G126-$G$147</f>
        <v>19.41</v>
      </c>
      <c r="E193" s="114">
        <f>H126-$G$147</f>
        <v>18.07</v>
      </c>
      <c r="F193" s="114">
        <f>I126-$G$147</f>
        <v>17.88</v>
      </c>
      <c r="G193" s="114">
        <f>M67</f>
        <v>14.21</v>
      </c>
      <c r="H193" s="261" t="s">
        <v>461</v>
      </c>
      <c r="I193" s="65"/>
      <c r="J193" s="65"/>
      <c r="K193" s="65"/>
      <c r="L193" s="38"/>
    </row>
    <row r="194" spans="2:14" x14ac:dyDescent="0.45">
      <c r="B194" s="11" t="s">
        <v>120</v>
      </c>
      <c r="C194" s="114">
        <f t="shared" si="24"/>
        <v>26.35</v>
      </c>
      <c r="D194" s="114">
        <f>G127-$G$148</f>
        <v>25.25</v>
      </c>
      <c r="E194" s="114">
        <f>H127-$G$148</f>
        <v>23.84</v>
      </c>
      <c r="F194" s="114">
        <f>I127-$G$148</f>
        <v>22.03</v>
      </c>
      <c r="G194" s="114">
        <f>M68</f>
        <v>17.71</v>
      </c>
      <c r="H194" s="261" t="s">
        <v>468</v>
      </c>
      <c r="I194" s="65"/>
      <c r="J194" s="65"/>
      <c r="K194" s="65"/>
      <c r="L194" s="38"/>
    </row>
    <row r="195" spans="2:14" x14ac:dyDescent="0.45">
      <c r="B195" s="11" t="s">
        <v>102</v>
      </c>
      <c r="C195" s="114">
        <f t="shared" si="24"/>
        <v>21.89</v>
      </c>
      <c r="D195" s="114">
        <f>ROUND(C195-K175-$G$149, 2)</f>
        <v>21.64</v>
      </c>
      <c r="E195" s="114">
        <f t="shared" ref="E195:F195" si="28">ROUND(D195-L175-$G$149, 2)</f>
        <v>20.66</v>
      </c>
      <c r="F195" s="114">
        <f t="shared" si="28"/>
        <v>19.649999999999999</v>
      </c>
      <c r="G195" s="114">
        <f>M69</f>
        <v>18.239999999999998</v>
      </c>
      <c r="H195" s="261" t="s">
        <v>461</v>
      </c>
      <c r="I195" s="65"/>
      <c r="J195" s="65"/>
      <c r="K195" s="65"/>
      <c r="L195" s="38"/>
    </row>
    <row r="196" spans="2:14" x14ac:dyDescent="0.45">
      <c r="B196" s="11" t="s">
        <v>103</v>
      </c>
      <c r="C196" s="114">
        <f t="shared" si="24"/>
        <v>26.04</v>
      </c>
      <c r="D196" s="114">
        <f>ROUND(C196-K176-$G$150, 2)</f>
        <v>24.79</v>
      </c>
      <c r="E196" s="114">
        <f t="shared" ref="E196:F196" si="29">ROUND(D196-L176-$G$150, 2)</f>
        <v>24.07</v>
      </c>
      <c r="F196" s="114">
        <f t="shared" si="29"/>
        <v>22.37</v>
      </c>
      <c r="G196" s="114">
        <f>M70</f>
        <v>17.59</v>
      </c>
      <c r="H196" s="261" t="s">
        <v>461</v>
      </c>
      <c r="I196" s="65"/>
      <c r="J196" s="65"/>
      <c r="K196" s="65"/>
      <c r="L196" s="38"/>
    </row>
    <row r="197" spans="2:14" x14ac:dyDescent="0.45">
      <c r="B197" s="11" t="s">
        <v>121</v>
      </c>
      <c r="C197" s="114" t="str">
        <f>IFERROR(B197-$G151, "-")</f>
        <v>-</v>
      </c>
      <c r="D197" s="114" t="str">
        <f>IFERROR(C197-$G151, "-")</f>
        <v>-</v>
      </c>
      <c r="E197" s="114" t="str">
        <f>IFERROR(D197-$G151, "-")</f>
        <v>-</v>
      </c>
      <c r="F197" s="114" t="str">
        <f>IFERROR(E197-$G151, "-")</f>
        <v>-</v>
      </c>
      <c r="G197" s="114" t="str">
        <f>IFERROR(F197-$G151, "-")</f>
        <v>-</v>
      </c>
      <c r="H197" s="261" t="s">
        <v>170</v>
      </c>
      <c r="I197" s="65"/>
      <c r="J197" s="65"/>
      <c r="K197" s="65"/>
      <c r="L197" s="38"/>
    </row>
    <row r="198" spans="2:14" x14ac:dyDescent="0.45">
      <c r="B198" s="11" t="s">
        <v>122</v>
      </c>
      <c r="C198" s="120" t="s">
        <v>170</v>
      </c>
      <c r="D198" s="120" t="s">
        <v>170</v>
      </c>
      <c r="E198" s="120" t="s">
        <v>170</v>
      </c>
      <c r="F198" s="120" t="s">
        <v>170</v>
      </c>
      <c r="G198" s="262" t="s">
        <v>170</v>
      </c>
      <c r="H198" s="262" t="s">
        <v>170</v>
      </c>
      <c r="I198" s="65"/>
      <c r="J198" s="65"/>
      <c r="K198" s="65"/>
      <c r="L198" s="38"/>
    </row>
    <row r="199" spans="2:14" x14ac:dyDescent="0.45">
      <c r="B199" s="11" t="s">
        <v>123</v>
      </c>
      <c r="C199" s="120" t="s">
        <v>170</v>
      </c>
      <c r="D199" s="120" t="s">
        <v>170</v>
      </c>
      <c r="E199" s="120" t="s">
        <v>170</v>
      </c>
      <c r="F199" s="120" t="s">
        <v>170</v>
      </c>
      <c r="G199" s="262" t="s">
        <v>170</v>
      </c>
      <c r="H199" s="262" t="s">
        <v>170</v>
      </c>
      <c r="I199" s="65"/>
      <c r="J199" s="65"/>
      <c r="K199" s="65"/>
      <c r="L199" s="38"/>
    </row>
    <row r="200" spans="2:14" x14ac:dyDescent="0.45">
      <c r="B200" s="11" t="s">
        <v>124</v>
      </c>
      <c r="C200" s="120" t="s">
        <v>170</v>
      </c>
      <c r="D200" s="120" t="s">
        <v>170</v>
      </c>
      <c r="E200" s="120" t="s">
        <v>170</v>
      </c>
      <c r="F200" s="120" t="s">
        <v>170</v>
      </c>
      <c r="G200" s="262" t="s">
        <v>170</v>
      </c>
      <c r="H200" s="262" t="s">
        <v>170</v>
      </c>
      <c r="I200" s="65"/>
      <c r="J200" s="65"/>
      <c r="K200" s="65"/>
      <c r="L200" s="38"/>
    </row>
    <row r="201" spans="2:14" x14ac:dyDescent="0.45">
      <c r="B201" s="11" t="s">
        <v>125</v>
      </c>
      <c r="C201" s="120" t="s">
        <v>170</v>
      </c>
      <c r="D201" s="120" t="s">
        <v>170</v>
      </c>
      <c r="E201" s="120" t="s">
        <v>170</v>
      </c>
      <c r="F201" s="120" t="s">
        <v>170</v>
      </c>
      <c r="G201" s="262" t="s">
        <v>170</v>
      </c>
      <c r="H201" s="262" t="s">
        <v>170</v>
      </c>
      <c r="I201" s="65"/>
      <c r="J201" s="65"/>
      <c r="K201" s="65"/>
      <c r="L201" s="38"/>
    </row>
    <row r="202" spans="2:14" x14ac:dyDescent="0.45">
      <c r="B202" s="11" t="s">
        <v>98</v>
      </c>
      <c r="C202" s="114">
        <f>ROUND(C135,2)</f>
        <v>20</v>
      </c>
      <c r="D202" s="114">
        <f>ROUND(C202-K182, 2)</f>
        <v>19.760000000000002</v>
      </c>
      <c r="E202" s="114">
        <f t="shared" ref="E202" si="30">ROUND(D202-L182, 2)</f>
        <v>18.760000000000002</v>
      </c>
      <c r="F202" s="114">
        <f t="shared" ref="F202" si="31">ROUND(E202-M182, 2)</f>
        <v>17.95</v>
      </c>
      <c r="G202" s="264">
        <f>ROUND(IFERROR(J135-$E156, "-"),2)</f>
        <v>15.76</v>
      </c>
      <c r="H202" s="261" t="s">
        <v>467</v>
      </c>
      <c r="I202" s="65"/>
      <c r="J202" s="65"/>
      <c r="K202" s="65"/>
      <c r="L202" s="38"/>
    </row>
    <row r="203" spans="2:14" ht="17.649999999999999" customHeight="1" x14ac:dyDescent="0.45">
      <c r="B203" s="11" t="s">
        <v>126</v>
      </c>
      <c r="C203" s="114" t="str">
        <f>IFERROR(B203-$G157, "-")</f>
        <v>-</v>
      </c>
      <c r="D203" s="114" t="str">
        <f>IFERROR(C203-$G157, "-")</f>
        <v>-</v>
      </c>
      <c r="E203" s="114" t="str">
        <f>IFERROR(D203-$G157, "-")</f>
        <v>-</v>
      </c>
      <c r="F203" s="114" t="str">
        <f>IFERROR(E203-$G157, "-")</f>
        <v>-</v>
      </c>
      <c r="G203" s="114" t="str">
        <f>IFERROR(F203-$G157, "-")</f>
        <v>-</v>
      </c>
      <c r="H203" s="261" t="s">
        <v>170</v>
      </c>
      <c r="I203" s="252"/>
      <c r="J203" s="65"/>
      <c r="K203" s="38"/>
      <c r="L203" s="65"/>
      <c r="M203" s="65"/>
      <c r="N203" s="38"/>
    </row>
    <row r="204" spans="2:14" customFormat="1" ht="22.15" x14ac:dyDescent="1.1499999999999999">
      <c r="B204" s="292"/>
      <c r="C204" s="293"/>
      <c r="D204" s="294"/>
      <c r="E204" s="294"/>
      <c r="F204" s="295"/>
      <c r="G204" s="296"/>
      <c r="H204" s="295"/>
      <c r="I204" s="295"/>
      <c r="J204" s="295"/>
      <c r="K204" s="297"/>
      <c r="L204" s="298"/>
    </row>
    <row r="205" spans="2:14" customFormat="1" ht="22.15" x14ac:dyDescent="1.1499999999999999">
      <c r="B205" s="299" t="s">
        <v>469</v>
      </c>
      <c r="C205" s="300"/>
      <c r="D205" s="301"/>
      <c r="E205" s="301"/>
      <c r="F205" s="302"/>
      <c r="G205" s="303"/>
      <c r="H205" s="302"/>
      <c r="I205" s="302"/>
      <c r="J205" s="302"/>
      <c r="K205" s="304"/>
      <c r="L205" s="305"/>
    </row>
    <row r="206" spans="2:14" customFormat="1" ht="22.15" x14ac:dyDescent="1.1499999999999999">
      <c r="B206" s="299"/>
      <c r="C206" s="281" t="s">
        <v>462</v>
      </c>
      <c r="D206" s="281" t="s">
        <v>463</v>
      </c>
      <c r="E206" s="281" t="s">
        <v>464</v>
      </c>
      <c r="F206" s="281" t="s">
        <v>465</v>
      </c>
      <c r="G206" s="281" t="s">
        <v>466</v>
      </c>
      <c r="H206" s="302"/>
      <c r="I206" s="302"/>
      <c r="J206" s="302"/>
      <c r="K206" s="304"/>
      <c r="L206" s="305"/>
    </row>
    <row r="207" spans="2:14" customFormat="1" ht="28.5" x14ac:dyDescent="1.1499999999999999">
      <c r="B207" s="299"/>
      <c r="C207" s="306" t="s">
        <v>365</v>
      </c>
      <c r="D207" s="306" t="s">
        <v>365</v>
      </c>
      <c r="E207" s="306" t="s">
        <v>365</v>
      </c>
      <c r="F207" s="306" t="s">
        <v>365</v>
      </c>
      <c r="G207" s="306" t="s">
        <v>365</v>
      </c>
      <c r="H207" s="302"/>
      <c r="I207" s="281" t="s">
        <v>470</v>
      </c>
      <c r="J207" s="281" t="s">
        <v>471</v>
      </c>
      <c r="K207" s="281" t="s">
        <v>472</v>
      </c>
      <c r="L207" s="281" t="s">
        <v>473</v>
      </c>
    </row>
    <row r="208" spans="2:14" customFormat="1" ht="22.15" x14ac:dyDescent="1.1499999999999999">
      <c r="B208" s="307" t="s">
        <v>474</v>
      </c>
      <c r="C208" s="308">
        <f>'Analysis_Additional (ADJUSTMT)'!I27</f>
        <v>17.989999999999998</v>
      </c>
      <c r="D208" s="308">
        <f>'Analysis_Additional (ADJUSTMT)'!J27</f>
        <v>17.95</v>
      </c>
      <c r="E208" s="308">
        <f>'Analysis_Additional (ADJUSTMT)'!K27</f>
        <v>17.12</v>
      </c>
      <c r="F208" s="308">
        <f>'Analysis_Additional (ADJUSTMT)'!L27</f>
        <v>17.12</v>
      </c>
      <c r="G208" s="308">
        <f>'Analysis_Additional (ADJUSTMT)'!M27</f>
        <v>14.71</v>
      </c>
      <c r="H208" s="302"/>
      <c r="I208" s="309">
        <f>N125</f>
        <v>0.26524390243902379</v>
      </c>
      <c r="J208" s="309">
        <f>N129</f>
        <v>0.40214216163583266</v>
      </c>
      <c r="K208" s="308">
        <f>ROUND((C208-G208)*J208, 2)</f>
        <v>1.32</v>
      </c>
      <c r="L208" s="308">
        <f>E210-K208</f>
        <v>15.829999999999998</v>
      </c>
    </row>
    <row r="209" spans="2:12" customFormat="1" ht="22.15" x14ac:dyDescent="1.1499999999999999">
      <c r="B209" s="307" t="s">
        <v>475</v>
      </c>
      <c r="C209" s="308">
        <f>ROUND(C125,2)</f>
        <v>17.989999999999998</v>
      </c>
      <c r="D209" s="308">
        <f>ROUND(C209-K172, 2)</f>
        <v>17.95</v>
      </c>
      <c r="E209" s="308">
        <f>ROUND(D209-L172, 2)</f>
        <v>17.149999999999999</v>
      </c>
      <c r="F209" s="308">
        <f t="shared" ref="F209" si="32">ROUND(E209-M172, 2)</f>
        <v>17.149999999999999</v>
      </c>
      <c r="G209" s="308">
        <f>L66</f>
        <v>13.71</v>
      </c>
      <c r="H209" s="302"/>
      <c r="I209" s="302"/>
      <c r="J209" s="302"/>
      <c r="K209" s="304"/>
      <c r="L209" s="305"/>
    </row>
    <row r="210" spans="2:12" customFormat="1" ht="22.15" x14ac:dyDescent="1.1499999999999999">
      <c r="B210" s="307" t="s">
        <v>476</v>
      </c>
      <c r="C210" s="308">
        <f>C209</f>
        <v>17.989999999999998</v>
      </c>
      <c r="D210" s="308">
        <f t="shared" ref="D210:G210" si="33">D209</f>
        <v>17.95</v>
      </c>
      <c r="E210" s="308">
        <f t="shared" si="33"/>
        <v>17.149999999999999</v>
      </c>
      <c r="F210" s="308">
        <f>L208</f>
        <v>15.829999999999998</v>
      </c>
      <c r="G210" s="308">
        <f t="shared" si="33"/>
        <v>13.71</v>
      </c>
      <c r="H210" s="302"/>
      <c r="I210" s="302"/>
      <c r="J210" s="302"/>
      <c r="K210" s="304"/>
      <c r="L210" s="305"/>
    </row>
    <row r="211" spans="2:12" x14ac:dyDescent="0.45">
      <c r="B211" s="72"/>
      <c r="C211" s="251"/>
      <c r="D211" s="130"/>
      <c r="E211" s="130"/>
      <c r="F211" s="65"/>
      <c r="G211" s="252"/>
      <c r="H211" s="65"/>
      <c r="I211" s="65"/>
      <c r="J211" s="65"/>
      <c r="K211" s="65"/>
      <c r="L211" s="38"/>
    </row>
    <row r="212" spans="2:12" x14ac:dyDescent="0.45">
      <c r="B212" s="310" t="s">
        <v>477</v>
      </c>
      <c r="C212" s="251"/>
      <c r="D212" s="130"/>
      <c r="E212" s="130"/>
      <c r="F212" s="65"/>
      <c r="G212" s="252"/>
      <c r="H212" s="65"/>
      <c r="I212" s="65"/>
      <c r="J212" s="65"/>
      <c r="K212" s="65"/>
      <c r="L212" s="38"/>
    </row>
    <row r="213" spans="2:12" x14ac:dyDescent="0.45">
      <c r="B213" s="259"/>
      <c r="C213" s="251"/>
      <c r="D213" s="130"/>
      <c r="E213" s="130"/>
      <c r="F213" s="65"/>
      <c r="G213" s="252"/>
      <c r="H213" s="65"/>
      <c r="I213" s="65"/>
      <c r="J213" s="65"/>
      <c r="K213" s="65"/>
      <c r="L213" s="38"/>
    </row>
    <row r="214" spans="2:12" x14ac:dyDescent="0.45">
      <c r="B214" s="144" t="s">
        <v>104</v>
      </c>
      <c r="C214" s="251" t="s">
        <v>478</v>
      </c>
      <c r="D214" s="130"/>
      <c r="E214" s="130"/>
      <c r="F214" s="65"/>
      <c r="G214" s="252"/>
      <c r="H214" s="65"/>
      <c r="I214" s="65"/>
      <c r="J214" s="65"/>
      <c r="K214" s="65"/>
      <c r="L214" s="38"/>
    </row>
    <row r="215" spans="2:12" x14ac:dyDescent="0.45">
      <c r="B215" s="144" t="s">
        <v>116</v>
      </c>
      <c r="C215" s="120" t="s">
        <v>479</v>
      </c>
      <c r="D215" s="114" t="s">
        <v>480</v>
      </c>
      <c r="E215" s="130"/>
      <c r="F215" s="65"/>
      <c r="G215" s="252"/>
      <c r="H215" s="65"/>
      <c r="I215" s="65"/>
      <c r="J215" s="65"/>
      <c r="K215" s="65"/>
      <c r="L215" s="38"/>
    </row>
    <row r="216" spans="2:12" x14ac:dyDescent="0.45">
      <c r="B216" s="11" t="s">
        <v>73</v>
      </c>
      <c r="C216" s="258">
        <f>($C187-E187)/($C187-$G187)</f>
        <v>6.8493150684932447E-2</v>
      </c>
      <c r="D216" s="258">
        <f>($C187-F187)/($C187-$G187)</f>
        <v>0.50342465753424714</v>
      </c>
      <c r="E216" s="130"/>
      <c r="F216" s="65"/>
      <c r="G216" s="252"/>
      <c r="H216" s="65"/>
      <c r="I216" s="65"/>
      <c r="J216" s="65"/>
      <c r="K216" s="65"/>
      <c r="L216" s="38"/>
    </row>
    <row r="217" spans="2:12" x14ac:dyDescent="0.45">
      <c r="B217" s="11" t="s">
        <v>94</v>
      </c>
      <c r="C217" s="258" t="s">
        <v>170</v>
      </c>
      <c r="D217" s="258" t="s">
        <v>170</v>
      </c>
      <c r="E217" s="130"/>
      <c r="F217" s="65"/>
      <c r="G217" s="252"/>
      <c r="H217" s="65"/>
      <c r="I217" s="65"/>
      <c r="J217" s="65"/>
      <c r="K217" s="65"/>
      <c r="L217" s="38"/>
    </row>
    <row r="218" spans="2:12" x14ac:dyDescent="0.45">
      <c r="B218" s="11" t="s">
        <v>95</v>
      </c>
      <c r="C218" s="258" t="s">
        <v>170</v>
      </c>
      <c r="D218" s="258" t="s">
        <v>170</v>
      </c>
      <c r="E218" s="130"/>
      <c r="F218" s="65"/>
      <c r="G218" s="252"/>
      <c r="H218" s="65"/>
      <c r="I218" s="65"/>
      <c r="J218" s="65"/>
      <c r="K218" s="65"/>
      <c r="L218" s="38"/>
    </row>
    <row r="219" spans="2:12" x14ac:dyDescent="0.45">
      <c r="B219" s="11" t="s">
        <v>96</v>
      </c>
      <c r="C219" s="258">
        <f t="shared" ref="C219:D219" si="34">($C190-E190)/($C190-$G190)</f>
        <v>0.38086303939962446</v>
      </c>
      <c r="D219" s="258">
        <f t="shared" si="34"/>
        <v>0.58724202626641653</v>
      </c>
      <c r="E219" s="130"/>
      <c r="F219" s="65"/>
      <c r="G219" s="252"/>
      <c r="H219" s="65"/>
      <c r="I219" s="65"/>
      <c r="J219" s="65"/>
      <c r="K219" s="65"/>
      <c r="L219" s="38"/>
    </row>
    <row r="220" spans="2:12" x14ac:dyDescent="0.45">
      <c r="B220" s="11" t="s">
        <v>97</v>
      </c>
      <c r="C220" s="258">
        <f t="shared" ref="C220:D220" si="35">($C191-E191)/($C191-$G191)</f>
        <v>0.33124999999999993</v>
      </c>
      <c r="D220" s="258">
        <f t="shared" si="35"/>
        <v>0.50000000000000033</v>
      </c>
      <c r="E220" s="130"/>
      <c r="F220" s="65"/>
      <c r="G220" s="252"/>
      <c r="H220" s="65"/>
      <c r="I220" s="65"/>
      <c r="J220" s="65"/>
      <c r="K220" s="65"/>
      <c r="L220" s="38"/>
    </row>
    <row r="221" spans="2:12" x14ac:dyDescent="0.45">
      <c r="B221" s="11" t="s">
        <v>99</v>
      </c>
      <c r="C221" s="258">
        <f t="shared" ref="C221:D221" si="36">($C192-E192)/($C192-$G192)</f>
        <v>0.19626168224299073</v>
      </c>
      <c r="D221" s="258">
        <f t="shared" si="36"/>
        <v>0.50467289719626196</v>
      </c>
      <c r="E221" s="130"/>
      <c r="F221" s="65"/>
      <c r="G221" s="252"/>
      <c r="H221" s="65"/>
      <c r="I221" s="65"/>
      <c r="J221" s="65"/>
      <c r="K221" s="65"/>
      <c r="L221" s="38"/>
    </row>
    <row r="222" spans="2:12" x14ac:dyDescent="0.45">
      <c r="B222" s="11" t="s">
        <v>100</v>
      </c>
      <c r="C222" s="258">
        <f t="shared" ref="C222:D222" si="37">($C193-E193)/($C193-$G193)</f>
        <v>0.33333333333333331</v>
      </c>
      <c r="D222" s="258">
        <f t="shared" si="37"/>
        <v>0.36614853195164099</v>
      </c>
      <c r="E222" s="130"/>
      <c r="F222" s="65"/>
      <c r="G222" s="252"/>
      <c r="H222" s="65"/>
      <c r="I222" s="65"/>
      <c r="J222" s="65"/>
      <c r="K222" s="65"/>
      <c r="L222" s="38"/>
    </row>
    <row r="223" spans="2:12" x14ac:dyDescent="0.45">
      <c r="B223" s="11" t="s">
        <v>120</v>
      </c>
      <c r="C223" s="258">
        <f t="shared" ref="C223:D223" si="38">($C194-E194)/($C194-$G194)</f>
        <v>0.29050925925925941</v>
      </c>
      <c r="D223" s="258">
        <f t="shared" si="38"/>
        <v>0.5</v>
      </c>
      <c r="E223" s="130"/>
      <c r="F223" s="65"/>
      <c r="G223" s="252"/>
      <c r="H223" s="65"/>
      <c r="I223" s="65"/>
      <c r="J223" s="65"/>
      <c r="K223" s="65"/>
      <c r="L223" s="38"/>
    </row>
    <row r="224" spans="2:12" x14ac:dyDescent="0.45">
      <c r="B224" s="11" t="s">
        <v>102</v>
      </c>
      <c r="C224" s="258">
        <f t="shared" ref="C224:D224" si="39">($C195-E195)/($C195-$G195)</f>
        <v>0.33698630136986291</v>
      </c>
      <c r="D224" s="258">
        <f t="shared" si="39"/>
        <v>0.61369863013698644</v>
      </c>
      <c r="E224" s="130"/>
      <c r="F224" s="65"/>
      <c r="G224" s="252"/>
      <c r="H224" s="65"/>
      <c r="I224" s="65"/>
      <c r="J224" s="65"/>
      <c r="K224" s="65"/>
      <c r="L224" s="38"/>
    </row>
    <row r="225" spans="1:19" x14ac:dyDescent="0.45">
      <c r="B225" s="11" t="s">
        <v>103</v>
      </c>
      <c r="C225" s="258">
        <f t="shared" ref="C225:D225" si="40">($C196-E196)/($C196-$G196)</f>
        <v>0.23313609467455609</v>
      </c>
      <c r="D225" s="258">
        <f t="shared" si="40"/>
        <v>0.43431952662721873</v>
      </c>
      <c r="E225" s="130"/>
      <c r="F225" s="65"/>
      <c r="G225" s="252"/>
      <c r="H225" s="65"/>
      <c r="I225" s="65"/>
      <c r="J225" s="65"/>
      <c r="K225" s="65"/>
      <c r="L225" s="38"/>
    </row>
    <row r="226" spans="1:19" x14ac:dyDescent="0.45">
      <c r="B226" s="11" t="s">
        <v>121</v>
      </c>
      <c r="C226" s="258" t="s">
        <v>170</v>
      </c>
      <c r="D226" s="258" t="s">
        <v>170</v>
      </c>
      <c r="E226" s="130"/>
      <c r="F226" s="65"/>
      <c r="G226" s="252"/>
      <c r="H226" s="65"/>
      <c r="I226" s="65"/>
      <c r="J226" s="65"/>
      <c r="K226" s="65"/>
      <c r="L226" s="38"/>
    </row>
    <row r="227" spans="1:19" x14ac:dyDescent="0.45">
      <c r="B227" s="11" t="s">
        <v>122</v>
      </c>
      <c r="C227" s="258" t="s">
        <v>170</v>
      </c>
      <c r="D227" s="258" t="s">
        <v>170</v>
      </c>
      <c r="E227" s="130"/>
      <c r="F227" s="65"/>
      <c r="G227" s="252"/>
      <c r="H227" s="65"/>
      <c r="I227" s="65"/>
      <c r="J227" s="65"/>
      <c r="K227" s="65"/>
      <c r="L227" s="38"/>
    </row>
    <row r="228" spans="1:19" x14ac:dyDescent="0.45">
      <c r="B228" s="11" t="s">
        <v>123</v>
      </c>
      <c r="C228" s="258" t="s">
        <v>170</v>
      </c>
      <c r="D228" s="258" t="s">
        <v>170</v>
      </c>
      <c r="E228" s="130"/>
      <c r="F228" s="65"/>
      <c r="G228" s="252"/>
      <c r="H228" s="65"/>
      <c r="I228" s="65"/>
      <c r="J228" s="65"/>
      <c r="K228" s="65"/>
      <c r="L228" s="38"/>
    </row>
    <row r="229" spans="1:19" x14ac:dyDescent="0.45">
      <c r="B229" s="11" t="s">
        <v>124</v>
      </c>
      <c r="C229" s="258" t="s">
        <v>170</v>
      </c>
      <c r="D229" s="258" t="s">
        <v>170</v>
      </c>
      <c r="E229" s="130"/>
      <c r="F229" s="65"/>
      <c r="G229" s="252"/>
      <c r="H229" s="65"/>
      <c r="I229" s="65"/>
      <c r="J229" s="65"/>
      <c r="K229" s="65"/>
      <c r="L229" s="38"/>
    </row>
    <row r="230" spans="1:19" x14ac:dyDescent="0.45">
      <c r="B230" s="11" t="s">
        <v>125</v>
      </c>
      <c r="C230" s="258" t="s">
        <v>170</v>
      </c>
      <c r="D230" s="258" t="s">
        <v>170</v>
      </c>
      <c r="E230" s="252"/>
      <c r="F230" s="65"/>
      <c r="G230" s="65"/>
      <c r="H230" s="65"/>
      <c r="I230" s="65"/>
      <c r="J230" s="38"/>
    </row>
    <row r="231" spans="1:19" x14ac:dyDescent="0.45">
      <c r="B231" s="11" t="s">
        <v>98</v>
      </c>
      <c r="C231" s="258">
        <f t="shared" ref="C231:D231" si="41">($C202-E202)/($C202-$G202)</f>
        <v>0.29245283018867885</v>
      </c>
      <c r="D231" s="258">
        <f t="shared" si="41"/>
        <v>0.48349056603773599</v>
      </c>
      <c r="E231" s="130"/>
      <c r="F231" s="65"/>
      <c r="G231" s="252"/>
      <c r="H231" s="65"/>
      <c r="I231" s="38"/>
      <c r="J231" s="65"/>
      <c r="K231" s="65"/>
      <c r="L231" s="38"/>
    </row>
    <row r="232" spans="1:19" x14ac:dyDescent="0.45">
      <c r="B232" s="11" t="s">
        <v>126</v>
      </c>
      <c r="C232" s="258" t="s">
        <v>170</v>
      </c>
      <c r="D232" s="258" t="s">
        <v>170</v>
      </c>
      <c r="E232" s="130"/>
      <c r="F232" s="65"/>
      <c r="G232" s="252"/>
      <c r="H232" s="65"/>
      <c r="I232" s="38"/>
      <c r="J232" s="65"/>
      <c r="K232" s="65"/>
      <c r="L232" s="38"/>
    </row>
    <row r="233" spans="1:19" x14ac:dyDescent="0.45">
      <c r="B233" s="72"/>
      <c r="C233" s="265"/>
      <c r="D233" s="265"/>
      <c r="E233" s="130"/>
      <c r="F233" s="65"/>
      <c r="G233" s="252"/>
      <c r="H233" s="65"/>
      <c r="I233" s="38"/>
      <c r="J233" s="65"/>
      <c r="K233" s="65"/>
      <c r="L233" s="38"/>
    </row>
    <row r="234" spans="1:19" x14ac:dyDescent="0.45">
      <c r="B234" s="72" t="s">
        <v>481</v>
      </c>
      <c r="C234" s="265">
        <v>0.19626168224299073</v>
      </c>
      <c r="D234" s="265">
        <v>0.19626168224299073</v>
      </c>
      <c r="E234" s="130"/>
      <c r="F234" s="65"/>
      <c r="G234" s="252"/>
      <c r="H234" s="65"/>
      <c r="I234" s="38"/>
      <c r="J234" s="65"/>
      <c r="K234" s="65"/>
      <c r="L234" s="38"/>
    </row>
    <row r="235" spans="1:19" x14ac:dyDescent="0.45">
      <c r="B235" s="72" t="s">
        <v>482</v>
      </c>
      <c r="C235" s="265">
        <f>MEDIAN(C216:C232)</f>
        <v>0.29245283018867885</v>
      </c>
      <c r="D235" s="265">
        <f>MEDIAN(D216:D232)</f>
        <v>0.50000000000000033</v>
      </c>
      <c r="E235" s="130"/>
      <c r="F235" s="65"/>
      <c r="G235" s="252"/>
      <c r="H235" s="65"/>
      <c r="I235" s="38"/>
      <c r="J235" s="65"/>
      <c r="K235" s="65"/>
      <c r="L235" s="38"/>
    </row>
    <row r="236" spans="1:19" x14ac:dyDescent="0.45">
      <c r="B236" s="251"/>
      <c r="C236" s="251"/>
      <c r="D236" s="130"/>
      <c r="E236" s="130"/>
      <c r="F236" s="65"/>
      <c r="G236" s="252"/>
      <c r="H236" s="65"/>
      <c r="I236" s="38"/>
      <c r="J236" s="65"/>
      <c r="K236" s="65"/>
      <c r="L236" s="38"/>
    </row>
    <row r="237" spans="1:19" s="243" customFormat="1" ht="24" customHeight="1" x14ac:dyDescent="0.35">
      <c r="A237" s="241"/>
      <c r="B237" s="242" t="s">
        <v>483</v>
      </c>
      <c r="C237" s="241"/>
      <c r="D237" s="241"/>
      <c r="E237" s="241"/>
      <c r="F237" s="241"/>
      <c r="G237" s="241"/>
      <c r="H237" s="241"/>
      <c r="I237" s="241"/>
      <c r="J237" s="241"/>
      <c r="K237" s="241"/>
      <c r="L237" s="241"/>
      <c r="M237" s="241"/>
      <c r="N237" s="241"/>
      <c r="O237" s="241"/>
      <c r="P237" s="241"/>
      <c r="Q237" s="241"/>
      <c r="R237" s="241"/>
      <c r="S237" s="241"/>
    </row>
    <row r="238" spans="1:19" x14ac:dyDescent="0.45">
      <c r="B238" s="72"/>
      <c r="C238" s="251"/>
      <c r="D238" s="130"/>
      <c r="E238" s="130"/>
      <c r="F238" s="65"/>
      <c r="G238" s="252"/>
      <c r="H238" s="65"/>
      <c r="I238" s="38"/>
      <c r="J238" s="65"/>
      <c r="K238" s="65"/>
      <c r="L238" s="38"/>
    </row>
    <row r="239" spans="1:19" x14ac:dyDescent="0.45">
      <c r="B239" s="72"/>
      <c r="C239" s="251"/>
      <c r="D239" s="130"/>
      <c r="E239" s="130"/>
      <c r="F239" s="65"/>
      <c r="G239" s="252"/>
      <c r="H239" s="65"/>
      <c r="I239" s="38"/>
      <c r="J239" s="65"/>
      <c r="K239" s="65"/>
      <c r="L239" s="38"/>
    </row>
    <row r="240" spans="1:19" x14ac:dyDescent="0.45">
      <c r="B240" s="72"/>
      <c r="C240" s="251"/>
      <c r="D240" s="130"/>
      <c r="E240" s="130"/>
      <c r="F240" s="65"/>
      <c r="G240" s="252"/>
      <c r="H240" s="65"/>
      <c r="I240" s="38"/>
      <c r="J240" s="65"/>
      <c r="K240" s="65"/>
      <c r="L240" s="38"/>
    </row>
    <row r="241" spans="2:12" x14ac:dyDescent="0.45">
      <c r="B241" s="72"/>
      <c r="C241" s="251"/>
      <c r="D241" s="130"/>
      <c r="E241" s="130"/>
      <c r="F241" s="65"/>
      <c r="G241" s="252"/>
      <c r="H241" s="65"/>
      <c r="I241" s="38"/>
      <c r="J241" s="65"/>
      <c r="K241" s="65"/>
      <c r="L241" s="38"/>
    </row>
    <row r="242" spans="2:12" ht="28.5" x14ac:dyDescent="0.45">
      <c r="B242" s="144" t="s">
        <v>104</v>
      </c>
      <c r="C242" s="144" t="s">
        <v>484</v>
      </c>
      <c r="D242" s="144" t="s">
        <v>485</v>
      </c>
      <c r="E242" s="144" t="s">
        <v>486</v>
      </c>
      <c r="F242" s="144" t="s">
        <v>487</v>
      </c>
      <c r="G242" s="144" t="s">
        <v>488</v>
      </c>
      <c r="H242" s="65"/>
      <c r="I242" s="38"/>
      <c r="J242" s="65"/>
      <c r="K242" s="65"/>
      <c r="L242" s="38"/>
    </row>
    <row r="243" spans="2:12" x14ac:dyDescent="0.45">
      <c r="B243" s="144" t="s">
        <v>116</v>
      </c>
      <c r="C243" s="144" t="s">
        <v>76</v>
      </c>
      <c r="D243" s="144" t="s">
        <v>76</v>
      </c>
      <c r="E243" s="144" t="s">
        <v>76</v>
      </c>
      <c r="F243" s="144" t="s">
        <v>76</v>
      </c>
      <c r="G243" s="144" t="s">
        <v>76</v>
      </c>
      <c r="H243" s="65"/>
      <c r="I243" s="38"/>
      <c r="J243" s="65"/>
      <c r="K243" s="65"/>
      <c r="L243" s="38"/>
    </row>
    <row r="244" spans="2:12" x14ac:dyDescent="0.45">
      <c r="B244" s="11" t="s">
        <v>73</v>
      </c>
      <c r="C244" s="121">
        <f>FD_Input_Final_Data!AD73</f>
        <v>1476</v>
      </c>
      <c r="D244" s="121">
        <f>FD_Input_Final_Data!AE73</f>
        <v>1476</v>
      </c>
      <c r="E244" s="121">
        <f>FD_Input_Final_Data!AF73</f>
        <v>1476</v>
      </c>
      <c r="F244" s="121">
        <f>FD_Input_Final_Data!AG73</f>
        <v>1476</v>
      </c>
      <c r="G244" s="121">
        <f>FD_Input_Final_Data!AH73</f>
        <v>1476</v>
      </c>
      <c r="H244" s="65"/>
      <c r="I244" s="38"/>
      <c r="J244" s="65"/>
      <c r="K244" s="65"/>
      <c r="L244" s="38"/>
    </row>
    <row r="245" spans="2:12" x14ac:dyDescent="0.45">
      <c r="B245" s="11" t="s">
        <v>94</v>
      </c>
      <c r="C245" s="121">
        <f>FD_Input_Final_Data!AD74</f>
        <v>2304</v>
      </c>
      <c r="D245" s="121">
        <f>FD_Input_Final_Data!AE74</f>
        <v>2304</v>
      </c>
      <c r="E245" s="121">
        <f>FD_Input_Final_Data!AF74</f>
        <v>2304</v>
      </c>
      <c r="F245" s="121">
        <f>FD_Input_Final_Data!AG74</f>
        <v>2304</v>
      </c>
      <c r="G245" s="121">
        <f>FD_Input_Final_Data!AH74</f>
        <v>2304</v>
      </c>
      <c r="H245" s="65"/>
      <c r="I245" s="38"/>
      <c r="J245" s="65"/>
      <c r="K245" s="65"/>
      <c r="L245" s="38"/>
    </row>
    <row r="246" spans="2:12" x14ac:dyDescent="0.45">
      <c r="B246" s="11" t="s">
        <v>95</v>
      </c>
      <c r="C246" s="121">
        <f>FD_Input_Final_Data!AD75</f>
        <v>54</v>
      </c>
      <c r="D246" s="121">
        <f>FD_Input_Final_Data!AE75</f>
        <v>54</v>
      </c>
      <c r="E246" s="121">
        <f>FD_Input_Final_Data!AF75</f>
        <v>54</v>
      </c>
      <c r="F246" s="121">
        <f>FD_Input_Final_Data!AG75</f>
        <v>54</v>
      </c>
      <c r="G246" s="121">
        <f>FD_Input_Final_Data!AH75</f>
        <v>54</v>
      </c>
      <c r="H246" s="65"/>
      <c r="I246" s="38"/>
      <c r="J246" s="65"/>
      <c r="K246" s="65"/>
      <c r="L246" s="38"/>
    </row>
    <row r="247" spans="2:12" x14ac:dyDescent="0.45">
      <c r="B247" s="11" t="s">
        <v>96</v>
      </c>
      <c r="C247" s="121">
        <f>FD_Input_Final_Data!AD76</f>
        <v>1564</v>
      </c>
      <c r="D247" s="121">
        <f>FD_Input_Final_Data!AE76</f>
        <v>1564</v>
      </c>
      <c r="E247" s="121">
        <f>FD_Input_Final_Data!AF76</f>
        <v>1564</v>
      </c>
      <c r="F247" s="121">
        <f>FD_Input_Final_Data!AG76</f>
        <v>1564</v>
      </c>
      <c r="G247" s="121">
        <f>FD_Input_Final_Data!AH76</f>
        <v>1564</v>
      </c>
      <c r="H247" s="65"/>
      <c r="I247" s="38"/>
      <c r="J247" s="65"/>
      <c r="K247" s="65"/>
      <c r="L247" s="38"/>
    </row>
    <row r="248" spans="2:12" x14ac:dyDescent="0.45">
      <c r="B248" s="11" t="s">
        <v>97</v>
      </c>
      <c r="C248" s="121">
        <f>FD_Input_Final_Data!AD77</f>
        <v>2394</v>
      </c>
      <c r="D248" s="121">
        <f>FD_Input_Final_Data!AE77</f>
        <v>2387</v>
      </c>
      <c r="E248" s="121">
        <f>FD_Input_Final_Data!AF77</f>
        <v>2380</v>
      </c>
      <c r="F248" s="121">
        <f>FD_Input_Final_Data!AG77</f>
        <v>2373</v>
      </c>
      <c r="G248" s="121">
        <f>FD_Input_Final_Data!AH77</f>
        <v>2366</v>
      </c>
      <c r="H248" s="65"/>
      <c r="I248" s="38"/>
      <c r="J248" s="65"/>
      <c r="K248" s="65"/>
      <c r="L248" s="38"/>
    </row>
    <row r="249" spans="2:12" x14ac:dyDescent="0.45">
      <c r="B249" s="11" t="s">
        <v>99</v>
      </c>
      <c r="C249" s="121">
        <f>FD_Input_Final_Data!AD78</f>
        <v>976</v>
      </c>
      <c r="D249" s="121">
        <f>FD_Input_Final_Data!AE78</f>
        <v>976</v>
      </c>
      <c r="E249" s="121">
        <f>FD_Input_Final_Data!AF78</f>
        <v>976</v>
      </c>
      <c r="F249" s="121">
        <f>FD_Input_Final_Data!AG78</f>
        <v>976</v>
      </c>
      <c r="G249" s="121">
        <f>FD_Input_Final_Data!AH78</f>
        <v>976</v>
      </c>
      <c r="H249" s="65"/>
      <c r="I249" s="38"/>
      <c r="J249" s="65"/>
      <c r="K249" s="65"/>
      <c r="L249" s="38"/>
    </row>
    <row r="250" spans="2:12" x14ac:dyDescent="0.45">
      <c r="B250" s="11" t="s">
        <v>100</v>
      </c>
      <c r="C250" s="121">
        <f>FD_Input_Final_Data!AD79</f>
        <v>606</v>
      </c>
      <c r="D250" s="121">
        <f>FD_Input_Final_Data!AE79</f>
        <v>606</v>
      </c>
      <c r="E250" s="121">
        <f>FD_Input_Final_Data!AF79</f>
        <v>606</v>
      </c>
      <c r="F250" s="121">
        <f>FD_Input_Final_Data!AG79</f>
        <v>606</v>
      </c>
      <c r="G250" s="121">
        <f>FD_Input_Final_Data!AH79</f>
        <v>606</v>
      </c>
      <c r="H250" s="65"/>
      <c r="I250" s="38"/>
      <c r="J250" s="65"/>
      <c r="K250" s="65"/>
      <c r="L250" s="38"/>
    </row>
    <row r="251" spans="2:12" x14ac:dyDescent="0.45">
      <c r="B251" s="11" t="s">
        <v>120</v>
      </c>
      <c r="C251" s="121">
        <f>FD_Input_Final_Data!AD80</f>
        <v>2267</v>
      </c>
      <c r="D251" s="121">
        <f>FD_Input_Final_Data!AE80</f>
        <v>2267</v>
      </c>
      <c r="E251" s="121">
        <f>FD_Input_Final_Data!AF80</f>
        <v>2267</v>
      </c>
      <c r="F251" s="121">
        <f>FD_Input_Final_Data!AG80</f>
        <v>2267</v>
      </c>
      <c r="G251" s="121">
        <f>FD_Input_Final_Data!AH80</f>
        <v>2267</v>
      </c>
      <c r="H251" s="65"/>
      <c r="I251" s="38"/>
      <c r="J251" s="65"/>
      <c r="K251" s="65"/>
      <c r="L251" s="38"/>
    </row>
    <row r="252" spans="2:12" x14ac:dyDescent="0.45">
      <c r="B252" s="11" t="s">
        <v>102</v>
      </c>
      <c r="C252" s="121">
        <f>FD_Input_Final_Data!AD81</f>
        <v>1295</v>
      </c>
      <c r="D252" s="121">
        <f>FD_Input_Final_Data!AE81</f>
        <v>1295</v>
      </c>
      <c r="E252" s="121">
        <f>FD_Input_Final_Data!AF81</f>
        <v>1295</v>
      </c>
      <c r="F252" s="121">
        <f>FD_Input_Final_Data!AG81</f>
        <v>1295</v>
      </c>
      <c r="G252" s="121">
        <f>FD_Input_Final_Data!AH81</f>
        <v>1295</v>
      </c>
      <c r="H252" s="65"/>
      <c r="I252" s="38"/>
      <c r="J252" s="65"/>
      <c r="K252" s="65"/>
      <c r="L252" s="38"/>
    </row>
    <row r="253" spans="2:12" x14ac:dyDescent="0.45">
      <c r="B253" s="11" t="s">
        <v>103</v>
      </c>
      <c r="C253" s="121">
        <f>FD_Input_Final_Data!AD82</f>
        <v>2191</v>
      </c>
      <c r="D253" s="121">
        <f>FD_Input_Final_Data!AE82</f>
        <v>2191</v>
      </c>
      <c r="E253" s="121">
        <f>FD_Input_Final_Data!AF82</f>
        <v>2191</v>
      </c>
      <c r="F253" s="121">
        <f>FD_Input_Final_Data!AG82</f>
        <v>2191</v>
      </c>
      <c r="G253" s="121">
        <f>FD_Input_Final_Data!AH82</f>
        <v>2191</v>
      </c>
      <c r="H253" s="65"/>
      <c r="I253" s="38"/>
      <c r="J253" s="65"/>
      <c r="K253" s="65"/>
      <c r="L253" s="38"/>
    </row>
    <row r="254" spans="2:12" x14ac:dyDescent="0.45">
      <c r="B254" s="11" t="s">
        <v>121</v>
      </c>
      <c r="C254" s="121" t="str">
        <f>FD_Input_Final_Data!AD83</f>
        <v>-</v>
      </c>
      <c r="D254" s="121" t="str">
        <f>FD_Input_Final_Data!AE83</f>
        <v>-</v>
      </c>
      <c r="E254" s="121" t="str">
        <f>FD_Input_Final_Data!AF83</f>
        <v>-</v>
      </c>
      <c r="F254" s="121" t="str">
        <f>FD_Input_Final_Data!AG83</f>
        <v>-</v>
      </c>
      <c r="G254" s="121" t="str">
        <f>FD_Input_Final_Data!AH83</f>
        <v>-</v>
      </c>
      <c r="H254" s="65"/>
      <c r="I254" s="38"/>
      <c r="J254" s="65"/>
      <c r="K254" s="65"/>
      <c r="L254" s="38"/>
    </row>
    <row r="255" spans="2:12" x14ac:dyDescent="0.45">
      <c r="B255" s="11" t="s">
        <v>122</v>
      </c>
      <c r="C255" s="121" t="str">
        <f>FD_Input_Final_Data!AD84</f>
        <v>-</v>
      </c>
      <c r="D255" s="121" t="str">
        <f>FD_Input_Final_Data!AE84</f>
        <v>-</v>
      </c>
      <c r="E255" s="121" t="str">
        <f>FD_Input_Final_Data!AF84</f>
        <v>-</v>
      </c>
      <c r="F255" s="121" t="str">
        <f>FD_Input_Final_Data!AG84</f>
        <v>-</v>
      </c>
      <c r="G255" s="121" t="str">
        <f>FD_Input_Final_Data!AH84</f>
        <v>-</v>
      </c>
      <c r="H255" s="65"/>
      <c r="I255" s="38"/>
      <c r="J255" s="65"/>
      <c r="K255" s="65"/>
      <c r="L255" s="38"/>
    </row>
    <row r="256" spans="2:12" x14ac:dyDescent="0.45">
      <c r="B256" s="11" t="s">
        <v>123</v>
      </c>
      <c r="C256" s="121" t="str">
        <f>FD_Input_Final_Data!AD85</f>
        <v>-</v>
      </c>
      <c r="D256" s="121" t="str">
        <f>FD_Input_Final_Data!AE85</f>
        <v>-</v>
      </c>
      <c r="E256" s="121" t="str">
        <f>FD_Input_Final_Data!AF85</f>
        <v>-</v>
      </c>
      <c r="F256" s="121" t="str">
        <f>FD_Input_Final_Data!AG85</f>
        <v>-</v>
      </c>
      <c r="G256" s="121" t="str">
        <f>FD_Input_Final_Data!AH85</f>
        <v>-</v>
      </c>
      <c r="H256" s="65"/>
      <c r="I256" s="38"/>
      <c r="J256" s="65"/>
      <c r="K256" s="65"/>
      <c r="L256" s="38"/>
    </row>
    <row r="257" spans="2:14" x14ac:dyDescent="0.45">
      <c r="B257" s="11" t="s">
        <v>124</v>
      </c>
      <c r="C257" s="121" t="str">
        <f>FD_Input_Final_Data!AD86</f>
        <v>-</v>
      </c>
      <c r="D257" s="121" t="str">
        <f>FD_Input_Final_Data!AE86</f>
        <v>-</v>
      </c>
      <c r="E257" s="121" t="str">
        <f>FD_Input_Final_Data!AF86</f>
        <v>-</v>
      </c>
      <c r="F257" s="121" t="str">
        <f>FD_Input_Final_Data!AG86</f>
        <v>-</v>
      </c>
      <c r="G257" s="121" t="str">
        <f>FD_Input_Final_Data!AH86</f>
        <v>-</v>
      </c>
      <c r="H257" s="65"/>
      <c r="I257" s="38"/>
      <c r="J257" s="65"/>
      <c r="K257" s="65"/>
      <c r="L257" s="38"/>
    </row>
    <row r="258" spans="2:14" x14ac:dyDescent="0.45">
      <c r="B258" s="11" t="s">
        <v>125</v>
      </c>
      <c r="C258" s="121" t="str">
        <f>FD_Input_Final_Data!AD87</f>
        <v>-</v>
      </c>
      <c r="D258" s="121" t="str">
        <f>FD_Input_Final_Data!AE87</f>
        <v>-</v>
      </c>
      <c r="E258" s="121" t="str">
        <f>FD_Input_Final_Data!AF87</f>
        <v>-</v>
      </c>
      <c r="F258" s="121" t="str">
        <f>FD_Input_Final_Data!AG87</f>
        <v>-</v>
      </c>
      <c r="G258" s="121" t="str">
        <f>FD_Input_Final_Data!AH87</f>
        <v>-</v>
      </c>
      <c r="H258" s="65"/>
      <c r="I258" s="38"/>
      <c r="J258" s="65"/>
      <c r="K258" s="65"/>
      <c r="L258" s="38"/>
    </row>
    <row r="259" spans="2:14" x14ac:dyDescent="0.45">
      <c r="B259" s="11" t="s">
        <v>98</v>
      </c>
      <c r="C259" s="121">
        <f>FD_Input_Final_Data!AD88</f>
        <v>1389</v>
      </c>
      <c r="D259" s="121">
        <f>FD_Input_Final_Data!AE88</f>
        <v>1389</v>
      </c>
      <c r="E259" s="121">
        <f>FD_Input_Final_Data!AF88</f>
        <v>1389</v>
      </c>
      <c r="F259" s="121">
        <f>FD_Input_Final_Data!AG88</f>
        <v>1389</v>
      </c>
      <c r="G259" s="121">
        <f>FD_Input_Final_Data!AH88</f>
        <v>1389</v>
      </c>
      <c r="H259" s="65"/>
      <c r="I259" s="38"/>
      <c r="J259" s="65"/>
      <c r="K259" s="65"/>
      <c r="L259" s="38"/>
    </row>
    <row r="260" spans="2:14" x14ac:dyDescent="0.45">
      <c r="B260" s="11" t="s">
        <v>126</v>
      </c>
      <c r="C260" s="121" t="str">
        <f>FD_Input_Final_Data!AD89</f>
        <v>-</v>
      </c>
      <c r="D260" s="121" t="str">
        <f>FD_Input_Final_Data!AE89</f>
        <v>-</v>
      </c>
      <c r="E260" s="121" t="str">
        <f>FD_Input_Final_Data!AF89</f>
        <v>-</v>
      </c>
      <c r="F260" s="121" t="str">
        <f>FD_Input_Final_Data!AG89</f>
        <v>-</v>
      </c>
      <c r="G260" s="121" t="str">
        <f>FD_Input_Final_Data!AH89</f>
        <v>-</v>
      </c>
      <c r="H260" s="65"/>
      <c r="I260" s="252"/>
      <c r="J260" s="65"/>
      <c r="K260" s="38"/>
      <c r="L260" s="65"/>
      <c r="M260" s="65"/>
      <c r="N260" s="38"/>
    </row>
    <row r="261" spans="2:14" x14ac:dyDescent="0.45">
      <c r="B261" s="72"/>
      <c r="C261" s="251"/>
      <c r="D261" s="130"/>
      <c r="E261" s="130"/>
      <c r="F261" s="65"/>
      <c r="G261" s="252"/>
      <c r="H261" s="65"/>
      <c r="I261" s="38"/>
      <c r="J261" s="65"/>
      <c r="K261" s="65"/>
      <c r="L261" s="38"/>
    </row>
    <row r="262" spans="2:14" ht="28.5" x14ac:dyDescent="0.45">
      <c r="B262" s="144" t="s">
        <v>104</v>
      </c>
      <c r="C262" s="144" t="s">
        <v>489</v>
      </c>
      <c r="D262" s="144" t="s">
        <v>490</v>
      </c>
      <c r="E262" s="144" t="s">
        <v>491</v>
      </c>
      <c r="F262" s="144" t="s">
        <v>492</v>
      </c>
      <c r="G262" s="144" t="s">
        <v>493</v>
      </c>
      <c r="H262" s="65"/>
      <c r="I262" s="38"/>
      <c r="J262" s="65"/>
      <c r="K262" s="65"/>
      <c r="L262" s="38"/>
    </row>
    <row r="263" spans="2:14" x14ac:dyDescent="0.45">
      <c r="B263" s="144" t="s">
        <v>116</v>
      </c>
      <c r="C263" s="144" t="s">
        <v>76</v>
      </c>
      <c r="D263" s="144" t="s">
        <v>76</v>
      </c>
      <c r="E263" s="144" t="s">
        <v>76</v>
      </c>
      <c r="F263" s="144" t="s">
        <v>76</v>
      </c>
      <c r="G263" s="144" t="s">
        <v>76</v>
      </c>
      <c r="H263" s="65"/>
      <c r="I263" s="38"/>
      <c r="J263" s="65"/>
      <c r="K263" s="65"/>
      <c r="L263" s="38"/>
    </row>
    <row r="264" spans="2:14" x14ac:dyDescent="0.45">
      <c r="B264" s="11" t="s">
        <v>73</v>
      </c>
      <c r="C264" s="121">
        <f>ROUND(C244*C187,0)</f>
        <v>29402</v>
      </c>
      <c r="D264" s="121">
        <f>ROUND(D244*D187,0)</f>
        <v>29328</v>
      </c>
      <c r="E264" s="121">
        <f>ROUND(E244*E187,0)</f>
        <v>29107</v>
      </c>
      <c r="F264" s="121">
        <f>ROUND(F244*F187,0)</f>
        <v>27232</v>
      </c>
      <c r="G264" s="121">
        <f>ROUND(G244*G187,0)</f>
        <v>25092</v>
      </c>
      <c r="H264" s="65"/>
      <c r="I264" s="38"/>
      <c r="J264" s="65"/>
      <c r="K264" s="65"/>
      <c r="L264" s="38"/>
    </row>
    <row r="265" spans="2:14" x14ac:dyDescent="0.45">
      <c r="B265" s="11" t="s">
        <v>94</v>
      </c>
      <c r="C265" s="121" t="s">
        <v>170</v>
      </c>
      <c r="D265" s="121" t="s">
        <v>170</v>
      </c>
      <c r="E265" s="121" t="s">
        <v>170</v>
      </c>
      <c r="F265" s="121" t="s">
        <v>170</v>
      </c>
      <c r="G265" s="121" t="s">
        <v>170</v>
      </c>
      <c r="H265" s="65"/>
      <c r="I265" s="38"/>
      <c r="J265" s="65"/>
      <c r="K265" s="65"/>
      <c r="L265" s="38"/>
    </row>
    <row r="266" spans="2:14" x14ac:dyDescent="0.45">
      <c r="B266" s="11" t="s">
        <v>95</v>
      </c>
      <c r="C266" s="121" t="s">
        <v>170</v>
      </c>
      <c r="D266" s="121" t="s">
        <v>170</v>
      </c>
      <c r="E266" s="121" t="s">
        <v>170</v>
      </c>
      <c r="F266" s="121" t="s">
        <v>170</v>
      </c>
      <c r="G266" s="121" t="s">
        <v>170</v>
      </c>
      <c r="H266" s="65"/>
      <c r="I266" s="38"/>
      <c r="J266" s="65"/>
      <c r="K266" s="65"/>
      <c r="L266" s="38"/>
    </row>
    <row r="267" spans="2:14" x14ac:dyDescent="0.45">
      <c r="B267" s="11" t="s">
        <v>96</v>
      </c>
      <c r="C267" s="121">
        <f t="shared" ref="C267:G273" si="42">ROUND(C247*C190,0)</f>
        <v>30232</v>
      </c>
      <c r="D267" s="121">
        <f t="shared" si="42"/>
        <v>28762</v>
      </c>
      <c r="E267" s="121">
        <f t="shared" si="42"/>
        <v>27057</v>
      </c>
      <c r="F267" s="121">
        <f t="shared" si="42"/>
        <v>25337</v>
      </c>
      <c r="G267" s="121">
        <f t="shared" si="42"/>
        <v>21896</v>
      </c>
      <c r="H267" s="65"/>
      <c r="I267" s="38"/>
      <c r="J267" s="65"/>
      <c r="K267" s="65"/>
      <c r="L267" s="38"/>
    </row>
    <row r="268" spans="2:14" x14ac:dyDescent="0.45">
      <c r="B268" s="11" t="s">
        <v>97</v>
      </c>
      <c r="C268" s="121">
        <f t="shared" si="42"/>
        <v>45007</v>
      </c>
      <c r="D268" s="121">
        <f t="shared" si="42"/>
        <v>42966</v>
      </c>
      <c r="E268" s="121">
        <f t="shared" si="42"/>
        <v>40960</v>
      </c>
      <c r="F268" s="121">
        <f t="shared" si="42"/>
        <v>38917</v>
      </c>
      <c r="G268" s="121">
        <f t="shared" si="42"/>
        <v>33124</v>
      </c>
      <c r="H268" s="65"/>
      <c r="I268" s="38"/>
      <c r="J268" s="65"/>
      <c r="K268" s="65"/>
      <c r="L268" s="38"/>
    </row>
    <row r="269" spans="2:14" x14ac:dyDescent="0.45">
      <c r="B269" s="11" t="s">
        <v>99</v>
      </c>
      <c r="C269" s="121">
        <f t="shared" si="42"/>
        <v>17558</v>
      </c>
      <c r="D269" s="121">
        <f t="shared" si="42"/>
        <v>17519</v>
      </c>
      <c r="E269" s="121">
        <f t="shared" si="42"/>
        <v>16738</v>
      </c>
      <c r="F269" s="121">
        <f t="shared" si="42"/>
        <v>15450</v>
      </c>
      <c r="G269" s="121">
        <f t="shared" si="42"/>
        <v>13381</v>
      </c>
      <c r="H269" s="65"/>
      <c r="I269" s="38"/>
      <c r="J269" s="65"/>
      <c r="K269" s="65"/>
      <c r="L269" s="38"/>
    </row>
    <row r="270" spans="2:14" x14ac:dyDescent="0.45">
      <c r="B270" s="11" t="s">
        <v>100</v>
      </c>
      <c r="C270" s="121">
        <f t="shared" si="42"/>
        <v>12120</v>
      </c>
      <c r="D270" s="121">
        <f t="shared" si="42"/>
        <v>11762</v>
      </c>
      <c r="E270" s="121">
        <f t="shared" si="42"/>
        <v>10950</v>
      </c>
      <c r="F270" s="121">
        <f t="shared" si="42"/>
        <v>10835</v>
      </c>
      <c r="G270" s="121">
        <f t="shared" si="42"/>
        <v>8611</v>
      </c>
      <c r="H270" s="65"/>
      <c r="I270" s="38"/>
      <c r="J270" s="65"/>
      <c r="K270" s="65"/>
      <c r="L270" s="38"/>
    </row>
    <row r="271" spans="2:14" x14ac:dyDescent="0.45">
      <c r="B271" s="11" t="s">
        <v>120</v>
      </c>
      <c r="C271" s="121">
        <f t="shared" si="42"/>
        <v>59735</v>
      </c>
      <c r="D271" s="121">
        <f t="shared" si="42"/>
        <v>57242</v>
      </c>
      <c r="E271" s="121">
        <f t="shared" si="42"/>
        <v>54045</v>
      </c>
      <c r="F271" s="121">
        <f t="shared" si="42"/>
        <v>49942</v>
      </c>
      <c r="G271" s="121">
        <f t="shared" si="42"/>
        <v>40149</v>
      </c>
      <c r="H271" s="65"/>
      <c r="I271" s="38"/>
      <c r="J271" s="65"/>
      <c r="K271" s="65"/>
      <c r="L271" s="38"/>
    </row>
    <row r="272" spans="2:14" x14ac:dyDescent="0.45">
      <c r="B272" s="11" t="s">
        <v>102</v>
      </c>
      <c r="C272" s="121">
        <f t="shared" si="42"/>
        <v>28348</v>
      </c>
      <c r="D272" s="121">
        <f t="shared" si="42"/>
        <v>28024</v>
      </c>
      <c r="E272" s="121">
        <f t="shared" si="42"/>
        <v>26755</v>
      </c>
      <c r="F272" s="121">
        <f t="shared" si="42"/>
        <v>25447</v>
      </c>
      <c r="G272" s="121">
        <f t="shared" si="42"/>
        <v>23621</v>
      </c>
      <c r="H272" s="65"/>
      <c r="I272" s="38"/>
      <c r="J272" s="65"/>
      <c r="K272" s="65"/>
      <c r="L272" s="38"/>
    </row>
    <row r="273" spans="2:12" x14ac:dyDescent="0.45">
      <c r="B273" s="11" t="s">
        <v>103</v>
      </c>
      <c r="C273" s="121">
        <f t="shared" si="42"/>
        <v>57054</v>
      </c>
      <c r="D273" s="121">
        <f t="shared" si="42"/>
        <v>54315</v>
      </c>
      <c r="E273" s="121">
        <f t="shared" si="42"/>
        <v>52737</v>
      </c>
      <c r="F273" s="121">
        <f t="shared" si="42"/>
        <v>49013</v>
      </c>
      <c r="G273" s="121">
        <f t="shared" si="42"/>
        <v>38540</v>
      </c>
      <c r="H273" s="65"/>
      <c r="I273" s="38"/>
      <c r="J273" s="65"/>
      <c r="K273" s="65"/>
      <c r="L273" s="38"/>
    </row>
    <row r="274" spans="2:12" x14ac:dyDescent="0.45">
      <c r="B274" s="11" t="s">
        <v>121</v>
      </c>
      <c r="C274" s="121" t="s">
        <v>170</v>
      </c>
      <c r="D274" s="121" t="s">
        <v>170</v>
      </c>
      <c r="E274" s="121" t="s">
        <v>170</v>
      </c>
      <c r="F274" s="121" t="s">
        <v>170</v>
      </c>
      <c r="G274" s="121" t="s">
        <v>170</v>
      </c>
      <c r="H274" s="65"/>
      <c r="I274" s="38"/>
      <c r="J274" s="65"/>
      <c r="K274" s="65"/>
      <c r="L274" s="38"/>
    </row>
    <row r="275" spans="2:12" x14ac:dyDescent="0.45">
      <c r="B275" s="11" t="s">
        <v>122</v>
      </c>
      <c r="C275" s="121" t="s">
        <v>170</v>
      </c>
      <c r="D275" s="121" t="s">
        <v>170</v>
      </c>
      <c r="E275" s="121" t="s">
        <v>170</v>
      </c>
      <c r="F275" s="121" t="s">
        <v>170</v>
      </c>
      <c r="G275" s="121" t="s">
        <v>170</v>
      </c>
      <c r="H275" s="65"/>
      <c r="I275" s="38"/>
      <c r="J275" s="65"/>
      <c r="K275" s="65"/>
      <c r="L275" s="38"/>
    </row>
    <row r="276" spans="2:12" x14ac:dyDescent="0.45">
      <c r="B276" s="11" t="s">
        <v>123</v>
      </c>
      <c r="C276" s="121" t="s">
        <v>170</v>
      </c>
      <c r="D276" s="121" t="s">
        <v>170</v>
      </c>
      <c r="E276" s="121" t="s">
        <v>170</v>
      </c>
      <c r="F276" s="121" t="s">
        <v>170</v>
      </c>
      <c r="G276" s="121" t="s">
        <v>170</v>
      </c>
      <c r="H276" s="65"/>
      <c r="I276" s="38"/>
      <c r="J276" s="65"/>
      <c r="K276" s="65"/>
      <c r="L276" s="38"/>
    </row>
    <row r="277" spans="2:12" x14ac:dyDescent="0.45">
      <c r="B277" s="11" t="s">
        <v>124</v>
      </c>
      <c r="C277" s="121" t="s">
        <v>170</v>
      </c>
      <c r="D277" s="121" t="s">
        <v>170</v>
      </c>
      <c r="E277" s="121" t="s">
        <v>170</v>
      </c>
      <c r="F277" s="121" t="s">
        <v>170</v>
      </c>
      <c r="G277" s="121" t="s">
        <v>170</v>
      </c>
      <c r="H277" s="65"/>
      <c r="I277" s="38"/>
      <c r="J277" s="65"/>
      <c r="K277" s="65"/>
      <c r="L277" s="38"/>
    </row>
    <row r="278" spans="2:12" x14ac:dyDescent="0.45">
      <c r="B278" s="11" t="s">
        <v>125</v>
      </c>
      <c r="C278" s="121" t="s">
        <v>170</v>
      </c>
      <c r="D278" s="121" t="s">
        <v>170</v>
      </c>
      <c r="E278" s="121" t="s">
        <v>170</v>
      </c>
      <c r="F278" s="121" t="s">
        <v>170</v>
      </c>
      <c r="G278" s="121" t="s">
        <v>170</v>
      </c>
      <c r="H278" s="65"/>
      <c r="I278" s="38"/>
      <c r="J278" s="65"/>
      <c r="K278" s="65"/>
      <c r="L278" s="38"/>
    </row>
    <row r="279" spans="2:12" x14ac:dyDescent="0.45">
      <c r="B279" s="11" t="s">
        <v>98</v>
      </c>
      <c r="C279" s="121">
        <f>ROUND(C259*C202,0)</f>
        <v>27780</v>
      </c>
      <c r="D279" s="121">
        <f>ROUND(D259*D202,0)</f>
        <v>27447</v>
      </c>
      <c r="E279" s="121">
        <f>ROUND(E259*E202,0)</f>
        <v>26058</v>
      </c>
      <c r="F279" s="121">
        <f>ROUND(F259*F202,0)</f>
        <v>24933</v>
      </c>
      <c r="G279" s="121">
        <f>ROUND(G259*G202,0)</f>
        <v>21891</v>
      </c>
      <c r="H279" s="65"/>
      <c r="I279" s="38"/>
      <c r="J279" s="65"/>
      <c r="K279" s="65"/>
      <c r="L279" s="38"/>
    </row>
    <row r="280" spans="2:12" x14ac:dyDescent="0.45">
      <c r="B280" s="11" t="s">
        <v>126</v>
      </c>
      <c r="C280" s="121" t="s">
        <v>170</v>
      </c>
      <c r="D280" s="121" t="s">
        <v>170</v>
      </c>
      <c r="E280" s="121" t="s">
        <v>170</v>
      </c>
      <c r="F280" s="121" t="s">
        <v>170</v>
      </c>
      <c r="G280" s="121" t="s">
        <v>170</v>
      </c>
      <c r="H280" s="65"/>
      <c r="I280" s="38"/>
      <c r="J280" s="65"/>
      <c r="K280" s="65"/>
      <c r="L280" s="38"/>
    </row>
    <row r="281" spans="2:12" x14ac:dyDescent="0.45">
      <c r="B281" s="72"/>
      <c r="C281" s="130"/>
      <c r="D281" s="130"/>
      <c r="E281" s="130"/>
      <c r="F281" s="130"/>
      <c r="G281" s="211"/>
    </row>
    <row r="282" spans="2:12" x14ac:dyDescent="0.45">
      <c r="B282" s="72"/>
      <c r="C282" s="84"/>
      <c r="D282" s="85"/>
      <c r="E282" s="85"/>
      <c r="F282" s="86"/>
    </row>
    <row r="283" spans="2:12" s="49" customFormat="1" x14ac:dyDescent="0.45">
      <c r="B283" s="49" t="s">
        <v>41</v>
      </c>
    </row>
  </sheetData>
  <mergeCells count="5">
    <mergeCell ref="C117:D117"/>
    <mergeCell ref="E117:J117"/>
    <mergeCell ref="C184:D184"/>
    <mergeCell ref="F103:J103"/>
    <mergeCell ref="F107:J107"/>
  </mergeCells>
  <phoneticPr fontId="5" type="noConversion"/>
  <conditionalFormatting sqref="A8 C8:XFD8 A39:A49 B42:F48 G42:XFD49 A57:XFD58 A59:I77 J71:O77 A78:O103 A104:D105 F104:O105 A106:XFD107 A108:D109 F108:XFD109 A110:XFD112 A154:K158 M154:XFD158 L158:L159 B159:C159 A160:XFD160">
    <cfRule type="cellIs" dxfId="33" priority="49" operator="equal">
      <formula>"-"</formula>
    </cfRule>
  </conditionalFormatting>
  <conditionalFormatting sqref="A51 C51:XFD51 A52:XFD54">
    <cfRule type="cellIs" dxfId="32" priority="95" operator="equal">
      <formula>"-"</formula>
    </cfRule>
  </conditionalFormatting>
  <conditionalFormatting sqref="A113 C113:XFD113">
    <cfRule type="cellIs" dxfId="31" priority="60" operator="equal">
      <formula>"-"</formula>
    </cfRule>
  </conditionalFormatting>
  <conditionalFormatting sqref="A118:A136 C120:K120 K121:K124 C121:J136">
    <cfRule type="cellIs" dxfId="30" priority="70" operator="equal">
      <formula>"-"</formula>
    </cfRule>
  </conditionalFormatting>
  <conditionalFormatting sqref="A161 C161:XFD161">
    <cfRule type="cellIs" dxfId="29" priority="59" operator="equal">
      <formula>"-"</formula>
    </cfRule>
  </conditionalFormatting>
  <conditionalFormatting sqref="A55:B55 D55:XFD55 A56 C56:XFD56">
    <cfRule type="cellIs" dxfId="28" priority="100" operator="equal">
      <formula>"-"</formula>
    </cfRule>
  </conditionalFormatting>
  <conditionalFormatting sqref="A115:H115 J115:XFD115 A116:XFD116 A117:C117 E117 K117:XFD117 A184:C184 E184 H184:XFD184">
    <cfRule type="cellIs" dxfId="27" priority="83" operator="equal">
      <formula>"-"</formula>
    </cfRule>
  </conditionalFormatting>
  <conditionalFormatting sqref="A9:XFD38">
    <cfRule type="cellIs" dxfId="26" priority="35" operator="equal">
      <formula>"-"</formula>
    </cfRule>
  </conditionalFormatting>
  <conditionalFormatting sqref="A114:XFD114">
    <cfRule type="cellIs" dxfId="25" priority="67" operator="equal">
      <formula>"-"</formula>
    </cfRule>
  </conditionalFormatting>
  <conditionalFormatting sqref="A137:XFD153">
    <cfRule type="cellIs" dxfId="24" priority="32" operator="equal">
      <formula>"-"</formula>
    </cfRule>
  </conditionalFormatting>
  <conditionalFormatting sqref="A162:XFD183">
    <cfRule type="cellIs" dxfId="23" priority="40" operator="equal">
      <formula>"-"</formula>
    </cfRule>
  </conditionalFormatting>
  <conditionalFormatting sqref="A185:XFD281">
    <cfRule type="cellIs" dxfId="22" priority="1" operator="equal">
      <formula>"-"</formula>
    </cfRule>
  </conditionalFormatting>
  <conditionalFormatting sqref="B120:B136">
    <cfRule type="cellIs" dxfId="21" priority="66" operator="equal">
      <formula>"-"</formula>
    </cfRule>
  </conditionalFormatting>
  <conditionalFormatting sqref="B39:XFD39 C40:XFD41 E49:F49">
    <cfRule type="cellIs" dxfId="20" priority="102" operator="equal">
      <formula>"-"</formula>
    </cfRule>
  </conditionalFormatting>
  <conditionalFormatting sqref="B118:XFD119">
    <cfRule type="cellIs" dxfId="19" priority="47" operator="equal">
      <formula>"-"</formula>
    </cfRule>
  </conditionalFormatting>
  <conditionalFormatting sqref="J61:N70">
    <cfRule type="cellIs" dxfId="18" priority="2" operator="equal">
      <formula>"-"</formula>
    </cfRule>
  </conditionalFormatting>
  <conditionalFormatting sqref="J59:O60">
    <cfRule type="cellIs" dxfId="17" priority="3" operator="equal">
      <formula>"-"</formula>
    </cfRule>
  </conditionalFormatting>
  <conditionalFormatting sqref="K126:K136">
    <cfRule type="cellIs" dxfId="16" priority="81" operator="equal">
      <formula>"-"</formula>
    </cfRule>
  </conditionalFormatting>
  <conditionalFormatting sqref="K125:N125">
    <cfRule type="cellIs" dxfId="15" priority="79" operator="equal">
      <formula>"-"</formula>
    </cfRule>
  </conditionalFormatting>
  <conditionalFormatting sqref="L130:N134">
    <cfRule type="cellIs" dxfId="14" priority="34" operator="equal">
      <formula>"-"</formula>
    </cfRule>
  </conditionalFormatting>
  <conditionalFormatting sqref="L136:N136">
    <cfRule type="cellIs" dxfId="13" priority="33" operator="equal">
      <formula>"-"</formula>
    </cfRule>
  </conditionalFormatting>
  <conditionalFormatting sqref="L120:XFD136">
    <cfRule type="cellIs" dxfId="12" priority="72" operator="equal">
      <formula>"-"</formula>
    </cfRule>
  </conditionalFormatting>
  <conditionalFormatting sqref="N121:N122">
    <cfRule type="cellIs" dxfId="11" priority="80" operator="equal">
      <formula>"-"</formula>
    </cfRule>
  </conditionalFormatting>
  <conditionalFormatting sqref="N130:N136">
    <cfRule type="cellIs" dxfId="10" priority="78" operator="equal">
      <formula>"-"</formula>
    </cfRule>
  </conditionalFormatting>
  <conditionalFormatting sqref="O61:O69">
    <cfRule type="cellIs" dxfId="9" priority="99" operator="equal">
      <formula>"-"</formula>
    </cfRule>
  </conditionalFormatting>
  <conditionalFormatting sqref="P59:XFD106">
    <cfRule type="cellIs" dxfId="8" priority="5" operator="equal">
      <formula>"-"</formula>
    </cfRule>
  </conditionalFormatting>
  <hyperlinks>
    <hyperlink ref="C40" r:id="rId1" display="https://assets.publishing.service.gov.uk/media/6537e1c55e47a50014989910/Expanded_Storm_Overflows_Discharge_Reduction_Plan.pdf" xr:uid="{0994C93C-1454-4E11-8F09-6C8604653BBA}"/>
    <hyperlink ref="B55" r:id="rId2" display="https://environment.data.gov.uk/dataset/21e15f12-0df8-4bfc-b763-45226c16a8ac" xr:uid="{CFA65142-DA23-4EDD-A4D6-5F9ABF604CFF}"/>
  </hyperlinks>
  <pageMargins left="0.7" right="0.7" top="0.75" bottom="0.75" header="0.3" footer="0.3"/>
  <pageSetup paperSize="9" orientation="portrait" r:id="rId3"/>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59657-E711-4A06-A2BE-EE3134238332}">
  <sheetPr>
    <tabColor theme="5" tint="0.79998168889431442"/>
  </sheetPr>
  <dimension ref="B1:O50"/>
  <sheetViews>
    <sheetView zoomScale="80" zoomScaleNormal="80" workbookViewId="0">
      <selection activeCell="Q47" sqref="Q47"/>
    </sheetView>
  </sheetViews>
  <sheetFormatPr defaultRowHeight="14.25" x14ac:dyDescent="0.45"/>
  <cols>
    <col min="1" max="1" width="3.375" style="17" customWidth="1"/>
    <col min="2" max="2" width="20" style="17" customWidth="1"/>
    <col min="3" max="3" width="23.25" style="17" customWidth="1"/>
    <col min="4" max="4" width="20" style="17" customWidth="1"/>
    <col min="5" max="5" width="25.125" style="17" customWidth="1"/>
    <col min="6" max="12" width="20" style="17" customWidth="1"/>
    <col min="13" max="13" width="10.75" style="17" customWidth="1"/>
    <col min="14" max="14" width="21.375" style="17" bestFit="1" customWidth="1"/>
    <col min="15" max="16384" width="9" style="17"/>
  </cols>
  <sheetData>
    <row r="1" spans="2:15" s="25" customFormat="1" x14ac:dyDescent="0.45"/>
    <row r="2" spans="2:15" s="25" customFormat="1" ht="23.25" x14ac:dyDescent="0.7">
      <c r="B2" s="43" t="str">
        <f>Overview!B2 &amp;" - additional information, Welsh companies"</f>
        <v>Storm overflows - additional information, Welsh companies</v>
      </c>
    </row>
    <row r="3" spans="2:15" ht="23.25" x14ac:dyDescent="0.7">
      <c r="B3" s="113"/>
    </row>
    <row r="4" spans="2:15" ht="23.25" x14ac:dyDescent="0.7">
      <c r="B4" s="113"/>
    </row>
    <row r="5" spans="2:15" ht="23.25" x14ac:dyDescent="0.7">
      <c r="B5" s="113"/>
    </row>
    <row r="7" spans="2:15" s="25" customFormat="1" x14ac:dyDescent="0.45">
      <c r="B7" s="66" t="s">
        <v>494</v>
      </c>
    </row>
    <row r="8" spans="2:15" x14ac:dyDescent="0.45">
      <c r="B8" s="67"/>
    </row>
    <row r="9" spans="2:15" s="69" customFormat="1" ht="38.25" customHeight="1" x14ac:dyDescent="0.45">
      <c r="B9" s="68" t="s">
        <v>104</v>
      </c>
      <c r="C9" s="144" t="s">
        <v>432</v>
      </c>
      <c r="D9" s="144" t="s">
        <v>433</v>
      </c>
      <c r="E9" s="144" t="s">
        <v>434</v>
      </c>
      <c r="F9" s="144" t="s">
        <v>435</v>
      </c>
      <c r="G9" s="144" t="s">
        <v>436</v>
      </c>
    </row>
    <row r="10" spans="2:15" s="69" customFormat="1" ht="38.25" customHeight="1" x14ac:dyDescent="0.45">
      <c r="B10" s="68"/>
      <c r="C10" s="144" t="s">
        <v>365</v>
      </c>
      <c r="D10" s="144" t="s">
        <v>365</v>
      </c>
      <c r="E10" s="144" t="s">
        <v>365</v>
      </c>
      <c r="F10" s="144" t="s">
        <v>365</v>
      </c>
      <c r="G10" s="144" t="s">
        <v>365</v>
      </c>
    </row>
    <row r="11" spans="2:15" x14ac:dyDescent="0.45">
      <c r="B11" s="11" t="s">
        <v>94</v>
      </c>
      <c r="C11" s="124">
        <f>'Analysis_Additional (ADJUSTMT)'!I23</f>
        <v>44.93</v>
      </c>
      <c r="D11" s="124">
        <f>'Analysis_Additional (ADJUSTMT)'!J23</f>
        <v>44.38</v>
      </c>
      <c r="E11" s="124">
        <f>'Analysis_Additional (ADJUSTMT)'!K23</f>
        <v>42.17</v>
      </c>
      <c r="F11" s="124">
        <f>'Analysis_Additional (ADJUSTMT)'!L23</f>
        <v>38.020000000000003</v>
      </c>
      <c r="G11" s="124">
        <f>'Analysis_Additional (ADJUSTMT)'!M23</f>
        <v>33.869999999999997</v>
      </c>
      <c r="O11" s="111"/>
    </row>
    <row r="12" spans="2:15" x14ac:dyDescent="0.45">
      <c r="B12" s="11" t="s">
        <v>95</v>
      </c>
      <c r="C12" s="124">
        <f>'Analysis_Additional (ADJUSTMT)'!I24</f>
        <v>37.76</v>
      </c>
      <c r="D12" s="124">
        <f>'Analysis_Additional (ADJUSTMT)'!J24</f>
        <v>35.78</v>
      </c>
      <c r="E12" s="124">
        <f>'Analysis_Additional (ADJUSTMT)'!K24</f>
        <v>29.81</v>
      </c>
      <c r="F12" s="124">
        <f>'Analysis_Additional (ADJUSTMT)'!L24</f>
        <v>25.93</v>
      </c>
      <c r="G12" s="124">
        <f>'Analysis_Additional (ADJUSTMT)'!M24</f>
        <v>17.260000000000002</v>
      </c>
    </row>
    <row r="13" spans="2:15" x14ac:dyDescent="0.45">
      <c r="B13" s="72"/>
      <c r="C13" s="146"/>
      <c r="D13" s="146"/>
      <c r="E13" s="146"/>
      <c r="F13" s="146"/>
      <c r="G13" s="146"/>
    </row>
    <row r="14" spans="2:15" x14ac:dyDescent="0.45">
      <c r="B14" s="163" t="s">
        <v>303</v>
      </c>
    </row>
    <row r="15" spans="2:15" s="69" customFormat="1" ht="38.25" customHeight="1" x14ac:dyDescent="0.45">
      <c r="B15" s="68" t="s">
        <v>104</v>
      </c>
      <c r="C15" s="144" t="s">
        <v>495</v>
      </c>
      <c r="D15" s="144" t="s">
        <v>496</v>
      </c>
      <c r="E15" s="144" t="s">
        <v>497</v>
      </c>
      <c r="F15" s="144" t="s">
        <v>498</v>
      </c>
      <c r="G15" s="144" t="s">
        <v>499</v>
      </c>
    </row>
    <row r="16" spans="2:15" s="69" customFormat="1" ht="38.25" customHeight="1" x14ac:dyDescent="0.45">
      <c r="B16" s="68"/>
      <c r="C16" s="144" t="s">
        <v>365</v>
      </c>
      <c r="D16" s="144" t="s">
        <v>365</v>
      </c>
      <c r="E16" s="144" t="s">
        <v>365</v>
      </c>
      <c r="F16" s="144" t="s">
        <v>365</v>
      </c>
      <c r="G16" s="144" t="s">
        <v>365</v>
      </c>
    </row>
    <row r="17" spans="2:15" x14ac:dyDescent="0.45">
      <c r="B17" s="11" t="s">
        <v>94</v>
      </c>
      <c r="C17" s="124">
        <f>B40</f>
        <v>42.92</v>
      </c>
      <c r="D17" s="124">
        <f t="shared" ref="D17:G17" si="0">C40</f>
        <v>41.905000000000001</v>
      </c>
      <c r="E17" s="124">
        <f t="shared" si="0"/>
        <v>39.230000000000004</v>
      </c>
      <c r="F17" s="124">
        <f t="shared" si="0"/>
        <v>34.615000000000009</v>
      </c>
      <c r="G17" s="124">
        <f t="shared" si="0"/>
        <v>30</v>
      </c>
      <c r="O17" s="111"/>
    </row>
    <row r="18" spans="2:15" x14ac:dyDescent="0.45">
      <c r="B18" s="11" t="s">
        <v>95</v>
      </c>
      <c r="C18" s="124">
        <f>C12</f>
        <v>37.76</v>
      </c>
      <c r="D18" s="124">
        <f>D12</f>
        <v>35.78</v>
      </c>
      <c r="E18" s="124">
        <f t="shared" ref="E18:G18" si="1">E12</f>
        <v>29.81</v>
      </c>
      <c r="F18" s="124">
        <f t="shared" si="1"/>
        <v>25.93</v>
      </c>
      <c r="G18" s="124">
        <f t="shared" si="1"/>
        <v>17.260000000000002</v>
      </c>
    </row>
    <row r="19" spans="2:15" x14ac:dyDescent="0.45">
      <c r="B19" s="72"/>
      <c r="C19" s="73"/>
      <c r="D19" s="73"/>
      <c r="E19" s="74"/>
      <c r="F19" s="74"/>
      <c r="G19" s="74"/>
      <c r="H19" s="75"/>
      <c r="I19" s="73"/>
      <c r="J19" s="74"/>
      <c r="K19" s="76"/>
      <c r="L19" s="38"/>
    </row>
    <row r="20" spans="2:15" s="25" customFormat="1" x14ac:dyDescent="0.45">
      <c r="B20" s="66" t="s">
        <v>500</v>
      </c>
    </row>
    <row r="21" spans="2:15" x14ac:dyDescent="0.45">
      <c r="B21" s="67"/>
    </row>
    <row r="22" spans="2:15" s="69" customFormat="1" x14ac:dyDescent="0.45">
      <c r="B22" s="333" t="s">
        <v>35</v>
      </c>
      <c r="C22" s="333"/>
      <c r="D22" s="333"/>
      <c r="E22" s="333"/>
    </row>
    <row r="23" spans="2:15" s="69" customFormat="1" ht="28.5" x14ac:dyDescent="0.45">
      <c r="B23" s="144" t="s">
        <v>501</v>
      </c>
      <c r="C23" s="144" t="s">
        <v>502</v>
      </c>
      <c r="D23" s="144" t="s">
        <v>432</v>
      </c>
      <c r="E23" s="144" t="s">
        <v>503</v>
      </c>
    </row>
    <row r="24" spans="2:15" ht="42.75" x14ac:dyDescent="0.45">
      <c r="B24" s="68" t="s">
        <v>504</v>
      </c>
      <c r="C24" s="68" t="s">
        <v>505</v>
      </c>
      <c r="D24" s="68" t="s">
        <v>365</v>
      </c>
      <c r="E24" s="68" t="s">
        <v>365</v>
      </c>
      <c r="O24" s="111"/>
    </row>
    <row r="25" spans="2:15" x14ac:dyDescent="0.45">
      <c r="B25" s="124">
        <f>'Analysis_Additional (ADJUSTMT)'!E23</f>
        <v>45.27</v>
      </c>
      <c r="C25" s="124">
        <v>2.35</v>
      </c>
      <c r="D25" s="124">
        <f>C11</f>
        <v>44.93</v>
      </c>
      <c r="E25" s="124">
        <f>B25-C25</f>
        <v>42.92</v>
      </c>
    </row>
    <row r="26" spans="2:15" x14ac:dyDescent="0.45">
      <c r="B26" s="146"/>
      <c r="C26" s="146"/>
      <c r="D26" s="146"/>
      <c r="E26" s="146"/>
      <c r="F26" s="146"/>
    </row>
    <row r="27" spans="2:15" x14ac:dyDescent="0.45">
      <c r="B27" s="333" t="s">
        <v>506</v>
      </c>
      <c r="C27" s="333"/>
      <c r="D27" s="333"/>
      <c r="E27" s="333"/>
      <c r="F27" s="333"/>
    </row>
    <row r="28" spans="2:15" x14ac:dyDescent="0.45">
      <c r="B28" s="68" t="s">
        <v>507</v>
      </c>
      <c r="C28" s="68" t="s">
        <v>463</v>
      </c>
      <c r="D28" s="68" t="s">
        <v>464</v>
      </c>
      <c r="E28" s="68" t="s">
        <v>465</v>
      </c>
      <c r="F28" s="68" t="s">
        <v>466</v>
      </c>
    </row>
    <row r="29" spans="2:15" ht="28.5" x14ac:dyDescent="0.45">
      <c r="B29" s="68" t="s">
        <v>365</v>
      </c>
      <c r="C29" s="68" t="s">
        <v>365</v>
      </c>
      <c r="D29" s="68" t="s">
        <v>365</v>
      </c>
      <c r="E29" s="68" t="s">
        <v>365</v>
      </c>
      <c r="F29" s="68" t="s">
        <v>365</v>
      </c>
    </row>
    <row r="30" spans="2:15" x14ac:dyDescent="0.45">
      <c r="B30" s="124">
        <f>FD_Input_Final_Data!AD40</f>
        <v>0</v>
      </c>
      <c r="C30" s="124">
        <f>C11-D11</f>
        <v>0.54999999999999716</v>
      </c>
      <c r="D30" s="124">
        <f t="shared" ref="D30:F30" si="2">D11-E11</f>
        <v>2.2100000000000009</v>
      </c>
      <c r="E30" s="124">
        <f t="shared" si="2"/>
        <v>4.1499999999999986</v>
      </c>
      <c r="F30" s="124">
        <f t="shared" si="2"/>
        <v>4.1500000000000057</v>
      </c>
    </row>
    <row r="31" spans="2:15" x14ac:dyDescent="0.45">
      <c r="B31" s="146"/>
      <c r="C31" s="146"/>
      <c r="D31" s="146"/>
      <c r="E31" s="146"/>
      <c r="F31" s="146"/>
      <c r="H31" s="146"/>
    </row>
    <row r="32" spans="2:15" x14ac:dyDescent="0.45">
      <c r="B32" s="335" t="s">
        <v>508</v>
      </c>
      <c r="C32" s="336"/>
      <c r="D32" s="336"/>
      <c r="E32" s="336"/>
      <c r="F32" s="337"/>
      <c r="G32" s="157"/>
      <c r="H32" s="157"/>
      <c r="I32" s="157"/>
      <c r="J32" s="157"/>
      <c r="K32" s="157"/>
      <c r="L32" s="157"/>
    </row>
    <row r="33" spans="2:13" ht="28.5" x14ac:dyDescent="0.45">
      <c r="B33" s="68" t="s">
        <v>507</v>
      </c>
      <c r="C33" s="68" t="s">
        <v>463</v>
      </c>
      <c r="D33" s="68" t="s">
        <v>464</v>
      </c>
      <c r="E33" s="68" t="s">
        <v>465</v>
      </c>
      <c r="F33" s="68" t="s">
        <v>466</v>
      </c>
      <c r="G33" s="68" t="s">
        <v>499</v>
      </c>
      <c r="H33" s="152" t="s">
        <v>509</v>
      </c>
      <c r="I33" s="68" t="s">
        <v>463</v>
      </c>
      <c r="J33" s="68" t="s">
        <v>464</v>
      </c>
      <c r="K33" s="68" t="s">
        <v>465</v>
      </c>
      <c r="L33" s="68" t="s">
        <v>466</v>
      </c>
    </row>
    <row r="34" spans="2:13" ht="28.5" x14ac:dyDescent="0.45">
      <c r="B34" s="68" t="s">
        <v>365</v>
      </c>
      <c r="C34" s="68" t="s">
        <v>365</v>
      </c>
      <c r="D34" s="68" t="s">
        <v>365</v>
      </c>
      <c r="E34" s="68" t="s">
        <v>365</v>
      </c>
      <c r="F34" s="68" t="s">
        <v>365</v>
      </c>
      <c r="G34" s="68" t="s">
        <v>365</v>
      </c>
      <c r="H34" s="68" t="s">
        <v>365</v>
      </c>
      <c r="I34" s="68" t="s">
        <v>365</v>
      </c>
      <c r="J34" s="68" t="s">
        <v>365</v>
      </c>
      <c r="K34" s="68" t="s">
        <v>365</v>
      </c>
      <c r="L34" s="68" t="s">
        <v>365</v>
      </c>
    </row>
    <row r="35" spans="2:13" x14ac:dyDescent="0.45">
      <c r="B35" s="124">
        <f>E25</f>
        <v>42.92</v>
      </c>
      <c r="C35" s="124">
        <f>B35-C30</f>
        <v>42.370000000000005</v>
      </c>
      <c r="D35" s="124">
        <f t="shared" ref="D35:E35" si="3">C35-D30</f>
        <v>40.160000000000004</v>
      </c>
      <c r="E35" s="124">
        <f t="shared" si="3"/>
        <v>36.010000000000005</v>
      </c>
      <c r="F35" s="124">
        <f>E35-F30</f>
        <v>31.86</v>
      </c>
      <c r="G35" s="124">
        <v>30</v>
      </c>
      <c r="H35" s="124">
        <f>F35-G35</f>
        <v>1.8599999999999994</v>
      </c>
      <c r="I35" s="83">
        <f>H35/4</f>
        <v>0.46499999999999986</v>
      </c>
      <c r="J35" s="83">
        <f>I35*2</f>
        <v>0.92999999999999972</v>
      </c>
      <c r="K35" s="83">
        <f>I35*3</f>
        <v>1.3949999999999996</v>
      </c>
      <c r="L35" s="83">
        <f>I35*4</f>
        <v>1.8599999999999994</v>
      </c>
      <c r="M35" s="156"/>
    </row>
    <row r="36" spans="2:13" x14ac:dyDescent="0.45">
      <c r="B36" s="146"/>
      <c r="C36" s="146"/>
      <c r="D36" s="146"/>
      <c r="E36" s="146"/>
      <c r="F36" s="146"/>
    </row>
    <row r="37" spans="2:13" x14ac:dyDescent="0.45">
      <c r="B37" s="334" t="s">
        <v>510</v>
      </c>
      <c r="C37" s="334"/>
      <c r="D37" s="334"/>
      <c r="E37" s="334"/>
      <c r="F37" s="334"/>
    </row>
    <row r="38" spans="2:13" x14ac:dyDescent="0.45">
      <c r="B38" s="68" t="s">
        <v>507</v>
      </c>
      <c r="C38" s="68" t="s">
        <v>463</v>
      </c>
      <c r="D38" s="68" t="s">
        <v>464</v>
      </c>
      <c r="E38" s="68" t="s">
        <v>465</v>
      </c>
      <c r="F38" s="68" t="s">
        <v>466</v>
      </c>
    </row>
    <row r="39" spans="2:13" ht="28.5" x14ac:dyDescent="0.45">
      <c r="B39" s="68" t="s">
        <v>365</v>
      </c>
      <c r="C39" s="68" t="s">
        <v>365</v>
      </c>
      <c r="D39" s="68" t="s">
        <v>365</v>
      </c>
      <c r="E39" s="68" t="s">
        <v>365</v>
      </c>
      <c r="F39" s="68" t="s">
        <v>365</v>
      </c>
    </row>
    <row r="40" spans="2:13" x14ac:dyDescent="0.45">
      <c r="B40" s="124">
        <f>B35</f>
        <v>42.92</v>
      </c>
      <c r="C40" s="124">
        <f>C35-I35</f>
        <v>41.905000000000001</v>
      </c>
      <c r="D40" s="124">
        <f t="shared" ref="D40:F40" si="4">D35-J35</f>
        <v>39.230000000000004</v>
      </c>
      <c r="E40" s="124">
        <f t="shared" si="4"/>
        <v>34.615000000000009</v>
      </c>
      <c r="F40" s="124">
        <f t="shared" si="4"/>
        <v>30</v>
      </c>
    </row>
    <row r="41" spans="2:13" ht="18" customHeight="1" x14ac:dyDescent="0.45">
      <c r="B41" s="72"/>
      <c r="C41" s="132"/>
      <c r="D41" s="132"/>
      <c r="E41" s="38"/>
      <c r="F41" s="38"/>
      <c r="G41" s="74"/>
      <c r="H41" s="75"/>
      <c r="I41" s="73"/>
      <c r="J41" s="74"/>
      <c r="K41" s="76"/>
      <c r="L41" s="38"/>
    </row>
    <row r="42" spans="2:13" s="25" customFormat="1" x14ac:dyDescent="0.45">
      <c r="B42" s="66" t="s">
        <v>511</v>
      </c>
    </row>
    <row r="43" spans="2:13" x14ac:dyDescent="0.45">
      <c r="B43" s="67"/>
    </row>
    <row r="44" spans="2:13" ht="28.5" x14ac:dyDescent="0.45">
      <c r="B44" s="280" t="s">
        <v>104</v>
      </c>
      <c r="C44" s="281" t="s">
        <v>512</v>
      </c>
      <c r="D44" s="281" t="s">
        <v>432</v>
      </c>
      <c r="E44" s="281" t="s">
        <v>513</v>
      </c>
      <c r="F44" s="281" t="s">
        <v>514</v>
      </c>
      <c r="G44" s="281" t="s">
        <v>514</v>
      </c>
      <c r="H44" s="281" t="s">
        <v>515</v>
      </c>
      <c r="I44" s="281" t="s">
        <v>516</v>
      </c>
      <c r="J44" s="281" t="s">
        <v>517</v>
      </c>
      <c r="K44" s="281" t="s">
        <v>517</v>
      </c>
    </row>
    <row r="45" spans="2:13" ht="28.5" x14ac:dyDescent="0.45">
      <c r="B45" s="280" t="s">
        <v>156</v>
      </c>
      <c r="C45" s="281" t="s">
        <v>76</v>
      </c>
      <c r="D45" s="281" t="s">
        <v>365</v>
      </c>
      <c r="E45" s="281" t="s">
        <v>365</v>
      </c>
      <c r="F45" s="281" t="s">
        <v>365</v>
      </c>
      <c r="G45" s="281" t="s">
        <v>263</v>
      </c>
      <c r="H45" s="281" t="s">
        <v>365</v>
      </c>
      <c r="I45" s="281" t="s">
        <v>365</v>
      </c>
      <c r="J45" s="281" t="s">
        <v>365</v>
      </c>
      <c r="K45" s="281" t="s">
        <v>263</v>
      </c>
    </row>
    <row r="46" spans="2:13" x14ac:dyDescent="0.45">
      <c r="B46" s="282" t="s">
        <v>94</v>
      </c>
      <c r="C46" s="283">
        <f>FD_Input_Final_Data!AD74</f>
        <v>2304</v>
      </c>
      <c r="D46" s="284">
        <f>C11</f>
        <v>44.93</v>
      </c>
      <c r="E46" s="284">
        <f>FD_Input_Final_Data!AH23</f>
        <v>39.83</v>
      </c>
      <c r="F46" s="284">
        <f>D46-E46</f>
        <v>5.1000000000000014</v>
      </c>
      <c r="G46" s="283">
        <f>ROUND(F46*C46, 0)</f>
        <v>11750</v>
      </c>
      <c r="H46" s="284">
        <f>C17</f>
        <v>42.92</v>
      </c>
      <c r="I46" s="284">
        <f>H46-F46-L35</f>
        <v>35.96</v>
      </c>
      <c r="J46" s="284">
        <f>H46-I46</f>
        <v>6.9600000000000009</v>
      </c>
      <c r="K46" s="283">
        <f>ROUND(J46*C46, 0)</f>
        <v>16036</v>
      </c>
    </row>
    <row r="47" spans="2:13" x14ac:dyDescent="0.45">
      <c r="B47" s="282" t="s">
        <v>95</v>
      </c>
      <c r="C47" s="283">
        <f>FD_Input_Final_Data!AD75</f>
        <v>54</v>
      </c>
      <c r="D47" s="284">
        <f>C12</f>
        <v>37.76</v>
      </c>
      <c r="E47" s="284">
        <f>FD_Input_Final_Data!AH24</f>
        <v>29.81</v>
      </c>
      <c r="F47" s="284">
        <f>D47-E47</f>
        <v>7.9499999999999993</v>
      </c>
      <c r="G47" s="283">
        <f>ROUND(F47*C47, 0)</f>
        <v>429</v>
      </c>
      <c r="H47" s="284">
        <f>C18</f>
        <v>37.76</v>
      </c>
      <c r="I47" s="284">
        <f>H47-F47</f>
        <v>29.81</v>
      </c>
      <c r="J47" s="284">
        <f>H47-I47</f>
        <v>7.9499999999999993</v>
      </c>
      <c r="K47" s="283">
        <f>ROUND(J47*C47, 0)</f>
        <v>429</v>
      </c>
      <c r="L47" s="156"/>
    </row>
    <row r="48" spans="2:13" x14ac:dyDescent="0.45">
      <c r="B48" s="67"/>
    </row>
    <row r="49" spans="2:5" x14ac:dyDescent="0.45">
      <c r="B49" s="72"/>
      <c r="C49" s="85"/>
      <c r="D49" s="85"/>
      <c r="E49" s="86"/>
    </row>
    <row r="50" spans="2:5" s="49" customFormat="1" x14ac:dyDescent="0.45">
      <c r="B50" s="49" t="s">
        <v>41</v>
      </c>
    </row>
  </sheetData>
  <mergeCells count="4">
    <mergeCell ref="B22:E22"/>
    <mergeCell ref="B27:F27"/>
    <mergeCell ref="B37:F37"/>
    <mergeCell ref="B32:F32"/>
  </mergeCells>
  <conditionalFormatting sqref="B23:E24">
    <cfRule type="cellIs" dxfId="7" priority="17" operator="equal">
      <formula>"-"</formula>
    </cfRule>
  </conditionalFormatting>
  <conditionalFormatting sqref="B28:F29">
    <cfRule type="cellIs" dxfId="6" priority="16" operator="equal">
      <formula>"-"</formula>
    </cfRule>
  </conditionalFormatting>
  <conditionalFormatting sqref="B38:F39">
    <cfRule type="cellIs" dxfId="5" priority="11" operator="equal">
      <formula>"-"</formula>
    </cfRule>
  </conditionalFormatting>
  <conditionalFormatting sqref="B33:G34">
    <cfRule type="cellIs" dxfId="4" priority="12" operator="equal">
      <formula>"-"</formula>
    </cfRule>
  </conditionalFormatting>
  <conditionalFormatting sqref="C9:G10 H34:L34">
    <cfRule type="cellIs" dxfId="3" priority="20" operator="equal">
      <formula>"-"</formula>
    </cfRule>
  </conditionalFormatting>
  <conditionalFormatting sqref="C15:G16">
    <cfRule type="cellIs" dxfId="2" priority="18" operator="equal">
      <formula>"-"</formula>
    </cfRule>
  </conditionalFormatting>
  <conditionalFormatting sqref="C44:K45">
    <cfRule type="cellIs" dxfId="1" priority="1" operator="equal">
      <formula>"-"</formula>
    </cfRule>
  </conditionalFormatting>
  <conditionalFormatting sqref="I33:L33">
    <cfRule type="cellIs" dxfId="0" priority="10" operator="equal">
      <formula>"-"</formula>
    </cfRule>
  </conditionalFormatting>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9F3B2-056F-4F48-957F-D39C216CDF95}">
  <sheetPr>
    <tabColor theme="7" tint="0.79998168889431442"/>
  </sheetPr>
  <dimension ref="A1:Z127"/>
  <sheetViews>
    <sheetView zoomScale="80" zoomScaleNormal="80" workbookViewId="0">
      <selection activeCell="AA1" sqref="AA1:AF1048576"/>
    </sheetView>
  </sheetViews>
  <sheetFormatPr defaultRowHeight="14.25" x14ac:dyDescent="0.45"/>
  <cols>
    <col min="1" max="1" width="6.375" style="17" customWidth="1"/>
    <col min="2" max="3" width="9" style="17"/>
    <col min="4" max="4" width="7.625" style="17" bestFit="1" customWidth="1"/>
    <col min="5" max="5" width="7.625" style="17" customWidth="1"/>
    <col min="6" max="6" width="11.25" style="17" bestFit="1" customWidth="1"/>
    <col min="7" max="7" width="16.125" style="17" bestFit="1" customWidth="1"/>
    <col min="8" max="9" width="23.375" style="17" customWidth="1"/>
    <col min="10" max="10" width="18" style="17" customWidth="1"/>
    <col min="11" max="11" width="46.875" style="17" bestFit="1" customWidth="1"/>
    <col min="12" max="12" width="9" style="17"/>
    <col min="13" max="13" width="9" style="65"/>
    <col min="14" max="14" width="15.125" style="17" bestFit="1" customWidth="1"/>
    <col min="15" max="15" width="10" style="17" bestFit="1" customWidth="1"/>
    <col min="16" max="16" width="9.625" style="17" bestFit="1" customWidth="1"/>
    <col min="17" max="18" width="10" style="17" bestFit="1" customWidth="1"/>
    <col min="19" max="19" width="9.625" style="17" bestFit="1" customWidth="1"/>
    <col min="20" max="20" width="9" style="17"/>
    <col min="21" max="21" width="11.875" style="17" bestFit="1" customWidth="1"/>
    <col min="22" max="16384" width="9" style="17"/>
  </cols>
  <sheetData>
    <row r="1" spans="1:26" s="25" customFormat="1" x14ac:dyDescent="0.45">
      <c r="M1" s="50"/>
    </row>
    <row r="2" spans="1:26" s="25" customFormat="1" ht="23.25" x14ac:dyDescent="0.7">
      <c r="B2" s="51" t="str">
        <f>Overview!B2 &amp;" - PR24 final determination performance commitment levels"</f>
        <v>Storm overflows - PR24 final determination performance commitment levels</v>
      </c>
      <c r="C2" s="51"/>
      <c r="D2" s="51"/>
      <c r="E2" s="51"/>
      <c r="F2" s="51"/>
      <c r="G2" s="51"/>
      <c r="L2" s="51"/>
      <c r="M2" s="52"/>
    </row>
    <row r="4" spans="1:26" s="25" customFormat="1" ht="28.5" x14ac:dyDescent="0.85">
      <c r="B4" s="53" t="s">
        <v>518</v>
      </c>
      <c r="C4" s="53"/>
      <c r="D4" s="53"/>
      <c r="E4" s="53"/>
      <c r="F4" s="53"/>
      <c r="G4" s="53"/>
      <c r="L4" s="53"/>
      <c r="M4" s="54"/>
    </row>
    <row r="6" spans="1:26" ht="15.75" x14ac:dyDescent="0.45">
      <c r="A6" s="55"/>
      <c r="B6" s="56" t="s">
        <v>104</v>
      </c>
      <c r="C6" s="56" t="s">
        <v>105</v>
      </c>
      <c r="D6" s="56" t="s">
        <v>106</v>
      </c>
      <c r="E6" s="56" t="s">
        <v>107</v>
      </c>
      <c r="F6" s="56" t="s">
        <v>108</v>
      </c>
      <c r="G6" s="57" t="s">
        <v>109</v>
      </c>
      <c r="H6" s="56" t="s">
        <v>247</v>
      </c>
      <c r="I6" s="56" t="s">
        <v>111</v>
      </c>
      <c r="J6" s="56" t="s">
        <v>114</v>
      </c>
      <c r="K6" s="56" t="s">
        <v>115</v>
      </c>
      <c r="L6" s="56" t="s">
        <v>248</v>
      </c>
      <c r="M6" s="56" t="s">
        <v>117</v>
      </c>
      <c r="N6" s="57" t="s">
        <v>62</v>
      </c>
      <c r="O6" s="57" t="s">
        <v>63</v>
      </c>
      <c r="P6" s="57" t="s">
        <v>64</v>
      </c>
      <c r="Q6" s="57" t="s">
        <v>65</v>
      </c>
      <c r="R6" s="57" t="s">
        <v>66</v>
      </c>
      <c r="S6" s="57" t="s">
        <v>67</v>
      </c>
    </row>
    <row r="7" spans="1:26" x14ac:dyDescent="0.45">
      <c r="A7" s="9"/>
      <c r="B7" s="148" t="s">
        <v>73</v>
      </c>
      <c r="C7" s="14" t="str">
        <f>_xlfn.XLOOKUP($B7,FD_Lists!$B$4:$B$25,FD_Lists!C$4:C$25)</f>
        <v>Anglian Water</v>
      </c>
      <c r="D7" s="14" t="str">
        <f>_xlfn.XLOOKUP($B7,FD_Lists!$B$4:$B$25,FD_Lists!D$4:D$25)</f>
        <v>England</v>
      </c>
      <c r="E7" s="14" t="str">
        <f>_xlfn.XLOOKUP($B7,FD_Lists!$B$4:$B$25,FD_Lists!E$4:E$25)</f>
        <v>Company</v>
      </c>
      <c r="F7" s="14" t="str">
        <f>_xlfn.XLOOKUP($B7,FD_Lists!$B$4:$B$25,FD_Lists!F$4:F$25)</f>
        <v>WaSC</v>
      </c>
      <c r="G7" s="148" t="s">
        <v>249</v>
      </c>
      <c r="H7" s="98" t="s">
        <v>519</v>
      </c>
      <c r="I7" s="35" t="str">
        <f>B7&amp;H7</f>
        <v>ANHC_OUT5_10_F_PR24_OFWAT</v>
      </c>
      <c r="J7" s="35" t="s">
        <v>119</v>
      </c>
      <c r="K7" s="14" t="str">
        <f>VLOOKUP($H7, F_Outputs_Mapping!$B$5:$F$23, 2, FALSE)</f>
        <v>Average spills per overflow - assuming 100% monitoring</v>
      </c>
      <c r="L7" s="14" t="str">
        <f>VLOOKUP($H7, F_Outputs_Mapping!$B$5:$F$23, 3, FALSE)</f>
        <v>Number</v>
      </c>
      <c r="M7" s="14">
        <f>VLOOKUP($H7, F_Outputs_Mapping!$B$5:$F$23, 4, FALSE)</f>
        <v>2</v>
      </c>
      <c r="N7" s="61" t="s">
        <v>520</v>
      </c>
      <c r="O7" s="63">
        <f>'Analysis_Additional (ENG)'!C187</f>
        <v>19.920000000000002</v>
      </c>
      <c r="P7" s="63">
        <f>'Analysis_Additional (ENG)'!D187</f>
        <v>19.87</v>
      </c>
      <c r="Q7" s="63">
        <f>'Analysis_Additional (ENG)'!E187</f>
        <v>19.72</v>
      </c>
      <c r="R7" s="63">
        <f>'Analysis_Additional (ENG)'!F187</f>
        <v>18.45</v>
      </c>
      <c r="S7" s="63">
        <f>'Analysis_Additional (ENG)'!G187</f>
        <v>17</v>
      </c>
      <c r="U7" s="14">
        <v>19.920000000000002</v>
      </c>
      <c r="V7" s="14">
        <v>19.87</v>
      </c>
      <c r="W7" s="14">
        <v>19.72</v>
      </c>
      <c r="X7" s="14">
        <v>18.45</v>
      </c>
      <c r="Y7" s="14">
        <v>17</v>
      </c>
      <c r="Z7" s="48"/>
    </row>
    <row r="8" spans="1:26" x14ac:dyDescent="0.45">
      <c r="A8" s="9"/>
      <c r="B8" s="148" t="s">
        <v>94</v>
      </c>
      <c r="C8" s="14" t="str">
        <f>_xlfn.XLOOKUP($B8,FD_Lists!$B$4:$B$25,FD_Lists!C$4:C$25)</f>
        <v>Dŵr Cymru</v>
      </c>
      <c r="D8" s="14" t="str">
        <f>_xlfn.XLOOKUP($B8,FD_Lists!$B$4:$B$25,FD_Lists!D$4:D$25)</f>
        <v>Wales</v>
      </c>
      <c r="E8" s="14" t="str">
        <f>_xlfn.XLOOKUP($B8,FD_Lists!$B$4:$B$25,FD_Lists!E$4:E$25)</f>
        <v>Company</v>
      </c>
      <c r="F8" s="14" t="str">
        <f>_xlfn.XLOOKUP($B8,FD_Lists!$B$4:$B$25,FD_Lists!F$4:F$25)</f>
        <v>WaSC</v>
      </c>
      <c r="G8" s="148" t="s">
        <v>249</v>
      </c>
      <c r="H8" s="98" t="s">
        <v>519</v>
      </c>
      <c r="I8" s="35" t="str">
        <f t="shared" ref="I8:I57" si="0">B8&amp;H8</f>
        <v>WSHC_OUT5_10_F_PR24_OFWAT</v>
      </c>
      <c r="J8" s="35" t="s">
        <v>119</v>
      </c>
      <c r="K8" s="14" t="str">
        <f>VLOOKUP($H8, F_Outputs_Mapping!$B$5:$F$23, 2, FALSE)</f>
        <v>Average spills per overflow - assuming 100% monitoring</v>
      </c>
      <c r="L8" s="14" t="str">
        <f>VLOOKUP($H8, F_Outputs_Mapping!$B$5:$F$23, 3, FALSE)</f>
        <v>Number</v>
      </c>
      <c r="M8" s="14">
        <f>VLOOKUP($H8, F_Outputs_Mapping!$B$5:$F$23, 4, FALSE)</f>
        <v>2</v>
      </c>
      <c r="N8" s="61" t="s">
        <v>520</v>
      </c>
      <c r="O8" s="63">
        <f>'Analysis_Additional (WALES)'!C17</f>
        <v>42.92</v>
      </c>
      <c r="P8" s="63">
        <f>'Analysis_Additional (WALES)'!D17</f>
        <v>41.905000000000001</v>
      </c>
      <c r="Q8" s="63">
        <f>'Analysis_Additional (WALES)'!E17</f>
        <v>39.230000000000004</v>
      </c>
      <c r="R8" s="63">
        <f>'Analysis_Additional (WALES)'!F17</f>
        <v>34.615000000000009</v>
      </c>
      <c r="S8" s="63">
        <f>'Analysis_Additional (WALES)'!G17</f>
        <v>30</v>
      </c>
      <c r="U8" s="14">
        <v>42.92</v>
      </c>
      <c r="V8" s="14">
        <v>41.91</v>
      </c>
      <c r="W8" s="14">
        <v>39.229999999999997</v>
      </c>
      <c r="X8" s="14">
        <v>34.619999999999997</v>
      </c>
      <c r="Y8" s="14">
        <v>30</v>
      </c>
      <c r="Z8" s="48"/>
    </row>
    <row r="9" spans="1:26" x14ac:dyDescent="0.45">
      <c r="A9" s="9"/>
      <c r="B9" s="148" t="s">
        <v>95</v>
      </c>
      <c r="C9" s="14" t="str">
        <f>_xlfn.XLOOKUP($B9,FD_Lists!$B$4:$B$25,FD_Lists!C$4:C$25)</f>
        <v>Hafren Dyfrdwy</v>
      </c>
      <c r="D9" s="14" t="str">
        <f>_xlfn.XLOOKUP($B9,FD_Lists!$B$4:$B$25,FD_Lists!D$4:D$25)</f>
        <v>Wales</v>
      </c>
      <c r="E9" s="14" t="str">
        <f>_xlfn.XLOOKUP($B9,FD_Lists!$B$4:$B$25,FD_Lists!E$4:E$25)</f>
        <v>Company</v>
      </c>
      <c r="F9" s="14" t="str">
        <f>_xlfn.XLOOKUP($B9,FD_Lists!$B$4:$B$25,FD_Lists!F$4:F$25)</f>
        <v>WaSC</v>
      </c>
      <c r="G9" s="148" t="s">
        <v>249</v>
      </c>
      <c r="H9" s="98" t="s">
        <v>519</v>
      </c>
      <c r="I9" s="35" t="str">
        <f t="shared" si="0"/>
        <v>HDDC_OUT5_10_F_PR24_OFWAT</v>
      </c>
      <c r="J9" s="35" t="s">
        <v>119</v>
      </c>
      <c r="K9" s="14" t="str">
        <f>VLOOKUP($H9, F_Outputs_Mapping!$B$5:$F$23, 2, FALSE)</f>
        <v>Average spills per overflow - assuming 100% monitoring</v>
      </c>
      <c r="L9" s="14" t="str">
        <f>VLOOKUP($H9, F_Outputs_Mapping!$B$5:$F$23, 3, FALSE)</f>
        <v>Number</v>
      </c>
      <c r="M9" s="14">
        <f>VLOOKUP($H9, F_Outputs_Mapping!$B$5:$F$23, 4, FALSE)</f>
        <v>2</v>
      </c>
      <c r="N9" s="61" t="s">
        <v>520</v>
      </c>
      <c r="O9" s="63">
        <f>'Analysis_Additional (WALES)'!C18</f>
        <v>37.76</v>
      </c>
      <c r="P9" s="63">
        <f>'Analysis_Additional (WALES)'!D18</f>
        <v>35.78</v>
      </c>
      <c r="Q9" s="63">
        <f>'Analysis_Additional (WALES)'!E18</f>
        <v>29.81</v>
      </c>
      <c r="R9" s="63">
        <f>'Analysis_Additional (WALES)'!F18</f>
        <v>25.93</v>
      </c>
      <c r="S9" s="63">
        <f>'Analysis_Additional (WALES)'!G18</f>
        <v>17.260000000000002</v>
      </c>
      <c r="U9" s="14">
        <v>37.76</v>
      </c>
      <c r="V9" s="14">
        <v>35.78</v>
      </c>
      <c r="W9" s="14">
        <v>29.81</v>
      </c>
      <c r="X9" s="14">
        <v>25.93</v>
      </c>
      <c r="Y9" s="14">
        <v>17.260000000000002</v>
      </c>
      <c r="Z9" s="48"/>
    </row>
    <row r="10" spans="1:26" x14ac:dyDescent="0.45">
      <c r="A10" s="9"/>
      <c r="B10" s="148" t="s">
        <v>96</v>
      </c>
      <c r="C10" s="14" t="str">
        <f>_xlfn.XLOOKUP($B10,FD_Lists!$B$4:$B$25,FD_Lists!C$4:C$25)</f>
        <v>Northumbrian Water</v>
      </c>
      <c r="D10" s="14" t="str">
        <f>_xlfn.XLOOKUP($B10,FD_Lists!$B$4:$B$25,FD_Lists!D$4:D$25)</f>
        <v>England</v>
      </c>
      <c r="E10" s="14" t="str">
        <f>_xlfn.XLOOKUP($B10,FD_Lists!$B$4:$B$25,FD_Lists!E$4:E$25)</f>
        <v>Company</v>
      </c>
      <c r="F10" s="14" t="str">
        <f>_xlfn.XLOOKUP($B10,FD_Lists!$B$4:$B$25,FD_Lists!F$4:F$25)</f>
        <v>WaSC</v>
      </c>
      <c r="G10" s="148" t="s">
        <v>249</v>
      </c>
      <c r="H10" s="98" t="s">
        <v>519</v>
      </c>
      <c r="I10" s="35" t="str">
        <f t="shared" si="0"/>
        <v>NESC_OUT5_10_F_PR24_OFWAT</v>
      </c>
      <c r="J10" s="35" t="s">
        <v>119</v>
      </c>
      <c r="K10" s="14" t="str">
        <f>VLOOKUP($H10, F_Outputs_Mapping!$B$5:$F$23, 2, FALSE)</f>
        <v>Average spills per overflow - assuming 100% monitoring</v>
      </c>
      <c r="L10" s="14" t="str">
        <f>VLOOKUP($H10, F_Outputs_Mapping!$B$5:$F$23, 3, FALSE)</f>
        <v>Number</v>
      </c>
      <c r="M10" s="14">
        <f>VLOOKUP($H10, F_Outputs_Mapping!$B$5:$F$23, 4, FALSE)</f>
        <v>2</v>
      </c>
      <c r="N10" s="61" t="s">
        <v>520</v>
      </c>
      <c r="O10" s="63">
        <f>'Analysis_Additional (ENG)'!C190</f>
        <v>19.329999999999998</v>
      </c>
      <c r="P10" s="63">
        <f>'Analysis_Additional (ENG)'!D190</f>
        <v>18.39</v>
      </c>
      <c r="Q10" s="63">
        <f>'Analysis_Additional (ENG)'!E190</f>
        <v>17.3</v>
      </c>
      <c r="R10" s="63">
        <f>'Analysis_Additional (ENG)'!F190</f>
        <v>16.2</v>
      </c>
      <c r="S10" s="63">
        <f>'Analysis_Additional (ENG)'!G190</f>
        <v>14</v>
      </c>
      <c r="U10" s="14">
        <v>19.329999999999998</v>
      </c>
      <c r="V10" s="14">
        <v>18.39</v>
      </c>
      <c r="W10" s="14">
        <v>17.3</v>
      </c>
      <c r="X10" s="14">
        <v>16.2</v>
      </c>
      <c r="Y10" s="14">
        <v>14</v>
      </c>
      <c r="Z10" s="48"/>
    </row>
    <row r="11" spans="1:26" x14ac:dyDescent="0.45">
      <c r="A11" s="9"/>
      <c r="B11" s="148" t="s">
        <v>97</v>
      </c>
      <c r="C11" s="14" t="str">
        <f>_xlfn.XLOOKUP($B11,FD_Lists!$B$4:$B$25,FD_Lists!C$4:C$25)</f>
        <v>Severn Trent Water</v>
      </c>
      <c r="D11" s="14" t="str">
        <f>_xlfn.XLOOKUP($B11,FD_Lists!$B$4:$B$25,FD_Lists!D$4:D$25)</f>
        <v>England</v>
      </c>
      <c r="E11" s="14" t="str">
        <f>_xlfn.XLOOKUP($B11,FD_Lists!$B$4:$B$25,FD_Lists!E$4:E$25)</f>
        <v>Company</v>
      </c>
      <c r="F11" s="14" t="str">
        <f>_xlfn.XLOOKUP($B11,FD_Lists!$B$4:$B$25,FD_Lists!F$4:F$25)</f>
        <v>WaSC</v>
      </c>
      <c r="G11" s="148" t="s">
        <v>249</v>
      </c>
      <c r="H11" s="98" t="s">
        <v>519</v>
      </c>
      <c r="I11" s="35" t="str">
        <f t="shared" si="0"/>
        <v>SVEC_OUT5_10_F_PR24_OFWAT</v>
      </c>
      <c r="J11" s="35" t="s">
        <v>119</v>
      </c>
      <c r="K11" s="14" t="str">
        <f>VLOOKUP($H11, F_Outputs_Mapping!$B$5:$F$23, 2, FALSE)</f>
        <v>Average spills per overflow - assuming 100% monitoring</v>
      </c>
      <c r="L11" s="14" t="str">
        <f>VLOOKUP($H11, F_Outputs_Mapping!$B$5:$F$23, 3, FALSE)</f>
        <v>Number</v>
      </c>
      <c r="M11" s="14">
        <f>VLOOKUP($H11, F_Outputs_Mapping!$B$5:$F$23, 4, FALSE)</f>
        <v>2</v>
      </c>
      <c r="N11" s="61" t="s">
        <v>520</v>
      </c>
      <c r="O11" s="63">
        <f>'Analysis_Additional (ENG)'!C191</f>
        <v>18.8</v>
      </c>
      <c r="P11" s="63">
        <f>'Analysis_Additional (ENG)'!D191</f>
        <v>18</v>
      </c>
      <c r="Q11" s="63">
        <f>'Analysis_Additional (ENG)'!E191</f>
        <v>17.21</v>
      </c>
      <c r="R11" s="63">
        <f>'Analysis_Additional (ENG)'!F191</f>
        <v>16.399999999999999</v>
      </c>
      <c r="S11" s="63">
        <f>'Analysis_Additional (ENG)'!G191</f>
        <v>14</v>
      </c>
      <c r="U11" s="14">
        <v>18.8</v>
      </c>
      <c r="V11" s="14">
        <v>18</v>
      </c>
      <c r="W11" s="14">
        <v>17.21</v>
      </c>
      <c r="X11" s="14">
        <v>16.399999999999999</v>
      </c>
      <c r="Y11" s="14">
        <v>14</v>
      </c>
      <c r="Z11" s="48"/>
    </row>
    <row r="12" spans="1:26" x14ac:dyDescent="0.45">
      <c r="A12" s="9"/>
      <c r="B12" s="148" t="s">
        <v>99</v>
      </c>
      <c r="C12" s="14" t="str">
        <f>_xlfn.XLOOKUP($B12,FD_Lists!$B$4:$B$25,FD_Lists!C$4:C$25)</f>
        <v>Southern Water</v>
      </c>
      <c r="D12" s="14" t="str">
        <f>_xlfn.XLOOKUP($B12,FD_Lists!$B$4:$B$25,FD_Lists!D$4:D$25)</f>
        <v>England</v>
      </c>
      <c r="E12" s="14" t="str">
        <f>_xlfn.XLOOKUP($B12,FD_Lists!$B$4:$B$25,FD_Lists!E$4:E$25)</f>
        <v>Company</v>
      </c>
      <c r="F12" s="14" t="str">
        <f>_xlfn.XLOOKUP($B12,FD_Lists!$B$4:$B$25,FD_Lists!F$4:F$25)</f>
        <v>WaSC</v>
      </c>
      <c r="G12" s="148" t="s">
        <v>249</v>
      </c>
      <c r="H12" s="98" t="s">
        <v>519</v>
      </c>
      <c r="I12" s="35" t="str">
        <f t="shared" si="0"/>
        <v>SRNC_OUT5_10_F_PR24_OFWAT</v>
      </c>
      <c r="J12" s="35" t="s">
        <v>119</v>
      </c>
      <c r="K12" s="14" t="str">
        <f>VLOOKUP($H12, F_Outputs_Mapping!$B$5:$F$23, 2, FALSE)</f>
        <v>Average spills per overflow - assuming 100% monitoring</v>
      </c>
      <c r="L12" s="14" t="str">
        <f>VLOOKUP($H12, F_Outputs_Mapping!$B$5:$F$23, 3, FALSE)</f>
        <v>Number</v>
      </c>
      <c r="M12" s="14">
        <f>VLOOKUP($H12, F_Outputs_Mapping!$B$5:$F$23, 4, FALSE)</f>
        <v>2</v>
      </c>
      <c r="N12" s="61" t="s">
        <v>520</v>
      </c>
      <c r="O12" s="63">
        <f>'Analysis_Additional (ENG)'!C192</f>
        <v>17.989999999999998</v>
      </c>
      <c r="P12" s="63">
        <f>'Analysis_Additional (ENG)'!D192</f>
        <v>17.95</v>
      </c>
      <c r="Q12" s="63">
        <f>'Analysis_Additional (ENG)'!E192</f>
        <v>17.149999999999999</v>
      </c>
      <c r="R12" s="63">
        <f>'Analysis_Additional (ENG)'!F192</f>
        <v>15.829999999999998</v>
      </c>
      <c r="S12" s="63">
        <f>'Analysis_Additional (ENG)'!G192</f>
        <v>13.71</v>
      </c>
      <c r="U12" s="14">
        <v>17.989999999999998</v>
      </c>
      <c r="V12" s="14">
        <v>17.95</v>
      </c>
      <c r="W12" s="14">
        <v>17.149999999999999</v>
      </c>
      <c r="X12" s="14">
        <v>15.83</v>
      </c>
      <c r="Y12" s="14">
        <v>13.71</v>
      </c>
      <c r="Z12" s="48"/>
    </row>
    <row r="13" spans="1:26" x14ac:dyDescent="0.45">
      <c r="A13" s="9"/>
      <c r="B13" s="148" t="s">
        <v>100</v>
      </c>
      <c r="C13" s="14" t="str">
        <f>_xlfn.XLOOKUP($B13,FD_Lists!$B$4:$B$25,FD_Lists!C$4:C$25)</f>
        <v>Thames Water</v>
      </c>
      <c r="D13" s="14" t="str">
        <f>_xlfn.XLOOKUP($B13,FD_Lists!$B$4:$B$25,FD_Lists!D$4:D$25)</f>
        <v>England</v>
      </c>
      <c r="E13" s="14" t="str">
        <f>_xlfn.XLOOKUP($B13,FD_Lists!$B$4:$B$25,FD_Lists!E$4:E$25)</f>
        <v>Company</v>
      </c>
      <c r="F13" s="14" t="str">
        <f>_xlfn.XLOOKUP($B13,FD_Lists!$B$4:$B$25,FD_Lists!F$4:F$25)</f>
        <v>WaSC</v>
      </c>
      <c r="G13" s="148" t="s">
        <v>249</v>
      </c>
      <c r="H13" s="98" t="s">
        <v>519</v>
      </c>
      <c r="I13" s="35" t="str">
        <f t="shared" si="0"/>
        <v>TMSC_OUT5_10_F_PR24_OFWAT</v>
      </c>
      <c r="J13" s="35" t="s">
        <v>119</v>
      </c>
      <c r="K13" s="14" t="str">
        <f>VLOOKUP($H13, F_Outputs_Mapping!$B$5:$F$23, 2, FALSE)</f>
        <v>Average spills per overflow - assuming 100% monitoring</v>
      </c>
      <c r="L13" s="14" t="str">
        <f>VLOOKUP($H13, F_Outputs_Mapping!$B$5:$F$23, 3, FALSE)</f>
        <v>Number</v>
      </c>
      <c r="M13" s="14">
        <f>VLOOKUP($H13, F_Outputs_Mapping!$B$5:$F$23, 4, FALSE)</f>
        <v>2</v>
      </c>
      <c r="N13" s="61" t="s">
        <v>520</v>
      </c>
      <c r="O13" s="63">
        <f>'Analysis_Additional (ENG)'!C193</f>
        <v>20</v>
      </c>
      <c r="P13" s="63">
        <f>'Analysis_Additional (ENG)'!D193</f>
        <v>19.41</v>
      </c>
      <c r="Q13" s="63">
        <f>'Analysis_Additional (ENG)'!E193</f>
        <v>18.07</v>
      </c>
      <c r="R13" s="63">
        <f>'Analysis_Additional (ENG)'!F193</f>
        <v>17.88</v>
      </c>
      <c r="S13" s="63">
        <f>'Analysis_Additional (ENG)'!G193</f>
        <v>14.21</v>
      </c>
      <c r="U13" s="14">
        <v>20</v>
      </c>
      <c r="V13" s="14">
        <v>19.41</v>
      </c>
      <c r="W13" s="14">
        <v>18.07</v>
      </c>
      <c r="X13" s="14">
        <v>17.88</v>
      </c>
      <c r="Y13" s="14">
        <v>14.21</v>
      </c>
      <c r="Z13" s="48"/>
    </row>
    <row r="14" spans="1:26" x14ac:dyDescent="0.45">
      <c r="B14" s="148" t="s">
        <v>101</v>
      </c>
      <c r="C14" s="14" t="str">
        <f>_xlfn.XLOOKUP($B14,FD_Lists!$B$4:$B$25,FD_Lists!C$4:C$25)</f>
        <v xml:space="preserve">United Utilities </v>
      </c>
      <c r="D14" s="14" t="str">
        <f>_xlfn.XLOOKUP($B14,FD_Lists!$B$4:$B$25,FD_Lists!D$4:D$25)</f>
        <v>England</v>
      </c>
      <c r="E14" s="14" t="str">
        <f>_xlfn.XLOOKUP($B14,FD_Lists!$B$4:$B$25,FD_Lists!E$4:E$25)</f>
        <v>Company</v>
      </c>
      <c r="F14" s="14" t="str">
        <f>_xlfn.XLOOKUP($B14,FD_Lists!$B$4:$B$25,FD_Lists!F$4:F$25)</f>
        <v>WaSC</v>
      </c>
      <c r="G14" s="148" t="s">
        <v>249</v>
      </c>
      <c r="H14" s="98" t="s">
        <v>519</v>
      </c>
      <c r="I14" s="35" t="str">
        <f t="shared" si="0"/>
        <v>NWTC_OUT5_10_F_PR24_OFWAT</v>
      </c>
      <c r="J14" s="35" t="s">
        <v>119</v>
      </c>
      <c r="K14" s="14" t="str">
        <f>VLOOKUP($H14, F_Outputs_Mapping!$B$5:$F$23, 2, FALSE)</f>
        <v>Average spills per overflow - assuming 100% monitoring</v>
      </c>
      <c r="L14" s="14" t="str">
        <f>VLOOKUP($H14, F_Outputs_Mapping!$B$5:$F$23, 3, FALSE)</f>
        <v>Number</v>
      </c>
      <c r="M14" s="14">
        <f>VLOOKUP($H14, F_Outputs_Mapping!$B$5:$F$23, 4, FALSE)</f>
        <v>2</v>
      </c>
      <c r="N14" s="61" t="s">
        <v>520</v>
      </c>
      <c r="O14" s="63">
        <f>'Analysis_Additional (ENG)'!C194</f>
        <v>26.35</v>
      </c>
      <c r="P14" s="63">
        <f>'Analysis_Additional (ENG)'!D194</f>
        <v>25.25</v>
      </c>
      <c r="Q14" s="63">
        <f>'Analysis_Additional (ENG)'!E194</f>
        <v>23.84</v>
      </c>
      <c r="R14" s="63">
        <f>'Analysis_Additional (ENG)'!F194</f>
        <v>22.03</v>
      </c>
      <c r="S14" s="63">
        <f>'Analysis_Additional (ENG)'!G194</f>
        <v>17.71</v>
      </c>
      <c r="U14" s="14">
        <v>26.35</v>
      </c>
      <c r="V14" s="14">
        <v>25.25</v>
      </c>
      <c r="W14" s="14">
        <v>23.84</v>
      </c>
      <c r="X14" s="14">
        <v>22.03</v>
      </c>
      <c r="Y14" s="14">
        <v>17.71</v>
      </c>
      <c r="Z14" s="48"/>
    </row>
    <row r="15" spans="1:26" x14ac:dyDescent="0.45">
      <c r="A15" s="9"/>
      <c r="B15" s="148" t="s">
        <v>102</v>
      </c>
      <c r="C15" s="14" t="str">
        <f>_xlfn.XLOOKUP($B15,FD_Lists!$B$4:$B$25,FD_Lists!C$4:C$25)</f>
        <v>Wessex Water</v>
      </c>
      <c r="D15" s="14" t="str">
        <f>_xlfn.XLOOKUP($B15,FD_Lists!$B$4:$B$25,FD_Lists!D$4:D$25)</f>
        <v>England</v>
      </c>
      <c r="E15" s="14" t="str">
        <f>_xlfn.XLOOKUP($B15,FD_Lists!$B$4:$B$25,FD_Lists!E$4:E$25)</f>
        <v>Company</v>
      </c>
      <c r="F15" s="14" t="str">
        <f>_xlfn.XLOOKUP($B15,FD_Lists!$B$4:$B$25,FD_Lists!F$4:F$25)</f>
        <v>WaSC</v>
      </c>
      <c r="G15" s="148" t="s">
        <v>249</v>
      </c>
      <c r="H15" s="98" t="s">
        <v>519</v>
      </c>
      <c r="I15" s="35" t="str">
        <f t="shared" si="0"/>
        <v>WSXC_OUT5_10_F_PR24_OFWAT</v>
      </c>
      <c r="J15" s="35" t="s">
        <v>119</v>
      </c>
      <c r="K15" s="14" t="str">
        <f>VLOOKUP($H15, F_Outputs_Mapping!$B$5:$F$23, 2, FALSE)</f>
        <v>Average spills per overflow - assuming 100% monitoring</v>
      </c>
      <c r="L15" s="14" t="str">
        <f>VLOOKUP($H15, F_Outputs_Mapping!$B$5:$F$23, 3, FALSE)</f>
        <v>Number</v>
      </c>
      <c r="M15" s="14">
        <f>VLOOKUP($H15, F_Outputs_Mapping!$B$5:$F$23, 4, FALSE)</f>
        <v>2</v>
      </c>
      <c r="N15" s="61" t="s">
        <v>520</v>
      </c>
      <c r="O15" s="63">
        <f>'Analysis_Additional (ENG)'!C195</f>
        <v>21.89</v>
      </c>
      <c r="P15" s="63">
        <f>'Analysis_Additional (ENG)'!D195</f>
        <v>21.64</v>
      </c>
      <c r="Q15" s="63">
        <f>'Analysis_Additional (ENG)'!E195</f>
        <v>20.66</v>
      </c>
      <c r="R15" s="63">
        <f>'Analysis_Additional (ENG)'!F195</f>
        <v>19.649999999999999</v>
      </c>
      <c r="S15" s="63">
        <f>'Analysis_Additional (ENG)'!G195</f>
        <v>18.239999999999998</v>
      </c>
      <c r="U15" s="14">
        <v>21.89</v>
      </c>
      <c r="V15" s="14">
        <v>21.64</v>
      </c>
      <c r="W15" s="14">
        <v>20.66</v>
      </c>
      <c r="X15" s="14">
        <v>19.649999999999999</v>
      </c>
      <c r="Y15" s="14">
        <v>18.239999999999998</v>
      </c>
      <c r="Z15" s="48"/>
    </row>
    <row r="16" spans="1:26" x14ac:dyDescent="0.45">
      <c r="A16" s="9"/>
      <c r="B16" s="148" t="s">
        <v>103</v>
      </c>
      <c r="C16" s="14" t="str">
        <f>_xlfn.XLOOKUP($B16,FD_Lists!$B$4:$B$25,FD_Lists!C$4:C$25)</f>
        <v>Yorkshire Water</v>
      </c>
      <c r="D16" s="14" t="str">
        <f>_xlfn.XLOOKUP($B16,FD_Lists!$B$4:$B$25,FD_Lists!D$4:D$25)</f>
        <v>England</v>
      </c>
      <c r="E16" s="14" t="str">
        <f>_xlfn.XLOOKUP($B16,FD_Lists!$B$4:$B$25,FD_Lists!E$4:E$25)</f>
        <v>Company</v>
      </c>
      <c r="F16" s="14" t="str">
        <f>_xlfn.XLOOKUP($B16,FD_Lists!$B$4:$B$25,FD_Lists!F$4:F$25)</f>
        <v>WaSC</v>
      </c>
      <c r="G16" s="148" t="s">
        <v>249</v>
      </c>
      <c r="H16" s="98" t="s">
        <v>519</v>
      </c>
      <c r="I16" s="35" t="str">
        <f t="shared" si="0"/>
        <v>YKYC_OUT5_10_F_PR24_OFWAT</v>
      </c>
      <c r="J16" s="35" t="s">
        <v>119</v>
      </c>
      <c r="K16" s="14" t="str">
        <f>VLOOKUP($H16, F_Outputs_Mapping!$B$5:$F$23, 2, FALSE)</f>
        <v>Average spills per overflow - assuming 100% monitoring</v>
      </c>
      <c r="L16" s="14" t="str">
        <f>VLOOKUP($H16, F_Outputs_Mapping!$B$5:$F$23, 3, FALSE)</f>
        <v>Number</v>
      </c>
      <c r="M16" s="14">
        <f>VLOOKUP($H16, F_Outputs_Mapping!$B$5:$F$23, 4, FALSE)</f>
        <v>2</v>
      </c>
      <c r="N16" s="61" t="s">
        <v>520</v>
      </c>
      <c r="O16" s="63">
        <f>'Analysis_Additional (ENG)'!C196</f>
        <v>26.04</v>
      </c>
      <c r="P16" s="63">
        <f>'Analysis_Additional (ENG)'!D196</f>
        <v>24.79</v>
      </c>
      <c r="Q16" s="63">
        <f>'Analysis_Additional (ENG)'!E196</f>
        <v>24.07</v>
      </c>
      <c r="R16" s="63">
        <f>'Analysis_Additional (ENG)'!F196</f>
        <v>22.37</v>
      </c>
      <c r="S16" s="63">
        <f>'Analysis_Additional (ENG)'!G196</f>
        <v>17.59</v>
      </c>
      <c r="U16" s="14">
        <v>26.04</v>
      </c>
      <c r="V16" s="14">
        <v>24.79</v>
      </c>
      <c r="W16" s="14">
        <v>24.07</v>
      </c>
      <c r="X16" s="14">
        <v>22.37</v>
      </c>
      <c r="Y16" s="14">
        <v>17.59</v>
      </c>
      <c r="Z16" s="48"/>
    </row>
    <row r="17" spans="1:26" x14ac:dyDescent="0.45">
      <c r="A17" s="9"/>
      <c r="B17" s="148" t="s">
        <v>121</v>
      </c>
      <c r="C17" s="14" t="str">
        <f>_xlfn.XLOOKUP($B17,FD_Lists!$B$4:$B$25,FD_Lists!C$4:C$25)</f>
        <v>Affinity Water</v>
      </c>
      <c r="D17" s="14" t="str">
        <f>_xlfn.XLOOKUP($B17,FD_Lists!$B$4:$B$25,FD_Lists!D$4:D$25)</f>
        <v>England</v>
      </c>
      <c r="E17" s="14" t="str">
        <f>_xlfn.XLOOKUP($B17,FD_Lists!$B$4:$B$25,FD_Lists!E$4:E$25)</f>
        <v>Company</v>
      </c>
      <c r="F17" s="14" t="str">
        <f>_xlfn.XLOOKUP($B17,FD_Lists!$B$4:$B$25,FD_Lists!F$4:F$25)</f>
        <v>WoC</v>
      </c>
      <c r="G17" s="148" t="s">
        <v>249</v>
      </c>
      <c r="H17" s="98" t="s">
        <v>519</v>
      </c>
      <c r="I17" s="35" t="str">
        <f t="shared" si="0"/>
        <v>AFWC_OUT5_10_F_PR24_OFWAT</v>
      </c>
      <c r="J17" s="35" t="s">
        <v>119</v>
      </c>
      <c r="K17" s="14" t="str">
        <f>VLOOKUP($H17, F_Outputs_Mapping!$B$5:$F$23, 2, FALSE)</f>
        <v>Average spills per overflow - assuming 100% monitoring</v>
      </c>
      <c r="L17" s="14" t="str">
        <f>VLOOKUP($H17, F_Outputs_Mapping!$B$5:$F$23, 3, FALSE)</f>
        <v>Number</v>
      </c>
      <c r="M17" s="14">
        <f>VLOOKUP($H17, F_Outputs_Mapping!$B$5:$F$23, 4, FALSE)</f>
        <v>2</v>
      </c>
      <c r="N17" s="61" t="s">
        <v>520</v>
      </c>
      <c r="O17" s="63" t="str">
        <f>'Analysis_Additional (ENG)'!C197</f>
        <v>-</v>
      </c>
      <c r="P17" s="63" t="str">
        <f>'Analysis_Additional (ENG)'!D197</f>
        <v>-</v>
      </c>
      <c r="Q17" s="63" t="str">
        <f>'Analysis_Additional (ENG)'!E197</f>
        <v>-</v>
      </c>
      <c r="R17" s="63" t="str">
        <f>'Analysis_Additional (ENG)'!F197</f>
        <v>-</v>
      </c>
      <c r="S17" s="63" t="str">
        <f>'Analysis_Additional (ENG)'!G197</f>
        <v>-</v>
      </c>
      <c r="U17" s="14" t="s">
        <v>170</v>
      </c>
      <c r="V17" s="14" t="s">
        <v>170</v>
      </c>
      <c r="W17" s="14" t="s">
        <v>170</v>
      </c>
      <c r="X17" s="14" t="s">
        <v>170</v>
      </c>
      <c r="Y17" s="14" t="s">
        <v>170</v>
      </c>
      <c r="Z17" s="48"/>
    </row>
    <row r="18" spans="1:26" x14ac:dyDescent="0.45">
      <c r="B18" s="148" t="s">
        <v>122</v>
      </c>
      <c r="C18" s="14" t="str">
        <f>_xlfn.XLOOKUP($B18,FD_Lists!$B$4:$B$25,FD_Lists!C$4:C$25)</f>
        <v>Portsmouth Water</v>
      </c>
      <c r="D18" s="14" t="str">
        <f>_xlfn.XLOOKUP($B18,FD_Lists!$B$4:$B$25,FD_Lists!D$4:D$25)</f>
        <v>England</v>
      </c>
      <c r="E18" s="14" t="str">
        <f>_xlfn.XLOOKUP($B18,FD_Lists!$B$4:$B$25,FD_Lists!E$4:E$25)</f>
        <v>Company</v>
      </c>
      <c r="F18" s="14" t="str">
        <f>_xlfn.XLOOKUP($B18,FD_Lists!$B$4:$B$25,FD_Lists!F$4:F$25)</f>
        <v>WoC</v>
      </c>
      <c r="G18" s="148" t="s">
        <v>249</v>
      </c>
      <c r="H18" s="98" t="s">
        <v>519</v>
      </c>
      <c r="I18" s="35" t="str">
        <f t="shared" si="0"/>
        <v>PRTC_OUT5_10_F_PR24_OFWAT</v>
      </c>
      <c r="J18" s="35" t="s">
        <v>119</v>
      </c>
      <c r="K18" s="14" t="str">
        <f>VLOOKUP($H18, F_Outputs_Mapping!$B$5:$F$23, 2, FALSE)</f>
        <v>Average spills per overflow - assuming 100% monitoring</v>
      </c>
      <c r="L18" s="14" t="str">
        <f>VLOOKUP($H18, F_Outputs_Mapping!$B$5:$F$23, 3, FALSE)</f>
        <v>Number</v>
      </c>
      <c r="M18" s="14">
        <f>VLOOKUP($H18, F_Outputs_Mapping!$B$5:$F$23, 4, FALSE)</f>
        <v>2</v>
      </c>
      <c r="N18" s="61" t="s">
        <v>520</v>
      </c>
      <c r="O18" s="63" t="str">
        <f>'Analysis_Additional (ENG)'!C198</f>
        <v>-</v>
      </c>
      <c r="P18" s="63" t="str">
        <f>'Analysis_Additional (ENG)'!D198</f>
        <v>-</v>
      </c>
      <c r="Q18" s="63" t="str">
        <f>'Analysis_Additional (ENG)'!E198</f>
        <v>-</v>
      </c>
      <c r="R18" s="63" t="str">
        <f>'Analysis_Additional (ENG)'!F198</f>
        <v>-</v>
      </c>
      <c r="S18" s="63" t="str">
        <f>'Analysis_Additional (ENG)'!G198</f>
        <v>-</v>
      </c>
      <c r="U18" s="14" t="s">
        <v>170</v>
      </c>
      <c r="V18" s="14" t="s">
        <v>170</v>
      </c>
      <c r="W18" s="14" t="s">
        <v>170</v>
      </c>
      <c r="X18" s="14" t="s">
        <v>170</v>
      </c>
      <c r="Y18" s="14" t="s">
        <v>170</v>
      </c>
      <c r="Z18" s="48"/>
    </row>
    <row r="19" spans="1:26" x14ac:dyDescent="0.45">
      <c r="A19" s="9"/>
      <c r="B19" s="148" t="s">
        <v>123</v>
      </c>
      <c r="C19" s="14" t="str">
        <f>_xlfn.XLOOKUP($B19,FD_Lists!$B$4:$B$25,FD_Lists!C$4:C$25)</f>
        <v>South East Water</v>
      </c>
      <c r="D19" s="14" t="str">
        <f>_xlfn.XLOOKUP($B19,FD_Lists!$B$4:$B$25,FD_Lists!D$4:D$25)</f>
        <v>England</v>
      </c>
      <c r="E19" s="14" t="str">
        <f>_xlfn.XLOOKUP($B19,FD_Lists!$B$4:$B$25,FD_Lists!E$4:E$25)</f>
        <v>Company</v>
      </c>
      <c r="F19" s="14" t="str">
        <f>_xlfn.XLOOKUP($B19,FD_Lists!$B$4:$B$25,FD_Lists!F$4:F$25)</f>
        <v>WoC</v>
      </c>
      <c r="G19" s="148" t="s">
        <v>249</v>
      </c>
      <c r="H19" s="98" t="s">
        <v>519</v>
      </c>
      <c r="I19" s="35" t="str">
        <f t="shared" si="0"/>
        <v>SEWC_OUT5_10_F_PR24_OFWAT</v>
      </c>
      <c r="J19" s="35" t="s">
        <v>119</v>
      </c>
      <c r="K19" s="14" t="str">
        <f>VLOOKUP($H19, F_Outputs_Mapping!$B$5:$F$23, 2, FALSE)</f>
        <v>Average spills per overflow - assuming 100% monitoring</v>
      </c>
      <c r="L19" s="14" t="str">
        <f>VLOOKUP($H19, F_Outputs_Mapping!$B$5:$F$23, 3, FALSE)</f>
        <v>Number</v>
      </c>
      <c r="M19" s="14">
        <f>VLOOKUP($H19, F_Outputs_Mapping!$B$5:$F$23, 4, FALSE)</f>
        <v>2</v>
      </c>
      <c r="N19" s="61" t="s">
        <v>520</v>
      </c>
      <c r="O19" s="63" t="str">
        <f>'Analysis_Additional (ENG)'!C199</f>
        <v>-</v>
      </c>
      <c r="P19" s="63" t="str">
        <f>'Analysis_Additional (ENG)'!D199</f>
        <v>-</v>
      </c>
      <c r="Q19" s="63" t="str">
        <f>'Analysis_Additional (ENG)'!E199</f>
        <v>-</v>
      </c>
      <c r="R19" s="63" t="str">
        <f>'Analysis_Additional (ENG)'!F199</f>
        <v>-</v>
      </c>
      <c r="S19" s="63" t="str">
        <f>'Analysis_Additional (ENG)'!G199</f>
        <v>-</v>
      </c>
      <c r="U19" s="14" t="s">
        <v>170</v>
      </c>
      <c r="V19" s="14" t="s">
        <v>170</v>
      </c>
      <c r="W19" s="14" t="s">
        <v>170</v>
      </c>
      <c r="X19" s="14" t="s">
        <v>170</v>
      </c>
      <c r="Y19" s="14" t="s">
        <v>170</v>
      </c>
      <c r="Z19" s="48"/>
    </row>
    <row r="20" spans="1:26" x14ac:dyDescent="0.45">
      <c r="A20" s="9"/>
      <c r="B20" s="148" t="s">
        <v>124</v>
      </c>
      <c r="C20" s="14" t="str">
        <f>_xlfn.XLOOKUP($B20,FD_Lists!$B$4:$B$25,FD_Lists!C$4:C$25)</f>
        <v>South Staffordshire Water</v>
      </c>
      <c r="D20" s="14" t="str">
        <f>_xlfn.XLOOKUP($B20,FD_Lists!$B$4:$B$25,FD_Lists!D$4:D$25)</f>
        <v>England</v>
      </c>
      <c r="E20" s="14" t="str">
        <f>_xlfn.XLOOKUP($B20,FD_Lists!$B$4:$B$25,FD_Lists!E$4:E$25)</f>
        <v>Company</v>
      </c>
      <c r="F20" s="14" t="str">
        <f>_xlfn.XLOOKUP($B20,FD_Lists!$B$4:$B$25,FD_Lists!F$4:F$25)</f>
        <v>WoC</v>
      </c>
      <c r="G20" s="148" t="s">
        <v>249</v>
      </c>
      <c r="H20" s="98" t="s">
        <v>519</v>
      </c>
      <c r="I20" s="35" t="str">
        <f t="shared" si="0"/>
        <v>SSCC_OUT5_10_F_PR24_OFWAT</v>
      </c>
      <c r="J20" s="35" t="s">
        <v>119</v>
      </c>
      <c r="K20" s="14" t="str">
        <f>VLOOKUP($H20, F_Outputs_Mapping!$B$5:$F$23, 2, FALSE)</f>
        <v>Average spills per overflow - assuming 100% monitoring</v>
      </c>
      <c r="L20" s="14" t="str">
        <f>VLOOKUP($H20, F_Outputs_Mapping!$B$5:$F$23, 3, FALSE)</f>
        <v>Number</v>
      </c>
      <c r="M20" s="14">
        <f>VLOOKUP($H20, F_Outputs_Mapping!$B$5:$F$23, 4, FALSE)</f>
        <v>2</v>
      </c>
      <c r="N20" s="61" t="s">
        <v>520</v>
      </c>
      <c r="O20" s="63" t="str">
        <f>'Analysis_Additional (ENG)'!C200</f>
        <v>-</v>
      </c>
      <c r="P20" s="63" t="str">
        <f>'Analysis_Additional (ENG)'!D200</f>
        <v>-</v>
      </c>
      <c r="Q20" s="63" t="str">
        <f>'Analysis_Additional (ENG)'!E200</f>
        <v>-</v>
      </c>
      <c r="R20" s="63" t="str">
        <f>'Analysis_Additional (ENG)'!F200</f>
        <v>-</v>
      </c>
      <c r="S20" s="63" t="str">
        <f>'Analysis_Additional (ENG)'!G200</f>
        <v>-</v>
      </c>
      <c r="U20" s="14" t="s">
        <v>170</v>
      </c>
      <c r="V20" s="14" t="s">
        <v>170</v>
      </c>
      <c r="W20" s="14" t="s">
        <v>170</v>
      </c>
      <c r="X20" s="14" t="s">
        <v>170</v>
      </c>
      <c r="Y20" s="14" t="s">
        <v>170</v>
      </c>
      <c r="Z20" s="48"/>
    </row>
    <row r="21" spans="1:26" x14ac:dyDescent="0.45">
      <c r="A21" s="9"/>
      <c r="B21" s="148" t="s">
        <v>125</v>
      </c>
      <c r="C21" s="14" t="str">
        <f>_xlfn.XLOOKUP($B21,FD_Lists!$B$4:$B$25,FD_Lists!C$4:C$25)</f>
        <v>SES Water</v>
      </c>
      <c r="D21" s="14" t="str">
        <f>_xlfn.XLOOKUP($B21,FD_Lists!$B$4:$B$25,FD_Lists!D$4:D$25)</f>
        <v>England</v>
      </c>
      <c r="E21" s="14" t="str">
        <f>_xlfn.XLOOKUP($B21,FD_Lists!$B$4:$B$25,FD_Lists!E$4:E$25)</f>
        <v>Company</v>
      </c>
      <c r="F21" s="14" t="str">
        <f>_xlfn.XLOOKUP($B21,FD_Lists!$B$4:$B$25,FD_Lists!F$4:F$25)</f>
        <v>WoC</v>
      </c>
      <c r="G21" s="148" t="s">
        <v>249</v>
      </c>
      <c r="H21" s="98" t="s">
        <v>519</v>
      </c>
      <c r="I21" s="35" t="str">
        <f t="shared" si="0"/>
        <v>SESC_OUT5_10_F_PR24_OFWAT</v>
      </c>
      <c r="J21" s="35" t="s">
        <v>119</v>
      </c>
      <c r="K21" s="14" t="str">
        <f>VLOOKUP($H21, F_Outputs_Mapping!$B$5:$F$23, 2, FALSE)</f>
        <v>Average spills per overflow - assuming 100% monitoring</v>
      </c>
      <c r="L21" s="14" t="str">
        <f>VLOOKUP($H21, F_Outputs_Mapping!$B$5:$F$23, 3, FALSE)</f>
        <v>Number</v>
      </c>
      <c r="M21" s="14">
        <f>VLOOKUP($H21, F_Outputs_Mapping!$B$5:$F$23, 4, FALSE)</f>
        <v>2</v>
      </c>
      <c r="N21" s="61" t="s">
        <v>520</v>
      </c>
      <c r="O21" s="63" t="str">
        <f>'Analysis_Additional (ENG)'!C201</f>
        <v>-</v>
      </c>
      <c r="P21" s="63" t="str">
        <f>'Analysis_Additional (ENG)'!D201</f>
        <v>-</v>
      </c>
      <c r="Q21" s="63" t="str">
        <f>'Analysis_Additional (ENG)'!E201</f>
        <v>-</v>
      </c>
      <c r="R21" s="63" t="str">
        <f>'Analysis_Additional (ENG)'!F201</f>
        <v>-</v>
      </c>
      <c r="S21" s="63" t="str">
        <f>'Analysis_Additional (ENG)'!G201</f>
        <v>-</v>
      </c>
      <c r="U21" s="14" t="s">
        <v>170</v>
      </c>
      <c r="V21" s="14" t="s">
        <v>170</v>
      </c>
      <c r="W21" s="14" t="s">
        <v>170</v>
      </c>
      <c r="X21" s="14" t="s">
        <v>170</v>
      </c>
      <c r="Y21" s="14" t="s">
        <v>170</v>
      </c>
      <c r="Z21" s="48"/>
    </row>
    <row r="22" spans="1:26" x14ac:dyDescent="0.45">
      <c r="A22" s="9"/>
      <c r="B22" s="148" t="s">
        <v>98</v>
      </c>
      <c r="C22" s="14" t="str">
        <f>_xlfn.XLOOKUP($B22,FD_Lists!$B$4:$B$25,FD_Lists!C$4:C$25)</f>
        <v>South West Water</v>
      </c>
      <c r="D22" s="14" t="str">
        <f>_xlfn.XLOOKUP($B22,FD_Lists!$B$4:$B$25,FD_Lists!D$4:D$25)</f>
        <v>England</v>
      </c>
      <c r="E22" s="14" t="str">
        <f>_xlfn.XLOOKUP($B22,FD_Lists!$B$4:$B$25,FD_Lists!E$4:E$25)</f>
        <v>Company</v>
      </c>
      <c r="F22" s="14" t="str">
        <f>_xlfn.XLOOKUP($B22,FD_Lists!$B$4:$B$25,FD_Lists!F$4:F$25)</f>
        <v>WaSC</v>
      </c>
      <c r="G22" s="148" t="s">
        <v>249</v>
      </c>
      <c r="H22" s="98" t="s">
        <v>519</v>
      </c>
      <c r="I22" s="35" t="str">
        <f t="shared" si="0"/>
        <v>SWBC_OUT5_10_F_PR24_OFWAT</v>
      </c>
      <c r="J22" s="35" t="s">
        <v>119</v>
      </c>
      <c r="K22" s="14" t="str">
        <f>VLOOKUP($H22, F_Outputs_Mapping!$B$5:$F$23, 2, FALSE)</f>
        <v>Average spills per overflow - assuming 100% monitoring</v>
      </c>
      <c r="L22" s="14" t="str">
        <f>VLOOKUP($H22, F_Outputs_Mapping!$B$5:$F$23, 3, FALSE)</f>
        <v>Number</v>
      </c>
      <c r="M22" s="14">
        <f>VLOOKUP($H22, F_Outputs_Mapping!$B$5:$F$23, 4, FALSE)</f>
        <v>2</v>
      </c>
      <c r="N22" s="61" t="s">
        <v>520</v>
      </c>
      <c r="O22" s="63">
        <f>'Analysis_Additional (ENG)'!C202</f>
        <v>20</v>
      </c>
      <c r="P22" s="63">
        <f>'Analysis_Additional (ENG)'!D202</f>
        <v>19.760000000000002</v>
      </c>
      <c r="Q22" s="63">
        <f>'Analysis_Additional (ENG)'!E202</f>
        <v>18.760000000000002</v>
      </c>
      <c r="R22" s="63">
        <f>'Analysis_Additional (ENG)'!F202</f>
        <v>17.95</v>
      </c>
      <c r="S22" s="63">
        <f>'Analysis_Additional (ENG)'!G202</f>
        <v>15.76</v>
      </c>
      <c r="U22" s="14">
        <v>20</v>
      </c>
      <c r="V22" s="14">
        <v>19.760000000000002</v>
      </c>
      <c r="W22" s="14">
        <v>18.760000000000002</v>
      </c>
      <c r="X22" s="14">
        <v>17.95</v>
      </c>
      <c r="Y22" s="14">
        <v>15.76</v>
      </c>
      <c r="Z22" s="48"/>
    </row>
    <row r="23" spans="1:26" x14ac:dyDescent="0.45">
      <c r="A23" s="9"/>
      <c r="B23" s="148" t="s">
        <v>126</v>
      </c>
      <c r="C23" s="14" t="str">
        <f>_xlfn.XLOOKUP($B23,FD_Lists!$B$4:$B$25,FD_Lists!C$4:C$25)</f>
        <v>Bristol Water</v>
      </c>
      <c r="D23" s="14" t="str">
        <f>_xlfn.XLOOKUP($B23,FD_Lists!$B$4:$B$25,FD_Lists!D$4:D$25)</f>
        <v>England</v>
      </c>
      <c r="E23" s="14" t="str">
        <f>_xlfn.XLOOKUP($B23,FD_Lists!$B$4:$B$25,FD_Lists!E$4:E$25)</f>
        <v>Company</v>
      </c>
      <c r="F23" s="14" t="str">
        <f>_xlfn.XLOOKUP($B23,FD_Lists!$B$4:$B$25,FD_Lists!F$4:F$25)</f>
        <v>WoC</v>
      </c>
      <c r="G23" s="148" t="s">
        <v>249</v>
      </c>
      <c r="H23" s="98" t="s">
        <v>519</v>
      </c>
      <c r="I23" s="35" t="str">
        <f t="shared" si="0"/>
        <v>BRLC_OUT5_10_F_PR24_OFWAT</v>
      </c>
      <c r="J23" s="35" t="s">
        <v>119</v>
      </c>
      <c r="K23" s="14" t="str">
        <f>VLOOKUP($H23, F_Outputs_Mapping!$B$5:$F$23, 2, FALSE)</f>
        <v>Average spills per overflow - assuming 100% monitoring</v>
      </c>
      <c r="L23" s="14" t="str">
        <f>VLOOKUP($H23, F_Outputs_Mapping!$B$5:$F$23, 3, FALSE)</f>
        <v>Number</v>
      </c>
      <c r="M23" s="14">
        <f>VLOOKUP($H23, F_Outputs_Mapping!$B$5:$F$23, 4, FALSE)</f>
        <v>2</v>
      </c>
      <c r="N23" s="61" t="s">
        <v>520</v>
      </c>
      <c r="O23" s="63" t="str">
        <f>'Analysis_Additional (ENG)'!C203</f>
        <v>-</v>
      </c>
      <c r="P23" s="63" t="str">
        <f>'Analysis_Additional (ENG)'!D203</f>
        <v>-</v>
      </c>
      <c r="Q23" s="63" t="str">
        <f>'Analysis_Additional (ENG)'!E203</f>
        <v>-</v>
      </c>
      <c r="R23" s="63" t="str">
        <f>'Analysis_Additional (ENG)'!F203</f>
        <v>-</v>
      </c>
      <c r="S23" s="63" t="str">
        <f>'Analysis_Additional (ENG)'!G203</f>
        <v>-</v>
      </c>
      <c r="U23" s="14" t="s">
        <v>170</v>
      </c>
      <c r="V23" s="14" t="s">
        <v>170</v>
      </c>
      <c r="W23" s="14" t="s">
        <v>170</v>
      </c>
      <c r="X23" s="14" t="s">
        <v>170</v>
      </c>
      <c r="Y23" s="14" t="s">
        <v>170</v>
      </c>
      <c r="Z23" s="48"/>
    </row>
    <row r="24" spans="1:26" x14ac:dyDescent="0.45">
      <c r="B24" s="148" t="s">
        <v>73</v>
      </c>
      <c r="C24" s="14" t="str">
        <f>_xlfn.XLOOKUP($B24,FD_Lists!$B$4:$B$25,FD_Lists!C$4:C$25)</f>
        <v>Anglian Water</v>
      </c>
      <c r="D24" s="14" t="str">
        <f>_xlfn.XLOOKUP($B24,FD_Lists!$B$4:$B$25,FD_Lists!D$4:D$25)</f>
        <v>England</v>
      </c>
      <c r="E24" s="14" t="str">
        <f>_xlfn.XLOOKUP($B24,FD_Lists!$B$4:$B$25,FD_Lists!E$4:E$25)</f>
        <v>Company</v>
      </c>
      <c r="F24" s="14" t="str">
        <f>_xlfn.XLOOKUP($B24,FD_Lists!$B$4:$B$25,FD_Lists!F$4:F$25)</f>
        <v>WaSC</v>
      </c>
      <c r="G24" s="148" t="s">
        <v>109</v>
      </c>
      <c r="H24" s="98" t="s">
        <v>253</v>
      </c>
      <c r="I24" s="35" t="str">
        <f t="shared" si="0"/>
        <v>ANHC_OUT5_10_D_PR24_OFWAT</v>
      </c>
      <c r="J24" s="35" t="s">
        <v>119</v>
      </c>
      <c r="K24" s="14" t="str">
        <f>VLOOKUP($H24, F_Outputs_Mapping!$B$5:$F$23, 2, FALSE)</f>
        <v>Uptime</v>
      </c>
      <c r="L24" s="14" t="str">
        <f>VLOOKUP($H24, F_Outputs_Mapping!$B$5:$F$23, 3, FALSE)</f>
        <v>%</v>
      </c>
      <c r="M24" s="14">
        <f>VLOOKUP($H24, F_Outputs_Mapping!$B$5:$F$23, 4, FALSE)</f>
        <v>4</v>
      </c>
      <c r="N24" s="61" t="s">
        <v>520</v>
      </c>
      <c r="O24" s="147">
        <f>'Additional_Analysis (ALL)'!C129</f>
        <v>0.97</v>
      </c>
      <c r="P24" s="147">
        <f>'Additional_Analysis (ALL)'!D129</f>
        <v>0.97250000000000003</v>
      </c>
      <c r="Q24" s="147">
        <f>'Additional_Analysis (ALL)'!E129</f>
        <v>0.97499999999999998</v>
      </c>
      <c r="R24" s="147">
        <f>'Additional_Analysis (ALL)'!F129</f>
        <v>0.97750000000000004</v>
      </c>
      <c r="S24" s="147">
        <f>'Additional_Analysis (ALL)'!G129</f>
        <v>0.97999999999999976</v>
      </c>
      <c r="U24" s="14">
        <v>0.97</v>
      </c>
      <c r="V24" s="14">
        <v>0.97250000000000003</v>
      </c>
      <c r="W24" s="14">
        <v>0.97499999999999998</v>
      </c>
      <c r="X24" s="14">
        <v>0.97750000000000004</v>
      </c>
      <c r="Y24" s="14">
        <v>0.98</v>
      </c>
      <c r="Z24" s="42"/>
    </row>
    <row r="25" spans="1:26" x14ac:dyDescent="0.45">
      <c r="B25" s="148" t="s">
        <v>94</v>
      </c>
      <c r="C25" s="14" t="str">
        <f>_xlfn.XLOOKUP($B25,FD_Lists!$B$4:$B$25,FD_Lists!C$4:C$25)</f>
        <v>Dŵr Cymru</v>
      </c>
      <c r="D25" s="14" t="str">
        <f>_xlfn.XLOOKUP($B25,FD_Lists!$B$4:$B$25,FD_Lists!D$4:D$25)</f>
        <v>Wales</v>
      </c>
      <c r="E25" s="14" t="str">
        <f>_xlfn.XLOOKUP($B25,FD_Lists!$B$4:$B$25,FD_Lists!E$4:E$25)</f>
        <v>Company</v>
      </c>
      <c r="F25" s="14" t="str">
        <f>_xlfn.XLOOKUP($B25,FD_Lists!$B$4:$B$25,FD_Lists!F$4:F$25)</f>
        <v>WaSC</v>
      </c>
      <c r="G25" s="148" t="s">
        <v>109</v>
      </c>
      <c r="H25" s="98" t="s">
        <v>253</v>
      </c>
      <c r="I25" s="35" t="str">
        <f t="shared" si="0"/>
        <v>WSHC_OUT5_10_D_PR24_OFWAT</v>
      </c>
      <c r="J25" s="35" t="s">
        <v>119</v>
      </c>
      <c r="K25" s="14" t="str">
        <f>VLOOKUP($H25, F_Outputs_Mapping!$B$5:$F$23, 2, FALSE)</f>
        <v>Uptime</v>
      </c>
      <c r="L25" s="14" t="str">
        <f>VLOOKUP($H25, F_Outputs_Mapping!$B$5:$F$23, 3, FALSE)</f>
        <v>%</v>
      </c>
      <c r="M25" s="14">
        <f>VLOOKUP($H25, F_Outputs_Mapping!$B$5:$F$23, 4, FALSE)</f>
        <v>4</v>
      </c>
      <c r="N25" s="61" t="s">
        <v>520</v>
      </c>
      <c r="O25" s="147">
        <f>'Additional_Analysis (ALL)'!C130</f>
        <v>0.97</v>
      </c>
      <c r="P25" s="147">
        <f>'Additional_Analysis (ALL)'!D130</f>
        <v>0.97250000000000003</v>
      </c>
      <c r="Q25" s="147">
        <f>'Additional_Analysis (ALL)'!E130</f>
        <v>0.97499999999999998</v>
      </c>
      <c r="R25" s="147">
        <f>'Additional_Analysis (ALL)'!F130</f>
        <v>0.97750000000000004</v>
      </c>
      <c r="S25" s="147">
        <f>'Additional_Analysis (ALL)'!G130</f>
        <v>0.97999999999999976</v>
      </c>
      <c r="U25" s="14">
        <v>0.97</v>
      </c>
      <c r="V25" s="14">
        <v>0.97250000000000003</v>
      </c>
      <c r="W25" s="14">
        <v>0.97499999999999998</v>
      </c>
      <c r="X25" s="14">
        <v>0.97750000000000004</v>
      </c>
      <c r="Y25" s="14">
        <v>0.98</v>
      </c>
      <c r="Z25" s="42"/>
    </row>
    <row r="26" spans="1:26" x14ac:dyDescent="0.45">
      <c r="B26" s="148" t="s">
        <v>95</v>
      </c>
      <c r="C26" s="14" t="str">
        <f>_xlfn.XLOOKUP($B26,FD_Lists!$B$4:$B$25,FD_Lists!C$4:C$25)</f>
        <v>Hafren Dyfrdwy</v>
      </c>
      <c r="D26" s="14" t="str">
        <f>_xlfn.XLOOKUP($B26,FD_Lists!$B$4:$B$25,FD_Lists!D$4:D$25)</f>
        <v>Wales</v>
      </c>
      <c r="E26" s="14" t="str">
        <f>_xlfn.XLOOKUP($B26,FD_Lists!$B$4:$B$25,FD_Lists!E$4:E$25)</f>
        <v>Company</v>
      </c>
      <c r="F26" s="14" t="str">
        <f>_xlfn.XLOOKUP($B26,FD_Lists!$B$4:$B$25,FD_Lists!F$4:F$25)</f>
        <v>WaSC</v>
      </c>
      <c r="G26" s="148" t="s">
        <v>109</v>
      </c>
      <c r="H26" s="98" t="s">
        <v>253</v>
      </c>
      <c r="I26" s="35" t="str">
        <f t="shared" si="0"/>
        <v>HDDC_OUT5_10_D_PR24_OFWAT</v>
      </c>
      <c r="J26" s="35" t="s">
        <v>119</v>
      </c>
      <c r="K26" s="14" t="str">
        <f>VLOOKUP($H26, F_Outputs_Mapping!$B$5:$F$23, 2, FALSE)</f>
        <v>Uptime</v>
      </c>
      <c r="L26" s="14" t="str">
        <f>VLOOKUP($H26, F_Outputs_Mapping!$B$5:$F$23, 3, FALSE)</f>
        <v>%</v>
      </c>
      <c r="M26" s="14">
        <f>VLOOKUP($H26, F_Outputs_Mapping!$B$5:$F$23, 4, FALSE)</f>
        <v>4</v>
      </c>
      <c r="N26" s="61" t="s">
        <v>520</v>
      </c>
      <c r="O26" s="147">
        <f>'Additional_Analysis (ALL)'!C131</f>
        <v>0.97</v>
      </c>
      <c r="P26" s="147">
        <f>'Additional_Analysis (ALL)'!D131</f>
        <v>0.97250000000000003</v>
      </c>
      <c r="Q26" s="147">
        <f>'Additional_Analysis (ALL)'!E131</f>
        <v>0.97499999999999998</v>
      </c>
      <c r="R26" s="147">
        <f>'Additional_Analysis (ALL)'!F131</f>
        <v>0.97750000000000004</v>
      </c>
      <c r="S26" s="147">
        <f>'Additional_Analysis (ALL)'!G131</f>
        <v>0.97999999999999976</v>
      </c>
      <c r="U26" s="14">
        <v>0.97</v>
      </c>
      <c r="V26" s="14">
        <v>0.97250000000000003</v>
      </c>
      <c r="W26" s="14">
        <v>0.97499999999999998</v>
      </c>
      <c r="X26" s="14">
        <v>0.97750000000000004</v>
      </c>
      <c r="Y26" s="14">
        <v>0.98</v>
      </c>
      <c r="Z26" s="42"/>
    </row>
    <row r="27" spans="1:26" x14ac:dyDescent="0.45">
      <c r="B27" s="148" t="s">
        <v>96</v>
      </c>
      <c r="C27" s="14" t="str">
        <f>_xlfn.XLOOKUP($B27,FD_Lists!$B$4:$B$25,FD_Lists!C$4:C$25)</f>
        <v>Northumbrian Water</v>
      </c>
      <c r="D27" s="14" t="str">
        <f>_xlfn.XLOOKUP($B27,FD_Lists!$B$4:$B$25,FD_Lists!D$4:D$25)</f>
        <v>England</v>
      </c>
      <c r="E27" s="14" t="str">
        <f>_xlfn.XLOOKUP($B27,FD_Lists!$B$4:$B$25,FD_Lists!E$4:E$25)</f>
        <v>Company</v>
      </c>
      <c r="F27" s="14" t="str">
        <f>_xlfn.XLOOKUP($B27,FD_Lists!$B$4:$B$25,FD_Lists!F$4:F$25)</f>
        <v>WaSC</v>
      </c>
      <c r="G27" s="148" t="s">
        <v>109</v>
      </c>
      <c r="H27" s="98" t="s">
        <v>253</v>
      </c>
      <c r="I27" s="35" t="str">
        <f t="shared" si="0"/>
        <v>NESC_OUT5_10_D_PR24_OFWAT</v>
      </c>
      <c r="J27" s="35" t="s">
        <v>119</v>
      </c>
      <c r="K27" s="14" t="str">
        <f>VLOOKUP($H27, F_Outputs_Mapping!$B$5:$F$23, 2, FALSE)</f>
        <v>Uptime</v>
      </c>
      <c r="L27" s="14" t="str">
        <f>VLOOKUP($H27, F_Outputs_Mapping!$B$5:$F$23, 3, FALSE)</f>
        <v>%</v>
      </c>
      <c r="M27" s="14">
        <f>VLOOKUP($H27, F_Outputs_Mapping!$B$5:$F$23, 4, FALSE)</f>
        <v>4</v>
      </c>
      <c r="N27" s="61" t="s">
        <v>520</v>
      </c>
      <c r="O27" s="147">
        <f>'Additional_Analysis (ALL)'!C132</f>
        <v>0.97</v>
      </c>
      <c r="P27" s="147">
        <f>'Additional_Analysis (ALL)'!D132</f>
        <v>0.97250000000000003</v>
      </c>
      <c r="Q27" s="147">
        <f>'Additional_Analysis (ALL)'!E132</f>
        <v>0.97499999999999998</v>
      </c>
      <c r="R27" s="147">
        <f>'Additional_Analysis (ALL)'!F132</f>
        <v>0.97750000000000004</v>
      </c>
      <c r="S27" s="147">
        <f>'Additional_Analysis (ALL)'!G132</f>
        <v>0.97999999999999976</v>
      </c>
      <c r="U27" s="14">
        <v>0.97</v>
      </c>
      <c r="V27" s="14">
        <v>0.97250000000000003</v>
      </c>
      <c r="W27" s="14">
        <v>0.97499999999999998</v>
      </c>
      <c r="X27" s="14">
        <v>0.97750000000000004</v>
      </c>
      <c r="Y27" s="14">
        <v>0.98</v>
      </c>
      <c r="Z27" s="42"/>
    </row>
    <row r="28" spans="1:26" x14ac:dyDescent="0.45">
      <c r="B28" s="148" t="s">
        <v>97</v>
      </c>
      <c r="C28" s="14" t="str">
        <f>_xlfn.XLOOKUP($B28,FD_Lists!$B$4:$B$25,FD_Lists!C$4:C$25)</f>
        <v>Severn Trent Water</v>
      </c>
      <c r="D28" s="14" t="str">
        <f>_xlfn.XLOOKUP($B28,FD_Lists!$B$4:$B$25,FD_Lists!D$4:D$25)</f>
        <v>England</v>
      </c>
      <c r="E28" s="14" t="str">
        <f>_xlfn.XLOOKUP($B28,FD_Lists!$B$4:$B$25,FD_Lists!E$4:E$25)</f>
        <v>Company</v>
      </c>
      <c r="F28" s="14" t="str">
        <f>_xlfn.XLOOKUP($B28,FD_Lists!$B$4:$B$25,FD_Lists!F$4:F$25)</f>
        <v>WaSC</v>
      </c>
      <c r="G28" s="148" t="s">
        <v>109</v>
      </c>
      <c r="H28" s="98" t="s">
        <v>253</v>
      </c>
      <c r="I28" s="35" t="str">
        <f t="shared" si="0"/>
        <v>SVEC_OUT5_10_D_PR24_OFWAT</v>
      </c>
      <c r="J28" s="35" t="s">
        <v>119</v>
      </c>
      <c r="K28" s="14" t="str">
        <f>VLOOKUP($H28, F_Outputs_Mapping!$B$5:$F$23, 2, FALSE)</f>
        <v>Uptime</v>
      </c>
      <c r="L28" s="14" t="str">
        <f>VLOOKUP($H28, F_Outputs_Mapping!$B$5:$F$23, 3, FALSE)</f>
        <v>%</v>
      </c>
      <c r="M28" s="14">
        <f>VLOOKUP($H28, F_Outputs_Mapping!$B$5:$F$23, 4, FALSE)</f>
        <v>4</v>
      </c>
      <c r="N28" s="61" t="s">
        <v>520</v>
      </c>
      <c r="O28" s="147">
        <f>'Additional_Analysis (ALL)'!C133</f>
        <v>0.97</v>
      </c>
      <c r="P28" s="147">
        <f>'Additional_Analysis (ALL)'!D133</f>
        <v>0.97250000000000003</v>
      </c>
      <c r="Q28" s="147">
        <f>'Additional_Analysis (ALL)'!E133</f>
        <v>0.97499999999999998</v>
      </c>
      <c r="R28" s="147">
        <f>'Additional_Analysis (ALL)'!F133</f>
        <v>0.97750000000000004</v>
      </c>
      <c r="S28" s="147">
        <f>'Additional_Analysis (ALL)'!G133</f>
        <v>0.97999999999999976</v>
      </c>
      <c r="U28" s="14">
        <v>0.97</v>
      </c>
      <c r="V28" s="14">
        <v>0.97250000000000003</v>
      </c>
      <c r="W28" s="14">
        <v>0.97499999999999998</v>
      </c>
      <c r="X28" s="14">
        <v>0.97750000000000004</v>
      </c>
      <c r="Y28" s="14">
        <v>0.98</v>
      </c>
      <c r="Z28" s="42"/>
    </row>
    <row r="29" spans="1:26" x14ac:dyDescent="0.45">
      <c r="B29" s="148" t="s">
        <v>99</v>
      </c>
      <c r="C29" s="14" t="str">
        <f>_xlfn.XLOOKUP($B29,FD_Lists!$B$4:$B$25,FD_Lists!C$4:C$25)</f>
        <v>Southern Water</v>
      </c>
      <c r="D29" s="14" t="str">
        <f>_xlfn.XLOOKUP($B29,FD_Lists!$B$4:$B$25,FD_Lists!D$4:D$25)</f>
        <v>England</v>
      </c>
      <c r="E29" s="14" t="str">
        <f>_xlfn.XLOOKUP($B29,FD_Lists!$B$4:$B$25,FD_Lists!E$4:E$25)</f>
        <v>Company</v>
      </c>
      <c r="F29" s="14" t="str">
        <f>_xlfn.XLOOKUP($B29,FD_Lists!$B$4:$B$25,FD_Lists!F$4:F$25)</f>
        <v>WaSC</v>
      </c>
      <c r="G29" s="148" t="s">
        <v>109</v>
      </c>
      <c r="H29" s="98" t="s">
        <v>253</v>
      </c>
      <c r="I29" s="35" t="str">
        <f t="shared" si="0"/>
        <v>SRNC_OUT5_10_D_PR24_OFWAT</v>
      </c>
      <c r="J29" s="35" t="s">
        <v>119</v>
      </c>
      <c r="K29" s="14" t="str">
        <f>VLOOKUP($H29, F_Outputs_Mapping!$B$5:$F$23, 2, FALSE)</f>
        <v>Uptime</v>
      </c>
      <c r="L29" s="14" t="str">
        <f>VLOOKUP($H29, F_Outputs_Mapping!$B$5:$F$23, 3, FALSE)</f>
        <v>%</v>
      </c>
      <c r="M29" s="14">
        <f>VLOOKUP($H29, F_Outputs_Mapping!$B$5:$F$23, 4, FALSE)</f>
        <v>4</v>
      </c>
      <c r="N29" s="61" t="s">
        <v>520</v>
      </c>
      <c r="O29" s="147">
        <f>'Additional_Analysis (ALL)'!C134</f>
        <v>0.97</v>
      </c>
      <c r="P29" s="147">
        <f>'Additional_Analysis (ALL)'!D134</f>
        <v>0.97250000000000003</v>
      </c>
      <c r="Q29" s="147">
        <f>'Additional_Analysis (ALL)'!E134</f>
        <v>0.97499999999999998</v>
      </c>
      <c r="R29" s="147">
        <f>'Additional_Analysis (ALL)'!F134</f>
        <v>0.97750000000000004</v>
      </c>
      <c r="S29" s="147">
        <f>'Additional_Analysis (ALL)'!G134</f>
        <v>0.97999999999999976</v>
      </c>
      <c r="U29" s="14">
        <v>0.97</v>
      </c>
      <c r="V29" s="14">
        <v>0.97250000000000003</v>
      </c>
      <c r="W29" s="14">
        <v>0.97499999999999998</v>
      </c>
      <c r="X29" s="14">
        <v>0.97750000000000004</v>
      </c>
      <c r="Y29" s="14">
        <v>0.98</v>
      </c>
      <c r="Z29" s="42"/>
    </row>
    <row r="30" spans="1:26" x14ac:dyDescent="0.45">
      <c r="B30" s="148" t="s">
        <v>100</v>
      </c>
      <c r="C30" s="14" t="str">
        <f>_xlfn.XLOOKUP($B30,FD_Lists!$B$4:$B$25,FD_Lists!C$4:C$25)</f>
        <v>Thames Water</v>
      </c>
      <c r="D30" s="14" t="str">
        <f>_xlfn.XLOOKUP($B30,FD_Lists!$B$4:$B$25,FD_Lists!D$4:D$25)</f>
        <v>England</v>
      </c>
      <c r="E30" s="14" t="str">
        <f>_xlfn.XLOOKUP($B30,FD_Lists!$B$4:$B$25,FD_Lists!E$4:E$25)</f>
        <v>Company</v>
      </c>
      <c r="F30" s="14" t="str">
        <f>_xlfn.XLOOKUP($B30,FD_Lists!$B$4:$B$25,FD_Lists!F$4:F$25)</f>
        <v>WaSC</v>
      </c>
      <c r="G30" s="148" t="s">
        <v>109</v>
      </c>
      <c r="H30" s="98" t="s">
        <v>253</v>
      </c>
      <c r="I30" s="35" t="str">
        <f t="shared" si="0"/>
        <v>TMSC_OUT5_10_D_PR24_OFWAT</v>
      </c>
      <c r="J30" s="35" t="s">
        <v>119</v>
      </c>
      <c r="K30" s="14" t="str">
        <f>VLOOKUP($H30, F_Outputs_Mapping!$B$5:$F$23, 2, FALSE)</f>
        <v>Uptime</v>
      </c>
      <c r="L30" s="14" t="str">
        <f>VLOOKUP($H30, F_Outputs_Mapping!$B$5:$F$23, 3, FALSE)</f>
        <v>%</v>
      </c>
      <c r="M30" s="14">
        <f>VLOOKUP($H30, F_Outputs_Mapping!$B$5:$F$23, 4, FALSE)</f>
        <v>4</v>
      </c>
      <c r="N30" s="61" t="s">
        <v>520</v>
      </c>
      <c r="O30" s="147">
        <f>'Additional_Analysis (ALL)'!C135</f>
        <v>0.97</v>
      </c>
      <c r="P30" s="147">
        <f>'Additional_Analysis (ALL)'!D135</f>
        <v>0.97250000000000003</v>
      </c>
      <c r="Q30" s="147">
        <f>'Additional_Analysis (ALL)'!E135</f>
        <v>0.97499999999999998</v>
      </c>
      <c r="R30" s="147">
        <f>'Additional_Analysis (ALL)'!F135</f>
        <v>0.97750000000000004</v>
      </c>
      <c r="S30" s="147">
        <f>'Additional_Analysis (ALL)'!G135</f>
        <v>0.97999999999999976</v>
      </c>
      <c r="U30" s="14">
        <v>0.97</v>
      </c>
      <c r="V30" s="14">
        <v>0.97250000000000003</v>
      </c>
      <c r="W30" s="14">
        <v>0.97499999999999998</v>
      </c>
      <c r="X30" s="14">
        <v>0.97750000000000004</v>
      </c>
      <c r="Y30" s="14">
        <v>0.98</v>
      </c>
      <c r="Z30" s="42"/>
    </row>
    <row r="31" spans="1:26" x14ac:dyDescent="0.45">
      <c r="B31" s="148" t="s">
        <v>101</v>
      </c>
      <c r="C31" s="14" t="str">
        <f>_xlfn.XLOOKUP($B31,FD_Lists!$B$4:$B$25,FD_Lists!C$4:C$25)</f>
        <v xml:space="preserve">United Utilities </v>
      </c>
      <c r="D31" s="14" t="str">
        <f>_xlfn.XLOOKUP($B31,FD_Lists!$B$4:$B$25,FD_Lists!D$4:D$25)</f>
        <v>England</v>
      </c>
      <c r="E31" s="14" t="str">
        <f>_xlfn.XLOOKUP($B31,FD_Lists!$B$4:$B$25,FD_Lists!E$4:E$25)</f>
        <v>Company</v>
      </c>
      <c r="F31" s="14" t="str">
        <f>_xlfn.XLOOKUP($B31,FD_Lists!$B$4:$B$25,FD_Lists!F$4:F$25)</f>
        <v>WaSC</v>
      </c>
      <c r="G31" s="148" t="s">
        <v>109</v>
      </c>
      <c r="H31" s="98" t="s">
        <v>253</v>
      </c>
      <c r="I31" s="35" t="str">
        <f t="shared" si="0"/>
        <v>NWTC_OUT5_10_D_PR24_OFWAT</v>
      </c>
      <c r="J31" s="35" t="s">
        <v>119</v>
      </c>
      <c r="K31" s="14" t="str">
        <f>VLOOKUP($H31, F_Outputs_Mapping!$B$5:$F$23, 2, FALSE)</f>
        <v>Uptime</v>
      </c>
      <c r="L31" s="14" t="str">
        <f>VLOOKUP($H31, F_Outputs_Mapping!$B$5:$F$23, 3, FALSE)</f>
        <v>%</v>
      </c>
      <c r="M31" s="14">
        <f>VLOOKUP($H31, F_Outputs_Mapping!$B$5:$F$23, 4, FALSE)</f>
        <v>4</v>
      </c>
      <c r="N31" s="61" t="s">
        <v>520</v>
      </c>
      <c r="O31" s="147">
        <f>'Additional_Analysis (ALL)'!C136</f>
        <v>0.97</v>
      </c>
      <c r="P31" s="147">
        <f>'Additional_Analysis (ALL)'!D136</f>
        <v>0.97250000000000003</v>
      </c>
      <c r="Q31" s="147">
        <f>'Additional_Analysis (ALL)'!E136</f>
        <v>0.97499999999999998</v>
      </c>
      <c r="R31" s="147">
        <f>'Additional_Analysis (ALL)'!F136</f>
        <v>0.97750000000000004</v>
      </c>
      <c r="S31" s="147">
        <f>'Additional_Analysis (ALL)'!G136</f>
        <v>0.97999999999999976</v>
      </c>
      <c r="U31" s="14">
        <v>0.97</v>
      </c>
      <c r="V31" s="14">
        <v>0.97250000000000003</v>
      </c>
      <c r="W31" s="14">
        <v>0.97499999999999998</v>
      </c>
      <c r="X31" s="14">
        <v>0.97750000000000004</v>
      </c>
      <c r="Y31" s="14">
        <v>0.98</v>
      </c>
      <c r="Z31" s="42"/>
    </row>
    <row r="32" spans="1:26" x14ac:dyDescent="0.45">
      <c r="B32" s="148" t="s">
        <v>102</v>
      </c>
      <c r="C32" s="14" t="str">
        <f>_xlfn.XLOOKUP($B32,FD_Lists!$B$4:$B$25,FD_Lists!C$4:C$25)</f>
        <v>Wessex Water</v>
      </c>
      <c r="D32" s="14" t="str">
        <f>_xlfn.XLOOKUP($B32,FD_Lists!$B$4:$B$25,FD_Lists!D$4:D$25)</f>
        <v>England</v>
      </c>
      <c r="E32" s="14" t="str">
        <f>_xlfn.XLOOKUP($B32,FD_Lists!$B$4:$B$25,FD_Lists!E$4:E$25)</f>
        <v>Company</v>
      </c>
      <c r="F32" s="14" t="str">
        <f>_xlfn.XLOOKUP($B32,FD_Lists!$B$4:$B$25,FD_Lists!F$4:F$25)</f>
        <v>WaSC</v>
      </c>
      <c r="G32" s="148" t="s">
        <v>109</v>
      </c>
      <c r="H32" s="98" t="s">
        <v>253</v>
      </c>
      <c r="I32" s="35" t="str">
        <f t="shared" si="0"/>
        <v>WSXC_OUT5_10_D_PR24_OFWAT</v>
      </c>
      <c r="J32" s="35" t="s">
        <v>119</v>
      </c>
      <c r="K32" s="14" t="str">
        <f>VLOOKUP($H32, F_Outputs_Mapping!$B$5:$F$23, 2, FALSE)</f>
        <v>Uptime</v>
      </c>
      <c r="L32" s="14" t="str">
        <f>VLOOKUP($H32, F_Outputs_Mapping!$B$5:$F$23, 3, FALSE)</f>
        <v>%</v>
      </c>
      <c r="M32" s="14">
        <f>VLOOKUP($H32, F_Outputs_Mapping!$B$5:$F$23, 4, FALSE)</f>
        <v>4</v>
      </c>
      <c r="N32" s="61" t="s">
        <v>520</v>
      </c>
      <c r="O32" s="147">
        <f>'Additional_Analysis (ALL)'!C137</f>
        <v>0.97</v>
      </c>
      <c r="P32" s="147">
        <f>'Additional_Analysis (ALL)'!D137</f>
        <v>0.97250000000000003</v>
      </c>
      <c r="Q32" s="147">
        <f>'Additional_Analysis (ALL)'!E137</f>
        <v>0.97499999999999998</v>
      </c>
      <c r="R32" s="147">
        <f>'Additional_Analysis (ALL)'!F137</f>
        <v>0.97750000000000004</v>
      </c>
      <c r="S32" s="147">
        <f>'Additional_Analysis (ALL)'!G137</f>
        <v>0.97999999999999976</v>
      </c>
      <c r="U32" s="14">
        <v>0.97</v>
      </c>
      <c r="V32" s="14">
        <v>0.97250000000000003</v>
      </c>
      <c r="W32" s="14">
        <v>0.97499999999999998</v>
      </c>
      <c r="X32" s="14">
        <v>0.97750000000000004</v>
      </c>
      <c r="Y32" s="14">
        <v>0.98</v>
      </c>
      <c r="Z32" s="42"/>
    </row>
    <row r="33" spans="1:26" x14ac:dyDescent="0.45">
      <c r="B33" s="148" t="s">
        <v>103</v>
      </c>
      <c r="C33" s="14" t="str">
        <f>_xlfn.XLOOKUP($B33,FD_Lists!$B$4:$B$25,FD_Lists!C$4:C$25)</f>
        <v>Yorkshire Water</v>
      </c>
      <c r="D33" s="14" t="str">
        <f>_xlfn.XLOOKUP($B33,FD_Lists!$B$4:$B$25,FD_Lists!D$4:D$25)</f>
        <v>England</v>
      </c>
      <c r="E33" s="14" t="str">
        <f>_xlfn.XLOOKUP($B33,FD_Lists!$B$4:$B$25,FD_Lists!E$4:E$25)</f>
        <v>Company</v>
      </c>
      <c r="F33" s="14" t="str">
        <f>_xlfn.XLOOKUP($B33,FD_Lists!$B$4:$B$25,FD_Lists!F$4:F$25)</f>
        <v>WaSC</v>
      </c>
      <c r="G33" s="148" t="s">
        <v>109</v>
      </c>
      <c r="H33" s="98" t="s">
        <v>253</v>
      </c>
      <c r="I33" s="35" t="str">
        <f t="shared" si="0"/>
        <v>YKYC_OUT5_10_D_PR24_OFWAT</v>
      </c>
      <c r="J33" s="35" t="s">
        <v>119</v>
      </c>
      <c r="K33" s="14" t="str">
        <f>VLOOKUP($H33, F_Outputs_Mapping!$B$5:$F$23, 2, FALSE)</f>
        <v>Uptime</v>
      </c>
      <c r="L33" s="14" t="str">
        <f>VLOOKUP($H33, F_Outputs_Mapping!$B$5:$F$23, 3, FALSE)</f>
        <v>%</v>
      </c>
      <c r="M33" s="14">
        <f>VLOOKUP($H33, F_Outputs_Mapping!$B$5:$F$23, 4, FALSE)</f>
        <v>4</v>
      </c>
      <c r="N33" s="61" t="s">
        <v>520</v>
      </c>
      <c r="O33" s="147">
        <f>'Additional_Analysis (ALL)'!C138</f>
        <v>0.97</v>
      </c>
      <c r="P33" s="147">
        <f>'Additional_Analysis (ALL)'!D138</f>
        <v>0.97250000000000003</v>
      </c>
      <c r="Q33" s="147">
        <f>'Additional_Analysis (ALL)'!E138</f>
        <v>0.97499999999999998</v>
      </c>
      <c r="R33" s="147">
        <f>'Additional_Analysis (ALL)'!F138</f>
        <v>0.97750000000000004</v>
      </c>
      <c r="S33" s="147">
        <f>'Additional_Analysis (ALL)'!G138</f>
        <v>0.97999999999999976</v>
      </c>
      <c r="U33" s="14">
        <v>0.97</v>
      </c>
      <c r="V33" s="14">
        <v>0.97250000000000003</v>
      </c>
      <c r="W33" s="14">
        <v>0.97499999999999998</v>
      </c>
      <c r="X33" s="14">
        <v>0.97750000000000004</v>
      </c>
      <c r="Y33" s="14">
        <v>0.98</v>
      </c>
      <c r="Z33" s="42"/>
    </row>
    <row r="34" spans="1:26" x14ac:dyDescent="0.45">
      <c r="B34" s="148" t="s">
        <v>121</v>
      </c>
      <c r="C34" s="14" t="str">
        <f>_xlfn.XLOOKUP($B34,FD_Lists!$B$4:$B$25,FD_Lists!C$4:C$25)</f>
        <v>Affinity Water</v>
      </c>
      <c r="D34" s="14" t="str">
        <f>_xlfn.XLOOKUP($B34,FD_Lists!$B$4:$B$25,FD_Lists!D$4:D$25)</f>
        <v>England</v>
      </c>
      <c r="E34" s="14" t="str">
        <f>_xlfn.XLOOKUP($B34,FD_Lists!$B$4:$B$25,FD_Lists!E$4:E$25)</f>
        <v>Company</v>
      </c>
      <c r="F34" s="14" t="str">
        <f>_xlfn.XLOOKUP($B34,FD_Lists!$B$4:$B$25,FD_Lists!F$4:F$25)</f>
        <v>WoC</v>
      </c>
      <c r="G34" s="148" t="s">
        <v>109</v>
      </c>
      <c r="H34" s="98" t="s">
        <v>253</v>
      </c>
      <c r="I34" s="35" t="str">
        <f t="shared" si="0"/>
        <v>AFWC_OUT5_10_D_PR24_OFWAT</v>
      </c>
      <c r="J34" s="35" t="s">
        <v>119</v>
      </c>
      <c r="K34" s="14" t="str">
        <f>VLOOKUP($H34, F_Outputs_Mapping!$B$5:$F$23, 2, FALSE)</f>
        <v>Uptime</v>
      </c>
      <c r="L34" s="14" t="str">
        <f>VLOOKUP($H34, F_Outputs_Mapping!$B$5:$F$23, 3, FALSE)</f>
        <v>%</v>
      </c>
      <c r="M34" s="14">
        <f>VLOOKUP($H34, F_Outputs_Mapping!$B$5:$F$23, 4, FALSE)</f>
        <v>4</v>
      </c>
      <c r="N34" s="61" t="s">
        <v>520</v>
      </c>
      <c r="O34" s="147" t="str">
        <f>'Additional_Analysis (ALL)'!C139</f>
        <v>-</v>
      </c>
      <c r="P34" s="147" t="str">
        <f>'Additional_Analysis (ALL)'!D139</f>
        <v>-</v>
      </c>
      <c r="Q34" s="147" t="str">
        <f>'Additional_Analysis (ALL)'!E139</f>
        <v>-</v>
      </c>
      <c r="R34" s="147" t="str">
        <f>'Additional_Analysis (ALL)'!F139</f>
        <v>-</v>
      </c>
      <c r="S34" s="147" t="str">
        <f>'Additional_Analysis (ALL)'!G139</f>
        <v>-</v>
      </c>
      <c r="U34" s="14" t="s">
        <v>170</v>
      </c>
      <c r="V34" s="14" t="s">
        <v>170</v>
      </c>
      <c r="W34" s="14" t="s">
        <v>170</v>
      </c>
      <c r="X34" s="14" t="s">
        <v>170</v>
      </c>
      <c r="Y34" s="14" t="s">
        <v>170</v>
      </c>
      <c r="Z34" s="42"/>
    </row>
    <row r="35" spans="1:26" x14ac:dyDescent="0.45">
      <c r="B35" s="148" t="s">
        <v>122</v>
      </c>
      <c r="C35" s="14" t="str">
        <f>_xlfn.XLOOKUP($B35,FD_Lists!$B$4:$B$25,FD_Lists!C$4:C$25)</f>
        <v>Portsmouth Water</v>
      </c>
      <c r="D35" s="14" t="str">
        <f>_xlfn.XLOOKUP($B35,FD_Lists!$B$4:$B$25,FD_Lists!D$4:D$25)</f>
        <v>England</v>
      </c>
      <c r="E35" s="14" t="str">
        <f>_xlfn.XLOOKUP($B35,FD_Lists!$B$4:$B$25,FD_Lists!E$4:E$25)</f>
        <v>Company</v>
      </c>
      <c r="F35" s="14" t="str">
        <f>_xlfn.XLOOKUP($B35,FD_Lists!$B$4:$B$25,FD_Lists!F$4:F$25)</f>
        <v>WoC</v>
      </c>
      <c r="G35" s="148" t="s">
        <v>109</v>
      </c>
      <c r="H35" s="98" t="s">
        <v>253</v>
      </c>
      <c r="I35" s="35" t="str">
        <f t="shared" si="0"/>
        <v>PRTC_OUT5_10_D_PR24_OFWAT</v>
      </c>
      <c r="J35" s="35" t="s">
        <v>119</v>
      </c>
      <c r="K35" s="14" t="str">
        <f>VLOOKUP($H35, F_Outputs_Mapping!$B$5:$F$23, 2, FALSE)</f>
        <v>Uptime</v>
      </c>
      <c r="L35" s="14" t="str">
        <f>VLOOKUP($H35, F_Outputs_Mapping!$B$5:$F$23, 3, FALSE)</f>
        <v>%</v>
      </c>
      <c r="M35" s="14">
        <f>VLOOKUP($H35, F_Outputs_Mapping!$B$5:$F$23, 4, FALSE)</f>
        <v>4</v>
      </c>
      <c r="N35" s="61" t="s">
        <v>520</v>
      </c>
      <c r="O35" s="147" t="str">
        <f>'Additional_Analysis (ALL)'!C140</f>
        <v>-</v>
      </c>
      <c r="P35" s="147" t="str">
        <f>'Additional_Analysis (ALL)'!D140</f>
        <v>-</v>
      </c>
      <c r="Q35" s="147" t="str">
        <f>'Additional_Analysis (ALL)'!E140</f>
        <v>-</v>
      </c>
      <c r="R35" s="147" t="str">
        <f>'Additional_Analysis (ALL)'!F140</f>
        <v>-</v>
      </c>
      <c r="S35" s="147" t="str">
        <f>'Additional_Analysis (ALL)'!G140</f>
        <v>-</v>
      </c>
      <c r="U35" s="14" t="s">
        <v>170</v>
      </c>
      <c r="V35" s="14" t="s">
        <v>170</v>
      </c>
      <c r="W35" s="14" t="s">
        <v>170</v>
      </c>
      <c r="X35" s="14" t="s">
        <v>170</v>
      </c>
      <c r="Y35" s="14" t="s">
        <v>170</v>
      </c>
      <c r="Z35" s="42"/>
    </row>
    <row r="36" spans="1:26" x14ac:dyDescent="0.45">
      <c r="B36" s="148" t="s">
        <v>123</v>
      </c>
      <c r="C36" s="14" t="str">
        <f>_xlfn.XLOOKUP($B36,FD_Lists!$B$4:$B$25,FD_Lists!C$4:C$25)</f>
        <v>South East Water</v>
      </c>
      <c r="D36" s="14" t="str">
        <f>_xlfn.XLOOKUP($B36,FD_Lists!$B$4:$B$25,FD_Lists!D$4:D$25)</f>
        <v>England</v>
      </c>
      <c r="E36" s="14" t="str">
        <f>_xlfn.XLOOKUP($B36,FD_Lists!$B$4:$B$25,FD_Lists!E$4:E$25)</f>
        <v>Company</v>
      </c>
      <c r="F36" s="14" t="str">
        <f>_xlfn.XLOOKUP($B36,FD_Lists!$B$4:$B$25,FD_Lists!F$4:F$25)</f>
        <v>WoC</v>
      </c>
      <c r="G36" s="148" t="s">
        <v>109</v>
      </c>
      <c r="H36" s="98" t="s">
        <v>253</v>
      </c>
      <c r="I36" s="35" t="str">
        <f t="shared" si="0"/>
        <v>SEWC_OUT5_10_D_PR24_OFWAT</v>
      </c>
      <c r="J36" s="35" t="s">
        <v>119</v>
      </c>
      <c r="K36" s="14" t="str">
        <f>VLOOKUP($H36, F_Outputs_Mapping!$B$5:$F$23, 2, FALSE)</f>
        <v>Uptime</v>
      </c>
      <c r="L36" s="14" t="str">
        <f>VLOOKUP($H36, F_Outputs_Mapping!$B$5:$F$23, 3, FALSE)</f>
        <v>%</v>
      </c>
      <c r="M36" s="14">
        <f>VLOOKUP($H36, F_Outputs_Mapping!$B$5:$F$23, 4, FALSE)</f>
        <v>4</v>
      </c>
      <c r="N36" s="61" t="s">
        <v>520</v>
      </c>
      <c r="O36" s="147" t="str">
        <f>'Additional_Analysis (ALL)'!C141</f>
        <v>-</v>
      </c>
      <c r="P36" s="147" t="str">
        <f>'Additional_Analysis (ALL)'!D141</f>
        <v>-</v>
      </c>
      <c r="Q36" s="147" t="str">
        <f>'Additional_Analysis (ALL)'!E141</f>
        <v>-</v>
      </c>
      <c r="R36" s="147" t="str">
        <f>'Additional_Analysis (ALL)'!F141</f>
        <v>-</v>
      </c>
      <c r="S36" s="147" t="str">
        <f>'Additional_Analysis (ALL)'!G141</f>
        <v>-</v>
      </c>
      <c r="U36" s="14" t="s">
        <v>170</v>
      </c>
      <c r="V36" s="14" t="s">
        <v>170</v>
      </c>
      <c r="W36" s="14" t="s">
        <v>170</v>
      </c>
      <c r="X36" s="14" t="s">
        <v>170</v>
      </c>
      <c r="Y36" s="14" t="s">
        <v>170</v>
      </c>
      <c r="Z36" s="42"/>
    </row>
    <row r="37" spans="1:26" x14ac:dyDescent="0.45">
      <c r="B37" s="148" t="s">
        <v>124</v>
      </c>
      <c r="C37" s="14" t="str">
        <f>_xlfn.XLOOKUP($B37,FD_Lists!$B$4:$B$25,FD_Lists!C$4:C$25)</f>
        <v>South Staffordshire Water</v>
      </c>
      <c r="D37" s="14" t="str">
        <f>_xlfn.XLOOKUP($B37,FD_Lists!$B$4:$B$25,FD_Lists!D$4:D$25)</f>
        <v>England</v>
      </c>
      <c r="E37" s="14" t="str">
        <f>_xlfn.XLOOKUP($B37,FD_Lists!$B$4:$B$25,FD_Lists!E$4:E$25)</f>
        <v>Company</v>
      </c>
      <c r="F37" s="14" t="str">
        <f>_xlfn.XLOOKUP($B37,FD_Lists!$B$4:$B$25,FD_Lists!F$4:F$25)</f>
        <v>WoC</v>
      </c>
      <c r="G37" s="148" t="s">
        <v>109</v>
      </c>
      <c r="H37" s="98" t="s">
        <v>253</v>
      </c>
      <c r="I37" s="35" t="str">
        <f t="shared" si="0"/>
        <v>SSCC_OUT5_10_D_PR24_OFWAT</v>
      </c>
      <c r="J37" s="35" t="s">
        <v>119</v>
      </c>
      <c r="K37" s="14" t="str">
        <f>VLOOKUP($H37, F_Outputs_Mapping!$B$5:$F$23, 2, FALSE)</f>
        <v>Uptime</v>
      </c>
      <c r="L37" s="14" t="str">
        <f>VLOOKUP($H37, F_Outputs_Mapping!$B$5:$F$23, 3, FALSE)</f>
        <v>%</v>
      </c>
      <c r="M37" s="14">
        <f>VLOOKUP($H37, F_Outputs_Mapping!$B$5:$F$23, 4, FALSE)</f>
        <v>4</v>
      </c>
      <c r="N37" s="61" t="s">
        <v>520</v>
      </c>
      <c r="O37" s="147" t="str">
        <f>'Additional_Analysis (ALL)'!C142</f>
        <v>-</v>
      </c>
      <c r="P37" s="147" t="str">
        <f>'Additional_Analysis (ALL)'!D142</f>
        <v>-</v>
      </c>
      <c r="Q37" s="147" t="str">
        <f>'Additional_Analysis (ALL)'!E142</f>
        <v>-</v>
      </c>
      <c r="R37" s="147" t="str">
        <f>'Additional_Analysis (ALL)'!F142</f>
        <v>-</v>
      </c>
      <c r="S37" s="147" t="str">
        <f>'Additional_Analysis (ALL)'!G142</f>
        <v>-</v>
      </c>
      <c r="U37" s="14" t="s">
        <v>170</v>
      </c>
      <c r="V37" s="14" t="s">
        <v>170</v>
      </c>
      <c r="W37" s="14" t="s">
        <v>170</v>
      </c>
      <c r="X37" s="14" t="s">
        <v>170</v>
      </c>
      <c r="Y37" s="14" t="s">
        <v>170</v>
      </c>
      <c r="Z37" s="42"/>
    </row>
    <row r="38" spans="1:26" x14ac:dyDescent="0.45">
      <c r="B38" s="148" t="s">
        <v>125</v>
      </c>
      <c r="C38" s="14" t="str">
        <f>_xlfn.XLOOKUP($B38,FD_Lists!$B$4:$B$25,FD_Lists!C$4:C$25)</f>
        <v>SES Water</v>
      </c>
      <c r="D38" s="14" t="str">
        <f>_xlfn.XLOOKUP($B38,FD_Lists!$B$4:$B$25,FD_Lists!D$4:D$25)</f>
        <v>England</v>
      </c>
      <c r="E38" s="14" t="str">
        <f>_xlfn.XLOOKUP($B38,FD_Lists!$B$4:$B$25,FD_Lists!E$4:E$25)</f>
        <v>Company</v>
      </c>
      <c r="F38" s="14" t="str">
        <f>_xlfn.XLOOKUP($B38,FD_Lists!$B$4:$B$25,FD_Lists!F$4:F$25)</f>
        <v>WoC</v>
      </c>
      <c r="G38" s="148" t="s">
        <v>109</v>
      </c>
      <c r="H38" s="98" t="s">
        <v>253</v>
      </c>
      <c r="I38" s="35" t="str">
        <f t="shared" si="0"/>
        <v>SESC_OUT5_10_D_PR24_OFWAT</v>
      </c>
      <c r="J38" s="35" t="s">
        <v>119</v>
      </c>
      <c r="K38" s="14" t="str">
        <f>VLOOKUP($H38, F_Outputs_Mapping!$B$5:$F$23, 2, FALSE)</f>
        <v>Uptime</v>
      </c>
      <c r="L38" s="14" t="str">
        <f>VLOOKUP($H38, F_Outputs_Mapping!$B$5:$F$23, 3, FALSE)</f>
        <v>%</v>
      </c>
      <c r="M38" s="14">
        <f>VLOOKUP($H38, F_Outputs_Mapping!$B$5:$F$23, 4, FALSE)</f>
        <v>4</v>
      </c>
      <c r="N38" s="61" t="s">
        <v>520</v>
      </c>
      <c r="O38" s="147" t="str">
        <f>'Additional_Analysis (ALL)'!C143</f>
        <v>-</v>
      </c>
      <c r="P38" s="147" t="str">
        <f>'Additional_Analysis (ALL)'!D143</f>
        <v>-</v>
      </c>
      <c r="Q38" s="147" t="str">
        <f>'Additional_Analysis (ALL)'!E143</f>
        <v>-</v>
      </c>
      <c r="R38" s="147" t="str">
        <f>'Additional_Analysis (ALL)'!F143</f>
        <v>-</v>
      </c>
      <c r="S38" s="147" t="str">
        <f>'Additional_Analysis (ALL)'!G143</f>
        <v>-</v>
      </c>
      <c r="U38" s="14" t="s">
        <v>170</v>
      </c>
      <c r="V38" s="14" t="s">
        <v>170</v>
      </c>
      <c r="W38" s="14" t="s">
        <v>170</v>
      </c>
      <c r="X38" s="14" t="s">
        <v>170</v>
      </c>
      <c r="Y38" s="14" t="s">
        <v>170</v>
      </c>
      <c r="Z38" s="42"/>
    </row>
    <row r="39" spans="1:26" x14ac:dyDescent="0.45">
      <c r="B39" s="148" t="s">
        <v>98</v>
      </c>
      <c r="C39" s="14" t="str">
        <f>_xlfn.XLOOKUP($B39,FD_Lists!$B$4:$B$25,FD_Lists!C$4:C$25)</f>
        <v>South West Water</v>
      </c>
      <c r="D39" s="14" t="str">
        <f>_xlfn.XLOOKUP($B39,FD_Lists!$B$4:$B$25,FD_Lists!D$4:D$25)</f>
        <v>England</v>
      </c>
      <c r="E39" s="14" t="str">
        <f>_xlfn.XLOOKUP($B39,FD_Lists!$B$4:$B$25,FD_Lists!E$4:E$25)</f>
        <v>Company</v>
      </c>
      <c r="F39" s="14" t="str">
        <f>_xlfn.XLOOKUP($B39,FD_Lists!$B$4:$B$25,FD_Lists!F$4:F$25)</f>
        <v>WaSC</v>
      </c>
      <c r="G39" s="148" t="s">
        <v>109</v>
      </c>
      <c r="H39" s="98" t="s">
        <v>253</v>
      </c>
      <c r="I39" s="35" t="str">
        <f t="shared" si="0"/>
        <v>SWBC_OUT5_10_D_PR24_OFWAT</v>
      </c>
      <c r="J39" s="35" t="s">
        <v>119</v>
      </c>
      <c r="K39" s="14" t="str">
        <f>VLOOKUP($H39, F_Outputs_Mapping!$B$5:$F$23, 2, FALSE)</f>
        <v>Uptime</v>
      </c>
      <c r="L39" s="14" t="str">
        <f>VLOOKUP($H39, F_Outputs_Mapping!$B$5:$F$23, 3, FALSE)</f>
        <v>%</v>
      </c>
      <c r="M39" s="14">
        <f>VLOOKUP($H39, F_Outputs_Mapping!$B$5:$F$23, 4, FALSE)</f>
        <v>4</v>
      </c>
      <c r="N39" s="61" t="s">
        <v>520</v>
      </c>
      <c r="O39" s="147">
        <f>'Additional_Analysis (ALL)'!C144</f>
        <v>0.97</v>
      </c>
      <c r="P39" s="147">
        <f>'Additional_Analysis (ALL)'!D144</f>
        <v>0.97250000000000003</v>
      </c>
      <c r="Q39" s="147">
        <f>'Additional_Analysis (ALL)'!E144</f>
        <v>0.97499999999999998</v>
      </c>
      <c r="R39" s="147">
        <f>'Additional_Analysis (ALL)'!F144</f>
        <v>0.97750000000000004</v>
      </c>
      <c r="S39" s="147">
        <f>'Additional_Analysis (ALL)'!G144</f>
        <v>0.97999999999999976</v>
      </c>
      <c r="U39" s="14">
        <v>0.97</v>
      </c>
      <c r="V39" s="14">
        <v>0.97250000000000003</v>
      </c>
      <c r="W39" s="14">
        <v>0.97499999999999998</v>
      </c>
      <c r="X39" s="14">
        <v>0.97750000000000004</v>
      </c>
      <c r="Y39" s="14">
        <v>0.98</v>
      </c>
      <c r="Z39" s="42"/>
    </row>
    <row r="40" spans="1:26" x14ac:dyDescent="0.45">
      <c r="B40" s="148" t="s">
        <v>126</v>
      </c>
      <c r="C40" s="14" t="str">
        <f>_xlfn.XLOOKUP($B40,FD_Lists!$B$4:$B$25,FD_Lists!C$4:C$25)</f>
        <v>Bristol Water</v>
      </c>
      <c r="D40" s="14" t="str">
        <f>_xlfn.XLOOKUP($B40,FD_Lists!$B$4:$B$25,FD_Lists!D$4:D$25)</f>
        <v>England</v>
      </c>
      <c r="E40" s="14" t="str">
        <f>_xlfn.XLOOKUP($B40,FD_Lists!$B$4:$B$25,FD_Lists!E$4:E$25)</f>
        <v>Company</v>
      </c>
      <c r="F40" s="14" t="str">
        <f>_xlfn.XLOOKUP($B40,FD_Lists!$B$4:$B$25,FD_Lists!F$4:F$25)</f>
        <v>WoC</v>
      </c>
      <c r="G40" s="148" t="s">
        <v>109</v>
      </c>
      <c r="H40" s="98" t="s">
        <v>253</v>
      </c>
      <c r="I40" s="35" t="str">
        <f t="shared" si="0"/>
        <v>BRLC_OUT5_10_D_PR24_OFWAT</v>
      </c>
      <c r="J40" s="35" t="s">
        <v>119</v>
      </c>
      <c r="K40" s="14" t="str">
        <f>VLOOKUP($H40, F_Outputs_Mapping!$B$5:$F$23, 2, FALSE)</f>
        <v>Uptime</v>
      </c>
      <c r="L40" s="14" t="str">
        <f>VLOOKUP($H40, F_Outputs_Mapping!$B$5:$F$23, 3, FALSE)</f>
        <v>%</v>
      </c>
      <c r="M40" s="14">
        <f>VLOOKUP($H40, F_Outputs_Mapping!$B$5:$F$23, 4, FALSE)</f>
        <v>4</v>
      </c>
      <c r="N40" s="61" t="s">
        <v>520</v>
      </c>
      <c r="O40" s="147" t="str">
        <f>'Additional_Analysis (ALL)'!C145</f>
        <v>-</v>
      </c>
      <c r="P40" s="147" t="str">
        <f>'Additional_Analysis (ALL)'!D145</f>
        <v>-</v>
      </c>
      <c r="Q40" s="147" t="str">
        <f>'Additional_Analysis (ALL)'!E145</f>
        <v>-</v>
      </c>
      <c r="R40" s="147" t="str">
        <f>'Additional_Analysis (ALL)'!F145</f>
        <v>-</v>
      </c>
      <c r="S40" s="147" t="str">
        <f>'Additional_Analysis (ALL)'!G145</f>
        <v>-</v>
      </c>
      <c r="U40" s="14" t="s">
        <v>170</v>
      </c>
      <c r="V40" s="14" t="s">
        <v>170</v>
      </c>
      <c r="W40" s="14" t="s">
        <v>170</v>
      </c>
      <c r="X40" s="14" t="s">
        <v>170</v>
      </c>
      <c r="Y40" s="14" t="s">
        <v>170</v>
      </c>
      <c r="Z40" s="42"/>
    </row>
    <row r="41" spans="1:26" x14ac:dyDescent="0.45">
      <c r="A41" s="9"/>
      <c r="B41" s="148" t="s">
        <v>73</v>
      </c>
      <c r="C41" s="14" t="str">
        <f>_xlfn.XLOOKUP($B41,FD_Lists!$B$4:$B$25,FD_Lists!C$4:C$25)</f>
        <v>Anglian Water</v>
      </c>
      <c r="D41" s="14" t="str">
        <f>_xlfn.XLOOKUP($B41,FD_Lists!$B$4:$B$25,FD_Lists!D$4:D$25)</f>
        <v>England</v>
      </c>
      <c r="E41" s="14" t="str">
        <f>_xlfn.XLOOKUP($B41,FD_Lists!$B$4:$B$25,FD_Lists!E$4:E$25)</f>
        <v>Company</v>
      </c>
      <c r="F41" s="14" t="str">
        <f>_xlfn.XLOOKUP($B41,FD_Lists!$B$4:$B$25,FD_Lists!F$4:F$25)</f>
        <v>WaSC</v>
      </c>
      <c r="G41" s="148" t="s">
        <v>109</v>
      </c>
      <c r="H41" s="98" t="s">
        <v>254</v>
      </c>
      <c r="I41" s="35" t="str">
        <f t="shared" si="0"/>
        <v>ANHC_OUT5_10_A_PR24_OFWAT</v>
      </c>
      <c r="J41" s="35" t="s">
        <v>119</v>
      </c>
      <c r="K41" s="14" t="str">
        <f>VLOOKUP($H41, F_Outputs_Mapping!$B$5:$F$23, 2, FALSE)</f>
        <v>Total number of monitored spills</v>
      </c>
      <c r="L41" s="14" t="str">
        <f>VLOOKUP($H41, F_Outputs_Mapping!$B$5:$F$23, 3, FALSE)</f>
        <v>Number</v>
      </c>
      <c r="M41" s="14">
        <f>VLOOKUP($H41, F_Outputs_Mapping!$B$5:$F$23, 4, FALSE)</f>
        <v>0</v>
      </c>
      <c r="N41" s="61" t="s">
        <v>520</v>
      </c>
      <c r="O41" s="106">
        <f>IFERROR(ROUND(O7*O58, 0), "-")</f>
        <v>29402</v>
      </c>
      <c r="P41" s="106">
        <f t="shared" ref="P41:R41" si="1">IFERROR(ROUND(P7*P58, 0), "-")</f>
        <v>29328</v>
      </c>
      <c r="Q41" s="106">
        <f t="shared" si="1"/>
        <v>29107</v>
      </c>
      <c r="R41" s="106">
        <f t="shared" si="1"/>
        <v>27232</v>
      </c>
      <c r="S41" s="106">
        <f>IFERROR(ROUND(S7*S58, 0), "-")</f>
        <v>25092</v>
      </c>
      <c r="U41" s="14">
        <v>29402</v>
      </c>
      <c r="V41" s="14">
        <v>29328</v>
      </c>
      <c r="W41" s="14">
        <v>29107</v>
      </c>
      <c r="X41" s="14">
        <v>27232</v>
      </c>
      <c r="Y41" s="14">
        <v>25092</v>
      </c>
      <c r="Z41" s="42"/>
    </row>
    <row r="42" spans="1:26" x14ac:dyDescent="0.45">
      <c r="A42" s="9"/>
      <c r="B42" s="148" t="s">
        <v>94</v>
      </c>
      <c r="C42" s="14" t="str">
        <f>_xlfn.XLOOKUP($B42,FD_Lists!$B$4:$B$25,FD_Lists!C$4:C$25)</f>
        <v>Dŵr Cymru</v>
      </c>
      <c r="D42" s="14" t="str">
        <f>_xlfn.XLOOKUP($B42,FD_Lists!$B$4:$B$25,FD_Lists!D$4:D$25)</f>
        <v>Wales</v>
      </c>
      <c r="E42" s="14" t="str">
        <f>_xlfn.XLOOKUP($B42,FD_Lists!$B$4:$B$25,FD_Lists!E$4:E$25)</f>
        <v>Company</v>
      </c>
      <c r="F42" s="14" t="str">
        <f>_xlfn.XLOOKUP($B42,FD_Lists!$B$4:$B$25,FD_Lists!F$4:F$25)</f>
        <v>WaSC</v>
      </c>
      <c r="G42" s="148" t="s">
        <v>109</v>
      </c>
      <c r="H42" s="98" t="s">
        <v>254</v>
      </c>
      <c r="I42" s="35" t="str">
        <f>B42&amp;H42</f>
        <v>WSHC_OUT5_10_A_PR24_OFWAT</v>
      </c>
      <c r="J42" s="35" t="s">
        <v>119</v>
      </c>
      <c r="K42" s="14" t="str">
        <f>VLOOKUP($H42, F_Outputs_Mapping!$B$5:$F$23, 2, FALSE)</f>
        <v>Total number of monitored spills</v>
      </c>
      <c r="L42" s="14" t="str">
        <f>VLOOKUP($H42, F_Outputs_Mapping!$B$5:$F$23, 3, FALSE)</f>
        <v>Number</v>
      </c>
      <c r="M42" s="14">
        <f>VLOOKUP($H42, F_Outputs_Mapping!$B$5:$F$23, 4, FALSE)</f>
        <v>0</v>
      </c>
      <c r="N42" s="61" t="s">
        <v>520</v>
      </c>
      <c r="O42" s="106">
        <f t="shared" ref="O42:S42" si="2">IFERROR(ROUND(O8*O59, 0), "-")</f>
        <v>98888</v>
      </c>
      <c r="P42" s="106">
        <f t="shared" si="2"/>
        <v>96549</v>
      </c>
      <c r="Q42" s="106">
        <f t="shared" si="2"/>
        <v>90386</v>
      </c>
      <c r="R42" s="106">
        <f t="shared" si="2"/>
        <v>79753</v>
      </c>
      <c r="S42" s="106">
        <f t="shared" si="2"/>
        <v>69120</v>
      </c>
      <c r="U42" s="14">
        <v>98888</v>
      </c>
      <c r="V42" s="14">
        <v>96549</v>
      </c>
      <c r="W42" s="14">
        <v>90386</v>
      </c>
      <c r="X42" s="14">
        <v>79753</v>
      </c>
      <c r="Y42" s="14">
        <v>69120</v>
      </c>
      <c r="Z42" s="64"/>
    </row>
    <row r="43" spans="1:26" x14ac:dyDescent="0.45">
      <c r="A43" s="9"/>
      <c r="B43" s="148" t="s">
        <v>95</v>
      </c>
      <c r="C43" s="14" t="str">
        <f>_xlfn.XLOOKUP($B43,FD_Lists!$B$4:$B$25,FD_Lists!C$4:C$25)</f>
        <v>Hafren Dyfrdwy</v>
      </c>
      <c r="D43" s="14" t="str">
        <f>_xlfn.XLOOKUP($B43,FD_Lists!$B$4:$B$25,FD_Lists!D$4:D$25)</f>
        <v>Wales</v>
      </c>
      <c r="E43" s="14" t="str">
        <f>_xlfn.XLOOKUP($B43,FD_Lists!$B$4:$B$25,FD_Lists!E$4:E$25)</f>
        <v>Company</v>
      </c>
      <c r="F43" s="14" t="str">
        <f>_xlfn.XLOOKUP($B43,FD_Lists!$B$4:$B$25,FD_Lists!F$4:F$25)</f>
        <v>WaSC</v>
      </c>
      <c r="G43" s="148" t="s">
        <v>109</v>
      </c>
      <c r="H43" s="98" t="s">
        <v>254</v>
      </c>
      <c r="I43" s="35" t="str">
        <f>B43&amp;H43</f>
        <v>HDDC_OUT5_10_A_PR24_OFWAT</v>
      </c>
      <c r="J43" s="35" t="s">
        <v>119</v>
      </c>
      <c r="K43" s="14" t="str">
        <f>VLOOKUP($H43, F_Outputs_Mapping!$B$5:$F$23, 2, FALSE)</f>
        <v>Total number of monitored spills</v>
      </c>
      <c r="L43" s="14" t="str">
        <f>VLOOKUP($H43, F_Outputs_Mapping!$B$5:$F$23, 3, FALSE)</f>
        <v>Number</v>
      </c>
      <c r="M43" s="14">
        <f>VLOOKUP($H43, F_Outputs_Mapping!$B$5:$F$23, 4, FALSE)</f>
        <v>0</v>
      </c>
      <c r="N43" s="61" t="s">
        <v>520</v>
      </c>
      <c r="O43" s="106">
        <f t="shared" ref="O43:S43" si="3">IFERROR(ROUND(O9*O60, 0), "-")</f>
        <v>2039</v>
      </c>
      <c r="P43" s="106">
        <f t="shared" si="3"/>
        <v>1932</v>
      </c>
      <c r="Q43" s="106">
        <f t="shared" si="3"/>
        <v>1610</v>
      </c>
      <c r="R43" s="106">
        <f t="shared" si="3"/>
        <v>1400</v>
      </c>
      <c r="S43" s="106">
        <f t="shared" si="3"/>
        <v>932</v>
      </c>
      <c r="U43" s="14">
        <v>2039</v>
      </c>
      <c r="V43" s="14">
        <v>1932</v>
      </c>
      <c r="W43" s="14">
        <v>1610</v>
      </c>
      <c r="X43" s="14">
        <v>1400</v>
      </c>
      <c r="Y43" s="14">
        <v>932</v>
      </c>
      <c r="Z43" s="64"/>
    </row>
    <row r="44" spans="1:26" x14ac:dyDescent="0.45">
      <c r="A44" s="9"/>
      <c r="B44" s="148" t="s">
        <v>96</v>
      </c>
      <c r="C44" s="14" t="str">
        <f>_xlfn.XLOOKUP($B44,FD_Lists!$B$4:$B$25,FD_Lists!C$4:C$25)</f>
        <v>Northumbrian Water</v>
      </c>
      <c r="D44" s="14" t="str">
        <f>_xlfn.XLOOKUP($B44,FD_Lists!$B$4:$B$25,FD_Lists!D$4:D$25)</f>
        <v>England</v>
      </c>
      <c r="E44" s="14" t="str">
        <f>_xlfn.XLOOKUP($B44,FD_Lists!$B$4:$B$25,FD_Lists!E$4:E$25)</f>
        <v>Company</v>
      </c>
      <c r="F44" s="14" t="str">
        <f>_xlfn.XLOOKUP($B44,FD_Lists!$B$4:$B$25,FD_Lists!F$4:F$25)</f>
        <v>WaSC</v>
      </c>
      <c r="G44" s="148" t="s">
        <v>109</v>
      </c>
      <c r="H44" s="98" t="s">
        <v>254</v>
      </c>
      <c r="I44" s="35" t="str">
        <f t="shared" si="0"/>
        <v>NESC_OUT5_10_A_PR24_OFWAT</v>
      </c>
      <c r="J44" s="35" t="s">
        <v>119</v>
      </c>
      <c r="K44" s="14" t="str">
        <f>VLOOKUP($H44, F_Outputs_Mapping!$B$5:$F$23, 2, FALSE)</f>
        <v>Total number of monitored spills</v>
      </c>
      <c r="L44" s="14" t="str">
        <f>VLOOKUP($H44, F_Outputs_Mapping!$B$5:$F$23, 3, FALSE)</f>
        <v>Number</v>
      </c>
      <c r="M44" s="14">
        <f>VLOOKUP($H44, F_Outputs_Mapping!$B$5:$F$23, 4, FALSE)</f>
        <v>0</v>
      </c>
      <c r="N44" s="61" t="s">
        <v>520</v>
      </c>
      <c r="O44" s="106">
        <f t="shared" ref="O44:S44" si="4">IFERROR(ROUND(O10*O61, 0), "-")</f>
        <v>30232</v>
      </c>
      <c r="P44" s="106">
        <f t="shared" si="4"/>
        <v>28762</v>
      </c>
      <c r="Q44" s="106">
        <f t="shared" si="4"/>
        <v>27057</v>
      </c>
      <c r="R44" s="106">
        <f t="shared" si="4"/>
        <v>25337</v>
      </c>
      <c r="S44" s="106">
        <f t="shared" si="4"/>
        <v>21896</v>
      </c>
      <c r="U44" s="14">
        <v>30232</v>
      </c>
      <c r="V44" s="14">
        <v>28762</v>
      </c>
      <c r="W44" s="14">
        <v>27057</v>
      </c>
      <c r="X44" s="14">
        <v>25337</v>
      </c>
      <c r="Y44" s="14">
        <v>21896</v>
      </c>
      <c r="Z44" s="64"/>
    </row>
    <row r="45" spans="1:26" x14ac:dyDescent="0.45">
      <c r="A45" s="9"/>
      <c r="B45" s="148" t="s">
        <v>97</v>
      </c>
      <c r="C45" s="14" t="str">
        <f>_xlfn.XLOOKUP($B45,FD_Lists!$B$4:$B$25,FD_Lists!C$4:C$25)</f>
        <v>Severn Trent Water</v>
      </c>
      <c r="D45" s="14" t="str">
        <f>_xlfn.XLOOKUP($B45,FD_Lists!$B$4:$B$25,FD_Lists!D$4:D$25)</f>
        <v>England</v>
      </c>
      <c r="E45" s="14" t="str">
        <f>_xlfn.XLOOKUP($B45,FD_Lists!$B$4:$B$25,FD_Lists!E$4:E$25)</f>
        <v>Company</v>
      </c>
      <c r="F45" s="14" t="str">
        <f>_xlfn.XLOOKUP($B45,FD_Lists!$B$4:$B$25,FD_Lists!F$4:F$25)</f>
        <v>WaSC</v>
      </c>
      <c r="G45" s="148" t="s">
        <v>109</v>
      </c>
      <c r="H45" s="98" t="s">
        <v>254</v>
      </c>
      <c r="I45" s="35" t="str">
        <f t="shared" si="0"/>
        <v>SVEC_OUT5_10_A_PR24_OFWAT</v>
      </c>
      <c r="J45" s="35" t="s">
        <v>119</v>
      </c>
      <c r="K45" s="14" t="str">
        <f>VLOOKUP($H45, F_Outputs_Mapping!$B$5:$F$23, 2, FALSE)</f>
        <v>Total number of monitored spills</v>
      </c>
      <c r="L45" s="14" t="str">
        <f>VLOOKUP($H45, F_Outputs_Mapping!$B$5:$F$23, 3, FALSE)</f>
        <v>Number</v>
      </c>
      <c r="M45" s="14">
        <f>VLOOKUP($H45, F_Outputs_Mapping!$B$5:$F$23, 4, FALSE)</f>
        <v>0</v>
      </c>
      <c r="N45" s="61" t="s">
        <v>520</v>
      </c>
      <c r="O45" s="106">
        <f t="shared" ref="O45:S45" si="5">IFERROR(ROUND(O11*O62, 0), "-")</f>
        <v>45007</v>
      </c>
      <c r="P45" s="106">
        <f t="shared" si="5"/>
        <v>42966</v>
      </c>
      <c r="Q45" s="106">
        <f t="shared" si="5"/>
        <v>40960</v>
      </c>
      <c r="R45" s="106">
        <f t="shared" si="5"/>
        <v>38917</v>
      </c>
      <c r="S45" s="106">
        <f t="shared" si="5"/>
        <v>33124</v>
      </c>
      <c r="U45" s="14">
        <v>45007</v>
      </c>
      <c r="V45" s="14">
        <v>42966</v>
      </c>
      <c r="W45" s="14">
        <v>40960</v>
      </c>
      <c r="X45" s="14">
        <v>38917</v>
      </c>
      <c r="Y45" s="14">
        <v>33124</v>
      </c>
      <c r="Z45" s="64"/>
    </row>
    <row r="46" spans="1:26" x14ac:dyDescent="0.45">
      <c r="A46" s="9"/>
      <c r="B46" s="148" t="s">
        <v>99</v>
      </c>
      <c r="C46" s="14" t="str">
        <f>_xlfn.XLOOKUP($B46,FD_Lists!$B$4:$B$25,FD_Lists!C$4:C$25)</f>
        <v>Southern Water</v>
      </c>
      <c r="D46" s="14" t="str">
        <f>_xlfn.XLOOKUP($B46,FD_Lists!$B$4:$B$25,FD_Lists!D$4:D$25)</f>
        <v>England</v>
      </c>
      <c r="E46" s="14" t="str">
        <f>_xlfn.XLOOKUP($B46,FD_Lists!$B$4:$B$25,FD_Lists!E$4:E$25)</f>
        <v>Company</v>
      </c>
      <c r="F46" s="14" t="str">
        <f>_xlfn.XLOOKUP($B46,FD_Lists!$B$4:$B$25,FD_Lists!F$4:F$25)</f>
        <v>WaSC</v>
      </c>
      <c r="G46" s="148" t="s">
        <v>109</v>
      </c>
      <c r="H46" s="98" t="s">
        <v>254</v>
      </c>
      <c r="I46" s="35" t="str">
        <f t="shared" si="0"/>
        <v>SRNC_OUT5_10_A_PR24_OFWAT</v>
      </c>
      <c r="J46" s="35" t="s">
        <v>119</v>
      </c>
      <c r="K46" s="14" t="str">
        <f>VLOOKUP($H46, F_Outputs_Mapping!$B$5:$F$23, 2, FALSE)</f>
        <v>Total number of monitored spills</v>
      </c>
      <c r="L46" s="14" t="str">
        <f>VLOOKUP($H46, F_Outputs_Mapping!$B$5:$F$23, 3, FALSE)</f>
        <v>Number</v>
      </c>
      <c r="M46" s="14">
        <f>VLOOKUP($H46, F_Outputs_Mapping!$B$5:$F$23, 4, FALSE)</f>
        <v>0</v>
      </c>
      <c r="N46" s="61" t="s">
        <v>520</v>
      </c>
      <c r="O46" s="106">
        <f t="shared" ref="O46:S46" si="6">IFERROR(ROUND(O12*O63, 0), "-")</f>
        <v>17558</v>
      </c>
      <c r="P46" s="106">
        <f t="shared" si="6"/>
        <v>17519</v>
      </c>
      <c r="Q46" s="106">
        <f t="shared" si="6"/>
        <v>16738</v>
      </c>
      <c r="R46" s="106">
        <f t="shared" si="6"/>
        <v>15450</v>
      </c>
      <c r="S46" s="106">
        <f t="shared" si="6"/>
        <v>13381</v>
      </c>
      <c r="U46" s="14">
        <v>17558</v>
      </c>
      <c r="V46" s="14">
        <v>17519</v>
      </c>
      <c r="W46" s="14">
        <v>16738</v>
      </c>
      <c r="X46" s="14">
        <v>15450</v>
      </c>
      <c r="Y46" s="14">
        <v>13381</v>
      </c>
      <c r="Z46" s="64"/>
    </row>
    <row r="47" spans="1:26" x14ac:dyDescent="0.45">
      <c r="A47" s="9"/>
      <c r="B47" s="148" t="s">
        <v>100</v>
      </c>
      <c r="C47" s="14" t="str">
        <f>_xlfn.XLOOKUP($B47,FD_Lists!$B$4:$B$25,FD_Lists!C$4:C$25)</f>
        <v>Thames Water</v>
      </c>
      <c r="D47" s="14" t="str">
        <f>_xlfn.XLOOKUP($B47,FD_Lists!$B$4:$B$25,FD_Lists!D$4:D$25)</f>
        <v>England</v>
      </c>
      <c r="E47" s="14" t="str">
        <f>_xlfn.XLOOKUP($B47,FD_Lists!$B$4:$B$25,FD_Lists!E$4:E$25)</f>
        <v>Company</v>
      </c>
      <c r="F47" s="14" t="str">
        <f>_xlfn.XLOOKUP($B47,FD_Lists!$B$4:$B$25,FD_Lists!F$4:F$25)</f>
        <v>WaSC</v>
      </c>
      <c r="G47" s="148" t="s">
        <v>109</v>
      </c>
      <c r="H47" s="98" t="s">
        <v>254</v>
      </c>
      <c r="I47" s="35" t="str">
        <f t="shared" si="0"/>
        <v>TMSC_OUT5_10_A_PR24_OFWAT</v>
      </c>
      <c r="J47" s="35" t="s">
        <v>119</v>
      </c>
      <c r="K47" s="14" t="str">
        <f>VLOOKUP($H47, F_Outputs_Mapping!$B$5:$F$23, 2, FALSE)</f>
        <v>Total number of monitored spills</v>
      </c>
      <c r="L47" s="14" t="str">
        <f>VLOOKUP($H47, F_Outputs_Mapping!$B$5:$F$23, 3, FALSE)</f>
        <v>Number</v>
      </c>
      <c r="M47" s="14">
        <f>VLOOKUP($H47, F_Outputs_Mapping!$B$5:$F$23, 4, FALSE)</f>
        <v>0</v>
      </c>
      <c r="N47" s="61" t="s">
        <v>520</v>
      </c>
      <c r="O47" s="106">
        <f t="shared" ref="O47:S47" si="7">IFERROR(ROUND(O13*O64, 0), "-")</f>
        <v>12120</v>
      </c>
      <c r="P47" s="106">
        <f t="shared" si="7"/>
        <v>11762</v>
      </c>
      <c r="Q47" s="106">
        <f t="shared" si="7"/>
        <v>10950</v>
      </c>
      <c r="R47" s="106">
        <f>IFERROR(ROUND(R13*R64, 0), "-")</f>
        <v>10835</v>
      </c>
      <c r="S47" s="106">
        <f t="shared" si="7"/>
        <v>8611</v>
      </c>
      <c r="U47" s="14">
        <v>12120</v>
      </c>
      <c r="V47" s="14">
        <v>11762</v>
      </c>
      <c r="W47" s="14">
        <v>10950</v>
      </c>
      <c r="X47" s="14">
        <v>10835</v>
      </c>
      <c r="Y47" s="14">
        <v>8611</v>
      </c>
      <c r="Z47" s="64"/>
    </row>
    <row r="48" spans="1:26" x14ac:dyDescent="0.45">
      <c r="B48" s="148" t="s">
        <v>101</v>
      </c>
      <c r="C48" s="14" t="str">
        <f>_xlfn.XLOOKUP($B48,FD_Lists!$B$4:$B$25,FD_Lists!C$4:C$25)</f>
        <v xml:space="preserve">United Utilities </v>
      </c>
      <c r="D48" s="14" t="str">
        <f>_xlfn.XLOOKUP($B48,FD_Lists!$B$4:$B$25,FD_Lists!D$4:D$25)</f>
        <v>England</v>
      </c>
      <c r="E48" s="14" t="str">
        <f>_xlfn.XLOOKUP($B48,FD_Lists!$B$4:$B$25,FD_Lists!E$4:E$25)</f>
        <v>Company</v>
      </c>
      <c r="F48" s="14" t="str">
        <f>_xlfn.XLOOKUP($B48,FD_Lists!$B$4:$B$25,FD_Lists!F$4:F$25)</f>
        <v>WaSC</v>
      </c>
      <c r="G48" s="148" t="s">
        <v>109</v>
      </c>
      <c r="H48" s="98" t="s">
        <v>254</v>
      </c>
      <c r="I48" s="35" t="str">
        <f t="shared" si="0"/>
        <v>NWTC_OUT5_10_A_PR24_OFWAT</v>
      </c>
      <c r="J48" s="35" t="s">
        <v>119</v>
      </c>
      <c r="K48" s="14" t="str">
        <f>VLOOKUP($H48, F_Outputs_Mapping!$B$5:$F$23, 2, FALSE)</f>
        <v>Total number of monitored spills</v>
      </c>
      <c r="L48" s="14" t="str">
        <f>VLOOKUP($H48, F_Outputs_Mapping!$B$5:$F$23, 3, FALSE)</f>
        <v>Number</v>
      </c>
      <c r="M48" s="14">
        <f>VLOOKUP($H48, F_Outputs_Mapping!$B$5:$F$23, 4, FALSE)</f>
        <v>0</v>
      </c>
      <c r="N48" s="61" t="s">
        <v>520</v>
      </c>
      <c r="O48" s="106">
        <f t="shared" ref="O48:S48" si="8">IFERROR(ROUND(O14*O65, 0), "-")</f>
        <v>59735</v>
      </c>
      <c r="P48" s="106">
        <f t="shared" si="8"/>
        <v>57242</v>
      </c>
      <c r="Q48" s="106">
        <f t="shared" si="8"/>
        <v>54045</v>
      </c>
      <c r="R48" s="106">
        <f t="shared" si="8"/>
        <v>49942</v>
      </c>
      <c r="S48" s="106">
        <f t="shared" si="8"/>
        <v>40149</v>
      </c>
      <c r="U48" s="14">
        <v>59735</v>
      </c>
      <c r="V48" s="14">
        <v>57242</v>
      </c>
      <c r="W48" s="14">
        <v>54045</v>
      </c>
      <c r="X48" s="14">
        <v>49942</v>
      </c>
      <c r="Y48" s="14">
        <v>40149</v>
      </c>
      <c r="Z48" s="64"/>
    </row>
    <row r="49" spans="1:26" x14ac:dyDescent="0.45">
      <c r="A49" s="9"/>
      <c r="B49" s="148" t="s">
        <v>102</v>
      </c>
      <c r="C49" s="14" t="str">
        <f>_xlfn.XLOOKUP($B49,FD_Lists!$B$4:$B$25,FD_Lists!C$4:C$25)</f>
        <v>Wessex Water</v>
      </c>
      <c r="D49" s="14" t="str">
        <f>_xlfn.XLOOKUP($B49,FD_Lists!$B$4:$B$25,FD_Lists!D$4:D$25)</f>
        <v>England</v>
      </c>
      <c r="E49" s="14" t="str">
        <f>_xlfn.XLOOKUP($B49,FD_Lists!$B$4:$B$25,FD_Lists!E$4:E$25)</f>
        <v>Company</v>
      </c>
      <c r="F49" s="14" t="str">
        <f>_xlfn.XLOOKUP($B49,FD_Lists!$B$4:$B$25,FD_Lists!F$4:F$25)</f>
        <v>WaSC</v>
      </c>
      <c r="G49" s="148" t="s">
        <v>109</v>
      </c>
      <c r="H49" s="98" t="s">
        <v>254</v>
      </c>
      <c r="I49" s="35" t="str">
        <f t="shared" si="0"/>
        <v>WSXC_OUT5_10_A_PR24_OFWAT</v>
      </c>
      <c r="J49" s="35" t="s">
        <v>119</v>
      </c>
      <c r="K49" s="14" t="str">
        <f>VLOOKUP($H49, F_Outputs_Mapping!$B$5:$F$23, 2, FALSE)</f>
        <v>Total number of monitored spills</v>
      </c>
      <c r="L49" s="14" t="str">
        <f>VLOOKUP($H49, F_Outputs_Mapping!$B$5:$F$23, 3, FALSE)</f>
        <v>Number</v>
      </c>
      <c r="M49" s="14">
        <f>VLOOKUP($H49, F_Outputs_Mapping!$B$5:$F$23, 4, FALSE)</f>
        <v>0</v>
      </c>
      <c r="N49" s="61" t="s">
        <v>520</v>
      </c>
      <c r="O49" s="106">
        <f t="shared" ref="O49:S49" si="9">IFERROR(ROUND(O15*O66, 0), "-")</f>
        <v>28348</v>
      </c>
      <c r="P49" s="106">
        <f t="shared" si="9"/>
        <v>28024</v>
      </c>
      <c r="Q49" s="106">
        <f t="shared" si="9"/>
        <v>26755</v>
      </c>
      <c r="R49" s="106">
        <f t="shared" si="9"/>
        <v>25447</v>
      </c>
      <c r="S49" s="106">
        <f t="shared" si="9"/>
        <v>23621</v>
      </c>
      <c r="U49" s="14">
        <v>28348</v>
      </c>
      <c r="V49" s="14">
        <v>28024</v>
      </c>
      <c r="W49" s="14">
        <v>26755</v>
      </c>
      <c r="X49" s="14">
        <v>25447</v>
      </c>
      <c r="Y49" s="14">
        <v>23621</v>
      </c>
      <c r="Z49" s="64"/>
    </row>
    <row r="50" spans="1:26" x14ac:dyDescent="0.45">
      <c r="A50" s="9"/>
      <c r="B50" s="148" t="s">
        <v>103</v>
      </c>
      <c r="C50" s="14" t="str">
        <f>_xlfn.XLOOKUP($B50,FD_Lists!$B$4:$B$25,FD_Lists!C$4:C$25)</f>
        <v>Yorkshire Water</v>
      </c>
      <c r="D50" s="14" t="str">
        <f>_xlfn.XLOOKUP($B50,FD_Lists!$B$4:$B$25,FD_Lists!D$4:D$25)</f>
        <v>England</v>
      </c>
      <c r="E50" s="14" t="str">
        <f>_xlfn.XLOOKUP($B50,FD_Lists!$B$4:$B$25,FD_Lists!E$4:E$25)</f>
        <v>Company</v>
      </c>
      <c r="F50" s="14" t="str">
        <f>_xlfn.XLOOKUP($B50,FD_Lists!$B$4:$B$25,FD_Lists!F$4:F$25)</f>
        <v>WaSC</v>
      </c>
      <c r="G50" s="148" t="s">
        <v>109</v>
      </c>
      <c r="H50" s="98" t="s">
        <v>254</v>
      </c>
      <c r="I50" s="35" t="str">
        <f t="shared" si="0"/>
        <v>YKYC_OUT5_10_A_PR24_OFWAT</v>
      </c>
      <c r="J50" s="35" t="s">
        <v>119</v>
      </c>
      <c r="K50" s="14" t="str">
        <f>VLOOKUP($H50, F_Outputs_Mapping!$B$5:$F$23, 2, FALSE)</f>
        <v>Total number of monitored spills</v>
      </c>
      <c r="L50" s="14" t="str">
        <f>VLOOKUP($H50, F_Outputs_Mapping!$B$5:$F$23, 3, FALSE)</f>
        <v>Number</v>
      </c>
      <c r="M50" s="14">
        <f>VLOOKUP($H50, F_Outputs_Mapping!$B$5:$F$23, 4, FALSE)</f>
        <v>0</v>
      </c>
      <c r="N50" s="61" t="s">
        <v>520</v>
      </c>
      <c r="O50" s="106">
        <f t="shared" ref="O50:R50" si="10">IFERROR(ROUND(O16*O67, 0), "-")</f>
        <v>57054</v>
      </c>
      <c r="P50" s="106">
        <f t="shared" si="10"/>
        <v>54315</v>
      </c>
      <c r="Q50" s="106">
        <f t="shared" si="10"/>
        <v>52737</v>
      </c>
      <c r="R50" s="106">
        <f t="shared" si="10"/>
        <v>49013</v>
      </c>
      <c r="S50" s="106">
        <f>IFERROR(ROUND(S16*S67, 0), "-")</f>
        <v>38540</v>
      </c>
      <c r="U50" s="14">
        <v>57054</v>
      </c>
      <c r="V50" s="14">
        <v>54315</v>
      </c>
      <c r="W50" s="14">
        <v>52737</v>
      </c>
      <c r="X50" s="14">
        <v>49013</v>
      </c>
      <c r="Y50" s="14">
        <v>38540</v>
      </c>
      <c r="Z50" s="64"/>
    </row>
    <row r="51" spans="1:26" x14ac:dyDescent="0.45">
      <c r="A51" s="9"/>
      <c r="B51" s="148" t="s">
        <v>121</v>
      </c>
      <c r="C51" s="14" t="str">
        <f>_xlfn.XLOOKUP($B51,FD_Lists!$B$4:$B$25,FD_Lists!C$4:C$25)</f>
        <v>Affinity Water</v>
      </c>
      <c r="D51" s="14" t="str">
        <f>_xlfn.XLOOKUP($B51,FD_Lists!$B$4:$B$25,FD_Lists!D$4:D$25)</f>
        <v>England</v>
      </c>
      <c r="E51" s="14" t="str">
        <f>_xlfn.XLOOKUP($B51,FD_Lists!$B$4:$B$25,FD_Lists!E$4:E$25)</f>
        <v>Company</v>
      </c>
      <c r="F51" s="14" t="str">
        <f>_xlfn.XLOOKUP($B51,FD_Lists!$B$4:$B$25,FD_Lists!F$4:F$25)</f>
        <v>WoC</v>
      </c>
      <c r="G51" s="148" t="s">
        <v>109</v>
      </c>
      <c r="H51" s="98" t="s">
        <v>254</v>
      </c>
      <c r="I51" s="35" t="str">
        <f t="shared" si="0"/>
        <v>AFWC_OUT5_10_A_PR24_OFWAT</v>
      </c>
      <c r="J51" s="35" t="s">
        <v>119</v>
      </c>
      <c r="K51" s="14" t="str">
        <f>VLOOKUP($H51, F_Outputs_Mapping!$B$5:$F$23, 2, FALSE)</f>
        <v>Total number of monitored spills</v>
      </c>
      <c r="L51" s="14" t="str">
        <f>VLOOKUP($H51, F_Outputs_Mapping!$B$5:$F$23, 3, FALSE)</f>
        <v>Number</v>
      </c>
      <c r="M51" s="14">
        <f>VLOOKUP($H51, F_Outputs_Mapping!$B$5:$F$23, 4, FALSE)</f>
        <v>0</v>
      </c>
      <c r="N51" s="61" t="s">
        <v>520</v>
      </c>
      <c r="O51" s="106" t="str">
        <f t="shared" ref="O51:S51" si="11">IFERROR(ROUND(O17*O68, 0), "-")</f>
        <v>-</v>
      </c>
      <c r="P51" s="106" t="str">
        <f t="shared" si="11"/>
        <v>-</v>
      </c>
      <c r="Q51" s="106" t="str">
        <f t="shared" si="11"/>
        <v>-</v>
      </c>
      <c r="R51" s="106" t="str">
        <f t="shared" si="11"/>
        <v>-</v>
      </c>
      <c r="S51" s="106" t="str">
        <f t="shared" si="11"/>
        <v>-</v>
      </c>
      <c r="U51" s="14" t="s">
        <v>170</v>
      </c>
      <c r="V51" s="14" t="s">
        <v>170</v>
      </c>
      <c r="W51" s="14" t="s">
        <v>170</v>
      </c>
      <c r="X51" s="14" t="s">
        <v>170</v>
      </c>
      <c r="Y51" s="14" t="s">
        <v>170</v>
      </c>
      <c r="Z51" s="64"/>
    </row>
    <row r="52" spans="1:26" x14ac:dyDescent="0.45">
      <c r="B52" s="148" t="s">
        <v>122</v>
      </c>
      <c r="C52" s="14" t="str">
        <f>_xlfn.XLOOKUP($B52,FD_Lists!$B$4:$B$25,FD_Lists!C$4:C$25)</f>
        <v>Portsmouth Water</v>
      </c>
      <c r="D52" s="14" t="str">
        <f>_xlfn.XLOOKUP($B52,FD_Lists!$B$4:$B$25,FD_Lists!D$4:D$25)</f>
        <v>England</v>
      </c>
      <c r="E52" s="14" t="str">
        <f>_xlfn.XLOOKUP($B52,FD_Lists!$B$4:$B$25,FD_Lists!E$4:E$25)</f>
        <v>Company</v>
      </c>
      <c r="F52" s="14" t="str">
        <f>_xlfn.XLOOKUP($B52,FD_Lists!$B$4:$B$25,FD_Lists!F$4:F$25)</f>
        <v>WoC</v>
      </c>
      <c r="G52" s="148" t="s">
        <v>109</v>
      </c>
      <c r="H52" s="98" t="s">
        <v>254</v>
      </c>
      <c r="I52" s="35" t="str">
        <f t="shared" si="0"/>
        <v>PRTC_OUT5_10_A_PR24_OFWAT</v>
      </c>
      <c r="J52" s="35" t="s">
        <v>119</v>
      </c>
      <c r="K52" s="14" t="str">
        <f>VLOOKUP($H52, F_Outputs_Mapping!$B$5:$F$23, 2, FALSE)</f>
        <v>Total number of monitored spills</v>
      </c>
      <c r="L52" s="14" t="str">
        <f>VLOOKUP($H52, F_Outputs_Mapping!$B$5:$F$23, 3, FALSE)</f>
        <v>Number</v>
      </c>
      <c r="M52" s="14">
        <f>VLOOKUP($H52, F_Outputs_Mapping!$B$5:$F$23, 4, FALSE)</f>
        <v>0</v>
      </c>
      <c r="N52" s="61" t="s">
        <v>520</v>
      </c>
      <c r="O52" s="106" t="str">
        <f t="shared" ref="O52:S52" si="12">IFERROR(ROUND(O18*O69, 0), "-")</f>
        <v>-</v>
      </c>
      <c r="P52" s="106" t="str">
        <f t="shared" si="12"/>
        <v>-</v>
      </c>
      <c r="Q52" s="106" t="str">
        <f t="shared" si="12"/>
        <v>-</v>
      </c>
      <c r="R52" s="106" t="str">
        <f t="shared" si="12"/>
        <v>-</v>
      </c>
      <c r="S52" s="106" t="str">
        <f t="shared" si="12"/>
        <v>-</v>
      </c>
      <c r="U52" s="14" t="s">
        <v>170</v>
      </c>
      <c r="V52" s="14" t="s">
        <v>170</v>
      </c>
      <c r="W52" s="14" t="s">
        <v>170</v>
      </c>
      <c r="X52" s="14" t="s">
        <v>170</v>
      </c>
      <c r="Y52" s="14" t="s">
        <v>170</v>
      </c>
      <c r="Z52" s="64"/>
    </row>
    <row r="53" spans="1:26" x14ac:dyDescent="0.45">
      <c r="A53" s="9"/>
      <c r="B53" s="148" t="s">
        <v>123</v>
      </c>
      <c r="C53" s="14" t="str">
        <f>_xlfn.XLOOKUP($B53,FD_Lists!$B$4:$B$25,FD_Lists!C$4:C$25)</f>
        <v>South East Water</v>
      </c>
      <c r="D53" s="14" t="str">
        <f>_xlfn.XLOOKUP($B53,FD_Lists!$B$4:$B$25,FD_Lists!D$4:D$25)</f>
        <v>England</v>
      </c>
      <c r="E53" s="14" t="str">
        <f>_xlfn.XLOOKUP($B53,FD_Lists!$B$4:$B$25,FD_Lists!E$4:E$25)</f>
        <v>Company</v>
      </c>
      <c r="F53" s="14" t="str">
        <f>_xlfn.XLOOKUP($B53,FD_Lists!$B$4:$B$25,FD_Lists!F$4:F$25)</f>
        <v>WoC</v>
      </c>
      <c r="G53" s="148" t="s">
        <v>109</v>
      </c>
      <c r="H53" s="98" t="s">
        <v>254</v>
      </c>
      <c r="I53" s="35" t="str">
        <f t="shared" si="0"/>
        <v>SEWC_OUT5_10_A_PR24_OFWAT</v>
      </c>
      <c r="J53" s="35" t="s">
        <v>119</v>
      </c>
      <c r="K53" s="14" t="str">
        <f>VLOOKUP($H53, F_Outputs_Mapping!$B$5:$F$23, 2, FALSE)</f>
        <v>Total number of monitored spills</v>
      </c>
      <c r="L53" s="14" t="str">
        <f>VLOOKUP($H53, F_Outputs_Mapping!$B$5:$F$23, 3, FALSE)</f>
        <v>Number</v>
      </c>
      <c r="M53" s="14">
        <f>VLOOKUP($H53, F_Outputs_Mapping!$B$5:$F$23, 4, FALSE)</f>
        <v>0</v>
      </c>
      <c r="N53" s="61" t="s">
        <v>520</v>
      </c>
      <c r="O53" s="106" t="str">
        <f t="shared" ref="O53:S53" si="13">IFERROR(ROUND(O19*O70, 0), "-")</f>
        <v>-</v>
      </c>
      <c r="P53" s="106" t="str">
        <f t="shared" si="13"/>
        <v>-</v>
      </c>
      <c r="Q53" s="106" t="str">
        <f t="shared" si="13"/>
        <v>-</v>
      </c>
      <c r="R53" s="106" t="str">
        <f t="shared" si="13"/>
        <v>-</v>
      </c>
      <c r="S53" s="106" t="str">
        <f t="shared" si="13"/>
        <v>-</v>
      </c>
      <c r="U53" s="14" t="s">
        <v>170</v>
      </c>
      <c r="V53" s="14" t="s">
        <v>170</v>
      </c>
      <c r="W53" s="14" t="s">
        <v>170</v>
      </c>
      <c r="X53" s="14" t="s">
        <v>170</v>
      </c>
      <c r="Y53" s="14" t="s">
        <v>170</v>
      </c>
      <c r="Z53" s="64"/>
    </row>
    <row r="54" spans="1:26" x14ac:dyDescent="0.45">
      <c r="A54" s="9"/>
      <c r="B54" s="148" t="s">
        <v>124</v>
      </c>
      <c r="C54" s="14" t="str">
        <f>_xlfn.XLOOKUP($B54,FD_Lists!$B$4:$B$25,FD_Lists!C$4:C$25)</f>
        <v>South Staffordshire Water</v>
      </c>
      <c r="D54" s="14" t="str">
        <f>_xlfn.XLOOKUP($B54,FD_Lists!$B$4:$B$25,FD_Lists!D$4:D$25)</f>
        <v>England</v>
      </c>
      <c r="E54" s="14" t="str">
        <f>_xlfn.XLOOKUP($B54,FD_Lists!$B$4:$B$25,FD_Lists!E$4:E$25)</f>
        <v>Company</v>
      </c>
      <c r="F54" s="14" t="str">
        <f>_xlfn.XLOOKUP($B54,FD_Lists!$B$4:$B$25,FD_Lists!F$4:F$25)</f>
        <v>WoC</v>
      </c>
      <c r="G54" s="148" t="s">
        <v>109</v>
      </c>
      <c r="H54" s="98" t="s">
        <v>254</v>
      </c>
      <c r="I54" s="35" t="str">
        <f t="shared" si="0"/>
        <v>SSCC_OUT5_10_A_PR24_OFWAT</v>
      </c>
      <c r="J54" s="35" t="s">
        <v>119</v>
      </c>
      <c r="K54" s="14" t="str">
        <f>VLOOKUP($H54, F_Outputs_Mapping!$B$5:$F$23, 2, FALSE)</f>
        <v>Total number of monitored spills</v>
      </c>
      <c r="L54" s="14" t="str">
        <f>VLOOKUP($H54, F_Outputs_Mapping!$B$5:$F$23, 3, FALSE)</f>
        <v>Number</v>
      </c>
      <c r="M54" s="14">
        <f>VLOOKUP($H54, F_Outputs_Mapping!$B$5:$F$23, 4, FALSE)</f>
        <v>0</v>
      </c>
      <c r="N54" s="61" t="s">
        <v>520</v>
      </c>
      <c r="O54" s="106" t="str">
        <f t="shared" ref="O54:S54" si="14">IFERROR(ROUND(O20*O71, 0), "-")</f>
        <v>-</v>
      </c>
      <c r="P54" s="106" t="str">
        <f t="shared" si="14"/>
        <v>-</v>
      </c>
      <c r="Q54" s="106" t="str">
        <f t="shared" si="14"/>
        <v>-</v>
      </c>
      <c r="R54" s="106" t="str">
        <f t="shared" si="14"/>
        <v>-</v>
      </c>
      <c r="S54" s="106" t="str">
        <f t="shared" si="14"/>
        <v>-</v>
      </c>
      <c r="U54" s="14" t="s">
        <v>170</v>
      </c>
      <c r="V54" s="14" t="s">
        <v>170</v>
      </c>
      <c r="W54" s="14" t="s">
        <v>170</v>
      </c>
      <c r="X54" s="14" t="s">
        <v>170</v>
      </c>
      <c r="Y54" s="14" t="s">
        <v>170</v>
      </c>
      <c r="Z54" s="64"/>
    </row>
    <row r="55" spans="1:26" x14ac:dyDescent="0.45">
      <c r="A55" s="9"/>
      <c r="B55" s="148" t="s">
        <v>125</v>
      </c>
      <c r="C55" s="14" t="str">
        <f>_xlfn.XLOOKUP($B55,FD_Lists!$B$4:$B$25,FD_Lists!C$4:C$25)</f>
        <v>SES Water</v>
      </c>
      <c r="D55" s="14" t="str">
        <f>_xlfn.XLOOKUP($B55,FD_Lists!$B$4:$B$25,FD_Lists!D$4:D$25)</f>
        <v>England</v>
      </c>
      <c r="E55" s="14" t="str">
        <f>_xlfn.XLOOKUP($B55,FD_Lists!$B$4:$B$25,FD_Lists!E$4:E$25)</f>
        <v>Company</v>
      </c>
      <c r="F55" s="14" t="str">
        <f>_xlfn.XLOOKUP($B55,FD_Lists!$B$4:$B$25,FD_Lists!F$4:F$25)</f>
        <v>WoC</v>
      </c>
      <c r="G55" s="148" t="s">
        <v>109</v>
      </c>
      <c r="H55" s="98" t="s">
        <v>254</v>
      </c>
      <c r="I55" s="35" t="str">
        <f t="shared" si="0"/>
        <v>SESC_OUT5_10_A_PR24_OFWAT</v>
      </c>
      <c r="J55" s="35" t="s">
        <v>119</v>
      </c>
      <c r="K55" s="14" t="str">
        <f>VLOOKUP($H55, F_Outputs_Mapping!$B$5:$F$23, 2, FALSE)</f>
        <v>Total number of monitored spills</v>
      </c>
      <c r="L55" s="14" t="str">
        <f>VLOOKUP($H55, F_Outputs_Mapping!$B$5:$F$23, 3, FALSE)</f>
        <v>Number</v>
      </c>
      <c r="M55" s="14">
        <f>VLOOKUP($H55, F_Outputs_Mapping!$B$5:$F$23, 4, FALSE)</f>
        <v>0</v>
      </c>
      <c r="N55" s="61" t="s">
        <v>520</v>
      </c>
      <c r="O55" s="106" t="str">
        <f t="shared" ref="O55:S55" si="15">IFERROR(ROUND(O21*O72, 0), "-")</f>
        <v>-</v>
      </c>
      <c r="P55" s="106" t="str">
        <f t="shared" si="15"/>
        <v>-</v>
      </c>
      <c r="Q55" s="106" t="str">
        <f t="shared" si="15"/>
        <v>-</v>
      </c>
      <c r="R55" s="106" t="str">
        <f t="shared" si="15"/>
        <v>-</v>
      </c>
      <c r="S55" s="106" t="str">
        <f t="shared" si="15"/>
        <v>-</v>
      </c>
      <c r="U55" s="14" t="s">
        <v>170</v>
      </c>
      <c r="V55" s="14" t="s">
        <v>170</v>
      </c>
      <c r="W55" s="14" t="s">
        <v>170</v>
      </c>
      <c r="X55" s="14" t="s">
        <v>170</v>
      </c>
      <c r="Y55" s="14" t="s">
        <v>170</v>
      </c>
      <c r="Z55" s="64"/>
    </row>
    <row r="56" spans="1:26" x14ac:dyDescent="0.45">
      <c r="A56" s="9"/>
      <c r="B56" s="148" t="s">
        <v>98</v>
      </c>
      <c r="C56" s="14" t="str">
        <f>_xlfn.XLOOKUP($B56,FD_Lists!$B$4:$B$25,FD_Lists!C$4:C$25)</f>
        <v>South West Water</v>
      </c>
      <c r="D56" s="14" t="str">
        <f>_xlfn.XLOOKUP($B56,FD_Lists!$B$4:$B$25,FD_Lists!D$4:D$25)</f>
        <v>England</v>
      </c>
      <c r="E56" s="14" t="str">
        <f>_xlfn.XLOOKUP($B56,FD_Lists!$B$4:$B$25,FD_Lists!E$4:E$25)</f>
        <v>Company</v>
      </c>
      <c r="F56" s="14" t="str">
        <f>_xlfn.XLOOKUP($B56,FD_Lists!$B$4:$B$25,FD_Lists!F$4:F$25)</f>
        <v>WaSC</v>
      </c>
      <c r="G56" s="148" t="s">
        <v>109</v>
      </c>
      <c r="H56" s="98" t="s">
        <v>254</v>
      </c>
      <c r="I56" s="35" t="str">
        <f t="shared" si="0"/>
        <v>SWBC_OUT5_10_A_PR24_OFWAT</v>
      </c>
      <c r="J56" s="35" t="s">
        <v>119</v>
      </c>
      <c r="K56" s="14" t="str">
        <f>VLOOKUP($H56, F_Outputs_Mapping!$B$5:$F$23, 2, FALSE)</f>
        <v>Total number of monitored spills</v>
      </c>
      <c r="L56" s="14" t="str">
        <f>VLOOKUP($H56, F_Outputs_Mapping!$B$5:$F$23, 3, FALSE)</f>
        <v>Number</v>
      </c>
      <c r="M56" s="14">
        <f>VLOOKUP($H56, F_Outputs_Mapping!$B$5:$F$23, 4, FALSE)</f>
        <v>0</v>
      </c>
      <c r="N56" s="61" t="s">
        <v>520</v>
      </c>
      <c r="O56" s="106">
        <f t="shared" ref="O56:S56" si="16">IFERROR(ROUND(O22*O73, 0), "-")</f>
        <v>27780</v>
      </c>
      <c r="P56" s="106">
        <f t="shared" si="16"/>
        <v>27447</v>
      </c>
      <c r="Q56" s="106">
        <f t="shared" si="16"/>
        <v>26058</v>
      </c>
      <c r="R56" s="106">
        <f t="shared" si="16"/>
        <v>24933</v>
      </c>
      <c r="S56" s="106">
        <f t="shared" si="16"/>
        <v>21891</v>
      </c>
      <c r="U56" s="14">
        <v>27780</v>
      </c>
      <c r="V56" s="14">
        <v>27447</v>
      </c>
      <c r="W56" s="14">
        <v>26058</v>
      </c>
      <c r="X56" s="14">
        <v>24933</v>
      </c>
      <c r="Y56" s="14">
        <v>21891</v>
      </c>
      <c r="Z56" s="64"/>
    </row>
    <row r="57" spans="1:26" x14ac:dyDescent="0.45">
      <c r="A57" s="9"/>
      <c r="B57" s="148" t="s">
        <v>126</v>
      </c>
      <c r="C57" s="14" t="str">
        <f>_xlfn.XLOOKUP($B57,FD_Lists!$B$4:$B$25,FD_Lists!C$4:C$25)</f>
        <v>Bristol Water</v>
      </c>
      <c r="D57" s="14" t="str">
        <f>_xlfn.XLOOKUP($B57,FD_Lists!$B$4:$B$25,FD_Lists!D$4:D$25)</f>
        <v>England</v>
      </c>
      <c r="E57" s="14" t="str">
        <f>_xlfn.XLOOKUP($B57,FD_Lists!$B$4:$B$25,FD_Lists!E$4:E$25)</f>
        <v>Company</v>
      </c>
      <c r="F57" s="14" t="str">
        <f>_xlfn.XLOOKUP($B57,FD_Lists!$B$4:$B$25,FD_Lists!F$4:F$25)</f>
        <v>WoC</v>
      </c>
      <c r="G57" s="148" t="s">
        <v>109</v>
      </c>
      <c r="H57" s="98" t="s">
        <v>254</v>
      </c>
      <c r="I57" s="35" t="str">
        <f t="shared" si="0"/>
        <v>BRLC_OUT5_10_A_PR24_OFWAT</v>
      </c>
      <c r="J57" s="35" t="s">
        <v>119</v>
      </c>
      <c r="K57" s="14" t="str">
        <f>VLOOKUP($H57, F_Outputs_Mapping!$B$5:$F$23, 2, FALSE)</f>
        <v>Total number of monitored spills</v>
      </c>
      <c r="L57" s="14" t="str">
        <f>VLOOKUP($H57, F_Outputs_Mapping!$B$5:$F$23, 3, FALSE)</f>
        <v>Number</v>
      </c>
      <c r="M57" s="14">
        <f>VLOOKUP($H57, F_Outputs_Mapping!$B$5:$F$23, 4, FALSE)</f>
        <v>0</v>
      </c>
      <c r="N57" s="61" t="s">
        <v>520</v>
      </c>
      <c r="O57" s="106" t="str">
        <f t="shared" ref="O57:S57" si="17">IFERROR(ROUND(O23*O74, 0), "-")</f>
        <v>-</v>
      </c>
      <c r="P57" s="106" t="str">
        <f t="shared" si="17"/>
        <v>-</v>
      </c>
      <c r="Q57" s="106" t="str">
        <f t="shared" si="17"/>
        <v>-</v>
      </c>
      <c r="R57" s="106" t="str">
        <f t="shared" si="17"/>
        <v>-</v>
      </c>
      <c r="S57" s="106" t="str">
        <f t="shared" si="17"/>
        <v>-</v>
      </c>
      <c r="U57" s="14" t="s">
        <v>170</v>
      </c>
      <c r="V57" s="14" t="s">
        <v>170</v>
      </c>
      <c r="W57" s="14" t="s">
        <v>170</v>
      </c>
      <c r="X57" s="14" t="s">
        <v>170</v>
      </c>
      <c r="Y57" s="14" t="s">
        <v>170</v>
      </c>
      <c r="Z57" s="64"/>
    </row>
    <row r="58" spans="1:26" x14ac:dyDescent="0.45">
      <c r="A58" s="9"/>
      <c r="B58" s="148" t="s">
        <v>73</v>
      </c>
      <c r="C58" s="14" t="str">
        <f>_xlfn.XLOOKUP($B58,FD_Lists!$B$4:$B$25,FD_Lists!C$4:C$25)</f>
        <v>Anglian Water</v>
      </c>
      <c r="D58" s="14" t="str">
        <f>_xlfn.XLOOKUP($B58,FD_Lists!$B$4:$B$25,FD_Lists!D$4:D$25)</f>
        <v>England</v>
      </c>
      <c r="E58" s="14" t="str">
        <f>_xlfn.XLOOKUP($B58,FD_Lists!$B$4:$B$25,FD_Lists!E$4:E$25)</f>
        <v>Company</v>
      </c>
      <c r="F58" s="14" t="str">
        <f>_xlfn.XLOOKUP($B58,FD_Lists!$B$4:$B$25,FD_Lists!F$4:F$25)</f>
        <v>WaSC</v>
      </c>
      <c r="G58" s="148" t="s">
        <v>109</v>
      </c>
      <c r="H58" s="98" t="s">
        <v>255</v>
      </c>
      <c r="I58" s="35" t="str">
        <f>B58&amp;H58</f>
        <v>ANHC_OUT5_10_B_PR24_OFWAT</v>
      </c>
      <c r="J58" s="35" t="s">
        <v>119</v>
      </c>
      <c r="K58" s="14" t="str">
        <f>VLOOKUP($H58, F_Outputs_Mapping!$B$5:$F$23, 2, FALSE)</f>
        <v>Total number of storm overflows</v>
      </c>
      <c r="L58" s="14" t="str">
        <f>VLOOKUP($H58, F_Outputs_Mapping!$B$5:$F$23, 3, FALSE)</f>
        <v>Number</v>
      </c>
      <c r="M58" s="14">
        <f>VLOOKUP($H58, F_Outputs_Mapping!$B$5:$F$23, 4, FALSE)</f>
        <v>0</v>
      </c>
      <c r="N58" s="61" t="s">
        <v>520</v>
      </c>
      <c r="O58" s="106">
        <f>FD_Input_Final_Data!AD73</f>
        <v>1476</v>
      </c>
      <c r="P58" s="106">
        <f>FD_Input_Final_Data!AE73</f>
        <v>1476</v>
      </c>
      <c r="Q58" s="106">
        <f>FD_Input_Final_Data!AF73</f>
        <v>1476</v>
      </c>
      <c r="R58" s="106">
        <f>FD_Input_Final_Data!AG73</f>
        <v>1476</v>
      </c>
      <c r="S58" s="106">
        <f>FD_Input_Final_Data!AH73</f>
        <v>1476</v>
      </c>
      <c r="U58" s="14">
        <v>1476</v>
      </c>
      <c r="V58" s="14">
        <v>1476</v>
      </c>
      <c r="W58" s="14">
        <v>1476</v>
      </c>
      <c r="X58" s="14">
        <v>1476</v>
      </c>
      <c r="Y58" s="14">
        <v>1476</v>
      </c>
      <c r="Z58" s="42"/>
    </row>
    <row r="59" spans="1:26" x14ac:dyDescent="0.45">
      <c r="A59" s="9"/>
      <c r="B59" s="148" t="s">
        <v>94</v>
      </c>
      <c r="C59" s="14" t="str">
        <f>_xlfn.XLOOKUP($B59,FD_Lists!$B$4:$B$25,FD_Lists!C$4:C$25)</f>
        <v>Dŵr Cymru</v>
      </c>
      <c r="D59" s="14" t="str">
        <f>_xlfn.XLOOKUP($B59,FD_Lists!$B$4:$B$25,FD_Lists!D$4:D$25)</f>
        <v>Wales</v>
      </c>
      <c r="E59" s="14" t="str">
        <f>_xlfn.XLOOKUP($B59,FD_Lists!$B$4:$B$25,FD_Lists!E$4:E$25)</f>
        <v>Company</v>
      </c>
      <c r="F59" s="14" t="str">
        <f>_xlfn.XLOOKUP($B59,FD_Lists!$B$4:$B$25,FD_Lists!F$4:F$25)</f>
        <v>WaSC</v>
      </c>
      <c r="G59" s="148" t="s">
        <v>109</v>
      </c>
      <c r="H59" s="98" t="s">
        <v>255</v>
      </c>
      <c r="I59" s="35" t="str">
        <f>B59&amp;H59</f>
        <v>WSHC_OUT5_10_B_PR24_OFWAT</v>
      </c>
      <c r="J59" s="35" t="s">
        <v>119</v>
      </c>
      <c r="K59" s="14" t="str">
        <f>VLOOKUP($H59, F_Outputs_Mapping!$B$5:$F$23, 2, FALSE)</f>
        <v>Total number of storm overflows</v>
      </c>
      <c r="L59" s="14" t="str">
        <f>VLOOKUP($H59, F_Outputs_Mapping!$B$5:$F$23, 3, FALSE)</f>
        <v>Number</v>
      </c>
      <c r="M59" s="14">
        <f>VLOOKUP($H59, F_Outputs_Mapping!$B$5:$F$23, 4, FALSE)</f>
        <v>0</v>
      </c>
      <c r="N59" s="61" t="s">
        <v>520</v>
      </c>
      <c r="O59" s="106">
        <f>FD_Input_Final_Data!AD74</f>
        <v>2304</v>
      </c>
      <c r="P59" s="106">
        <f>FD_Input_Final_Data!AE74</f>
        <v>2304</v>
      </c>
      <c r="Q59" s="106">
        <f>FD_Input_Final_Data!AF74</f>
        <v>2304</v>
      </c>
      <c r="R59" s="106">
        <f>FD_Input_Final_Data!AG74</f>
        <v>2304</v>
      </c>
      <c r="S59" s="106">
        <f>FD_Input_Final_Data!AH74</f>
        <v>2304</v>
      </c>
      <c r="U59" s="14">
        <v>2304</v>
      </c>
      <c r="V59" s="14">
        <v>2304</v>
      </c>
      <c r="W59" s="14">
        <v>2304</v>
      </c>
      <c r="X59" s="14">
        <v>2304</v>
      </c>
      <c r="Y59" s="14">
        <v>2304</v>
      </c>
      <c r="Z59" s="64"/>
    </row>
    <row r="60" spans="1:26" x14ac:dyDescent="0.45">
      <c r="A60" s="9"/>
      <c r="B60" s="148" t="s">
        <v>95</v>
      </c>
      <c r="C60" s="14" t="str">
        <f>_xlfn.XLOOKUP($B60,FD_Lists!$B$4:$B$25,FD_Lists!C$4:C$25)</f>
        <v>Hafren Dyfrdwy</v>
      </c>
      <c r="D60" s="14" t="str">
        <f>_xlfn.XLOOKUP($B60,FD_Lists!$B$4:$B$25,FD_Lists!D$4:D$25)</f>
        <v>Wales</v>
      </c>
      <c r="E60" s="14" t="str">
        <f>_xlfn.XLOOKUP($B60,FD_Lists!$B$4:$B$25,FD_Lists!E$4:E$25)</f>
        <v>Company</v>
      </c>
      <c r="F60" s="14" t="str">
        <f>_xlfn.XLOOKUP($B60,FD_Lists!$B$4:$B$25,FD_Lists!F$4:F$25)</f>
        <v>WaSC</v>
      </c>
      <c r="G60" s="148" t="s">
        <v>109</v>
      </c>
      <c r="H60" s="98" t="s">
        <v>255</v>
      </c>
      <c r="I60" s="35" t="str">
        <f t="shared" ref="I60:I91" si="18">B60&amp;H60</f>
        <v>HDDC_OUT5_10_B_PR24_OFWAT</v>
      </c>
      <c r="J60" s="35" t="s">
        <v>119</v>
      </c>
      <c r="K60" s="14" t="str">
        <f>VLOOKUP($H60, F_Outputs_Mapping!$B$5:$F$23, 2, FALSE)</f>
        <v>Total number of storm overflows</v>
      </c>
      <c r="L60" s="14" t="str">
        <f>VLOOKUP($H60, F_Outputs_Mapping!$B$5:$F$23, 3, FALSE)</f>
        <v>Number</v>
      </c>
      <c r="M60" s="14">
        <f>VLOOKUP($H60, F_Outputs_Mapping!$B$5:$F$23, 4, FALSE)</f>
        <v>0</v>
      </c>
      <c r="N60" s="61" t="s">
        <v>520</v>
      </c>
      <c r="O60" s="106">
        <f>FD_Input_Final_Data!AD75</f>
        <v>54</v>
      </c>
      <c r="P60" s="106">
        <f>FD_Input_Final_Data!AE75</f>
        <v>54</v>
      </c>
      <c r="Q60" s="106">
        <f>FD_Input_Final_Data!AF75</f>
        <v>54</v>
      </c>
      <c r="R60" s="106">
        <f>FD_Input_Final_Data!AG75</f>
        <v>54</v>
      </c>
      <c r="S60" s="106">
        <f>FD_Input_Final_Data!AH75</f>
        <v>54</v>
      </c>
      <c r="U60" s="14">
        <v>54</v>
      </c>
      <c r="V60" s="14">
        <v>54</v>
      </c>
      <c r="W60" s="14">
        <v>54</v>
      </c>
      <c r="X60" s="14">
        <v>54</v>
      </c>
      <c r="Y60" s="14">
        <v>54</v>
      </c>
      <c r="Z60" s="64"/>
    </row>
    <row r="61" spans="1:26" x14ac:dyDescent="0.45">
      <c r="A61" s="9"/>
      <c r="B61" s="148" t="s">
        <v>96</v>
      </c>
      <c r="C61" s="14" t="str">
        <f>_xlfn.XLOOKUP($B61,FD_Lists!$B$4:$B$25,FD_Lists!C$4:C$25)</f>
        <v>Northumbrian Water</v>
      </c>
      <c r="D61" s="14" t="str">
        <f>_xlfn.XLOOKUP($B61,FD_Lists!$B$4:$B$25,FD_Lists!D$4:D$25)</f>
        <v>England</v>
      </c>
      <c r="E61" s="14" t="str">
        <f>_xlfn.XLOOKUP($B61,FD_Lists!$B$4:$B$25,FD_Lists!E$4:E$25)</f>
        <v>Company</v>
      </c>
      <c r="F61" s="14" t="str">
        <f>_xlfn.XLOOKUP($B61,FD_Lists!$B$4:$B$25,FD_Lists!F$4:F$25)</f>
        <v>WaSC</v>
      </c>
      <c r="G61" s="148" t="s">
        <v>109</v>
      </c>
      <c r="H61" s="98" t="s">
        <v>255</v>
      </c>
      <c r="I61" s="35" t="str">
        <f t="shared" si="18"/>
        <v>NESC_OUT5_10_B_PR24_OFWAT</v>
      </c>
      <c r="J61" s="35" t="s">
        <v>119</v>
      </c>
      <c r="K61" s="14" t="str">
        <f>VLOOKUP($H61, F_Outputs_Mapping!$B$5:$F$23, 2, FALSE)</f>
        <v>Total number of storm overflows</v>
      </c>
      <c r="L61" s="14" t="str">
        <f>VLOOKUP($H61, F_Outputs_Mapping!$B$5:$F$23, 3, FALSE)</f>
        <v>Number</v>
      </c>
      <c r="M61" s="14">
        <f>VLOOKUP($H61, F_Outputs_Mapping!$B$5:$F$23, 4, FALSE)</f>
        <v>0</v>
      </c>
      <c r="N61" s="61" t="s">
        <v>520</v>
      </c>
      <c r="O61" s="106">
        <f>FD_Input_Final_Data!AD76</f>
        <v>1564</v>
      </c>
      <c r="P61" s="106">
        <f>FD_Input_Final_Data!AE76</f>
        <v>1564</v>
      </c>
      <c r="Q61" s="106">
        <f>FD_Input_Final_Data!AF76</f>
        <v>1564</v>
      </c>
      <c r="R61" s="106">
        <f>FD_Input_Final_Data!AG76</f>
        <v>1564</v>
      </c>
      <c r="S61" s="106">
        <f>FD_Input_Final_Data!AH76</f>
        <v>1564</v>
      </c>
      <c r="U61" s="14">
        <v>1564</v>
      </c>
      <c r="V61" s="14">
        <v>1564</v>
      </c>
      <c r="W61" s="14">
        <v>1564</v>
      </c>
      <c r="X61" s="14">
        <v>1564</v>
      </c>
      <c r="Y61" s="14">
        <v>1564</v>
      </c>
      <c r="Z61" s="64"/>
    </row>
    <row r="62" spans="1:26" x14ac:dyDescent="0.45">
      <c r="A62" s="9"/>
      <c r="B62" s="148" t="s">
        <v>97</v>
      </c>
      <c r="C62" s="14" t="str">
        <f>_xlfn.XLOOKUP($B62,FD_Lists!$B$4:$B$25,FD_Lists!C$4:C$25)</f>
        <v>Severn Trent Water</v>
      </c>
      <c r="D62" s="14" t="str">
        <f>_xlfn.XLOOKUP($B62,FD_Lists!$B$4:$B$25,FD_Lists!D$4:D$25)</f>
        <v>England</v>
      </c>
      <c r="E62" s="14" t="str">
        <f>_xlfn.XLOOKUP($B62,FD_Lists!$B$4:$B$25,FD_Lists!E$4:E$25)</f>
        <v>Company</v>
      </c>
      <c r="F62" s="14" t="str">
        <f>_xlfn.XLOOKUP($B62,FD_Lists!$B$4:$B$25,FD_Lists!F$4:F$25)</f>
        <v>WaSC</v>
      </c>
      <c r="G62" s="148" t="s">
        <v>109</v>
      </c>
      <c r="H62" s="98" t="s">
        <v>255</v>
      </c>
      <c r="I62" s="35" t="str">
        <f t="shared" si="18"/>
        <v>SVEC_OUT5_10_B_PR24_OFWAT</v>
      </c>
      <c r="J62" s="35" t="s">
        <v>119</v>
      </c>
      <c r="K62" s="14" t="str">
        <f>VLOOKUP($H62, F_Outputs_Mapping!$B$5:$F$23, 2, FALSE)</f>
        <v>Total number of storm overflows</v>
      </c>
      <c r="L62" s="14" t="str">
        <f>VLOOKUP($H62, F_Outputs_Mapping!$B$5:$F$23, 3, FALSE)</f>
        <v>Number</v>
      </c>
      <c r="M62" s="14">
        <f>VLOOKUP($H62, F_Outputs_Mapping!$B$5:$F$23, 4, FALSE)</f>
        <v>0</v>
      </c>
      <c r="N62" s="61" t="s">
        <v>520</v>
      </c>
      <c r="O62" s="106">
        <f>FD_Input_Final_Data!AD77</f>
        <v>2394</v>
      </c>
      <c r="P62" s="106">
        <f>FD_Input_Final_Data!AE77</f>
        <v>2387</v>
      </c>
      <c r="Q62" s="106">
        <f>FD_Input_Final_Data!AF77</f>
        <v>2380</v>
      </c>
      <c r="R62" s="106">
        <f>FD_Input_Final_Data!AG77</f>
        <v>2373</v>
      </c>
      <c r="S62" s="106">
        <f>FD_Input_Final_Data!AH77</f>
        <v>2366</v>
      </c>
      <c r="U62" s="14">
        <v>2394</v>
      </c>
      <c r="V62" s="14">
        <v>2387</v>
      </c>
      <c r="W62" s="14">
        <v>2380</v>
      </c>
      <c r="X62" s="14">
        <v>2373</v>
      </c>
      <c r="Y62" s="14">
        <v>2366</v>
      </c>
      <c r="Z62" s="64"/>
    </row>
    <row r="63" spans="1:26" x14ac:dyDescent="0.45">
      <c r="A63" s="9"/>
      <c r="B63" s="148" t="s">
        <v>99</v>
      </c>
      <c r="C63" s="14" t="str">
        <f>_xlfn.XLOOKUP($B63,FD_Lists!$B$4:$B$25,FD_Lists!C$4:C$25)</f>
        <v>Southern Water</v>
      </c>
      <c r="D63" s="14" t="str">
        <f>_xlfn.XLOOKUP($B63,FD_Lists!$B$4:$B$25,FD_Lists!D$4:D$25)</f>
        <v>England</v>
      </c>
      <c r="E63" s="14" t="str">
        <f>_xlfn.XLOOKUP($B63,FD_Lists!$B$4:$B$25,FD_Lists!E$4:E$25)</f>
        <v>Company</v>
      </c>
      <c r="F63" s="14" t="str">
        <f>_xlfn.XLOOKUP($B63,FD_Lists!$B$4:$B$25,FD_Lists!F$4:F$25)</f>
        <v>WaSC</v>
      </c>
      <c r="G63" s="148" t="s">
        <v>109</v>
      </c>
      <c r="H63" s="98" t="s">
        <v>255</v>
      </c>
      <c r="I63" s="35" t="str">
        <f t="shared" si="18"/>
        <v>SRNC_OUT5_10_B_PR24_OFWAT</v>
      </c>
      <c r="J63" s="35" t="s">
        <v>119</v>
      </c>
      <c r="K63" s="14" t="str">
        <f>VLOOKUP($H63, F_Outputs_Mapping!$B$5:$F$23, 2, FALSE)</f>
        <v>Total number of storm overflows</v>
      </c>
      <c r="L63" s="14" t="str">
        <f>VLOOKUP($H63, F_Outputs_Mapping!$B$5:$F$23, 3, FALSE)</f>
        <v>Number</v>
      </c>
      <c r="M63" s="14">
        <f>VLOOKUP($H63, F_Outputs_Mapping!$B$5:$F$23, 4, FALSE)</f>
        <v>0</v>
      </c>
      <c r="N63" s="61" t="s">
        <v>520</v>
      </c>
      <c r="O63" s="106">
        <f>FD_Input_Final_Data!AD78</f>
        <v>976</v>
      </c>
      <c r="P63" s="106">
        <f>FD_Input_Final_Data!AE78</f>
        <v>976</v>
      </c>
      <c r="Q63" s="106">
        <f>FD_Input_Final_Data!AF78</f>
        <v>976</v>
      </c>
      <c r="R63" s="106">
        <f>FD_Input_Final_Data!AG78</f>
        <v>976</v>
      </c>
      <c r="S63" s="106">
        <f>FD_Input_Final_Data!AH78</f>
        <v>976</v>
      </c>
      <c r="U63" s="14">
        <v>976</v>
      </c>
      <c r="V63" s="14">
        <v>976</v>
      </c>
      <c r="W63" s="14">
        <v>976</v>
      </c>
      <c r="X63" s="14">
        <v>976</v>
      </c>
      <c r="Y63" s="14">
        <v>976</v>
      </c>
      <c r="Z63" s="64"/>
    </row>
    <row r="64" spans="1:26" x14ac:dyDescent="0.45">
      <c r="A64" s="9"/>
      <c r="B64" s="148" t="s">
        <v>100</v>
      </c>
      <c r="C64" s="14" t="str">
        <f>_xlfn.XLOOKUP($B64,FD_Lists!$B$4:$B$25,FD_Lists!C$4:C$25)</f>
        <v>Thames Water</v>
      </c>
      <c r="D64" s="14" t="str">
        <f>_xlfn.XLOOKUP($B64,FD_Lists!$B$4:$B$25,FD_Lists!D$4:D$25)</f>
        <v>England</v>
      </c>
      <c r="E64" s="14" t="str">
        <f>_xlfn.XLOOKUP($B64,FD_Lists!$B$4:$B$25,FD_Lists!E$4:E$25)</f>
        <v>Company</v>
      </c>
      <c r="F64" s="14" t="str">
        <f>_xlfn.XLOOKUP($B64,FD_Lists!$B$4:$B$25,FD_Lists!F$4:F$25)</f>
        <v>WaSC</v>
      </c>
      <c r="G64" s="148" t="s">
        <v>109</v>
      </c>
      <c r="H64" s="98" t="s">
        <v>255</v>
      </c>
      <c r="I64" s="35" t="str">
        <f t="shared" si="18"/>
        <v>TMSC_OUT5_10_B_PR24_OFWAT</v>
      </c>
      <c r="J64" s="35" t="s">
        <v>119</v>
      </c>
      <c r="K64" s="14" t="str">
        <f>VLOOKUP($H64, F_Outputs_Mapping!$B$5:$F$23, 2, FALSE)</f>
        <v>Total number of storm overflows</v>
      </c>
      <c r="L64" s="14" t="str">
        <f>VLOOKUP($H64, F_Outputs_Mapping!$B$5:$F$23, 3, FALSE)</f>
        <v>Number</v>
      </c>
      <c r="M64" s="14">
        <f>VLOOKUP($H64, F_Outputs_Mapping!$B$5:$F$23, 4, FALSE)</f>
        <v>0</v>
      </c>
      <c r="N64" s="61" t="s">
        <v>520</v>
      </c>
      <c r="O64" s="106">
        <f>FD_Input_Final_Data!AD79</f>
        <v>606</v>
      </c>
      <c r="P64" s="106">
        <f>FD_Input_Final_Data!AE79</f>
        <v>606</v>
      </c>
      <c r="Q64" s="106">
        <f>FD_Input_Final_Data!AF79</f>
        <v>606</v>
      </c>
      <c r="R64" s="106">
        <f>FD_Input_Final_Data!AG79</f>
        <v>606</v>
      </c>
      <c r="S64" s="106">
        <f>FD_Input_Final_Data!AH79</f>
        <v>606</v>
      </c>
      <c r="U64" s="14">
        <v>606</v>
      </c>
      <c r="V64" s="14">
        <v>606</v>
      </c>
      <c r="W64" s="14">
        <v>606</v>
      </c>
      <c r="X64" s="14">
        <v>606</v>
      </c>
      <c r="Y64" s="14">
        <v>606</v>
      </c>
      <c r="Z64" s="64"/>
    </row>
    <row r="65" spans="1:26" x14ac:dyDescent="0.45">
      <c r="B65" s="148" t="s">
        <v>101</v>
      </c>
      <c r="C65" s="14" t="str">
        <f>_xlfn.XLOOKUP($B65,FD_Lists!$B$4:$B$25,FD_Lists!C$4:C$25)</f>
        <v xml:space="preserve">United Utilities </v>
      </c>
      <c r="D65" s="14" t="str">
        <f>_xlfn.XLOOKUP($B65,FD_Lists!$B$4:$B$25,FD_Lists!D$4:D$25)</f>
        <v>England</v>
      </c>
      <c r="E65" s="14" t="str">
        <f>_xlfn.XLOOKUP($B65,FD_Lists!$B$4:$B$25,FD_Lists!E$4:E$25)</f>
        <v>Company</v>
      </c>
      <c r="F65" s="14" t="str">
        <f>_xlfn.XLOOKUP($B65,FD_Lists!$B$4:$B$25,FD_Lists!F$4:F$25)</f>
        <v>WaSC</v>
      </c>
      <c r="G65" s="148" t="s">
        <v>109</v>
      </c>
      <c r="H65" s="98" t="s">
        <v>255</v>
      </c>
      <c r="I65" s="35" t="str">
        <f t="shared" si="18"/>
        <v>NWTC_OUT5_10_B_PR24_OFWAT</v>
      </c>
      <c r="J65" s="35" t="s">
        <v>119</v>
      </c>
      <c r="K65" s="14" t="str">
        <f>VLOOKUP($H65, F_Outputs_Mapping!$B$5:$F$23, 2, FALSE)</f>
        <v>Total number of storm overflows</v>
      </c>
      <c r="L65" s="14" t="str">
        <f>VLOOKUP($H65, F_Outputs_Mapping!$B$5:$F$23, 3, FALSE)</f>
        <v>Number</v>
      </c>
      <c r="M65" s="14">
        <f>VLOOKUP($H65, F_Outputs_Mapping!$B$5:$F$23, 4, FALSE)</f>
        <v>0</v>
      </c>
      <c r="N65" s="61" t="s">
        <v>520</v>
      </c>
      <c r="O65" s="106">
        <f>FD_Input_Final_Data!AD80</f>
        <v>2267</v>
      </c>
      <c r="P65" s="106">
        <f>FD_Input_Final_Data!AE80</f>
        <v>2267</v>
      </c>
      <c r="Q65" s="106">
        <f>FD_Input_Final_Data!AF80</f>
        <v>2267</v>
      </c>
      <c r="R65" s="106">
        <f>FD_Input_Final_Data!AG80</f>
        <v>2267</v>
      </c>
      <c r="S65" s="106">
        <f>FD_Input_Final_Data!AH80</f>
        <v>2267</v>
      </c>
      <c r="U65" s="14">
        <v>2267</v>
      </c>
      <c r="V65" s="14">
        <v>2267</v>
      </c>
      <c r="W65" s="14">
        <v>2267</v>
      </c>
      <c r="X65" s="14">
        <v>2267</v>
      </c>
      <c r="Y65" s="14">
        <v>2267</v>
      </c>
      <c r="Z65" s="64"/>
    </row>
    <row r="66" spans="1:26" x14ac:dyDescent="0.45">
      <c r="A66" s="9"/>
      <c r="B66" s="148" t="s">
        <v>102</v>
      </c>
      <c r="C66" s="14" t="str">
        <f>_xlfn.XLOOKUP($B66,FD_Lists!$B$4:$B$25,FD_Lists!C$4:C$25)</f>
        <v>Wessex Water</v>
      </c>
      <c r="D66" s="14" t="str">
        <f>_xlfn.XLOOKUP($B66,FD_Lists!$B$4:$B$25,FD_Lists!D$4:D$25)</f>
        <v>England</v>
      </c>
      <c r="E66" s="14" t="str">
        <f>_xlfn.XLOOKUP($B66,FD_Lists!$B$4:$B$25,FD_Lists!E$4:E$25)</f>
        <v>Company</v>
      </c>
      <c r="F66" s="14" t="str">
        <f>_xlfn.XLOOKUP($B66,FD_Lists!$B$4:$B$25,FD_Lists!F$4:F$25)</f>
        <v>WaSC</v>
      </c>
      <c r="G66" s="148" t="s">
        <v>109</v>
      </c>
      <c r="H66" s="98" t="s">
        <v>255</v>
      </c>
      <c r="I66" s="35" t="str">
        <f t="shared" si="18"/>
        <v>WSXC_OUT5_10_B_PR24_OFWAT</v>
      </c>
      <c r="J66" s="35" t="s">
        <v>119</v>
      </c>
      <c r="K66" s="14" t="str">
        <f>VLOOKUP($H66, F_Outputs_Mapping!$B$5:$F$23, 2, FALSE)</f>
        <v>Total number of storm overflows</v>
      </c>
      <c r="L66" s="14" t="str">
        <f>VLOOKUP($H66, F_Outputs_Mapping!$B$5:$F$23, 3, FALSE)</f>
        <v>Number</v>
      </c>
      <c r="M66" s="14">
        <f>VLOOKUP($H66, F_Outputs_Mapping!$B$5:$F$23, 4, FALSE)</f>
        <v>0</v>
      </c>
      <c r="N66" s="61" t="s">
        <v>520</v>
      </c>
      <c r="O66" s="106">
        <f>FD_Input_Final_Data!AD81</f>
        <v>1295</v>
      </c>
      <c r="P66" s="106">
        <f>FD_Input_Final_Data!AE81</f>
        <v>1295</v>
      </c>
      <c r="Q66" s="106">
        <f>FD_Input_Final_Data!AF81</f>
        <v>1295</v>
      </c>
      <c r="R66" s="106">
        <f>FD_Input_Final_Data!AG81</f>
        <v>1295</v>
      </c>
      <c r="S66" s="106">
        <f>FD_Input_Final_Data!AH81</f>
        <v>1295</v>
      </c>
      <c r="U66" s="14">
        <v>1295</v>
      </c>
      <c r="V66" s="14">
        <v>1295</v>
      </c>
      <c r="W66" s="14">
        <v>1295</v>
      </c>
      <c r="X66" s="14">
        <v>1295</v>
      </c>
      <c r="Y66" s="14">
        <v>1295</v>
      </c>
      <c r="Z66" s="64"/>
    </row>
    <row r="67" spans="1:26" x14ac:dyDescent="0.45">
      <c r="A67" s="9"/>
      <c r="B67" s="148" t="s">
        <v>103</v>
      </c>
      <c r="C67" s="14" t="str">
        <f>_xlfn.XLOOKUP($B67,FD_Lists!$B$4:$B$25,FD_Lists!C$4:C$25)</f>
        <v>Yorkshire Water</v>
      </c>
      <c r="D67" s="14" t="str">
        <f>_xlfn.XLOOKUP($B67,FD_Lists!$B$4:$B$25,FD_Lists!D$4:D$25)</f>
        <v>England</v>
      </c>
      <c r="E67" s="14" t="str">
        <f>_xlfn.XLOOKUP($B67,FD_Lists!$B$4:$B$25,FD_Lists!E$4:E$25)</f>
        <v>Company</v>
      </c>
      <c r="F67" s="14" t="str">
        <f>_xlfn.XLOOKUP($B67,FD_Lists!$B$4:$B$25,FD_Lists!F$4:F$25)</f>
        <v>WaSC</v>
      </c>
      <c r="G67" s="148" t="s">
        <v>109</v>
      </c>
      <c r="H67" s="98" t="s">
        <v>255</v>
      </c>
      <c r="I67" s="35" t="str">
        <f t="shared" si="18"/>
        <v>YKYC_OUT5_10_B_PR24_OFWAT</v>
      </c>
      <c r="J67" s="35" t="s">
        <v>119</v>
      </c>
      <c r="K67" s="14" t="str">
        <f>VLOOKUP($H67, F_Outputs_Mapping!$B$5:$F$23, 2, FALSE)</f>
        <v>Total number of storm overflows</v>
      </c>
      <c r="L67" s="14" t="str">
        <f>VLOOKUP($H67, F_Outputs_Mapping!$B$5:$F$23, 3, FALSE)</f>
        <v>Number</v>
      </c>
      <c r="M67" s="14">
        <f>VLOOKUP($H67, F_Outputs_Mapping!$B$5:$F$23, 4, FALSE)</f>
        <v>0</v>
      </c>
      <c r="N67" s="61" t="s">
        <v>520</v>
      </c>
      <c r="O67" s="106">
        <f>FD_Input_Final_Data!AD82</f>
        <v>2191</v>
      </c>
      <c r="P67" s="106">
        <f>FD_Input_Final_Data!AE82</f>
        <v>2191</v>
      </c>
      <c r="Q67" s="106">
        <f>FD_Input_Final_Data!AF82</f>
        <v>2191</v>
      </c>
      <c r="R67" s="106">
        <f>FD_Input_Final_Data!AG82</f>
        <v>2191</v>
      </c>
      <c r="S67" s="106">
        <f>FD_Input_Final_Data!AH82</f>
        <v>2191</v>
      </c>
      <c r="U67" s="14">
        <v>2191</v>
      </c>
      <c r="V67" s="14">
        <v>2191</v>
      </c>
      <c r="W67" s="14">
        <v>2191</v>
      </c>
      <c r="X67" s="14">
        <v>2191</v>
      </c>
      <c r="Y67" s="14">
        <v>2191</v>
      </c>
      <c r="Z67" s="64"/>
    </row>
    <row r="68" spans="1:26" x14ac:dyDescent="0.45">
      <c r="A68" s="9"/>
      <c r="B68" s="148" t="s">
        <v>121</v>
      </c>
      <c r="C68" s="14" t="str">
        <f>_xlfn.XLOOKUP($B68,FD_Lists!$B$4:$B$25,FD_Lists!C$4:C$25)</f>
        <v>Affinity Water</v>
      </c>
      <c r="D68" s="14" t="str">
        <f>_xlfn.XLOOKUP($B68,FD_Lists!$B$4:$B$25,FD_Lists!D$4:D$25)</f>
        <v>England</v>
      </c>
      <c r="E68" s="14" t="str">
        <f>_xlfn.XLOOKUP($B68,FD_Lists!$B$4:$B$25,FD_Lists!E$4:E$25)</f>
        <v>Company</v>
      </c>
      <c r="F68" s="14" t="str">
        <f>_xlfn.XLOOKUP($B68,FD_Lists!$B$4:$B$25,FD_Lists!F$4:F$25)</f>
        <v>WoC</v>
      </c>
      <c r="G68" s="148" t="s">
        <v>109</v>
      </c>
      <c r="H68" s="98" t="s">
        <v>255</v>
      </c>
      <c r="I68" s="35" t="str">
        <f t="shared" si="18"/>
        <v>AFWC_OUT5_10_B_PR24_OFWAT</v>
      </c>
      <c r="J68" s="35" t="s">
        <v>119</v>
      </c>
      <c r="K68" s="14" t="str">
        <f>VLOOKUP($H68, F_Outputs_Mapping!$B$5:$F$23, 2, FALSE)</f>
        <v>Total number of storm overflows</v>
      </c>
      <c r="L68" s="14" t="str">
        <f>VLOOKUP($H68, F_Outputs_Mapping!$B$5:$F$23, 3, FALSE)</f>
        <v>Number</v>
      </c>
      <c r="M68" s="14">
        <f>VLOOKUP($H68, F_Outputs_Mapping!$B$5:$F$23, 4, FALSE)</f>
        <v>0</v>
      </c>
      <c r="N68" s="61" t="s">
        <v>520</v>
      </c>
      <c r="O68" s="106" t="str">
        <f>FD_Input_Final_Data!AD83</f>
        <v>-</v>
      </c>
      <c r="P68" s="106" t="str">
        <f>FD_Input_Final_Data!AE83</f>
        <v>-</v>
      </c>
      <c r="Q68" s="106" t="str">
        <f>FD_Input_Final_Data!AF83</f>
        <v>-</v>
      </c>
      <c r="R68" s="106" t="str">
        <f>FD_Input_Final_Data!AG83</f>
        <v>-</v>
      </c>
      <c r="S68" s="106" t="str">
        <f>FD_Input_Final_Data!AH83</f>
        <v>-</v>
      </c>
      <c r="U68" s="14" t="s">
        <v>170</v>
      </c>
      <c r="V68" s="14" t="s">
        <v>170</v>
      </c>
      <c r="W68" s="14" t="s">
        <v>170</v>
      </c>
      <c r="X68" s="14" t="s">
        <v>170</v>
      </c>
      <c r="Y68" s="14" t="s">
        <v>170</v>
      </c>
      <c r="Z68" s="64"/>
    </row>
    <row r="69" spans="1:26" x14ac:dyDescent="0.45">
      <c r="B69" s="148" t="s">
        <v>122</v>
      </c>
      <c r="C69" s="14" t="str">
        <f>_xlfn.XLOOKUP($B69,FD_Lists!$B$4:$B$25,FD_Lists!C$4:C$25)</f>
        <v>Portsmouth Water</v>
      </c>
      <c r="D69" s="14" t="str">
        <f>_xlfn.XLOOKUP($B69,FD_Lists!$B$4:$B$25,FD_Lists!D$4:D$25)</f>
        <v>England</v>
      </c>
      <c r="E69" s="14" t="str">
        <f>_xlfn.XLOOKUP($B69,FD_Lists!$B$4:$B$25,FD_Lists!E$4:E$25)</f>
        <v>Company</v>
      </c>
      <c r="F69" s="14" t="str">
        <f>_xlfn.XLOOKUP($B69,FD_Lists!$B$4:$B$25,FD_Lists!F$4:F$25)</f>
        <v>WoC</v>
      </c>
      <c r="G69" s="148" t="s">
        <v>109</v>
      </c>
      <c r="H69" s="98" t="s">
        <v>255</v>
      </c>
      <c r="I69" s="35" t="str">
        <f t="shared" si="18"/>
        <v>PRTC_OUT5_10_B_PR24_OFWAT</v>
      </c>
      <c r="J69" s="35" t="s">
        <v>119</v>
      </c>
      <c r="K69" s="14" t="str">
        <f>VLOOKUP($H69, F_Outputs_Mapping!$B$5:$F$23, 2, FALSE)</f>
        <v>Total number of storm overflows</v>
      </c>
      <c r="L69" s="14" t="str">
        <f>VLOOKUP($H69, F_Outputs_Mapping!$B$5:$F$23, 3, FALSE)</f>
        <v>Number</v>
      </c>
      <c r="M69" s="14">
        <f>VLOOKUP($H69, F_Outputs_Mapping!$B$5:$F$23, 4, FALSE)</f>
        <v>0</v>
      </c>
      <c r="N69" s="61" t="s">
        <v>520</v>
      </c>
      <c r="O69" s="106" t="str">
        <f>FD_Input_Final_Data!AD84</f>
        <v>-</v>
      </c>
      <c r="P69" s="106" t="str">
        <f>FD_Input_Final_Data!AE84</f>
        <v>-</v>
      </c>
      <c r="Q69" s="106" t="str">
        <f>FD_Input_Final_Data!AF84</f>
        <v>-</v>
      </c>
      <c r="R69" s="106" t="str">
        <f>FD_Input_Final_Data!AG84</f>
        <v>-</v>
      </c>
      <c r="S69" s="106" t="str">
        <f>FD_Input_Final_Data!AH84</f>
        <v>-</v>
      </c>
      <c r="U69" s="14" t="s">
        <v>170</v>
      </c>
      <c r="V69" s="14" t="s">
        <v>170</v>
      </c>
      <c r="W69" s="14" t="s">
        <v>170</v>
      </c>
      <c r="X69" s="14" t="s">
        <v>170</v>
      </c>
      <c r="Y69" s="14" t="s">
        <v>170</v>
      </c>
      <c r="Z69" s="64"/>
    </row>
    <row r="70" spans="1:26" x14ac:dyDescent="0.45">
      <c r="A70" s="9"/>
      <c r="B70" s="148" t="s">
        <v>123</v>
      </c>
      <c r="C70" s="14" t="str">
        <f>_xlfn.XLOOKUP($B70,FD_Lists!$B$4:$B$25,FD_Lists!C$4:C$25)</f>
        <v>South East Water</v>
      </c>
      <c r="D70" s="14" t="str">
        <f>_xlfn.XLOOKUP($B70,FD_Lists!$B$4:$B$25,FD_Lists!D$4:D$25)</f>
        <v>England</v>
      </c>
      <c r="E70" s="14" t="str">
        <f>_xlfn.XLOOKUP($B70,FD_Lists!$B$4:$B$25,FD_Lists!E$4:E$25)</f>
        <v>Company</v>
      </c>
      <c r="F70" s="14" t="str">
        <f>_xlfn.XLOOKUP($B70,FD_Lists!$B$4:$B$25,FD_Lists!F$4:F$25)</f>
        <v>WoC</v>
      </c>
      <c r="G70" s="148" t="s">
        <v>109</v>
      </c>
      <c r="H70" s="98" t="s">
        <v>255</v>
      </c>
      <c r="I70" s="35" t="str">
        <f t="shared" si="18"/>
        <v>SEWC_OUT5_10_B_PR24_OFWAT</v>
      </c>
      <c r="J70" s="35" t="s">
        <v>119</v>
      </c>
      <c r="K70" s="14" t="str">
        <f>VLOOKUP($H70, F_Outputs_Mapping!$B$5:$F$23, 2, FALSE)</f>
        <v>Total number of storm overflows</v>
      </c>
      <c r="L70" s="14" t="str">
        <f>VLOOKUP($H70, F_Outputs_Mapping!$B$5:$F$23, 3, FALSE)</f>
        <v>Number</v>
      </c>
      <c r="M70" s="14">
        <f>VLOOKUP($H70, F_Outputs_Mapping!$B$5:$F$23, 4, FALSE)</f>
        <v>0</v>
      </c>
      <c r="N70" s="61" t="s">
        <v>520</v>
      </c>
      <c r="O70" s="106" t="str">
        <f>FD_Input_Final_Data!AD85</f>
        <v>-</v>
      </c>
      <c r="P70" s="106" t="str">
        <f>FD_Input_Final_Data!AE85</f>
        <v>-</v>
      </c>
      <c r="Q70" s="106" t="str">
        <f>FD_Input_Final_Data!AF85</f>
        <v>-</v>
      </c>
      <c r="R70" s="106" t="str">
        <f>FD_Input_Final_Data!AG85</f>
        <v>-</v>
      </c>
      <c r="S70" s="106" t="str">
        <f>FD_Input_Final_Data!AH85</f>
        <v>-</v>
      </c>
      <c r="U70" s="14" t="s">
        <v>170</v>
      </c>
      <c r="V70" s="14" t="s">
        <v>170</v>
      </c>
      <c r="W70" s="14" t="s">
        <v>170</v>
      </c>
      <c r="X70" s="14" t="s">
        <v>170</v>
      </c>
      <c r="Y70" s="14" t="s">
        <v>170</v>
      </c>
      <c r="Z70" s="64"/>
    </row>
    <row r="71" spans="1:26" x14ac:dyDescent="0.45">
      <c r="A71" s="9"/>
      <c r="B71" s="148" t="s">
        <v>124</v>
      </c>
      <c r="C71" s="14" t="str">
        <f>_xlfn.XLOOKUP($B71,FD_Lists!$B$4:$B$25,FD_Lists!C$4:C$25)</f>
        <v>South Staffordshire Water</v>
      </c>
      <c r="D71" s="14" t="str">
        <f>_xlfn.XLOOKUP($B71,FD_Lists!$B$4:$B$25,FD_Lists!D$4:D$25)</f>
        <v>England</v>
      </c>
      <c r="E71" s="14" t="str">
        <f>_xlfn.XLOOKUP($B71,FD_Lists!$B$4:$B$25,FD_Lists!E$4:E$25)</f>
        <v>Company</v>
      </c>
      <c r="F71" s="14" t="str">
        <f>_xlfn.XLOOKUP($B71,FD_Lists!$B$4:$B$25,FD_Lists!F$4:F$25)</f>
        <v>WoC</v>
      </c>
      <c r="G71" s="148" t="s">
        <v>109</v>
      </c>
      <c r="H71" s="98" t="s">
        <v>255</v>
      </c>
      <c r="I71" s="35" t="str">
        <f t="shared" si="18"/>
        <v>SSCC_OUT5_10_B_PR24_OFWAT</v>
      </c>
      <c r="J71" s="35" t="s">
        <v>119</v>
      </c>
      <c r="K71" s="14" t="str">
        <f>VLOOKUP($H71, F_Outputs_Mapping!$B$5:$F$23, 2, FALSE)</f>
        <v>Total number of storm overflows</v>
      </c>
      <c r="L71" s="14" t="str">
        <f>VLOOKUP($H71, F_Outputs_Mapping!$B$5:$F$23, 3, FALSE)</f>
        <v>Number</v>
      </c>
      <c r="M71" s="14">
        <f>VLOOKUP($H71, F_Outputs_Mapping!$B$5:$F$23, 4, FALSE)</f>
        <v>0</v>
      </c>
      <c r="N71" s="61" t="s">
        <v>520</v>
      </c>
      <c r="O71" s="106" t="str">
        <f>FD_Input_Final_Data!AD86</f>
        <v>-</v>
      </c>
      <c r="P71" s="106" t="str">
        <f>FD_Input_Final_Data!AE86</f>
        <v>-</v>
      </c>
      <c r="Q71" s="106" t="str">
        <f>FD_Input_Final_Data!AF86</f>
        <v>-</v>
      </c>
      <c r="R71" s="106" t="str">
        <f>FD_Input_Final_Data!AG86</f>
        <v>-</v>
      </c>
      <c r="S71" s="106" t="str">
        <f>FD_Input_Final_Data!AH86</f>
        <v>-</v>
      </c>
      <c r="U71" s="14" t="s">
        <v>170</v>
      </c>
      <c r="V71" s="14" t="s">
        <v>170</v>
      </c>
      <c r="W71" s="14" t="s">
        <v>170</v>
      </c>
      <c r="X71" s="14" t="s">
        <v>170</v>
      </c>
      <c r="Y71" s="14" t="s">
        <v>170</v>
      </c>
      <c r="Z71" s="64"/>
    </row>
    <row r="72" spans="1:26" x14ac:dyDescent="0.45">
      <c r="A72" s="9"/>
      <c r="B72" s="148" t="s">
        <v>125</v>
      </c>
      <c r="C72" s="14" t="str">
        <f>_xlfn.XLOOKUP($B72,FD_Lists!$B$4:$B$25,FD_Lists!C$4:C$25)</f>
        <v>SES Water</v>
      </c>
      <c r="D72" s="14" t="str">
        <f>_xlfn.XLOOKUP($B72,FD_Lists!$B$4:$B$25,FD_Lists!D$4:D$25)</f>
        <v>England</v>
      </c>
      <c r="E72" s="14" t="str">
        <f>_xlfn.XLOOKUP($B72,FD_Lists!$B$4:$B$25,FD_Lists!E$4:E$25)</f>
        <v>Company</v>
      </c>
      <c r="F72" s="14" t="str">
        <f>_xlfn.XLOOKUP($B72,FD_Lists!$B$4:$B$25,FD_Lists!F$4:F$25)</f>
        <v>WoC</v>
      </c>
      <c r="G72" s="148" t="s">
        <v>109</v>
      </c>
      <c r="H72" s="98" t="s">
        <v>255</v>
      </c>
      <c r="I72" s="35" t="str">
        <f t="shared" si="18"/>
        <v>SESC_OUT5_10_B_PR24_OFWAT</v>
      </c>
      <c r="J72" s="35" t="s">
        <v>119</v>
      </c>
      <c r="K72" s="14" t="str">
        <f>VLOOKUP($H72, F_Outputs_Mapping!$B$5:$F$23, 2, FALSE)</f>
        <v>Total number of storm overflows</v>
      </c>
      <c r="L72" s="14" t="str">
        <f>VLOOKUP($H72, F_Outputs_Mapping!$B$5:$F$23, 3, FALSE)</f>
        <v>Number</v>
      </c>
      <c r="M72" s="14">
        <f>VLOOKUP($H72, F_Outputs_Mapping!$B$5:$F$23, 4, FALSE)</f>
        <v>0</v>
      </c>
      <c r="N72" s="61" t="s">
        <v>520</v>
      </c>
      <c r="O72" s="106" t="str">
        <f>FD_Input_Final_Data!AD87</f>
        <v>-</v>
      </c>
      <c r="P72" s="106" t="str">
        <f>FD_Input_Final_Data!AE87</f>
        <v>-</v>
      </c>
      <c r="Q72" s="106" t="str">
        <f>FD_Input_Final_Data!AF87</f>
        <v>-</v>
      </c>
      <c r="R72" s="106" t="str">
        <f>FD_Input_Final_Data!AG87</f>
        <v>-</v>
      </c>
      <c r="S72" s="106" t="str">
        <f>FD_Input_Final_Data!AH87</f>
        <v>-</v>
      </c>
      <c r="U72" s="14" t="s">
        <v>170</v>
      </c>
      <c r="V72" s="14" t="s">
        <v>170</v>
      </c>
      <c r="W72" s="14" t="s">
        <v>170</v>
      </c>
      <c r="X72" s="14" t="s">
        <v>170</v>
      </c>
      <c r="Y72" s="14" t="s">
        <v>170</v>
      </c>
      <c r="Z72" s="64"/>
    </row>
    <row r="73" spans="1:26" x14ac:dyDescent="0.45">
      <c r="A73" s="9"/>
      <c r="B73" s="148" t="s">
        <v>98</v>
      </c>
      <c r="C73" s="14" t="str">
        <f>_xlfn.XLOOKUP($B73,FD_Lists!$B$4:$B$25,FD_Lists!C$4:C$25)</f>
        <v>South West Water</v>
      </c>
      <c r="D73" s="14" t="str">
        <f>_xlfn.XLOOKUP($B73,FD_Lists!$B$4:$B$25,FD_Lists!D$4:D$25)</f>
        <v>England</v>
      </c>
      <c r="E73" s="14" t="str">
        <f>_xlfn.XLOOKUP($B73,FD_Lists!$B$4:$B$25,FD_Lists!E$4:E$25)</f>
        <v>Company</v>
      </c>
      <c r="F73" s="14" t="str">
        <f>_xlfn.XLOOKUP($B73,FD_Lists!$B$4:$B$25,FD_Lists!F$4:F$25)</f>
        <v>WaSC</v>
      </c>
      <c r="G73" s="148" t="s">
        <v>109</v>
      </c>
      <c r="H73" s="98" t="s">
        <v>255</v>
      </c>
      <c r="I73" s="35" t="str">
        <f t="shared" si="18"/>
        <v>SWBC_OUT5_10_B_PR24_OFWAT</v>
      </c>
      <c r="J73" s="35" t="s">
        <v>119</v>
      </c>
      <c r="K73" s="14" t="str">
        <f>VLOOKUP($H73, F_Outputs_Mapping!$B$5:$F$23, 2, FALSE)</f>
        <v>Total number of storm overflows</v>
      </c>
      <c r="L73" s="14" t="str">
        <f>VLOOKUP($H73, F_Outputs_Mapping!$B$5:$F$23, 3, FALSE)</f>
        <v>Number</v>
      </c>
      <c r="M73" s="14">
        <f>VLOOKUP($H73, F_Outputs_Mapping!$B$5:$F$23, 4, FALSE)</f>
        <v>0</v>
      </c>
      <c r="N73" s="61" t="s">
        <v>520</v>
      </c>
      <c r="O73" s="106">
        <f>FD_Input_Final_Data!AD88</f>
        <v>1389</v>
      </c>
      <c r="P73" s="106">
        <f>FD_Input_Final_Data!AE88</f>
        <v>1389</v>
      </c>
      <c r="Q73" s="106">
        <f>FD_Input_Final_Data!AF88</f>
        <v>1389</v>
      </c>
      <c r="R73" s="106">
        <f>FD_Input_Final_Data!AG88</f>
        <v>1389</v>
      </c>
      <c r="S73" s="106">
        <f>FD_Input_Final_Data!AH88</f>
        <v>1389</v>
      </c>
      <c r="U73" s="14">
        <v>1389</v>
      </c>
      <c r="V73" s="14">
        <v>1389</v>
      </c>
      <c r="W73" s="14">
        <v>1389</v>
      </c>
      <c r="X73" s="14">
        <v>1389</v>
      </c>
      <c r="Y73" s="14">
        <v>1389</v>
      </c>
      <c r="Z73" s="64"/>
    </row>
    <row r="74" spans="1:26" x14ac:dyDescent="0.45">
      <c r="A74" s="9"/>
      <c r="B74" s="148" t="s">
        <v>126</v>
      </c>
      <c r="C74" s="14" t="str">
        <f>_xlfn.XLOOKUP($B74,FD_Lists!$B$4:$B$25,FD_Lists!C$4:C$25)</f>
        <v>Bristol Water</v>
      </c>
      <c r="D74" s="14" t="str">
        <f>_xlfn.XLOOKUP($B74,FD_Lists!$B$4:$B$25,FD_Lists!D$4:D$25)</f>
        <v>England</v>
      </c>
      <c r="E74" s="14" t="str">
        <f>_xlfn.XLOOKUP($B74,FD_Lists!$B$4:$B$25,FD_Lists!E$4:E$25)</f>
        <v>Company</v>
      </c>
      <c r="F74" s="14" t="str">
        <f>_xlfn.XLOOKUP($B74,FD_Lists!$B$4:$B$25,FD_Lists!F$4:F$25)</f>
        <v>WoC</v>
      </c>
      <c r="G74" s="148" t="s">
        <v>109</v>
      </c>
      <c r="H74" s="98" t="s">
        <v>255</v>
      </c>
      <c r="I74" s="35" t="str">
        <f t="shared" si="18"/>
        <v>BRLC_OUT5_10_B_PR24_OFWAT</v>
      </c>
      <c r="J74" s="35" t="s">
        <v>119</v>
      </c>
      <c r="K74" s="14" t="str">
        <f>VLOOKUP($H74, F_Outputs_Mapping!$B$5:$F$23, 2, FALSE)</f>
        <v>Total number of storm overflows</v>
      </c>
      <c r="L74" s="14" t="str">
        <f>VLOOKUP($H74, F_Outputs_Mapping!$B$5:$F$23, 3, FALSE)</f>
        <v>Number</v>
      </c>
      <c r="M74" s="14">
        <f>VLOOKUP($H74, F_Outputs_Mapping!$B$5:$F$23, 4, FALSE)</f>
        <v>0</v>
      </c>
      <c r="N74" s="61" t="s">
        <v>520</v>
      </c>
      <c r="O74" s="106" t="str">
        <f>FD_Input_Final_Data!AD89</f>
        <v>-</v>
      </c>
      <c r="P74" s="106" t="str">
        <f>FD_Input_Final_Data!AE89</f>
        <v>-</v>
      </c>
      <c r="Q74" s="106" t="str">
        <f>FD_Input_Final_Data!AF89</f>
        <v>-</v>
      </c>
      <c r="R74" s="106" t="str">
        <f>FD_Input_Final_Data!AG89</f>
        <v>-</v>
      </c>
      <c r="S74" s="106" t="str">
        <f>FD_Input_Final_Data!AH89</f>
        <v>-</v>
      </c>
      <c r="U74" s="14" t="s">
        <v>170</v>
      </c>
      <c r="V74" s="14" t="s">
        <v>170</v>
      </c>
      <c r="W74" s="14" t="s">
        <v>170</v>
      </c>
      <c r="X74" s="14" t="s">
        <v>170</v>
      </c>
      <c r="Y74" s="14" t="s">
        <v>170</v>
      </c>
      <c r="Z74" s="64"/>
    </row>
    <row r="75" spans="1:26" x14ac:dyDescent="0.45">
      <c r="A75" s="9"/>
      <c r="B75" s="148" t="s">
        <v>73</v>
      </c>
      <c r="C75" s="14" t="str">
        <f>_xlfn.XLOOKUP($B75,FD_Lists!$B$4:$B$25,FD_Lists!C$4:C$25)</f>
        <v>Anglian Water</v>
      </c>
      <c r="D75" s="14" t="str">
        <f>_xlfn.XLOOKUP($B75,FD_Lists!$B$4:$B$25,FD_Lists!D$4:D$25)</f>
        <v>England</v>
      </c>
      <c r="E75" s="14" t="str">
        <f>_xlfn.XLOOKUP($B75,FD_Lists!$B$4:$B$25,FD_Lists!E$4:E$25)</f>
        <v>Company</v>
      </c>
      <c r="F75" s="14" t="str">
        <f>_xlfn.XLOOKUP($B75,FD_Lists!$B$4:$B$25,FD_Lists!F$4:F$25)</f>
        <v>WaSC</v>
      </c>
      <c r="G75" s="148" t="s">
        <v>109</v>
      </c>
      <c r="H75" s="98" t="s">
        <v>250</v>
      </c>
      <c r="I75" s="35" t="str">
        <f t="shared" si="18"/>
        <v>ANHC_OUT5_10_C_PR24_OFWAT</v>
      </c>
      <c r="J75" s="35" t="s">
        <v>119</v>
      </c>
      <c r="K75" s="14" t="str">
        <f>VLOOKUP($H75, F_Outputs_Mapping!$B$5:$F$23, 2, FALSE)</f>
        <v>Average number of spills per overflow - monitored</v>
      </c>
      <c r="L75" s="14" t="str">
        <f>VLOOKUP($H75, F_Outputs_Mapping!$B$5:$F$23, 3, FALSE)</f>
        <v>Number</v>
      </c>
      <c r="M75" s="14">
        <f>VLOOKUP($H75, F_Outputs_Mapping!$B$5:$F$23, 4, FALSE)</f>
        <v>2</v>
      </c>
      <c r="N75" s="61" t="s">
        <v>520</v>
      </c>
      <c r="O75" s="63">
        <f>O7</f>
        <v>19.920000000000002</v>
      </c>
      <c r="P75" s="63">
        <f t="shared" ref="P75:S75" si="19">P7</f>
        <v>19.87</v>
      </c>
      <c r="Q75" s="63">
        <f t="shared" si="19"/>
        <v>19.72</v>
      </c>
      <c r="R75" s="63">
        <f t="shared" si="19"/>
        <v>18.45</v>
      </c>
      <c r="S75" s="63">
        <f t="shared" si="19"/>
        <v>17</v>
      </c>
      <c r="U75" s="14">
        <v>19.920000000000002</v>
      </c>
      <c r="V75" s="14">
        <v>19.87</v>
      </c>
      <c r="W75" s="14">
        <v>19.72</v>
      </c>
      <c r="X75" s="14">
        <v>18.45</v>
      </c>
      <c r="Y75" s="14">
        <v>17</v>
      </c>
      <c r="Z75" s="42"/>
    </row>
    <row r="76" spans="1:26" x14ac:dyDescent="0.45">
      <c r="A76" s="9"/>
      <c r="B76" s="148" t="s">
        <v>94</v>
      </c>
      <c r="C76" s="14" t="str">
        <f>_xlfn.XLOOKUP($B76,FD_Lists!$B$4:$B$25,FD_Lists!C$4:C$25)</f>
        <v>Dŵr Cymru</v>
      </c>
      <c r="D76" s="14" t="str">
        <f>_xlfn.XLOOKUP($B76,FD_Lists!$B$4:$B$25,FD_Lists!D$4:D$25)</f>
        <v>Wales</v>
      </c>
      <c r="E76" s="14" t="str">
        <f>_xlfn.XLOOKUP($B76,FD_Lists!$B$4:$B$25,FD_Lists!E$4:E$25)</f>
        <v>Company</v>
      </c>
      <c r="F76" s="14" t="str">
        <f>_xlfn.XLOOKUP($B76,FD_Lists!$B$4:$B$25,FD_Lists!F$4:F$25)</f>
        <v>WaSC</v>
      </c>
      <c r="G76" s="148" t="s">
        <v>109</v>
      </c>
      <c r="H76" s="98" t="s">
        <v>250</v>
      </c>
      <c r="I76" s="35" t="str">
        <f t="shared" si="18"/>
        <v>WSHC_OUT5_10_C_PR24_OFWAT</v>
      </c>
      <c r="J76" s="35" t="s">
        <v>119</v>
      </c>
      <c r="K76" s="14" t="str">
        <f>VLOOKUP($H76, F_Outputs_Mapping!$B$5:$F$23, 2, FALSE)</f>
        <v>Average number of spills per overflow - monitored</v>
      </c>
      <c r="L76" s="14" t="str">
        <f>VLOOKUP($H76, F_Outputs_Mapping!$B$5:$F$23, 3, FALSE)</f>
        <v>Number</v>
      </c>
      <c r="M76" s="14">
        <f>VLOOKUP($H76, F_Outputs_Mapping!$B$5:$F$23, 4, FALSE)</f>
        <v>2</v>
      </c>
      <c r="N76" s="61" t="s">
        <v>520</v>
      </c>
      <c r="O76" s="63">
        <f t="shared" ref="O76:S76" si="20">O8</f>
        <v>42.92</v>
      </c>
      <c r="P76" s="63">
        <f t="shared" si="20"/>
        <v>41.905000000000001</v>
      </c>
      <c r="Q76" s="63">
        <f t="shared" si="20"/>
        <v>39.230000000000004</v>
      </c>
      <c r="R76" s="63">
        <f t="shared" si="20"/>
        <v>34.615000000000009</v>
      </c>
      <c r="S76" s="63">
        <f t="shared" si="20"/>
        <v>30</v>
      </c>
      <c r="U76" s="14">
        <v>42.92</v>
      </c>
      <c r="V76" s="14">
        <v>41.91</v>
      </c>
      <c r="W76" s="14">
        <v>39.229999999999997</v>
      </c>
      <c r="X76" s="14">
        <v>34.619999999999997</v>
      </c>
      <c r="Y76" s="14">
        <v>30</v>
      </c>
      <c r="Z76" s="64"/>
    </row>
    <row r="77" spans="1:26" x14ac:dyDescent="0.45">
      <c r="A77" s="9"/>
      <c r="B77" s="148" t="s">
        <v>95</v>
      </c>
      <c r="C77" s="14" t="str">
        <f>_xlfn.XLOOKUP($B77,FD_Lists!$B$4:$B$25,FD_Lists!C$4:C$25)</f>
        <v>Hafren Dyfrdwy</v>
      </c>
      <c r="D77" s="14" t="str">
        <f>_xlfn.XLOOKUP($B77,FD_Lists!$B$4:$B$25,FD_Lists!D$4:D$25)</f>
        <v>Wales</v>
      </c>
      <c r="E77" s="14" t="str">
        <f>_xlfn.XLOOKUP($B77,FD_Lists!$B$4:$B$25,FD_Lists!E$4:E$25)</f>
        <v>Company</v>
      </c>
      <c r="F77" s="14" t="str">
        <f>_xlfn.XLOOKUP($B77,FD_Lists!$B$4:$B$25,FD_Lists!F$4:F$25)</f>
        <v>WaSC</v>
      </c>
      <c r="G77" s="148" t="s">
        <v>109</v>
      </c>
      <c r="H77" s="98" t="s">
        <v>250</v>
      </c>
      <c r="I77" s="35" t="str">
        <f t="shared" si="18"/>
        <v>HDDC_OUT5_10_C_PR24_OFWAT</v>
      </c>
      <c r="J77" s="35" t="s">
        <v>119</v>
      </c>
      <c r="K77" s="14" t="str">
        <f>VLOOKUP($H77, F_Outputs_Mapping!$B$5:$F$23, 2, FALSE)</f>
        <v>Average number of spills per overflow - monitored</v>
      </c>
      <c r="L77" s="14" t="str">
        <f>VLOOKUP($H77, F_Outputs_Mapping!$B$5:$F$23, 3, FALSE)</f>
        <v>Number</v>
      </c>
      <c r="M77" s="14">
        <f>VLOOKUP($H77, F_Outputs_Mapping!$B$5:$F$23, 4, FALSE)</f>
        <v>2</v>
      </c>
      <c r="N77" s="61" t="s">
        <v>520</v>
      </c>
      <c r="O77" s="63">
        <f t="shared" ref="O77:S77" si="21">O9</f>
        <v>37.76</v>
      </c>
      <c r="P77" s="63">
        <f t="shared" si="21"/>
        <v>35.78</v>
      </c>
      <c r="Q77" s="63">
        <f t="shared" si="21"/>
        <v>29.81</v>
      </c>
      <c r="R77" s="63">
        <f t="shared" si="21"/>
        <v>25.93</v>
      </c>
      <c r="S77" s="63">
        <f t="shared" si="21"/>
        <v>17.260000000000002</v>
      </c>
      <c r="U77" s="14">
        <v>37.76</v>
      </c>
      <c r="V77" s="14">
        <v>35.78</v>
      </c>
      <c r="W77" s="14">
        <v>29.81</v>
      </c>
      <c r="X77" s="14">
        <v>25.93</v>
      </c>
      <c r="Y77" s="14">
        <v>17.260000000000002</v>
      </c>
      <c r="Z77" s="64"/>
    </row>
    <row r="78" spans="1:26" x14ac:dyDescent="0.45">
      <c r="A78" s="9"/>
      <c r="B78" s="148" t="s">
        <v>96</v>
      </c>
      <c r="C78" s="14" t="str">
        <f>_xlfn.XLOOKUP($B78,FD_Lists!$B$4:$B$25,FD_Lists!C$4:C$25)</f>
        <v>Northumbrian Water</v>
      </c>
      <c r="D78" s="14" t="str">
        <f>_xlfn.XLOOKUP($B78,FD_Lists!$B$4:$B$25,FD_Lists!D$4:D$25)</f>
        <v>England</v>
      </c>
      <c r="E78" s="14" t="str">
        <f>_xlfn.XLOOKUP($B78,FD_Lists!$B$4:$B$25,FD_Lists!E$4:E$25)</f>
        <v>Company</v>
      </c>
      <c r="F78" s="14" t="str">
        <f>_xlfn.XLOOKUP($B78,FD_Lists!$B$4:$B$25,FD_Lists!F$4:F$25)</f>
        <v>WaSC</v>
      </c>
      <c r="G78" s="148" t="s">
        <v>109</v>
      </c>
      <c r="H78" s="98" t="s">
        <v>250</v>
      </c>
      <c r="I78" s="35" t="str">
        <f t="shared" si="18"/>
        <v>NESC_OUT5_10_C_PR24_OFWAT</v>
      </c>
      <c r="J78" s="35" t="s">
        <v>119</v>
      </c>
      <c r="K78" s="14" t="str">
        <f>VLOOKUP($H78, F_Outputs_Mapping!$B$5:$F$23, 2, FALSE)</f>
        <v>Average number of spills per overflow - monitored</v>
      </c>
      <c r="L78" s="14" t="str">
        <f>VLOOKUP($H78, F_Outputs_Mapping!$B$5:$F$23, 3, FALSE)</f>
        <v>Number</v>
      </c>
      <c r="M78" s="14">
        <f>VLOOKUP($H78, F_Outputs_Mapping!$B$5:$F$23, 4, FALSE)</f>
        <v>2</v>
      </c>
      <c r="N78" s="61" t="s">
        <v>520</v>
      </c>
      <c r="O78" s="63">
        <f t="shared" ref="O78:S78" si="22">O10</f>
        <v>19.329999999999998</v>
      </c>
      <c r="P78" s="63">
        <f t="shared" si="22"/>
        <v>18.39</v>
      </c>
      <c r="Q78" s="63">
        <f t="shared" si="22"/>
        <v>17.3</v>
      </c>
      <c r="R78" s="63">
        <f t="shared" si="22"/>
        <v>16.2</v>
      </c>
      <c r="S78" s="63">
        <f t="shared" si="22"/>
        <v>14</v>
      </c>
      <c r="U78" s="14">
        <v>19.329999999999998</v>
      </c>
      <c r="V78" s="14">
        <v>18.39</v>
      </c>
      <c r="W78" s="14">
        <v>17.3</v>
      </c>
      <c r="X78" s="14">
        <v>16.2</v>
      </c>
      <c r="Y78" s="14">
        <v>14</v>
      </c>
      <c r="Z78" s="64"/>
    </row>
    <row r="79" spans="1:26" x14ac:dyDescent="0.45">
      <c r="A79" s="9"/>
      <c r="B79" s="148" t="s">
        <v>97</v>
      </c>
      <c r="C79" s="14" t="str">
        <f>_xlfn.XLOOKUP($B79,FD_Lists!$B$4:$B$25,FD_Lists!C$4:C$25)</f>
        <v>Severn Trent Water</v>
      </c>
      <c r="D79" s="14" t="str">
        <f>_xlfn.XLOOKUP($B79,FD_Lists!$B$4:$B$25,FD_Lists!D$4:D$25)</f>
        <v>England</v>
      </c>
      <c r="E79" s="14" t="str">
        <f>_xlfn.XLOOKUP($B79,FD_Lists!$B$4:$B$25,FD_Lists!E$4:E$25)</f>
        <v>Company</v>
      </c>
      <c r="F79" s="14" t="str">
        <f>_xlfn.XLOOKUP($B79,FD_Lists!$B$4:$B$25,FD_Lists!F$4:F$25)</f>
        <v>WaSC</v>
      </c>
      <c r="G79" s="148" t="s">
        <v>109</v>
      </c>
      <c r="H79" s="98" t="s">
        <v>250</v>
      </c>
      <c r="I79" s="35" t="str">
        <f t="shared" si="18"/>
        <v>SVEC_OUT5_10_C_PR24_OFWAT</v>
      </c>
      <c r="J79" s="35" t="s">
        <v>119</v>
      </c>
      <c r="K79" s="14" t="str">
        <f>VLOOKUP($H79, F_Outputs_Mapping!$B$5:$F$23, 2, FALSE)</f>
        <v>Average number of spills per overflow - monitored</v>
      </c>
      <c r="L79" s="14" t="str">
        <f>VLOOKUP($H79, F_Outputs_Mapping!$B$5:$F$23, 3, FALSE)</f>
        <v>Number</v>
      </c>
      <c r="M79" s="14">
        <f>VLOOKUP($H79, F_Outputs_Mapping!$B$5:$F$23, 4, FALSE)</f>
        <v>2</v>
      </c>
      <c r="N79" s="61" t="s">
        <v>520</v>
      </c>
      <c r="O79" s="63">
        <f t="shared" ref="O79:S79" si="23">O11</f>
        <v>18.8</v>
      </c>
      <c r="P79" s="63">
        <f t="shared" si="23"/>
        <v>18</v>
      </c>
      <c r="Q79" s="63">
        <f t="shared" si="23"/>
        <v>17.21</v>
      </c>
      <c r="R79" s="63">
        <f t="shared" si="23"/>
        <v>16.399999999999999</v>
      </c>
      <c r="S79" s="63">
        <f t="shared" si="23"/>
        <v>14</v>
      </c>
      <c r="U79" s="14">
        <v>18.8</v>
      </c>
      <c r="V79" s="14">
        <v>18</v>
      </c>
      <c r="W79" s="14">
        <v>17.21</v>
      </c>
      <c r="X79" s="14">
        <v>16.399999999999999</v>
      </c>
      <c r="Y79" s="14">
        <v>14</v>
      </c>
      <c r="Z79" s="64"/>
    </row>
    <row r="80" spans="1:26" x14ac:dyDescent="0.45">
      <c r="A80" s="9"/>
      <c r="B80" s="148" t="s">
        <v>99</v>
      </c>
      <c r="C80" s="14" t="str">
        <f>_xlfn.XLOOKUP($B80,FD_Lists!$B$4:$B$25,FD_Lists!C$4:C$25)</f>
        <v>Southern Water</v>
      </c>
      <c r="D80" s="14" t="str">
        <f>_xlfn.XLOOKUP($B80,FD_Lists!$B$4:$B$25,FD_Lists!D$4:D$25)</f>
        <v>England</v>
      </c>
      <c r="E80" s="14" t="str">
        <f>_xlfn.XLOOKUP($B80,FD_Lists!$B$4:$B$25,FD_Lists!E$4:E$25)</f>
        <v>Company</v>
      </c>
      <c r="F80" s="14" t="str">
        <f>_xlfn.XLOOKUP($B80,FD_Lists!$B$4:$B$25,FD_Lists!F$4:F$25)</f>
        <v>WaSC</v>
      </c>
      <c r="G80" s="148" t="s">
        <v>109</v>
      </c>
      <c r="H80" s="98" t="s">
        <v>250</v>
      </c>
      <c r="I80" s="35" t="str">
        <f t="shared" si="18"/>
        <v>SRNC_OUT5_10_C_PR24_OFWAT</v>
      </c>
      <c r="J80" s="35" t="s">
        <v>119</v>
      </c>
      <c r="K80" s="14" t="str">
        <f>VLOOKUP($H80, F_Outputs_Mapping!$B$5:$F$23, 2, FALSE)</f>
        <v>Average number of spills per overflow - monitored</v>
      </c>
      <c r="L80" s="14" t="str">
        <f>VLOOKUP($H80, F_Outputs_Mapping!$B$5:$F$23, 3, FALSE)</f>
        <v>Number</v>
      </c>
      <c r="M80" s="14">
        <f>VLOOKUP($H80, F_Outputs_Mapping!$B$5:$F$23, 4, FALSE)</f>
        <v>2</v>
      </c>
      <c r="N80" s="61" t="s">
        <v>520</v>
      </c>
      <c r="O80" s="63">
        <f t="shared" ref="O80:S80" si="24">O12</f>
        <v>17.989999999999998</v>
      </c>
      <c r="P80" s="63">
        <f t="shared" si="24"/>
        <v>17.95</v>
      </c>
      <c r="Q80" s="63">
        <f t="shared" si="24"/>
        <v>17.149999999999999</v>
      </c>
      <c r="R80" s="63">
        <f t="shared" si="24"/>
        <v>15.829999999999998</v>
      </c>
      <c r="S80" s="63">
        <f t="shared" si="24"/>
        <v>13.71</v>
      </c>
      <c r="U80" s="14">
        <v>17.989999999999998</v>
      </c>
      <c r="V80" s="14">
        <v>17.95</v>
      </c>
      <c r="W80" s="14">
        <v>17.149999999999999</v>
      </c>
      <c r="X80" s="14">
        <v>15.83</v>
      </c>
      <c r="Y80" s="14">
        <v>13.71</v>
      </c>
      <c r="Z80" s="64"/>
    </row>
    <row r="81" spans="1:26" x14ac:dyDescent="0.45">
      <c r="A81" s="9"/>
      <c r="B81" s="148" t="s">
        <v>100</v>
      </c>
      <c r="C81" s="14" t="str">
        <f>_xlfn.XLOOKUP($B81,FD_Lists!$B$4:$B$25,FD_Lists!C$4:C$25)</f>
        <v>Thames Water</v>
      </c>
      <c r="D81" s="14" t="str">
        <f>_xlfn.XLOOKUP($B81,FD_Lists!$B$4:$B$25,FD_Lists!D$4:D$25)</f>
        <v>England</v>
      </c>
      <c r="E81" s="14" t="str">
        <f>_xlfn.XLOOKUP($B81,FD_Lists!$B$4:$B$25,FD_Lists!E$4:E$25)</f>
        <v>Company</v>
      </c>
      <c r="F81" s="14" t="str">
        <f>_xlfn.XLOOKUP($B81,FD_Lists!$B$4:$B$25,FD_Lists!F$4:F$25)</f>
        <v>WaSC</v>
      </c>
      <c r="G81" s="148" t="s">
        <v>109</v>
      </c>
      <c r="H81" s="98" t="s">
        <v>250</v>
      </c>
      <c r="I81" s="35" t="str">
        <f t="shared" si="18"/>
        <v>TMSC_OUT5_10_C_PR24_OFWAT</v>
      </c>
      <c r="J81" s="35" t="s">
        <v>119</v>
      </c>
      <c r="K81" s="14" t="str">
        <f>VLOOKUP($H81, F_Outputs_Mapping!$B$5:$F$23, 2, FALSE)</f>
        <v>Average number of spills per overflow - monitored</v>
      </c>
      <c r="L81" s="14" t="str">
        <f>VLOOKUP($H81, F_Outputs_Mapping!$B$5:$F$23, 3, FALSE)</f>
        <v>Number</v>
      </c>
      <c r="M81" s="14">
        <f>VLOOKUP($H81, F_Outputs_Mapping!$B$5:$F$23, 4, FALSE)</f>
        <v>2</v>
      </c>
      <c r="N81" s="61" t="s">
        <v>520</v>
      </c>
      <c r="O81" s="63">
        <f t="shared" ref="O81:S81" si="25">O13</f>
        <v>20</v>
      </c>
      <c r="P81" s="63">
        <f t="shared" si="25"/>
        <v>19.41</v>
      </c>
      <c r="Q81" s="63">
        <f t="shared" si="25"/>
        <v>18.07</v>
      </c>
      <c r="R81" s="63">
        <f t="shared" si="25"/>
        <v>17.88</v>
      </c>
      <c r="S81" s="63">
        <f t="shared" si="25"/>
        <v>14.21</v>
      </c>
      <c r="U81" s="14">
        <v>20</v>
      </c>
      <c r="V81" s="14">
        <v>19.41</v>
      </c>
      <c r="W81" s="14">
        <v>18.07</v>
      </c>
      <c r="X81" s="14">
        <v>17.88</v>
      </c>
      <c r="Y81" s="14">
        <v>14.21</v>
      </c>
      <c r="Z81" s="64"/>
    </row>
    <row r="82" spans="1:26" x14ac:dyDescent="0.45">
      <c r="B82" s="148" t="s">
        <v>101</v>
      </c>
      <c r="C82" s="14" t="str">
        <f>_xlfn.XLOOKUP($B82,FD_Lists!$B$4:$B$25,FD_Lists!C$4:C$25)</f>
        <v xml:space="preserve">United Utilities </v>
      </c>
      <c r="D82" s="14" t="str">
        <f>_xlfn.XLOOKUP($B82,FD_Lists!$B$4:$B$25,FD_Lists!D$4:D$25)</f>
        <v>England</v>
      </c>
      <c r="E82" s="14" t="str">
        <f>_xlfn.XLOOKUP($B82,FD_Lists!$B$4:$B$25,FD_Lists!E$4:E$25)</f>
        <v>Company</v>
      </c>
      <c r="F82" s="14" t="str">
        <f>_xlfn.XLOOKUP($B82,FD_Lists!$B$4:$B$25,FD_Lists!F$4:F$25)</f>
        <v>WaSC</v>
      </c>
      <c r="G82" s="148" t="s">
        <v>109</v>
      </c>
      <c r="H82" s="98" t="s">
        <v>250</v>
      </c>
      <c r="I82" s="35" t="str">
        <f t="shared" si="18"/>
        <v>NWTC_OUT5_10_C_PR24_OFWAT</v>
      </c>
      <c r="J82" s="35" t="s">
        <v>119</v>
      </c>
      <c r="K82" s="14" t="str">
        <f>VLOOKUP($H82, F_Outputs_Mapping!$B$5:$F$23, 2, FALSE)</f>
        <v>Average number of spills per overflow - monitored</v>
      </c>
      <c r="L82" s="14" t="str">
        <f>VLOOKUP($H82, F_Outputs_Mapping!$B$5:$F$23, 3, FALSE)</f>
        <v>Number</v>
      </c>
      <c r="M82" s="14">
        <f>VLOOKUP($H82, F_Outputs_Mapping!$B$5:$F$23, 4, FALSE)</f>
        <v>2</v>
      </c>
      <c r="N82" s="61" t="s">
        <v>520</v>
      </c>
      <c r="O82" s="63">
        <f t="shared" ref="O82:S82" si="26">O14</f>
        <v>26.35</v>
      </c>
      <c r="P82" s="63">
        <f t="shared" si="26"/>
        <v>25.25</v>
      </c>
      <c r="Q82" s="63">
        <f t="shared" si="26"/>
        <v>23.84</v>
      </c>
      <c r="R82" s="63">
        <f t="shared" si="26"/>
        <v>22.03</v>
      </c>
      <c r="S82" s="63">
        <f t="shared" si="26"/>
        <v>17.71</v>
      </c>
      <c r="U82" s="14">
        <v>26.35</v>
      </c>
      <c r="V82" s="14">
        <v>25.25</v>
      </c>
      <c r="W82" s="14">
        <v>23.84</v>
      </c>
      <c r="X82" s="14">
        <v>22.03</v>
      </c>
      <c r="Y82" s="14">
        <v>17.71</v>
      </c>
      <c r="Z82" s="64"/>
    </row>
    <row r="83" spans="1:26" x14ac:dyDescent="0.45">
      <c r="A83" s="9"/>
      <c r="B83" s="148" t="s">
        <v>102</v>
      </c>
      <c r="C83" s="14" t="str">
        <f>_xlfn.XLOOKUP($B83,FD_Lists!$B$4:$B$25,FD_Lists!C$4:C$25)</f>
        <v>Wessex Water</v>
      </c>
      <c r="D83" s="14" t="str">
        <f>_xlfn.XLOOKUP($B83,FD_Lists!$B$4:$B$25,FD_Lists!D$4:D$25)</f>
        <v>England</v>
      </c>
      <c r="E83" s="14" t="str">
        <f>_xlfn.XLOOKUP($B83,FD_Lists!$B$4:$B$25,FD_Lists!E$4:E$25)</f>
        <v>Company</v>
      </c>
      <c r="F83" s="14" t="str">
        <f>_xlfn.XLOOKUP($B83,FD_Lists!$B$4:$B$25,FD_Lists!F$4:F$25)</f>
        <v>WaSC</v>
      </c>
      <c r="G83" s="148" t="s">
        <v>109</v>
      </c>
      <c r="H83" s="98" t="s">
        <v>250</v>
      </c>
      <c r="I83" s="35" t="str">
        <f t="shared" si="18"/>
        <v>WSXC_OUT5_10_C_PR24_OFWAT</v>
      </c>
      <c r="J83" s="35" t="s">
        <v>119</v>
      </c>
      <c r="K83" s="14" t="str">
        <f>VLOOKUP($H83, F_Outputs_Mapping!$B$5:$F$23, 2, FALSE)</f>
        <v>Average number of spills per overflow - monitored</v>
      </c>
      <c r="L83" s="14" t="str">
        <f>VLOOKUP($H83, F_Outputs_Mapping!$B$5:$F$23, 3, FALSE)</f>
        <v>Number</v>
      </c>
      <c r="M83" s="14">
        <f>VLOOKUP($H83, F_Outputs_Mapping!$B$5:$F$23, 4, FALSE)</f>
        <v>2</v>
      </c>
      <c r="N83" s="61" t="s">
        <v>520</v>
      </c>
      <c r="O83" s="63">
        <f t="shared" ref="O83:S83" si="27">O15</f>
        <v>21.89</v>
      </c>
      <c r="P83" s="63">
        <f t="shared" si="27"/>
        <v>21.64</v>
      </c>
      <c r="Q83" s="63">
        <f t="shared" si="27"/>
        <v>20.66</v>
      </c>
      <c r="R83" s="63">
        <f t="shared" si="27"/>
        <v>19.649999999999999</v>
      </c>
      <c r="S83" s="63">
        <f t="shared" si="27"/>
        <v>18.239999999999998</v>
      </c>
      <c r="U83" s="14">
        <v>21.89</v>
      </c>
      <c r="V83" s="14">
        <v>21.64</v>
      </c>
      <c r="W83" s="14">
        <v>20.66</v>
      </c>
      <c r="X83" s="14">
        <v>19.649999999999999</v>
      </c>
      <c r="Y83" s="14">
        <v>18.239999999999998</v>
      </c>
      <c r="Z83" s="64"/>
    </row>
    <row r="84" spans="1:26" x14ac:dyDescent="0.45">
      <c r="A84" s="9"/>
      <c r="B84" s="148" t="s">
        <v>103</v>
      </c>
      <c r="C84" s="14" t="str">
        <f>_xlfn.XLOOKUP($B84,FD_Lists!$B$4:$B$25,FD_Lists!C$4:C$25)</f>
        <v>Yorkshire Water</v>
      </c>
      <c r="D84" s="14" t="str">
        <f>_xlfn.XLOOKUP($B84,FD_Lists!$B$4:$B$25,FD_Lists!D$4:D$25)</f>
        <v>England</v>
      </c>
      <c r="E84" s="14" t="str">
        <f>_xlfn.XLOOKUP($B84,FD_Lists!$B$4:$B$25,FD_Lists!E$4:E$25)</f>
        <v>Company</v>
      </c>
      <c r="F84" s="14" t="str">
        <f>_xlfn.XLOOKUP($B84,FD_Lists!$B$4:$B$25,FD_Lists!F$4:F$25)</f>
        <v>WaSC</v>
      </c>
      <c r="G84" s="148" t="s">
        <v>109</v>
      </c>
      <c r="H84" s="98" t="s">
        <v>250</v>
      </c>
      <c r="I84" s="35" t="str">
        <f t="shared" si="18"/>
        <v>YKYC_OUT5_10_C_PR24_OFWAT</v>
      </c>
      <c r="J84" s="35" t="s">
        <v>119</v>
      </c>
      <c r="K84" s="14" t="str">
        <f>VLOOKUP($H84, F_Outputs_Mapping!$B$5:$F$23, 2, FALSE)</f>
        <v>Average number of spills per overflow - monitored</v>
      </c>
      <c r="L84" s="14" t="str">
        <f>VLOOKUP($H84, F_Outputs_Mapping!$B$5:$F$23, 3, FALSE)</f>
        <v>Number</v>
      </c>
      <c r="M84" s="14">
        <f>VLOOKUP($H84, F_Outputs_Mapping!$B$5:$F$23, 4, FALSE)</f>
        <v>2</v>
      </c>
      <c r="N84" s="61" t="s">
        <v>520</v>
      </c>
      <c r="O84" s="63">
        <f t="shared" ref="O84:S84" si="28">O16</f>
        <v>26.04</v>
      </c>
      <c r="P84" s="63">
        <f t="shared" si="28"/>
        <v>24.79</v>
      </c>
      <c r="Q84" s="63">
        <f t="shared" si="28"/>
        <v>24.07</v>
      </c>
      <c r="R84" s="63">
        <f t="shared" si="28"/>
        <v>22.37</v>
      </c>
      <c r="S84" s="63">
        <f t="shared" si="28"/>
        <v>17.59</v>
      </c>
      <c r="U84" s="14">
        <v>26.04</v>
      </c>
      <c r="V84" s="14">
        <v>24.79</v>
      </c>
      <c r="W84" s="14">
        <v>24.07</v>
      </c>
      <c r="X84" s="14">
        <v>22.37</v>
      </c>
      <c r="Y84" s="14">
        <v>17.59</v>
      </c>
      <c r="Z84" s="64"/>
    </row>
    <row r="85" spans="1:26" x14ac:dyDescent="0.45">
      <c r="A85" s="9"/>
      <c r="B85" s="148" t="s">
        <v>121</v>
      </c>
      <c r="C85" s="14" t="str">
        <f>_xlfn.XLOOKUP($B85,FD_Lists!$B$4:$B$25,FD_Lists!C$4:C$25)</f>
        <v>Affinity Water</v>
      </c>
      <c r="D85" s="14" t="str">
        <f>_xlfn.XLOOKUP($B85,FD_Lists!$B$4:$B$25,FD_Lists!D$4:D$25)</f>
        <v>England</v>
      </c>
      <c r="E85" s="14" t="str">
        <f>_xlfn.XLOOKUP($B85,FD_Lists!$B$4:$B$25,FD_Lists!E$4:E$25)</f>
        <v>Company</v>
      </c>
      <c r="F85" s="14" t="str">
        <f>_xlfn.XLOOKUP($B85,FD_Lists!$B$4:$B$25,FD_Lists!F$4:F$25)</f>
        <v>WoC</v>
      </c>
      <c r="G85" s="148" t="s">
        <v>109</v>
      </c>
      <c r="H85" s="98" t="s">
        <v>250</v>
      </c>
      <c r="I85" s="35" t="str">
        <f t="shared" si="18"/>
        <v>AFWC_OUT5_10_C_PR24_OFWAT</v>
      </c>
      <c r="J85" s="35" t="s">
        <v>119</v>
      </c>
      <c r="K85" s="14" t="str">
        <f>VLOOKUP($H85, F_Outputs_Mapping!$B$5:$F$23, 2, FALSE)</f>
        <v>Average number of spills per overflow - monitored</v>
      </c>
      <c r="L85" s="14" t="str">
        <f>VLOOKUP($H85, F_Outputs_Mapping!$B$5:$F$23, 3, FALSE)</f>
        <v>Number</v>
      </c>
      <c r="M85" s="14">
        <f>VLOOKUP($H85, F_Outputs_Mapping!$B$5:$F$23, 4, FALSE)</f>
        <v>2</v>
      </c>
      <c r="N85" s="61" t="s">
        <v>520</v>
      </c>
      <c r="O85" s="63" t="str">
        <f t="shared" ref="O85:S85" si="29">O17</f>
        <v>-</v>
      </c>
      <c r="P85" s="63" t="str">
        <f t="shared" si="29"/>
        <v>-</v>
      </c>
      <c r="Q85" s="63" t="str">
        <f t="shared" si="29"/>
        <v>-</v>
      </c>
      <c r="R85" s="63" t="str">
        <f t="shared" si="29"/>
        <v>-</v>
      </c>
      <c r="S85" s="63" t="str">
        <f t="shared" si="29"/>
        <v>-</v>
      </c>
      <c r="U85" s="14" t="s">
        <v>170</v>
      </c>
      <c r="V85" s="14" t="s">
        <v>170</v>
      </c>
      <c r="W85" s="14" t="s">
        <v>170</v>
      </c>
      <c r="X85" s="14" t="s">
        <v>170</v>
      </c>
      <c r="Y85" s="14" t="s">
        <v>170</v>
      </c>
      <c r="Z85" s="64"/>
    </row>
    <row r="86" spans="1:26" x14ac:dyDescent="0.45">
      <c r="B86" s="148" t="s">
        <v>122</v>
      </c>
      <c r="C86" s="14" t="str">
        <f>_xlfn.XLOOKUP($B86,FD_Lists!$B$4:$B$25,FD_Lists!C$4:C$25)</f>
        <v>Portsmouth Water</v>
      </c>
      <c r="D86" s="14" t="str">
        <f>_xlfn.XLOOKUP($B86,FD_Lists!$B$4:$B$25,FD_Lists!D$4:D$25)</f>
        <v>England</v>
      </c>
      <c r="E86" s="14" t="str">
        <f>_xlfn.XLOOKUP($B86,FD_Lists!$B$4:$B$25,FD_Lists!E$4:E$25)</f>
        <v>Company</v>
      </c>
      <c r="F86" s="14" t="str">
        <f>_xlfn.XLOOKUP($B86,FD_Lists!$B$4:$B$25,FD_Lists!F$4:F$25)</f>
        <v>WoC</v>
      </c>
      <c r="G86" s="148" t="s">
        <v>109</v>
      </c>
      <c r="H86" s="98" t="s">
        <v>250</v>
      </c>
      <c r="I86" s="35" t="str">
        <f t="shared" si="18"/>
        <v>PRTC_OUT5_10_C_PR24_OFWAT</v>
      </c>
      <c r="J86" s="35" t="s">
        <v>119</v>
      </c>
      <c r="K86" s="14" t="str">
        <f>VLOOKUP($H86, F_Outputs_Mapping!$B$5:$F$23, 2, FALSE)</f>
        <v>Average number of spills per overflow - monitored</v>
      </c>
      <c r="L86" s="14" t="str">
        <f>VLOOKUP($H86, F_Outputs_Mapping!$B$5:$F$23, 3, FALSE)</f>
        <v>Number</v>
      </c>
      <c r="M86" s="14">
        <f>VLOOKUP($H86, F_Outputs_Mapping!$B$5:$F$23, 4, FALSE)</f>
        <v>2</v>
      </c>
      <c r="N86" s="61" t="s">
        <v>520</v>
      </c>
      <c r="O86" s="63" t="str">
        <f t="shared" ref="O86:S86" si="30">O18</f>
        <v>-</v>
      </c>
      <c r="P86" s="63" t="str">
        <f t="shared" si="30"/>
        <v>-</v>
      </c>
      <c r="Q86" s="63" t="str">
        <f t="shared" si="30"/>
        <v>-</v>
      </c>
      <c r="R86" s="63" t="str">
        <f t="shared" si="30"/>
        <v>-</v>
      </c>
      <c r="S86" s="63" t="str">
        <f t="shared" si="30"/>
        <v>-</v>
      </c>
      <c r="U86" s="14" t="s">
        <v>170</v>
      </c>
      <c r="V86" s="14" t="s">
        <v>170</v>
      </c>
      <c r="W86" s="14" t="s">
        <v>170</v>
      </c>
      <c r="X86" s="14" t="s">
        <v>170</v>
      </c>
      <c r="Y86" s="14" t="s">
        <v>170</v>
      </c>
      <c r="Z86" s="64"/>
    </row>
    <row r="87" spans="1:26" x14ac:dyDescent="0.45">
      <c r="A87" s="9"/>
      <c r="B87" s="148" t="s">
        <v>123</v>
      </c>
      <c r="C87" s="14" t="str">
        <f>_xlfn.XLOOKUP($B87,FD_Lists!$B$4:$B$25,FD_Lists!C$4:C$25)</f>
        <v>South East Water</v>
      </c>
      <c r="D87" s="14" t="str">
        <f>_xlfn.XLOOKUP($B87,FD_Lists!$B$4:$B$25,FD_Lists!D$4:D$25)</f>
        <v>England</v>
      </c>
      <c r="E87" s="14" t="str">
        <f>_xlfn.XLOOKUP($B87,FD_Lists!$B$4:$B$25,FD_Lists!E$4:E$25)</f>
        <v>Company</v>
      </c>
      <c r="F87" s="14" t="str">
        <f>_xlfn.XLOOKUP($B87,FD_Lists!$B$4:$B$25,FD_Lists!F$4:F$25)</f>
        <v>WoC</v>
      </c>
      <c r="G87" s="148" t="s">
        <v>109</v>
      </c>
      <c r="H87" s="98" t="s">
        <v>250</v>
      </c>
      <c r="I87" s="35" t="str">
        <f t="shared" si="18"/>
        <v>SEWC_OUT5_10_C_PR24_OFWAT</v>
      </c>
      <c r="J87" s="35" t="s">
        <v>119</v>
      </c>
      <c r="K87" s="14" t="str">
        <f>VLOOKUP($H87, F_Outputs_Mapping!$B$5:$F$23, 2, FALSE)</f>
        <v>Average number of spills per overflow - monitored</v>
      </c>
      <c r="L87" s="14" t="str">
        <f>VLOOKUP($H87, F_Outputs_Mapping!$B$5:$F$23, 3, FALSE)</f>
        <v>Number</v>
      </c>
      <c r="M87" s="14">
        <f>VLOOKUP($H87, F_Outputs_Mapping!$B$5:$F$23, 4, FALSE)</f>
        <v>2</v>
      </c>
      <c r="N87" s="61" t="s">
        <v>520</v>
      </c>
      <c r="O87" s="63" t="str">
        <f t="shared" ref="O87:S87" si="31">O19</f>
        <v>-</v>
      </c>
      <c r="P87" s="63" t="str">
        <f t="shared" si="31"/>
        <v>-</v>
      </c>
      <c r="Q87" s="63" t="str">
        <f t="shared" si="31"/>
        <v>-</v>
      </c>
      <c r="R87" s="63" t="str">
        <f t="shared" si="31"/>
        <v>-</v>
      </c>
      <c r="S87" s="63" t="str">
        <f t="shared" si="31"/>
        <v>-</v>
      </c>
      <c r="U87" s="14" t="s">
        <v>170</v>
      </c>
      <c r="V87" s="14" t="s">
        <v>170</v>
      </c>
      <c r="W87" s="14" t="s">
        <v>170</v>
      </c>
      <c r="X87" s="14" t="s">
        <v>170</v>
      </c>
      <c r="Y87" s="14" t="s">
        <v>170</v>
      </c>
      <c r="Z87" s="64"/>
    </row>
    <row r="88" spans="1:26" x14ac:dyDescent="0.45">
      <c r="A88" s="9"/>
      <c r="B88" s="148" t="s">
        <v>124</v>
      </c>
      <c r="C88" s="14" t="str">
        <f>_xlfn.XLOOKUP($B88,FD_Lists!$B$4:$B$25,FD_Lists!C$4:C$25)</f>
        <v>South Staffordshire Water</v>
      </c>
      <c r="D88" s="14" t="str">
        <f>_xlfn.XLOOKUP($B88,FD_Lists!$B$4:$B$25,FD_Lists!D$4:D$25)</f>
        <v>England</v>
      </c>
      <c r="E88" s="14" t="str">
        <f>_xlfn.XLOOKUP($B88,FD_Lists!$B$4:$B$25,FD_Lists!E$4:E$25)</f>
        <v>Company</v>
      </c>
      <c r="F88" s="14" t="str">
        <f>_xlfn.XLOOKUP($B88,FD_Lists!$B$4:$B$25,FD_Lists!F$4:F$25)</f>
        <v>WoC</v>
      </c>
      <c r="G88" s="148" t="s">
        <v>109</v>
      </c>
      <c r="H88" s="98" t="s">
        <v>250</v>
      </c>
      <c r="I88" s="35" t="str">
        <f t="shared" si="18"/>
        <v>SSCC_OUT5_10_C_PR24_OFWAT</v>
      </c>
      <c r="J88" s="35" t="s">
        <v>119</v>
      </c>
      <c r="K88" s="14" t="str">
        <f>VLOOKUP($H88, F_Outputs_Mapping!$B$5:$F$23, 2, FALSE)</f>
        <v>Average number of spills per overflow - monitored</v>
      </c>
      <c r="L88" s="14" t="str">
        <f>VLOOKUP($H88, F_Outputs_Mapping!$B$5:$F$23, 3, FALSE)</f>
        <v>Number</v>
      </c>
      <c r="M88" s="14">
        <f>VLOOKUP($H88, F_Outputs_Mapping!$B$5:$F$23, 4, FALSE)</f>
        <v>2</v>
      </c>
      <c r="N88" s="61" t="s">
        <v>520</v>
      </c>
      <c r="O88" s="63" t="str">
        <f t="shared" ref="O88:S88" si="32">O20</f>
        <v>-</v>
      </c>
      <c r="P88" s="63" t="str">
        <f t="shared" si="32"/>
        <v>-</v>
      </c>
      <c r="Q88" s="63" t="str">
        <f t="shared" si="32"/>
        <v>-</v>
      </c>
      <c r="R88" s="63" t="str">
        <f t="shared" si="32"/>
        <v>-</v>
      </c>
      <c r="S88" s="63" t="str">
        <f t="shared" si="32"/>
        <v>-</v>
      </c>
      <c r="U88" s="14" t="s">
        <v>170</v>
      </c>
      <c r="V88" s="14" t="s">
        <v>170</v>
      </c>
      <c r="W88" s="14" t="s">
        <v>170</v>
      </c>
      <c r="X88" s="14" t="s">
        <v>170</v>
      </c>
      <c r="Y88" s="14" t="s">
        <v>170</v>
      </c>
      <c r="Z88" s="64"/>
    </row>
    <row r="89" spans="1:26" x14ac:dyDescent="0.45">
      <c r="A89" s="9"/>
      <c r="B89" s="148" t="s">
        <v>125</v>
      </c>
      <c r="C89" s="14" t="str">
        <f>_xlfn.XLOOKUP($B89,FD_Lists!$B$4:$B$25,FD_Lists!C$4:C$25)</f>
        <v>SES Water</v>
      </c>
      <c r="D89" s="14" t="str">
        <f>_xlfn.XLOOKUP($B89,FD_Lists!$B$4:$B$25,FD_Lists!D$4:D$25)</f>
        <v>England</v>
      </c>
      <c r="E89" s="14" t="str">
        <f>_xlfn.XLOOKUP($B89,FD_Lists!$B$4:$B$25,FD_Lists!E$4:E$25)</f>
        <v>Company</v>
      </c>
      <c r="F89" s="14" t="str">
        <f>_xlfn.XLOOKUP($B89,FD_Lists!$B$4:$B$25,FD_Lists!F$4:F$25)</f>
        <v>WoC</v>
      </c>
      <c r="G89" s="148" t="s">
        <v>109</v>
      </c>
      <c r="H89" s="98" t="s">
        <v>250</v>
      </c>
      <c r="I89" s="35" t="str">
        <f t="shared" si="18"/>
        <v>SESC_OUT5_10_C_PR24_OFWAT</v>
      </c>
      <c r="J89" s="35" t="s">
        <v>119</v>
      </c>
      <c r="K89" s="14" t="str">
        <f>VLOOKUP($H89, F_Outputs_Mapping!$B$5:$F$23, 2, FALSE)</f>
        <v>Average number of spills per overflow - monitored</v>
      </c>
      <c r="L89" s="14" t="str">
        <f>VLOOKUP($H89, F_Outputs_Mapping!$B$5:$F$23, 3, FALSE)</f>
        <v>Number</v>
      </c>
      <c r="M89" s="14">
        <f>VLOOKUP($H89, F_Outputs_Mapping!$B$5:$F$23, 4, FALSE)</f>
        <v>2</v>
      </c>
      <c r="N89" s="61" t="s">
        <v>520</v>
      </c>
      <c r="O89" s="63" t="str">
        <f t="shared" ref="O89:S89" si="33">O21</f>
        <v>-</v>
      </c>
      <c r="P89" s="63" t="str">
        <f t="shared" si="33"/>
        <v>-</v>
      </c>
      <c r="Q89" s="63" t="str">
        <f t="shared" si="33"/>
        <v>-</v>
      </c>
      <c r="R89" s="63" t="str">
        <f t="shared" si="33"/>
        <v>-</v>
      </c>
      <c r="S89" s="63" t="str">
        <f t="shared" si="33"/>
        <v>-</v>
      </c>
      <c r="U89" s="14" t="s">
        <v>170</v>
      </c>
      <c r="V89" s="14" t="s">
        <v>170</v>
      </c>
      <c r="W89" s="14" t="s">
        <v>170</v>
      </c>
      <c r="X89" s="14" t="s">
        <v>170</v>
      </c>
      <c r="Y89" s="14" t="s">
        <v>170</v>
      </c>
      <c r="Z89" s="64"/>
    </row>
    <row r="90" spans="1:26" x14ac:dyDescent="0.45">
      <c r="A90" s="9"/>
      <c r="B90" s="148" t="s">
        <v>98</v>
      </c>
      <c r="C90" s="14" t="str">
        <f>_xlfn.XLOOKUP($B90,FD_Lists!$B$4:$B$25,FD_Lists!C$4:C$25)</f>
        <v>South West Water</v>
      </c>
      <c r="D90" s="14" t="str">
        <f>_xlfn.XLOOKUP($B90,FD_Lists!$B$4:$B$25,FD_Lists!D$4:D$25)</f>
        <v>England</v>
      </c>
      <c r="E90" s="14" t="str">
        <f>_xlfn.XLOOKUP($B90,FD_Lists!$B$4:$B$25,FD_Lists!E$4:E$25)</f>
        <v>Company</v>
      </c>
      <c r="F90" s="14" t="str">
        <f>_xlfn.XLOOKUP($B90,FD_Lists!$B$4:$B$25,FD_Lists!F$4:F$25)</f>
        <v>WaSC</v>
      </c>
      <c r="G90" s="148" t="s">
        <v>109</v>
      </c>
      <c r="H90" s="98" t="s">
        <v>250</v>
      </c>
      <c r="I90" s="35" t="str">
        <f t="shared" si="18"/>
        <v>SWBC_OUT5_10_C_PR24_OFWAT</v>
      </c>
      <c r="J90" s="35" t="s">
        <v>119</v>
      </c>
      <c r="K90" s="14" t="str">
        <f>VLOOKUP($H90, F_Outputs_Mapping!$B$5:$F$23, 2, FALSE)</f>
        <v>Average number of spills per overflow - monitored</v>
      </c>
      <c r="L90" s="14" t="str">
        <f>VLOOKUP($H90, F_Outputs_Mapping!$B$5:$F$23, 3, FALSE)</f>
        <v>Number</v>
      </c>
      <c r="M90" s="14">
        <f>VLOOKUP($H90, F_Outputs_Mapping!$B$5:$F$23, 4, FALSE)</f>
        <v>2</v>
      </c>
      <c r="N90" s="61" t="s">
        <v>520</v>
      </c>
      <c r="O90" s="63">
        <f t="shared" ref="O90:S91" si="34">O22</f>
        <v>20</v>
      </c>
      <c r="P90" s="63">
        <f t="shared" si="34"/>
        <v>19.760000000000002</v>
      </c>
      <c r="Q90" s="63">
        <f t="shared" si="34"/>
        <v>18.760000000000002</v>
      </c>
      <c r="R90" s="63">
        <f t="shared" si="34"/>
        <v>17.95</v>
      </c>
      <c r="S90" s="63">
        <f t="shared" si="34"/>
        <v>15.76</v>
      </c>
      <c r="U90" s="14">
        <v>20</v>
      </c>
      <c r="V90" s="14">
        <v>19.760000000000002</v>
      </c>
      <c r="W90" s="14">
        <v>18.760000000000002</v>
      </c>
      <c r="X90" s="14">
        <v>17.95</v>
      </c>
      <c r="Y90" s="14">
        <v>15.76</v>
      </c>
      <c r="Z90" s="64"/>
    </row>
    <row r="91" spans="1:26" x14ac:dyDescent="0.45">
      <c r="A91" s="9"/>
      <c r="B91" s="148" t="s">
        <v>126</v>
      </c>
      <c r="C91" s="14" t="str">
        <f>_xlfn.XLOOKUP($B91,FD_Lists!$B$4:$B$25,FD_Lists!C$4:C$25)</f>
        <v>Bristol Water</v>
      </c>
      <c r="D91" s="14" t="str">
        <f>_xlfn.XLOOKUP($B91,FD_Lists!$B$4:$B$25,FD_Lists!D$4:D$25)</f>
        <v>England</v>
      </c>
      <c r="E91" s="14" t="str">
        <f>_xlfn.XLOOKUP($B91,FD_Lists!$B$4:$B$25,FD_Lists!E$4:E$25)</f>
        <v>Company</v>
      </c>
      <c r="F91" s="14" t="str">
        <f>_xlfn.XLOOKUP($B91,FD_Lists!$B$4:$B$25,FD_Lists!F$4:F$25)</f>
        <v>WoC</v>
      </c>
      <c r="G91" s="148" t="s">
        <v>109</v>
      </c>
      <c r="H91" s="98" t="s">
        <v>250</v>
      </c>
      <c r="I91" s="35" t="str">
        <f t="shared" si="18"/>
        <v>BRLC_OUT5_10_C_PR24_OFWAT</v>
      </c>
      <c r="J91" s="35" t="s">
        <v>119</v>
      </c>
      <c r="K91" s="14" t="str">
        <f>VLOOKUP($H91, F_Outputs_Mapping!$B$5:$F$23, 2, FALSE)</f>
        <v>Average number of spills per overflow - monitored</v>
      </c>
      <c r="L91" s="14" t="str">
        <f>VLOOKUP($H91, F_Outputs_Mapping!$B$5:$F$23, 3, FALSE)</f>
        <v>Number</v>
      </c>
      <c r="M91" s="14">
        <f>VLOOKUP($H91, F_Outputs_Mapping!$B$5:$F$23, 4, FALSE)</f>
        <v>2</v>
      </c>
      <c r="N91" s="61" t="s">
        <v>520</v>
      </c>
      <c r="O91" s="63" t="str">
        <f>O23</f>
        <v>-</v>
      </c>
      <c r="P91" s="63" t="str">
        <f t="shared" si="34"/>
        <v>-</v>
      </c>
      <c r="Q91" s="63" t="str">
        <f t="shared" si="34"/>
        <v>-</v>
      </c>
      <c r="R91" s="63" t="str">
        <f t="shared" si="34"/>
        <v>-</v>
      </c>
      <c r="S91" s="63" t="str">
        <f t="shared" si="34"/>
        <v>-</v>
      </c>
      <c r="U91" s="14" t="s">
        <v>170</v>
      </c>
      <c r="V91" s="14" t="s">
        <v>170</v>
      </c>
      <c r="W91" s="14" t="s">
        <v>170</v>
      </c>
      <c r="X91" s="14" t="s">
        <v>170</v>
      </c>
      <c r="Y91" s="14" t="s">
        <v>170</v>
      </c>
      <c r="Z91" s="64"/>
    </row>
    <row r="92" spans="1:26" x14ac:dyDescent="0.45">
      <c r="A92" s="9"/>
      <c r="B92" s="148" t="s">
        <v>73</v>
      </c>
      <c r="C92" s="14" t="str">
        <f>_xlfn.XLOOKUP($B92,FD_Lists!$B$4:$B$25,FD_Lists!C$4:C$25)</f>
        <v>Anglian Water</v>
      </c>
      <c r="D92" s="14" t="str">
        <f>_xlfn.XLOOKUP($B92,FD_Lists!$B$4:$B$25,FD_Lists!D$4:D$25)</f>
        <v>England</v>
      </c>
      <c r="E92" s="14" t="str">
        <f>_xlfn.XLOOKUP($B92,FD_Lists!$B$4:$B$25,FD_Lists!E$4:E$25)</f>
        <v>Company</v>
      </c>
      <c r="F92" s="14" t="str">
        <f>_xlfn.XLOOKUP($B92,FD_Lists!$B$4:$B$25,FD_Lists!F$4:F$25)</f>
        <v>WaSC</v>
      </c>
      <c r="G92" s="148" t="s">
        <v>109</v>
      </c>
      <c r="H92" s="98" t="s">
        <v>521</v>
      </c>
      <c r="I92" s="35" t="str">
        <f t="shared" ref="I92:I108" si="35">B92&amp;H92</f>
        <v>ANHC_OUT5_10_E_PR24_OFWAT</v>
      </c>
      <c r="J92" s="35" t="s">
        <v>119</v>
      </c>
      <c r="K92" s="14" t="str">
        <f>VLOOKUP($H92, F_Outputs_Mapping!$B$5:$F$23, 2, FALSE)</f>
        <v>Unmonitored storm overflows adjustment</v>
      </c>
      <c r="L92" s="14" t="str">
        <f>VLOOKUP($H92, F_Outputs_Mapping!$B$5:$F$23, 3, FALSE)</f>
        <v xml:space="preserve">Number </v>
      </c>
      <c r="M92" s="14">
        <f>VLOOKUP($H92, F_Outputs_Mapping!$B$5:$F$23, 4, FALSE)</f>
        <v>2</v>
      </c>
      <c r="N92" s="61" t="s">
        <v>520</v>
      </c>
      <c r="O92" s="106">
        <f>IFERROR((1-O24)*100, "-")</f>
        <v>3.0000000000000027</v>
      </c>
      <c r="P92" s="106">
        <f t="shared" ref="P92:S92" si="36">IFERROR((1-P24)*100, "-")</f>
        <v>2.7499999999999969</v>
      </c>
      <c r="Q92" s="106">
        <f t="shared" si="36"/>
        <v>2.5000000000000022</v>
      </c>
      <c r="R92" s="106">
        <f t="shared" si="36"/>
        <v>2.2499999999999964</v>
      </c>
      <c r="S92" s="106">
        <f t="shared" si="36"/>
        <v>2.000000000000024</v>
      </c>
      <c r="U92" s="14">
        <v>3</v>
      </c>
      <c r="V92" s="14">
        <v>2.75</v>
      </c>
      <c r="W92" s="14">
        <v>2.5</v>
      </c>
      <c r="X92" s="14">
        <v>2.25</v>
      </c>
      <c r="Y92" s="14">
        <v>2</v>
      </c>
      <c r="Z92" s="42"/>
    </row>
    <row r="93" spans="1:26" x14ac:dyDescent="0.45">
      <c r="A93" s="9"/>
      <c r="B93" s="148" t="s">
        <v>94</v>
      </c>
      <c r="C93" s="14" t="str">
        <f>_xlfn.XLOOKUP($B93,FD_Lists!$B$4:$B$25,FD_Lists!C$4:C$25)</f>
        <v>Dŵr Cymru</v>
      </c>
      <c r="D93" s="14" t="str">
        <f>_xlfn.XLOOKUP($B93,FD_Lists!$B$4:$B$25,FD_Lists!D$4:D$25)</f>
        <v>Wales</v>
      </c>
      <c r="E93" s="14" t="str">
        <f>_xlfn.XLOOKUP($B93,FD_Lists!$B$4:$B$25,FD_Lists!E$4:E$25)</f>
        <v>Company</v>
      </c>
      <c r="F93" s="14" t="str">
        <f>_xlfn.XLOOKUP($B93,FD_Lists!$B$4:$B$25,FD_Lists!F$4:F$25)</f>
        <v>WaSC</v>
      </c>
      <c r="G93" s="148" t="s">
        <v>109</v>
      </c>
      <c r="H93" s="98" t="s">
        <v>521</v>
      </c>
      <c r="I93" s="35" t="str">
        <f t="shared" si="35"/>
        <v>WSHC_OUT5_10_E_PR24_OFWAT</v>
      </c>
      <c r="J93" s="35" t="s">
        <v>119</v>
      </c>
      <c r="K93" s="14" t="str">
        <f>VLOOKUP($H93, F_Outputs_Mapping!$B$5:$F$23, 2, FALSE)</f>
        <v>Unmonitored storm overflows adjustment</v>
      </c>
      <c r="L93" s="14" t="str">
        <f>VLOOKUP($H93, F_Outputs_Mapping!$B$5:$F$23, 3, FALSE)</f>
        <v xml:space="preserve">Number </v>
      </c>
      <c r="M93" s="14">
        <f>VLOOKUP($H93, F_Outputs_Mapping!$B$5:$F$23, 4, FALSE)</f>
        <v>2</v>
      </c>
      <c r="N93" s="61" t="s">
        <v>520</v>
      </c>
      <c r="O93" s="106">
        <f t="shared" ref="O93:S93" si="37">IFERROR((1-O25)*100, "-")</f>
        <v>3.0000000000000027</v>
      </c>
      <c r="P93" s="106">
        <f t="shared" si="37"/>
        <v>2.7499999999999969</v>
      </c>
      <c r="Q93" s="106">
        <f t="shared" si="37"/>
        <v>2.5000000000000022</v>
      </c>
      <c r="R93" s="106">
        <f t="shared" si="37"/>
        <v>2.2499999999999964</v>
      </c>
      <c r="S93" s="106">
        <f t="shared" si="37"/>
        <v>2.000000000000024</v>
      </c>
      <c r="U93" s="14">
        <v>3</v>
      </c>
      <c r="V93" s="14">
        <v>2.75</v>
      </c>
      <c r="W93" s="14">
        <v>2.5</v>
      </c>
      <c r="X93" s="14">
        <v>2.25</v>
      </c>
      <c r="Y93" s="14">
        <v>2</v>
      </c>
      <c r="Z93" s="64"/>
    </row>
    <row r="94" spans="1:26" x14ac:dyDescent="0.45">
      <c r="A94" s="9"/>
      <c r="B94" s="148" t="s">
        <v>95</v>
      </c>
      <c r="C94" s="14" t="str">
        <f>_xlfn.XLOOKUP($B94,FD_Lists!$B$4:$B$25,FD_Lists!C$4:C$25)</f>
        <v>Hafren Dyfrdwy</v>
      </c>
      <c r="D94" s="14" t="str">
        <f>_xlfn.XLOOKUP($B94,FD_Lists!$B$4:$B$25,FD_Lists!D$4:D$25)</f>
        <v>Wales</v>
      </c>
      <c r="E94" s="14" t="str">
        <f>_xlfn.XLOOKUP($B94,FD_Lists!$B$4:$B$25,FD_Lists!E$4:E$25)</f>
        <v>Company</v>
      </c>
      <c r="F94" s="14" t="str">
        <f>_xlfn.XLOOKUP($B94,FD_Lists!$B$4:$B$25,FD_Lists!F$4:F$25)</f>
        <v>WaSC</v>
      </c>
      <c r="G94" s="148" t="s">
        <v>109</v>
      </c>
      <c r="H94" s="98" t="s">
        <v>521</v>
      </c>
      <c r="I94" s="35" t="str">
        <f t="shared" si="35"/>
        <v>HDDC_OUT5_10_E_PR24_OFWAT</v>
      </c>
      <c r="J94" s="35" t="s">
        <v>119</v>
      </c>
      <c r="K94" s="14" t="str">
        <f>VLOOKUP($H94, F_Outputs_Mapping!$B$5:$F$23, 2, FALSE)</f>
        <v>Unmonitored storm overflows adjustment</v>
      </c>
      <c r="L94" s="14" t="str">
        <f>VLOOKUP($H94, F_Outputs_Mapping!$B$5:$F$23, 3, FALSE)</f>
        <v xml:space="preserve">Number </v>
      </c>
      <c r="M94" s="14">
        <f>VLOOKUP($H94, F_Outputs_Mapping!$B$5:$F$23, 4, FALSE)</f>
        <v>2</v>
      </c>
      <c r="N94" s="61" t="s">
        <v>520</v>
      </c>
      <c r="O94" s="106">
        <f t="shared" ref="O94:S94" si="38">IFERROR((1-O26)*100, "-")</f>
        <v>3.0000000000000027</v>
      </c>
      <c r="P94" s="106">
        <f t="shared" si="38"/>
        <v>2.7499999999999969</v>
      </c>
      <c r="Q94" s="106">
        <f t="shared" si="38"/>
        <v>2.5000000000000022</v>
      </c>
      <c r="R94" s="106">
        <f t="shared" si="38"/>
        <v>2.2499999999999964</v>
      </c>
      <c r="S94" s="106">
        <f t="shared" si="38"/>
        <v>2.000000000000024</v>
      </c>
      <c r="U94" s="14">
        <v>3</v>
      </c>
      <c r="V94" s="14">
        <v>2.75</v>
      </c>
      <c r="W94" s="14">
        <v>2.5</v>
      </c>
      <c r="X94" s="14">
        <v>2.25</v>
      </c>
      <c r="Y94" s="14">
        <v>2</v>
      </c>
      <c r="Z94" s="64"/>
    </row>
    <row r="95" spans="1:26" x14ac:dyDescent="0.45">
      <c r="A95" s="9"/>
      <c r="B95" s="148" t="s">
        <v>96</v>
      </c>
      <c r="C95" s="14" t="str">
        <f>_xlfn.XLOOKUP($B95,FD_Lists!$B$4:$B$25,FD_Lists!C$4:C$25)</f>
        <v>Northumbrian Water</v>
      </c>
      <c r="D95" s="14" t="str">
        <f>_xlfn.XLOOKUP($B95,FD_Lists!$B$4:$B$25,FD_Lists!D$4:D$25)</f>
        <v>England</v>
      </c>
      <c r="E95" s="14" t="str">
        <f>_xlfn.XLOOKUP($B95,FD_Lists!$B$4:$B$25,FD_Lists!E$4:E$25)</f>
        <v>Company</v>
      </c>
      <c r="F95" s="14" t="str">
        <f>_xlfn.XLOOKUP($B95,FD_Lists!$B$4:$B$25,FD_Lists!F$4:F$25)</f>
        <v>WaSC</v>
      </c>
      <c r="G95" s="148" t="s">
        <v>109</v>
      </c>
      <c r="H95" s="98" t="s">
        <v>521</v>
      </c>
      <c r="I95" s="35" t="str">
        <f t="shared" si="35"/>
        <v>NESC_OUT5_10_E_PR24_OFWAT</v>
      </c>
      <c r="J95" s="35" t="s">
        <v>119</v>
      </c>
      <c r="K95" s="14" t="str">
        <f>VLOOKUP($H95, F_Outputs_Mapping!$B$5:$F$23, 2, FALSE)</f>
        <v>Unmonitored storm overflows adjustment</v>
      </c>
      <c r="L95" s="14" t="str">
        <f>VLOOKUP($H95, F_Outputs_Mapping!$B$5:$F$23, 3, FALSE)</f>
        <v xml:space="preserve">Number </v>
      </c>
      <c r="M95" s="14">
        <f>VLOOKUP($H95, F_Outputs_Mapping!$B$5:$F$23, 4, FALSE)</f>
        <v>2</v>
      </c>
      <c r="N95" s="61" t="s">
        <v>520</v>
      </c>
      <c r="O95" s="106">
        <f t="shared" ref="O95:S95" si="39">IFERROR((1-O27)*100, "-")</f>
        <v>3.0000000000000027</v>
      </c>
      <c r="P95" s="106">
        <f t="shared" si="39"/>
        <v>2.7499999999999969</v>
      </c>
      <c r="Q95" s="106">
        <f t="shared" si="39"/>
        <v>2.5000000000000022</v>
      </c>
      <c r="R95" s="106">
        <f t="shared" si="39"/>
        <v>2.2499999999999964</v>
      </c>
      <c r="S95" s="106">
        <f t="shared" si="39"/>
        <v>2.000000000000024</v>
      </c>
      <c r="U95" s="14">
        <v>3</v>
      </c>
      <c r="V95" s="14">
        <v>2.75</v>
      </c>
      <c r="W95" s="14">
        <v>2.5</v>
      </c>
      <c r="X95" s="14">
        <v>2.25</v>
      </c>
      <c r="Y95" s="14">
        <v>2</v>
      </c>
      <c r="Z95" s="64"/>
    </row>
    <row r="96" spans="1:26" x14ac:dyDescent="0.45">
      <c r="A96" s="9"/>
      <c r="B96" s="148" t="s">
        <v>97</v>
      </c>
      <c r="C96" s="14" t="str">
        <f>_xlfn.XLOOKUP($B96,FD_Lists!$B$4:$B$25,FD_Lists!C$4:C$25)</f>
        <v>Severn Trent Water</v>
      </c>
      <c r="D96" s="14" t="str">
        <f>_xlfn.XLOOKUP($B96,FD_Lists!$B$4:$B$25,FD_Lists!D$4:D$25)</f>
        <v>England</v>
      </c>
      <c r="E96" s="14" t="str">
        <f>_xlfn.XLOOKUP($B96,FD_Lists!$B$4:$B$25,FD_Lists!E$4:E$25)</f>
        <v>Company</v>
      </c>
      <c r="F96" s="14" t="str">
        <f>_xlfn.XLOOKUP($B96,FD_Lists!$B$4:$B$25,FD_Lists!F$4:F$25)</f>
        <v>WaSC</v>
      </c>
      <c r="G96" s="148" t="s">
        <v>109</v>
      </c>
      <c r="H96" s="98" t="s">
        <v>521</v>
      </c>
      <c r="I96" s="35" t="str">
        <f t="shared" si="35"/>
        <v>SVEC_OUT5_10_E_PR24_OFWAT</v>
      </c>
      <c r="J96" s="35" t="s">
        <v>119</v>
      </c>
      <c r="K96" s="14" t="str">
        <f>VLOOKUP($H96, F_Outputs_Mapping!$B$5:$F$23, 2, FALSE)</f>
        <v>Unmonitored storm overflows adjustment</v>
      </c>
      <c r="L96" s="14" t="str">
        <f>VLOOKUP($H96, F_Outputs_Mapping!$B$5:$F$23, 3, FALSE)</f>
        <v xml:space="preserve">Number </v>
      </c>
      <c r="M96" s="14">
        <f>VLOOKUP($H96, F_Outputs_Mapping!$B$5:$F$23, 4, FALSE)</f>
        <v>2</v>
      </c>
      <c r="N96" s="61" t="s">
        <v>520</v>
      </c>
      <c r="O96" s="106">
        <f t="shared" ref="O96:S96" si="40">IFERROR((1-O28)*100, "-")</f>
        <v>3.0000000000000027</v>
      </c>
      <c r="P96" s="106">
        <f t="shared" si="40"/>
        <v>2.7499999999999969</v>
      </c>
      <c r="Q96" s="106">
        <f t="shared" si="40"/>
        <v>2.5000000000000022</v>
      </c>
      <c r="R96" s="106">
        <f t="shared" si="40"/>
        <v>2.2499999999999964</v>
      </c>
      <c r="S96" s="106">
        <f t="shared" si="40"/>
        <v>2.000000000000024</v>
      </c>
      <c r="U96" s="14">
        <v>3</v>
      </c>
      <c r="V96" s="14">
        <v>2.75</v>
      </c>
      <c r="W96" s="14">
        <v>2.5</v>
      </c>
      <c r="X96" s="14">
        <v>2.25</v>
      </c>
      <c r="Y96" s="14">
        <v>2</v>
      </c>
      <c r="Z96" s="64"/>
    </row>
    <row r="97" spans="1:26" x14ac:dyDescent="0.45">
      <c r="A97" s="9"/>
      <c r="B97" s="148" t="s">
        <v>99</v>
      </c>
      <c r="C97" s="14" t="str">
        <f>_xlfn.XLOOKUP($B97,FD_Lists!$B$4:$B$25,FD_Lists!C$4:C$25)</f>
        <v>Southern Water</v>
      </c>
      <c r="D97" s="14" t="str">
        <f>_xlfn.XLOOKUP($B97,FD_Lists!$B$4:$B$25,FD_Lists!D$4:D$25)</f>
        <v>England</v>
      </c>
      <c r="E97" s="14" t="str">
        <f>_xlfn.XLOOKUP($B97,FD_Lists!$B$4:$B$25,FD_Lists!E$4:E$25)</f>
        <v>Company</v>
      </c>
      <c r="F97" s="14" t="str">
        <f>_xlfn.XLOOKUP($B97,FD_Lists!$B$4:$B$25,FD_Lists!F$4:F$25)</f>
        <v>WaSC</v>
      </c>
      <c r="G97" s="148" t="s">
        <v>109</v>
      </c>
      <c r="H97" s="98" t="s">
        <v>521</v>
      </c>
      <c r="I97" s="35" t="str">
        <f t="shared" si="35"/>
        <v>SRNC_OUT5_10_E_PR24_OFWAT</v>
      </c>
      <c r="J97" s="35" t="s">
        <v>119</v>
      </c>
      <c r="K97" s="14" t="str">
        <f>VLOOKUP($H97, F_Outputs_Mapping!$B$5:$F$23, 2, FALSE)</f>
        <v>Unmonitored storm overflows adjustment</v>
      </c>
      <c r="L97" s="14" t="str">
        <f>VLOOKUP($H97, F_Outputs_Mapping!$B$5:$F$23, 3, FALSE)</f>
        <v xml:space="preserve">Number </v>
      </c>
      <c r="M97" s="14">
        <f>VLOOKUP($H97, F_Outputs_Mapping!$B$5:$F$23, 4, FALSE)</f>
        <v>2</v>
      </c>
      <c r="N97" s="61" t="s">
        <v>520</v>
      </c>
      <c r="O97" s="106">
        <f t="shared" ref="O97:S97" si="41">IFERROR((1-O29)*100, "-")</f>
        <v>3.0000000000000027</v>
      </c>
      <c r="P97" s="106">
        <f t="shared" si="41"/>
        <v>2.7499999999999969</v>
      </c>
      <c r="Q97" s="106">
        <f t="shared" si="41"/>
        <v>2.5000000000000022</v>
      </c>
      <c r="R97" s="106">
        <f t="shared" si="41"/>
        <v>2.2499999999999964</v>
      </c>
      <c r="S97" s="106">
        <f t="shared" si="41"/>
        <v>2.000000000000024</v>
      </c>
      <c r="U97" s="14">
        <v>3</v>
      </c>
      <c r="V97" s="14">
        <v>2.75</v>
      </c>
      <c r="W97" s="14">
        <v>2.5</v>
      </c>
      <c r="X97" s="14">
        <v>2.25</v>
      </c>
      <c r="Y97" s="14">
        <v>2</v>
      </c>
      <c r="Z97" s="64"/>
    </row>
    <row r="98" spans="1:26" x14ac:dyDescent="0.45">
      <c r="A98" s="9"/>
      <c r="B98" s="148" t="s">
        <v>100</v>
      </c>
      <c r="C98" s="14" t="str">
        <f>_xlfn.XLOOKUP($B98,FD_Lists!$B$4:$B$25,FD_Lists!C$4:C$25)</f>
        <v>Thames Water</v>
      </c>
      <c r="D98" s="14" t="str">
        <f>_xlfn.XLOOKUP($B98,FD_Lists!$B$4:$B$25,FD_Lists!D$4:D$25)</f>
        <v>England</v>
      </c>
      <c r="E98" s="14" t="str">
        <f>_xlfn.XLOOKUP($B98,FD_Lists!$B$4:$B$25,FD_Lists!E$4:E$25)</f>
        <v>Company</v>
      </c>
      <c r="F98" s="14" t="str">
        <f>_xlfn.XLOOKUP($B98,FD_Lists!$B$4:$B$25,FD_Lists!F$4:F$25)</f>
        <v>WaSC</v>
      </c>
      <c r="G98" s="148" t="s">
        <v>109</v>
      </c>
      <c r="H98" s="98" t="s">
        <v>521</v>
      </c>
      <c r="I98" s="35" t="str">
        <f t="shared" si="35"/>
        <v>TMSC_OUT5_10_E_PR24_OFWAT</v>
      </c>
      <c r="J98" s="35" t="s">
        <v>119</v>
      </c>
      <c r="K98" s="14" t="str">
        <f>VLOOKUP($H98, F_Outputs_Mapping!$B$5:$F$23, 2, FALSE)</f>
        <v>Unmonitored storm overflows adjustment</v>
      </c>
      <c r="L98" s="14" t="str">
        <f>VLOOKUP($H98, F_Outputs_Mapping!$B$5:$F$23, 3, FALSE)</f>
        <v xml:space="preserve">Number </v>
      </c>
      <c r="M98" s="14">
        <f>VLOOKUP($H98, F_Outputs_Mapping!$B$5:$F$23, 4, FALSE)</f>
        <v>2</v>
      </c>
      <c r="N98" s="61" t="s">
        <v>520</v>
      </c>
      <c r="O98" s="106">
        <f t="shared" ref="O98:S98" si="42">IFERROR((1-O30)*100, "-")</f>
        <v>3.0000000000000027</v>
      </c>
      <c r="P98" s="106">
        <f t="shared" si="42"/>
        <v>2.7499999999999969</v>
      </c>
      <c r="Q98" s="106">
        <f t="shared" si="42"/>
        <v>2.5000000000000022</v>
      </c>
      <c r="R98" s="106">
        <f t="shared" si="42"/>
        <v>2.2499999999999964</v>
      </c>
      <c r="S98" s="106">
        <f t="shared" si="42"/>
        <v>2.000000000000024</v>
      </c>
      <c r="U98" s="14">
        <v>3</v>
      </c>
      <c r="V98" s="14">
        <v>2.75</v>
      </c>
      <c r="W98" s="14">
        <v>2.5</v>
      </c>
      <c r="X98" s="14">
        <v>2.25</v>
      </c>
      <c r="Y98" s="14">
        <v>2</v>
      </c>
      <c r="Z98" s="64"/>
    </row>
    <row r="99" spans="1:26" x14ac:dyDescent="0.45">
      <c r="B99" s="148" t="s">
        <v>101</v>
      </c>
      <c r="C99" s="14" t="str">
        <f>_xlfn.XLOOKUP($B99,FD_Lists!$B$4:$B$25,FD_Lists!C$4:C$25)</f>
        <v xml:space="preserve">United Utilities </v>
      </c>
      <c r="D99" s="14" t="str">
        <f>_xlfn.XLOOKUP($B99,FD_Lists!$B$4:$B$25,FD_Lists!D$4:D$25)</f>
        <v>England</v>
      </c>
      <c r="E99" s="14" t="str">
        <f>_xlfn.XLOOKUP($B99,FD_Lists!$B$4:$B$25,FD_Lists!E$4:E$25)</f>
        <v>Company</v>
      </c>
      <c r="F99" s="14" t="str">
        <f>_xlfn.XLOOKUP($B99,FD_Lists!$B$4:$B$25,FD_Lists!F$4:F$25)</f>
        <v>WaSC</v>
      </c>
      <c r="G99" s="148" t="s">
        <v>109</v>
      </c>
      <c r="H99" s="98" t="s">
        <v>521</v>
      </c>
      <c r="I99" s="35" t="str">
        <f t="shared" si="35"/>
        <v>NWTC_OUT5_10_E_PR24_OFWAT</v>
      </c>
      <c r="J99" s="35" t="s">
        <v>119</v>
      </c>
      <c r="K99" s="14" t="str">
        <f>VLOOKUP($H99, F_Outputs_Mapping!$B$5:$F$23, 2, FALSE)</f>
        <v>Unmonitored storm overflows adjustment</v>
      </c>
      <c r="L99" s="14" t="str">
        <f>VLOOKUP($H99, F_Outputs_Mapping!$B$5:$F$23, 3, FALSE)</f>
        <v xml:space="preserve">Number </v>
      </c>
      <c r="M99" s="14">
        <f>VLOOKUP($H99, F_Outputs_Mapping!$B$5:$F$23, 4, FALSE)</f>
        <v>2</v>
      </c>
      <c r="N99" s="61" t="s">
        <v>520</v>
      </c>
      <c r="O99" s="106">
        <f t="shared" ref="O99:S99" si="43">IFERROR((1-O31)*100, "-")</f>
        <v>3.0000000000000027</v>
      </c>
      <c r="P99" s="106">
        <f t="shared" si="43"/>
        <v>2.7499999999999969</v>
      </c>
      <c r="Q99" s="106">
        <f t="shared" si="43"/>
        <v>2.5000000000000022</v>
      </c>
      <c r="R99" s="106">
        <f t="shared" si="43"/>
        <v>2.2499999999999964</v>
      </c>
      <c r="S99" s="106">
        <f t="shared" si="43"/>
        <v>2.000000000000024</v>
      </c>
      <c r="U99" s="14">
        <v>3</v>
      </c>
      <c r="V99" s="14">
        <v>2.75</v>
      </c>
      <c r="W99" s="14">
        <v>2.5</v>
      </c>
      <c r="X99" s="14">
        <v>2.25</v>
      </c>
      <c r="Y99" s="14">
        <v>2</v>
      </c>
      <c r="Z99" s="64"/>
    </row>
    <row r="100" spans="1:26" x14ac:dyDescent="0.45">
      <c r="A100" s="9"/>
      <c r="B100" s="148" t="s">
        <v>102</v>
      </c>
      <c r="C100" s="14" t="str">
        <f>_xlfn.XLOOKUP($B100,FD_Lists!$B$4:$B$25,FD_Lists!C$4:C$25)</f>
        <v>Wessex Water</v>
      </c>
      <c r="D100" s="14" t="str">
        <f>_xlfn.XLOOKUP($B100,FD_Lists!$B$4:$B$25,FD_Lists!D$4:D$25)</f>
        <v>England</v>
      </c>
      <c r="E100" s="14" t="str">
        <f>_xlfn.XLOOKUP($B100,FD_Lists!$B$4:$B$25,FD_Lists!E$4:E$25)</f>
        <v>Company</v>
      </c>
      <c r="F100" s="14" t="str">
        <f>_xlfn.XLOOKUP($B100,FD_Lists!$B$4:$B$25,FD_Lists!F$4:F$25)</f>
        <v>WaSC</v>
      </c>
      <c r="G100" s="148" t="s">
        <v>109</v>
      </c>
      <c r="H100" s="98" t="s">
        <v>521</v>
      </c>
      <c r="I100" s="35" t="str">
        <f t="shared" si="35"/>
        <v>WSXC_OUT5_10_E_PR24_OFWAT</v>
      </c>
      <c r="J100" s="35" t="s">
        <v>119</v>
      </c>
      <c r="K100" s="14" t="str">
        <f>VLOOKUP($H100, F_Outputs_Mapping!$B$5:$F$23, 2, FALSE)</f>
        <v>Unmonitored storm overflows adjustment</v>
      </c>
      <c r="L100" s="14" t="str">
        <f>VLOOKUP($H100, F_Outputs_Mapping!$B$5:$F$23, 3, FALSE)</f>
        <v xml:space="preserve">Number </v>
      </c>
      <c r="M100" s="14">
        <f>VLOOKUP($H100, F_Outputs_Mapping!$B$5:$F$23, 4, FALSE)</f>
        <v>2</v>
      </c>
      <c r="N100" s="61" t="s">
        <v>520</v>
      </c>
      <c r="O100" s="106">
        <f t="shared" ref="O100:S100" si="44">IFERROR((1-O32)*100, "-")</f>
        <v>3.0000000000000027</v>
      </c>
      <c r="P100" s="106">
        <f t="shared" si="44"/>
        <v>2.7499999999999969</v>
      </c>
      <c r="Q100" s="106">
        <f t="shared" si="44"/>
        <v>2.5000000000000022</v>
      </c>
      <c r="R100" s="106">
        <f t="shared" si="44"/>
        <v>2.2499999999999964</v>
      </c>
      <c r="S100" s="106">
        <f t="shared" si="44"/>
        <v>2.000000000000024</v>
      </c>
      <c r="U100" s="14">
        <v>3</v>
      </c>
      <c r="V100" s="14">
        <v>2.75</v>
      </c>
      <c r="W100" s="14">
        <v>2.5</v>
      </c>
      <c r="X100" s="14">
        <v>2.25</v>
      </c>
      <c r="Y100" s="14">
        <v>2</v>
      </c>
      <c r="Z100" s="64"/>
    </row>
    <row r="101" spans="1:26" x14ac:dyDescent="0.45">
      <c r="A101" s="9"/>
      <c r="B101" s="148" t="s">
        <v>103</v>
      </c>
      <c r="C101" s="14" t="str">
        <f>_xlfn.XLOOKUP($B101,FD_Lists!$B$4:$B$25,FD_Lists!C$4:C$25)</f>
        <v>Yorkshire Water</v>
      </c>
      <c r="D101" s="14" t="str">
        <f>_xlfn.XLOOKUP($B101,FD_Lists!$B$4:$B$25,FD_Lists!D$4:D$25)</f>
        <v>England</v>
      </c>
      <c r="E101" s="14" t="str">
        <f>_xlfn.XLOOKUP($B101,FD_Lists!$B$4:$B$25,FD_Lists!E$4:E$25)</f>
        <v>Company</v>
      </c>
      <c r="F101" s="14" t="str">
        <f>_xlfn.XLOOKUP($B101,FD_Lists!$B$4:$B$25,FD_Lists!F$4:F$25)</f>
        <v>WaSC</v>
      </c>
      <c r="G101" s="148" t="s">
        <v>109</v>
      </c>
      <c r="H101" s="98" t="s">
        <v>521</v>
      </c>
      <c r="I101" s="35" t="str">
        <f t="shared" si="35"/>
        <v>YKYC_OUT5_10_E_PR24_OFWAT</v>
      </c>
      <c r="J101" s="35" t="s">
        <v>119</v>
      </c>
      <c r="K101" s="14" t="str">
        <f>VLOOKUP($H101, F_Outputs_Mapping!$B$5:$F$23, 2, FALSE)</f>
        <v>Unmonitored storm overflows adjustment</v>
      </c>
      <c r="L101" s="14" t="str">
        <f>VLOOKUP($H101, F_Outputs_Mapping!$B$5:$F$23, 3, FALSE)</f>
        <v xml:space="preserve">Number </v>
      </c>
      <c r="M101" s="14">
        <f>VLOOKUP($H101, F_Outputs_Mapping!$B$5:$F$23, 4, FALSE)</f>
        <v>2</v>
      </c>
      <c r="N101" s="61" t="s">
        <v>520</v>
      </c>
      <c r="O101" s="106">
        <f t="shared" ref="O101:S101" si="45">IFERROR((1-O33)*100, "-")</f>
        <v>3.0000000000000027</v>
      </c>
      <c r="P101" s="106">
        <f t="shared" si="45"/>
        <v>2.7499999999999969</v>
      </c>
      <c r="Q101" s="106">
        <f t="shared" si="45"/>
        <v>2.5000000000000022</v>
      </c>
      <c r="R101" s="106">
        <f t="shared" si="45"/>
        <v>2.2499999999999964</v>
      </c>
      <c r="S101" s="106">
        <f t="shared" si="45"/>
        <v>2.000000000000024</v>
      </c>
      <c r="U101" s="14">
        <v>3</v>
      </c>
      <c r="V101" s="14">
        <v>2.75</v>
      </c>
      <c r="W101" s="14">
        <v>2.5</v>
      </c>
      <c r="X101" s="14">
        <v>2.25</v>
      </c>
      <c r="Y101" s="14">
        <v>2</v>
      </c>
      <c r="Z101" s="64"/>
    </row>
    <row r="102" spans="1:26" x14ac:dyDescent="0.45">
      <c r="A102" s="9"/>
      <c r="B102" s="148" t="s">
        <v>121</v>
      </c>
      <c r="C102" s="14" t="str">
        <f>_xlfn.XLOOKUP($B102,FD_Lists!$B$4:$B$25,FD_Lists!C$4:C$25)</f>
        <v>Affinity Water</v>
      </c>
      <c r="D102" s="14" t="str">
        <f>_xlfn.XLOOKUP($B102,FD_Lists!$B$4:$B$25,FD_Lists!D$4:D$25)</f>
        <v>England</v>
      </c>
      <c r="E102" s="14" t="str">
        <f>_xlfn.XLOOKUP($B102,FD_Lists!$B$4:$B$25,FD_Lists!E$4:E$25)</f>
        <v>Company</v>
      </c>
      <c r="F102" s="14" t="str">
        <f>_xlfn.XLOOKUP($B102,FD_Lists!$B$4:$B$25,FD_Lists!F$4:F$25)</f>
        <v>WoC</v>
      </c>
      <c r="G102" s="148" t="s">
        <v>109</v>
      </c>
      <c r="H102" s="98" t="s">
        <v>521</v>
      </c>
      <c r="I102" s="35" t="str">
        <f t="shared" si="35"/>
        <v>AFWC_OUT5_10_E_PR24_OFWAT</v>
      </c>
      <c r="J102" s="35" t="s">
        <v>119</v>
      </c>
      <c r="K102" s="14" t="str">
        <f>VLOOKUP($H102, F_Outputs_Mapping!$B$5:$F$23, 2, FALSE)</f>
        <v>Unmonitored storm overflows adjustment</v>
      </c>
      <c r="L102" s="14" t="str">
        <f>VLOOKUP($H102, F_Outputs_Mapping!$B$5:$F$23, 3, FALSE)</f>
        <v xml:space="preserve">Number </v>
      </c>
      <c r="M102" s="14">
        <f>VLOOKUP($H102, F_Outputs_Mapping!$B$5:$F$23, 4, FALSE)</f>
        <v>2</v>
      </c>
      <c r="N102" s="61" t="s">
        <v>520</v>
      </c>
      <c r="O102" s="106" t="str">
        <f t="shared" ref="O102:S102" si="46">IFERROR((1-O34)*100, "-")</f>
        <v>-</v>
      </c>
      <c r="P102" s="106" t="str">
        <f t="shared" si="46"/>
        <v>-</v>
      </c>
      <c r="Q102" s="106" t="str">
        <f t="shared" si="46"/>
        <v>-</v>
      </c>
      <c r="R102" s="106" t="str">
        <f t="shared" si="46"/>
        <v>-</v>
      </c>
      <c r="S102" s="106" t="str">
        <f t="shared" si="46"/>
        <v>-</v>
      </c>
      <c r="U102" s="14" t="s">
        <v>170</v>
      </c>
      <c r="V102" s="14" t="s">
        <v>170</v>
      </c>
      <c r="W102" s="14" t="s">
        <v>170</v>
      </c>
      <c r="X102" s="14" t="s">
        <v>170</v>
      </c>
      <c r="Y102" s="14" t="s">
        <v>170</v>
      </c>
      <c r="Z102" s="64"/>
    </row>
    <row r="103" spans="1:26" x14ac:dyDescent="0.45">
      <c r="B103" s="148" t="s">
        <v>122</v>
      </c>
      <c r="C103" s="14" t="str">
        <f>_xlfn.XLOOKUP($B103,FD_Lists!$B$4:$B$25,FD_Lists!C$4:C$25)</f>
        <v>Portsmouth Water</v>
      </c>
      <c r="D103" s="14" t="str">
        <f>_xlfn.XLOOKUP($B103,FD_Lists!$B$4:$B$25,FD_Lists!D$4:D$25)</f>
        <v>England</v>
      </c>
      <c r="E103" s="14" t="str">
        <f>_xlfn.XLOOKUP($B103,FD_Lists!$B$4:$B$25,FD_Lists!E$4:E$25)</f>
        <v>Company</v>
      </c>
      <c r="F103" s="14" t="str">
        <f>_xlfn.XLOOKUP($B103,FD_Lists!$B$4:$B$25,FD_Lists!F$4:F$25)</f>
        <v>WoC</v>
      </c>
      <c r="G103" s="148" t="s">
        <v>109</v>
      </c>
      <c r="H103" s="98" t="s">
        <v>521</v>
      </c>
      <c r="I103" s="35" t="str">
        <f t="shared" si="35"/>
        <v>PRTC_OUT5_10_E_PR24_OFWAT</v>
      </c>
      <c r="J103" s="35" t="s">
        <v>119</v>
      </c>
      <c r="K103" s="14" t="str">
        <f>VLOOKUP($H103, F_Outputs_Mapping!$B$5:$F$23, 2, FALSE)</f>
        <v>Unmonitored storm overflows adjustment</v>
      </c>
      <c r="L103" s="14" t="str">
        <f>VLOOKUP($H103, F_Outputs_Mapping!$B$5:$F$23, 3, FALSE)</f>
        <v xml:space="preserve">Number </v>
      </c>
      <c r="M103" s="14">
        <f>VLOOKUP($H103, F_Outputs_Mapping!$B$5:$F$23, 4, FALSE)</f>
        <v>2</v>
      </c>
      <c r="N103" s="61" t="s">
        <v>520</v>
      </c>
      <c r="O103" s="106" t="str">
        <f t="shared" ref="O103:S103" si="47">IFERROR((1-O35)*100, "-")</f>
        <v>-</v>
      </c>
      <c r="P103" s="106" t="str">
        <f t="shared" si="47"/>
        <v>-</v>
      </c>
      <c r="Q103" s="106" t="str">
        <f t="shared" si="47"/>
        <v>-</v>
      </c>
      <c r="R103" s="106" t="str">
        <f t="shared" si="47"/>
        <v>-</v>
      </c>
      <c r="S103" s="106" t="str">
        <f t="shared" si="47"/>
        <v>-</v>
      </c>
      <c r="U103" s="14" t="s">
        <v>170</v>
      </c>
      <c r="V103" s="14" t="s">
        <v>170</v>
      </c>
      <c r="W103" s="14" t="s">
        <v>170</v>
      </c>
      <c r="X103" s="14" t="s">
        <v>170</v>
      </c>
      <c r="Y103" s="14" t="s">
        <v>170</v>
      </c>
      <c r="Z103" s="64"/>
    </row>
    <row r="104" spans="1:26" x14ac:dyDescent="0.45">
      <c r="A104" s="9"/>
      <c r="B104" s="148" t="s">
        <v>123</v>
      </c>
      <c r="C104" s="14" t="str">
        <f>_xlfn.XLOOKUP($B104,FD_Lists!$B$4:$B$25,FD_Lists!C$4:C$25)</f>
        <v>South East Water</v>
      </c>
      <c r="D104" s="14" t="str">
        <f>_xlfn.XLOOKUP($B104,FD_Lists!$B$4:$B$25,FD_Lists!D$4:D$25)</f>
        <v>England</v>
      </c>
      <c r="E104" s="14" t="str">
        <f>_xlfn.XLOOKUP($B104,FD_Lists!$B$4:$B$25,FD_Lists!E$4:E$25)</f>
        <v>Company</v>
      </c>
      <c r="F104" s="14" t="str">
        <f>_xlfn.XLOOKUP($B104,FD_Lists!$B$4:$B$25,FD_Lists!F$4:F$25)</f>
        <v>WoC</v>
      </c>
      <c r="G104" s="148" t="s">
        <v>109</v>
      </c>
      <c r="H104" s="98" t="s">
        <v>521</v>
      </c>
      <c r="I104" s="35" t="str">
        <f t="shared" si="35"/>
        <v>SEWC_OUT5_10_E_PR24_OFWAT</v>
      </c>
      <c r="J104" s="35" t="s">
        <v>119</v>
      </c>
      <c r="K104" s="14" t="str">
        <f>VLOOKUP($H104, F_Outputs_Mapping!$B$5:$F$23, 2, FALSE)</f>
        <v>Unmonitored storm overflows adjustment</v>
      </c>
      <c r="L104" s="14" t="str">
        <f>VLOOKUP($H104, F_Outputs_Mapping!$B$5:$F$23, 3, FALSE)</f>
        <v xml:space="preserve">Number </v>
      </c>
      <c r="M104" s="14">
        <f>VLOOKUP($H104, F_Outputs_Mapping!$B$5:$F$23, 4, FALSE)</f>
        <v>2</v>
      </c>
      <c r="N104" s="61" t="s">
        <v>520</v>
      </c>
      <c r="O104" s="106" t="str">
        <f t="shared" ref="O104:S104" si="48">IFERROR((1-O36)*100, "-")</f>
        <v>-</v>
      </c>
      <c r="P104" s="106" t="str">
        <f t="shared" si="48"/>
        <v>-</v>
      </c>
      <c r="Q104" s="106" t="str">
        <f t="shared" si="48"/>
        <v>-</v>
      </c>
      <c r="R104" s="106" t="str">
        <f t="shared" si="48"/>
        <v>-</v>
      </c>
      <c r="S104" s="106" t="str">
        <f t="shared" si="48"/>
        <v>-</v>
      </c>
      <c r="U104" s="14" t="s">
        <v>170</v>
      </c>
      <c r="V104" s="14" t="s">
        <v>170</v>
      </c>
      <c r="W104" s="14" t="s">
        <v>170</v>
      </c>
      <c r="X104" s="14" t="s">
        <v>170</v>
      </c>
      <c r="Y104" s="14" t="s">
        <v>170</v>
      </c>
      <c r="Z104" s="64"/>
    </row>
    <row r="105" spans="1:26" x14ac:dyDescent="0.45">
      <c r="A105" s="9"/>
      <c r="B105" s="148" t="s">
        <v>124</v>
      </c>
      <c r="C105" s="14" t="str">
        <f>_xlfn.XLOOKUP($B105,FD_Lists!$B$4:$B$25,FD_Lists!C$4:C$25)</f>
        <v>South Staffordshire Water</v>
      </c>
      <c r="D105" s="14" t="str">
        <f>_xlfn.XLOOKUP($B105,FD_Lists!$B$4:$B$25,FD_Lists!D$4:D$25)</f>
        <v>England</v>
      </c>
      <c r="E105" s="14" t="str">
        <f>_xlfn.XLOOKUP($B105,FD_Lists!$B$4:$B$25,FD_Lists!E$4:E$25)</f>
        <v>Company</v>
      </c>
      <c r="F105" s="14" t="str">
        <f>_xlfn.XLOOKUP($B105,FD_Lists!$B$4:$B$25,FD_Lists!F$4:F$25)</f>
        <v>WoC</v>
      </c>
      <c r="G105" s="148" t="s">
        <v>109</v>
      </c>
      <c r="H105" s="98" t="s">
        <v>521</v>
      </c>
      <c r="I105" s="35" t="str">
        <f t="shared" si="35"/>
        <v>SSCC_OUT5_10_E_PR24_OFWAT</v>
      </c>
      <c r="J105" s="35" t="s">
        <v>119</v>
      </c>
      <c r="K105" s="14" t="str">
        <f>VLOOKUP($H105, F_Outputs_Mapping!$B$5:$F$23, 2, FALSE)</f>
        <v>Unmonitored storm overflows adjustment</v>
      </c>
      <c r="L105" s="14" t="str">
        <f>VLOOKUP($H105, F_Outputs_Mapping!$B$5:$F$23, 3, FALSE)</f>
        <v xml:space="preserve">Number </v>
      </c>
      <c r="M105" s="14">
        <f>VLOOKUP($H105, F_Outputs_Mapping!$B$5:$F$23, 4, FALSE)</f>
        <v>2</v>
      </c>
      <c r="N105" s="61" t="s">
        <v>520</v>
      </c>
      <c r="O105" s="106" t="str">
        <f t="shared" ref="O105:S105" si="49">IFERROR((1-O37)*100, "-")</f>
        <v>-</v>
      </c>
      <c r="P105" s="106" t="str">
        <f t="shared" si="49"/>
        <v>-</v>
      </c>
      <c r="Q105" s="106" t="str">
        <f t="shared" si="49"/>
        <v>-</v>
      </c>
      <c r="R105" s="106" t="str">
        <f t="shared" si="49"/>
        <v>-</v>
      </c>
      <c r="S105" s="106" t="str">
        <f t="shared" si="49"/>
        <v>-</v>
      </c>
      <c r="U105" s="14" t="s">
        <v>170</v>
      </c>
      <c r="V105" s="14" t="s">
        <v>170</v>
      </c>
      <c r="W105" s="14" t="s">
        <v>170</v>
      </c>
      <c r="X105" s="14" t="s">
        <v>170</v>
      </c>
      <c r="Y105" s="14" t="s">
        <v>170</v>
      </c>
      <c r="Z105" s="64"/>
    </row>
    <row r="106" spans="1:26" x14ac:dyDescent="0.45">
      <c r="A106" s="9"/>
      <c r="B106" s="148" t="s">
        <v>125</v>
      </c>
      <c r="C106" s="14" t="str">
        <f>_xlfn.XLOOKUP($B106,FD_Lists!$B$4:$B$25,FD_Lists!C$4:C$25)</f>
        <v>SES Water</v>
      </c>
      <c r="D106" s="14" t="str">
        <f>_xlfn.XLOOKUP($B106,FD_Lists!$B$4:$B$25,FD_Lists!D$4:D$25)</f>
        <v>England</v>
      </c>
      <c r="E106" s="14" t="str">
        <f>_xlfn.XLOOKUP($B106,FD_Lists!$B$4:$B$25,FD_Lists!E$4:E$25)</f>
        <v>Company</v>
      </c>
      <c r="F106" s="14" t="str">
        <f>_xlfn.XLOOKUP($B106,FD_Lists!$B$4:$B$25,FD_Lists!F$4:F$25)</f>
        <v>WoC</v>
      </c>
      <c r="G106" s="148" t="s">
        <v>109</v>
      </c>
      <c r="H106" s="98" t="s">
        <v>521</v>
      </c>
      <c r="I106" s="35" t="str">
        <f t="shared" si="35"/>
        <v>SESC_OUT5_10_E_PR24_OFWAT</v>
      </c>
      <c r="J106" s="35" t="s">
        <v>119</v>
      </c>
      <c r="K106" s="14" t="str">
        <f>VLOOKUP($H106, F_Outputs_Mapping!$B$5:$F$23, 2, FALSE)</f>
        <v>Unmonitored storm overflows adjustment</v>
      </c>
      <c r="L106" s="14" t="str">
        <f>VLOOKUP($H106, F_Outputs_Mapping!$B$5:$F$23, 3, FALSE)</f>
        <v xml:space="preserve">Number </v>
      </c>
      <c r="M106" s="14">
        <f>VLOOKUP($H106, F_Outputs_Mapping!$B$5:$F$23, 4, FALSE)</f>
        <v>2</v>
      </c>
      <c r="N106" s="61" t="s">
        <v>520</v>
      </c>
      <c r="O106" s="106" t="str">
        <f t="shared" ref="O106:S106" si="50">IFERROR((1-O38)*100, "-")</f>
        <v>-</v>
      </c>
      <c r="P106" s="106" t="str">
        <f t="shared" si="50"/>
        <v>-</v>
      </c>
      <c r="Q106" s="106" t="str">
        <f t="shared" si="50"/>
        <v>-</v>
      </c>
      <c r="R106" s="106" t="str">
        <f t="shared" si="50"/>
        <v>-</v>
      </c>
      <c r="S106" s="106" t="str">
        <f t="shared" si="50"/>
        <v>-</v>
      </c>
      <c r="U106" s="14" t="s">
        <v>170</v>
      </c>
      <c r="V106" s="14" t="s">
        <v>170</v>
      </c>
      <c r="W106" s="14" t="s">
        <v>170</v>
      </c>
      <c r="X106" s="14" t="s">
        <v>170</v>
      </c>
      <c r="Y106" s="14" t="s">
        <v>170</v>
      </c>
      <c r="Z106" s="64"/>
    </row>
    <row r="107" spans="1:26" x14ac:dyDescent="0.45">
      <c r="A107" s="9"/>
      <c r="B107" s="148" t="s">
        <v>98</v>
      </c>
      <c r="C107" s="14" t="str">
        <f>_xlfn.XLOOKUP($B107,FD_Lists!$B$4:$B$25,FD_Lists!C$4:C$25)</f>
        <v>South West Water</v>
      </c>
      <c r="D107" s="14" t="str">
        <f>_xlfn.XLOOKUP($B107,FD_Lists!$B$4:$B$25,FD_Lists!D$4:D$25)</f>
        <v>England</v>
      </c>
      <c r="E107" s="14" t="str">
        <f>_xlfn.XLOOKUP($B107,FD_Lists!$B$4:$B$25,FD_Lists!E$4:E$25)</f>
        <v>Company</v>
      </c>
      <c r="F107" s="14" t="str">
        <f>_xlfn.XLOOKUP($B107,FD_Lists!$B$4:$B$25,FD_Lists!F$4:F$25)</f>
        <v>WaSC</v>
      </c>
      <c r="G107" s="148" t="s">
        <v>109</v>
      </c>
      <c r="H107" s="98" t="s">
        <v>521</v>
      </c>
      <c r="I107" s="35" t="str">
        <f t="shared" si="35"/>
        <v>SWBC_OUT5_10_E_PR24_OFWAT</v>
      </c>
      <c r="J107" s="35" t="s">
        <v>119</v>
      </c>
      <c r="K107" s="14" t="str">
        <f>VLOOKUP($H107, F_Outputs_Mapping!$B$5:$F$23, 2, FALSE)</f>
        <v>Unmonitored storm overflows adjustment</v>
      </c>
      <c r="L107" s="14" t="str">
        <f>VLOOKUP($H107, F_Outputs_Mapping!$B$5:$F$23, 3, FALSE)</f>
        <v xml:space="preserve">Number </v>
      </c>
      <c r="M107" s="14">
        <f>VLOOKUP($H107, F_Outputs_Mapping!$B$5:$F$23, 4, FALSE)</f>
        <v>2</v>
      </c>
      <c r="N107" s="61" t="s">
        <v>520</v>
      </c>
      <c r="O107" s="106">
        <f t="shared" ref="O107:S107" si="51">IFERROR((1-O39)*100, "-")</f>
        <v>3.0000000000000027</v>
      </c>
      <c r="P107" s="106">
        <f t="shared" si="51"/>
        <v>2.7499999999999969</v>
      </c>
      <c r="Q107" s="106">
        <f t="shared" si="51"/>
        <v>2.5000000000000022</v>
      </c>
      <c r="R107" s="106">
        <f t="shared" si="51"/>
        <v>2.2499999999999964</v>
      </c>
      <c r="S107" s="106">
        <f t="shared" si="51"/>
        <v>2.000000000000024</v>
      </c>
      <c r="U107" s="14">
        <v>3</v>
      </c>
      <c r="V107" s="14">
        <v>2.75</v>
      </c>
      <c r="W107" s="14">
        <v>2.5</v>
      </c>
      <c r="X107" s="14">
        <v>2.25</v>
      </c>
      <c r="Y107" s="14">
        <v>2</v>
      </c>
      <c r="Z107" s="64"/>
    </row>
    <row r="108" spans="1:26" x14ac:dyDescent="0.45">
      <c r="A108" s="9"/>
      <c r="B108" s="148" t="s">
        <v>126</v>
      </c>
      <c r="C108" s="14" t="str">
        <f>_xlfn.XLOOKUP($B108,FD_Lists!$B$4:$B$25,FD_Lists!C$4:C$25)</f>
        <v>Bristol Water</v>
      </c>
      <c r="D108" s="14" t="str">
        <f>_xlfn.XLOOKUP($B108,FD_Lists!$B$4:$B$25,FD_Lists!D$4:D$25)</f>
        <v>England</v>
      </c>
      <c r="E108" s="14" t="str">
        <f>_xlfn.XLOOKUP($B108,FD_Lists!$B$4:$B$25,FD_Lists!E$4:E$25)</f>
        <v>Company</v>
      </c>
      <c r="F108" s="14" t="str">
        <f>_xlfn.XLOOKUP($B108,FD_Lists!$B$4:$B$25,FD_Lists!F$4:F$25)</f>
        <v>WoC</v>
      </c>
      <c r="G108" s="148" t="s">
        <v>109</v>
      </c>
      <c r="H108" s="98" t="s">
        <v>521</v>
      </c>
      <c r="I108" s="35" t="str">
        <f t="shared" si="35"/>
        <v>BRLC_OUT5_10_E_PR24_OFWAT</v>
      </c>
      <c r="J108" s="35" t="s">
        <v>119</v>
      </c>
      <c r="K108" s="14" t="str">
        <f>VLOOKUP($H108, F_Outputs_Mapping!$B$5:$F$23, 2, FALSE)</f>
        <v>Unmonitored storm overflows adjustment</v>
      </c>
      <c r="L108" s="14" t="str">
        <f>VLOOKUP($H108, F_Outputs_Mapping!$B$5:$F$23, 3, FALSE)</f>
        <v xml:space="preserve">Number </v>
      </c>
      <c r="M108" s="14">
        <f>VLOOKUP($H108, F_Outputs_Mapping!$B$5:$F$23, 4, FALSE)</f>
        <v>2</v>
      </c>
      <c r="N108" s="61" t="s">
        <v>520</v>
      </c>
      <c r="O108" s="106" t="str">
        <f t="shared" ref="O108:S108" si="52">IFERROR((1-O40)*100, "-")</f>
        <v>-</v>
      </c>
      <c r="P108" s="106" t="str">
        <f t="shared" si="52"/>
        <v>-</v>
      </c>
      <c r="Q108" s="106" t="str">
        <f t="shared" si="52"/>
        <v>-</v>
      </c>
      <c r="R108" s="106" t="str">
        <f t="shared" si="52"/>
        <v>-</v>
      </c>
      <c r="S108" s="106" t="str">
        <f t="shared" si="52"/>
        <v>-</v>
      </c>
      <c r="U108" s="14" t="s">
        <v>170</v>
      </c>
      <c r="V108" s="14" t="s">
        <v>170</v>
      </c>
      <c r="W108" s="14" t="s">
        <v>170</v>
      </c>
      <c r="X108" s="14" t="s">
        <v>170</v>
      </c>
      <c r="Y108" s="14" t="s">
        <v>170</v>
      </c>
      <c r="Z108" s="64"/>
    </row>
    <row r="109" spans="1:26" x14ac:dyDescent="0.45">
      <c r="A109" s="9"/>
      <c r="B109" s="148" t="s">
        <v>73</v>
      </c>
      <c r="C109" s="14" t="str">
        <f>_xlfn.XLOOKUP($B109,FD_Lists!$B$4:$B$25,FD_Lists!C$4:C$25)</f>
        <v>Anglian Water</v>
      </c>
      <c r="D109" s="14" t="str">
        <f>_xlfn.XLOOKUP($B109,FD_Lists!$B$4:$B$25,FD_Lists!D$4:D$25)</f>
        <v>England</v>
      </c>
      <c r="E109" s="14" t="str">
        <f>_xlfn.XLOOKUP($B109,FD_Lists!$B$4:$B$25,FD_Lists!E$4:E$25)</f>
        <v>Company</v>
      </c>
      <c r="F109" s="14" t="str">
        <f>_xlfn.XLOOKUP($B109,FD_Lists!$B$4:$B$25,FD_Lists!F$4:F$25)</f>
        <v>WaSC</v>
      </c>
      <c r="G109" s="148" t="s">
        <v>109</v>
      </c>
      <c r="H109" s="98" t="s">
        <v>522</v>
      </c>
      <c r="I109" s="35" t="str">
        <f t="shared" ref="I109:I125" si="53">B109&amp;H109</f>
        <v>ANHC_OUT5_10_PR24_OFWAT</v>
      </c>
      <c r="J109" s="35" t="s">
        <v>119</v>
      </c>
      <c r="K109" s="14" t="str">
        <f>VLOOKUP($H109, F_Outputs_Mapping!$B$5:$F$23, 2, FALSE)</f>
        <v>Average number of spills per overflow - with unmonitored adjustment</v>
      </c>
      <c r="L109" s="14" t="str">
        <f>VLOOKUP($H109, F_Outputs_Mapping!$B$5:$F$23, 3, FALSE)</f>
        <v>Number</v>
      </c>
      <c r="M109" s="14">
        <f>VLOOKUP($H109, F_Outputs_Mapping!$B$5:$F$23, 4, FALSE)</f>
        <v>2</v>
      </c>
      <c r="N109" s="61" t="s">
        <v>520</v>
      </c>
      <c r="O109" s="63">
        <f>IFERROR(O75+O92, "-")</f>
        <v>22.920000000000005</v>
      </c>
      <c r="P109" s="63">
        <f t="shared" ref="P109:S109" si="54">IFERROR(P75+P92, "-")</f>
        <v>22.619999999999997</v>
      </c>
      <c r="Q109" s="63">
        <f t="shared" si="54"/>
        <v>22.220000000000002</v>
      </c>
      <c r="R109" s="63">
        <f t="shared" si="54"/>
        <v>20.699999999999996</v>
      </c>
      <c r="S109" s="63">
        <f t="shared" si="54"/>
        <v>19.000000000000025</v>
      </c>
      <c r="U109" s="14">
        <v>22.92</v>
      </c>
      <c r="V109" s="14">
        <v>22.62</v>
      </c>
      <c r="W109" s="14">
        <v>22.22</v>
      </c>
      <c r="X109" s="14">
        <v>20.7</v>
      </c>
      <c r="Y109" s="14">
        <v>19</v>
      </c>
      <c r="Z109" s="42"/>
    </row>
    <row r="110" spans="1:26" x14ac:dyDescent="0.45">
      <c r="A110" s="9"/>
      <c r="B110" s="148" t="s">
        <v>94</v>
      </c>
      <c r="C110" s="14" t="str">
        <f>_xlfn.XLOOKUP($B110,FD_Lists!$B$4:$B$25,FD_Lists!C$4:C$25)</f>
        <v>Dŵr Cymru</v>
      </c>
      <c r="D110" s="14" t="str">
        <f>_xlfn.XLOOKUP($B110,FD_Lists!$B$4:$B$25,FD_Lists!D$4:D$25)</f>
        <v>Wales</v>
      </c>
      <c r="E110" s="14" t="str">
        <f>_xlfn.XLOOKUP($B110,FD_Lists!$B$4:$B$25,FD_Lists!E$4:E$25)</f>
        <v>Company</v>
      </c>
      <c r="F110" s="14" t="str">
        <f>_xlfn.XLOOKUP($B110,FD_Lists!$B$4:$B$25,FD_Lists!F$4:F$25)</f>
        <v>WaSC</v>
      </c>
      <c r="G110" s="148" t="s">
        <v>109</v>
      </c>
      <c r="H110" s="98" t="s">
        <v>522</v>
      </c>
      <c r="I110" s="35" t="str">
        <f t="shared" si="53"/>
        <v>WSHC_OUT5_10_PR24_OFWAT</v>
      </c>
      <c r="J110" s="35" t="s">
        <v>119</v>
      </c>
      <c r="K110" s="14" t="str">
        <f>VLOOKUP($H110, F_Outputs_Mapping!$B$5:$F$23, 2, FALSE)</f>
        <v>Average number of spills per overflow - with unmonitored adjustment</v>
      </c>
      <c r="L110" s="14" t="str">
        <f>VLOOKUP($H110, F_Outputs_Mapping!$B$5:$F$23, 3, FALSE)</f>
        <v>Number</v>
      </c>
      <c r="M110" s="14">
        <f>VLOOKUP($H110, F_Outputs_Mapping!$B$5:$F$23, 4, FALSE)</f>
        <v>2</v>
      </c>
      <c r="N110" s="61" t="s">
        <v>520</v>
      </c>
      <c r="O110" s="63">
        <f t="shared" ref="O110:S110" si="55">IFERROR(O76+O93, "-")</f>
        <v>45.92</v>
      </c>
      <c r="P110" s="63">
        <f t="shared" si="55"/>
        <v>44.655000000000001</v>
      </c>
      <c r="Q110" s="63">
        <f t="shared" si="55"/>
        <v>41.730000000000004</v>
      </c>
      <c r="R110" s="63">
        <f t="shared" si="55"/>
        <v>36.865000000000009</v>
      </c>
      <c r="S110" s="63">
        <f t="shared" si="55"/>
        <v>32.000000000000021</v>
      </c>
      <c r="U110" s="14">
        <v>45.92</v>
      </c>
      <c r="V110" s="14">
        <v>44.66</v>
      </c>
      <c r="W110" s="14">
        <v>41.73</v>
      </c>
      <c r="X110" s="14">
        <v>36.869999999999997</v>
      </c>
      <c r="Y110" s="14">
        <v>32</v>
      </c>
      <c r="Z110" s="64"/>
    </row>
    <row r="111" spans="1:26" x14ac:dyDescent="0.45">
      <c r="A111" s="9"/>
      <c r="B111" s="148" t="s">
        <v>95</v>
      </c>
      <c r="C111" s="14" t="str">
        <f>_xlfn.XLOOKUP($B111,FD_Lists!$B$4:$B$25,FD_Lists!C$4:C$25)</f>
        <v>Hafren Dyfrdwy</v>
      </c>
      <c r="D111" s="14" t="str">
        <f>_xlfn.XLOOKUP($B111,FD_Lists!$B$4:$B$25,FD_Lists!D$4:D$25)</f>
        <v>Wales</v>
      </c>
      <c r="E111" s="14" t="str">
        <f>_xlfn.XLOOKUP($B111,FD_Lists!$B$4:$B$25,FD_Lists!E$4:E$25)</f>
        <v>Company</v>
      </c>
      <c r="F111" s="14" t="str">
        <f>_xlfn.XLOOKUP($B111,FD_Lists!$B$4:$B$25,FD_Lists!F$4:F$25)</f>
        <v>WaSC</v>
      </c>
      <c r="G111" s="148" t="s">
        <v>109</v>
      </c>
      <c r="H111" s="98" t="s">
        <v>522</v>
      </c>
      <c r="I111" s="35" t="str">
        <f t="shared" si="53"/>
        <v>HDDC_OUT5_10_PR24_OFWAT</v>
      </c>
      <c r="J111" s="35" t="s">
        <v>119</v>
      </c>
      <c r="K111" s="14" t="str">
        <f>VLOOKUP($H111, F_Outputs_Mapping!$B$5:$F$23, 2, FALSE)</f>
        <v>Average number of spills per overflow - with unmonitored adjustment</v>
      </c>
      <c r="L111" s="14" t="str">
        <f>VLOOKUP($H111, F_Outputs_Mapping!$B$5:$F$23, 3, FALSE)</f>
        <v>Number</v>
      </c>
      <c r="M111" s="14">
        <f>VLOOKUP($H111, F_Outputs_Mapping!$B$5:$F$23, 4, FALSE)</f>
        <v>2</v>
      </c>
      <c r="N111" s="61" t="s">
        <v>520</v>
      </c>
      <c r="O111" s="63">
        <f t="shared" ref="O111:S111" si="56">IFERROR(O77+O94, "-")</f>
        <v>40.76</v>
      </c>
      <c r="P111" s="63">
        <f t="shared" si="56"/>
        <v>38.53</v>
      </c>
      <c r="Q111" s="63">
        <f t="shared" si="56"/>
        <v>32.31</v>
      </c>
      <c r="R111" s="63">
        <f t="shared" si="56"/>
        <v>28.179999999999996</v>
      </c>
      <c r="S111" s="63">
        <f t="shared" si="56"/>
        <v>19.260000000000026</v>
      </c>
      <c r="U111" s="14">
        <v>40.76</v>
      </c>
      <c r="V111" s="14">
        <v>38.53</v>
      </c>
      <c r="W111" s="14">
        <v>32.31</v>
      </c>
      <c r="X111" s="14">
        <v>28.18</v>
      </c>
      <c r="Y111" s="14">
        <v>19.260000000000002</v>
      </c>
      <c r="Z111" s="64"/>
    </row>
    <row r="112" spans="1:26" x14ac:dyDescent="0.45">
      <c r="A112" s="9"/>
      <c r="B112" s="148" t="s">
        <v>96</v>
      </c>
      <c r="C112" s="14" t="str">
        <f>_xlfn.XLOOKUP($B112,FD_Lists!$B$4:$B$25,FD_Lists!C$4:C$25)</f>
        <v>Northumbrian Water</v>
      </c>
      <c r="D112" s="14" t="str">
        <f>_xlfn.XLOOKUP($B112,FD_Lists!$B$4:$B$25,FD_Lists!D$4:D$25)</f>
        <v>England</v>
      </c>
      <c r="E112" s="14" t="str">
        <f>_xlfn.XLOOKUP($B112,FD_Lists!$B$4:$B$25,FD_Lists!E$4:E$25)</f>
        <v>Company</v>
      </c>
      <c r="F112" s="14" t="str">
        <f>_xlfn.XLOOKUP($B112,FD_Lists!$B$4:$B$25,FD_Lists!F$4:F$25)</f>
        <v>WaSC</v>
      </c>
      <c r="G112" s="148" t="s">
        <v>109</v>
      </c>
      <c r="H112" s="98" t="s">
        <v>522</v>
      </c>
      <c r="I112" s="35" t="str">
        <f t="shared" si="53"/>
        <v>NESC_OUT5_10_PR24_OFWAT</v>
      </c>
      <c r="J112" s="35" t="s">
        <v>119</v>
      </c>
      <c r="K112" s="14" t="str">
        <f>VLOOKUP($H112, F_Outputs_Mapping!$B$5:$F$23, 2, FALSE)</f>
        <v>Average number of spills per overflow - with unmonitored adjustment</v>
      </c>
      <c r="L112" s="14" t="str">
        <f>VLOOKUP($H112, F_Outputs_Mapping!$B$5:$F$23, 3, FALSE)</f>
        <v>Number</v>
      </c>
      <c r="M112" s="14">
        <f>VLOOKUP($H112, F_Outputs_Mapping!$B$5:$F$23, 4, FALSE)</f>
        <v>2</v>
      </c>
      <c r="N112" s="61" t="s">
        <v>520</v>
      </c>
      <c r="O112" s="63">
        <f t="shared" ref="O112:S112" si="57">IFERROR(O78+O95, "-")</f>
        <v>22.330000000000002</v>
      </c>
      <c r="P112" s="63">
        <f t="shared" si="57"/>
        <v>21.139999999999997</v>
      </c>
      <c r="Q112" s="63">
        <f t="shared" si="57"/>
        <v>19.800000000000004</v>
      </c>
      <c r="R112" s="63">
        <f t="shared" si="57"/>
        <v>18.449999999999996</v>
      </c>
      <c r="S112" s="63">
        <f t="shared" si="57"/>
        <v>16.000000000000025</v>
      </c>
      <c r="U112" s="14">
        <v>22.33</v>
      </c>
      <c r="V112" s="14">
        <v>21.14</v>
      </c>
      <c r="W112" s="14">
        <v>19.8</v>
      </c>
      <c r="X112" s="14">
        <v>18.45</v>
      </c>
      <c r="Y112" s="14">
        <v>16</v>
      </c>
      <c r="Z112" s="64"/>
    </row>
    <row r="113" spans="1:26" x14ac:dyDescent="0.45">
      <c r="A113" s="9"/>
      <c r="B113" s="148" t="s">
        <v>97</v>
      </c>
      <c r="C113" s="14" t="str">
        <f>_xlfn.XLOOKUP($B113,FD_Lists!$B$4:$B$25,FD_Lists!C$4:C$25)</f>
        <v>Severn Trent Water</v>
      </c>
      <c r="D113" s="14" t="str">
        <f>_xlfn.XLOOKUP($B113,FD_Lists!$B$4:$B$25,FD_Lists!D$4:D$25)</f>
        <v>England</v>
      </c>
      <c r="E113" s="14" t="str">
        <f>_xlfn.XLOOKUP($B113,FD_Lists!$B$4:$B$25,FD_Lists!E$4:E$25)</f>
        <v>Company</v>
      </c>
      <c r="F113" s="14" t="str">
        <f>_xlfn.XLOOKUP($B113,FD_Lists!$B$4:$B$25,FD_Lists!F$4:F$25)</f>
        <v>WaSC</v>
      </c>
      <c r="G113" s="148" t="s">
        <v>109</v>
      </c>
      <c r="H113" s="98" t="s">
        <v>522</v>
      </c>
      <c r="I113" s="35" t="str">
        <f t="shared" si="53"/>
        <v>SVEC_OUT5_10_PR24_OFWAT</v>
      </c>
      <c r="J113" s="35" t="s">
        <v>119</v>
      </c>
      <c r="K113" s="14" t="str">
        <f>VLOOKUP($H113, F_Outputs_Mapping!$B$5:$F$23, 2, FALSE)</f>
        <v>Average number of spills per overflow - with unmonitored adjustment</v>
      </c>
      <c r="L113" s="14" t="str">
        <f>VLOOKUP($H113, F_Outputs_Mapping!$B$5:$F$23, 3, FALSE)</f>
        <v>Number</v>
      </c>
      <c r="M113" s="14">
        <f>VLOOKUP($H113, F_Outputs_Mapping!$B$5:$F$23, 4, FALSE)</f>
        <v>2</v>
      </c>
      <c r="N113" s="61" t="s">
        <v>520</v>
      </c>
      <c r="O113" s="63">
        <f t="shared" ref="O113:S113" si="58">IFERROR(O79+O96, "-")</f>
        <v>21.800000000000004</v>
      </c>
      <c r="P113" s="63">
        <f t="shared" si="58"/>
        <v>20.749999999999996</v>
      </c>
      <c r="Q113" s="63">
        <f t="shared" si="58"/>
        <v>19.710000000000004</v>
      </c>
      <c r="R113" s="63">
        <f t="shared" si="58"/>
        <v>18.649999999999995</v>
      </c>
      <c r="S113" s="63">
        <f t="shared" si="58"/>
        <v>16.000000000000025</v>
      </c>
      <c r="U113" s="14">
        <v>21.8</v>
      </c>
      <c r="V113" s="14">
        <v>20.75</v>
      </c>
      <c r="W113" s="14">
        <v>19.71</v>
      </c>
      <c r="X113" s="14">
        <v>18.649999999999999</v>
      </c>
      <c r="Y113" s="14">
        <v>16</v>
      </c>
      <c r="Z113" s="64"/>
    </row>
    <row r="114" spans="1:26" x14ac:dyDescent="0.45">
      <c r="A114" s="9"/>
      <c r="B114" s="148" t="s">
        <v>99</v>
      </c>
      <c r="C114" s="14" t="str">
        <f>_xlfn.XLOOKUP($B114,FD_Lists!$B$4:$B$25,FD_Lists!C$4:C$25)</f>
        <v>Southern Water</v>
      </c>
      <c r="D114" s="14" t="str">
        <f>_xlfn.XLOOKUP($B114,FD_Lists!$B$4:$B$25,FD_Lists!D$4:D$25)</f>
        <v>England</v>
      </c>
      <c r="E114" s="14" t="str">
        <f>_xlfn.XLOOKUP($B114,FD_Lists!$B$4:$B$25,FD_Lists!E$4:E$25)</f>
        <v>Company</v>
      </c>
      <c r="F114" s="14" t="str">
        <f>_xlfn.XLOOKUP($B114,FD_Lists!$B$4:$B$25,FD_Lists!F$4:F$25)</f>
        <v>WaSC</v>
      </c>
      <c r="G114" s="148" t="s">
        <v>109</v>
      </c>
      <c r="H114" s="98" t="s">
        <v>522</v>
      </c>
      <c r="I114" s="35" t="str">
        <f t="shared" si="53"/>
        <v>SRNC_OUT5_10_PR24_OFWAT</v>
      </c>
      <c r="J114" s="35" t="s">
        <v>119</v>
      </c>
      <c r="K114" s="14" t="str">
        <f>VLOOKUP($H114, F_Outputs_Mapping!$B$5:$F$23, 2, FALSE)</f>
        <v>Average number of spills per overflow - with unmonitored adjustment</v>
      </c>
      <c r="L114" s="14" t="str">
        <f>VLOOKUP($H114, F_Outputs_Mapping!$B$5:$F$23, 3, FALSE)</f>
        <v>Number</v>
      </c>
      <c r="M114" s="14">
        <f>VLOOKUP($H114, F_Outputs_Mapping!$B$5:$F$23, 4, FALSE)</f>
        <v>2</v>
      </c>
      <c r="N114" s="61" t="s">
        <v>520</v>
      </c>
      <c r="O114" s="63">
        <f t="shared" ref="O114:S114" si="59">IFERROR(O80+O97, "-")</f>
        <v>20.990000000000002</v>
      </c>
      <c r="P114" s="63">
        <f t="shared" si="59"/>
        <v>20.699999999999996</v>
      </c>
      <c r="Q114" s="63">
        <f t="shared" si="59"/>
        <v>19.650000000000002</v>
      </c>
      <c r="R114" s="63">
        <f t="shared" si="59"/>
        <v>18.079999999999995</v>
      </c>
      <c r="S114" s="63">
        <f t="shared" si="59"/>
        <v>15.710000000000026</v>
      </c>
      <c r="U114" s="14">
        <v>20.99</v>
      </c>
      <c r="V114" s="14">
        <v>20.7</v>
      </c>
      <c r="W114" s="14">
        <v>19.649999999999999</v>
      </c>
      <c r="X114" s="14">
        <v>18.079999999999998</v>
      </c>
      <c r="Y114" s="14">
        <v>15.71</v>
      </c>
      <c r="Z114" s="64"/>
    </row>
    <row r="115" spans="1:26" x14ac:dyDescent="0.45">
      <c r="A115" s="9"/>
      <c r="B115" s="148" t="s">
        <v>100</v>
      </c>
      <c r="C115" s="14" t="str">
        <f>_xlfn.XLOOKUP($B115,FD_Lists!$B$4:$B$25,FD_Lists!C$4:C$25)</f>
        <v>Thames Water</v>
      </c>
      <c r="D115" s="14" t="str">
        <f>_xlfn.XLOOKUP($B115,FD_Lists!$B$4:$B$25,FD_Lists!D$4:D$25)</f>
        <v>England</v>
      </c>
      <c r="E115" s="14" t="str">
        <f>_xlfn.XLOOKUP($B115,FD_Lists!$B$4:$B$25,FD_Lists!E$4:E$25)</f>
        <v>Company</v>
      </c>
      <c r="F115" s="14" t="str">
        <f>_xlfn.XLOOKUP($B115,FD_Lists!$B$4:$B$25,FD_Lists!F$4:F$25)</f>
        <v>WaSC</v>
      </c>
      <c r="G115" s="148" t="s">
        <v>109</v>
      </c>
      <c r="H115" s="98" t="s">
        <v>522</v>
      </c>
      <c r="I115" s="35" t="str">
        <f t="shared" si="53"/>
        <v>TMSC_OUT5_10_PR24_OFWAT</v>
      </c>
      <c r="J115" s="35" t="s">
        <v>119</v>
      </c>
      <c r="K115" s="14" t="str">
        <f>VLOOKUP($H115, F_Outputs_Mapping!$B$5:$F$23, 2, FALSE)</f>
        <v>Average number of spills per overflow - with unmonitored adjustment</v>
      </c>
      <c r="L115" s="14" t="str">
        <f>VLOOKUP($H115, F_Outputs_Mapping!$B$5:$F$23, 3, FALSE)</f>
        <v>Number</v>
      </c>
      <c r="M115" s="14">
        <f>VLOOKUP($H115, F_Outputs_Mapping!$B$5:$F$23, 4, FALSE)</f>
        <v>2</v>
      </c>
      <c r="N115" s="61" t="s">
        <v>520</v>
      </c>
      <c r="O115" s="63">
        <f t="shared" ref="O115:S115" si="60">IFERROR(O81+O98, "-")</f>
        <v>23.000000000000004</v>
      </c>
      <c r="P115" s="63">
        <f t="shared" si="60"/>
        <v>22.159999999999997</v>
      </c>
      <c r="Q115" s="63">
        <f t="shared" si="60"/>
        <v>20.570000000000004</v>
      </c>
      <c r="R115" s="63">
        <f t="shared" si="60"/>
        <v>20.129999999999995</v>
      </c>
      <c r="S115" s="63">
        <f t="shared" si="60"/>
        <v>16.210000000000026</v>
      </c>
      <c r="U115" s="14">
        <v>23</v>
      </c>
      <c r="V115" s="14">
        <v>22.16</v>
      </c>
      <c r="W115" s="14">
        <v>20.57</v>
      </c>
      <c r="X115" s="14">
        <v>20.13</v>
      </c>
      <c r="Y115" s="14">
        <v>16.21</v>
      </c>
      <c r="Z115" s="64"/>
    </row>
    <row r="116" spans="1:26" x14ac:dyDescent="0.45">
      <c r="B116" s="148" t="s">
        <v>101</v>
      </c>
      <c r="C116" s="14" t="str">
        <f>_xlfn.XLOOKUP($B116,FD_Lists!$B$4:$B$25,FD_Lists!C$4:C$25)</f>
        <v xml:space="preserve">United Utilities </v>
      </c>
      <c r="D116" s="14" t="str">
        <f>_xlfn.XLOOKUP($B116,FD_Lists!$B$4:$B$25,FD_Lists!D$4:D$25)</f>
        <v>England</v>
      </c>
      <c r="E116" s="14" t="str">
        <f>_xlfn.XLOOKUP($B116,FD_Lists!$B$4:$B$25,FD_Lists!E$4:E$25)</f>
        <v>Company</v>
      </c>
      <c r="F116" s="14" t="str">
        <f>_xlfn.XLOOKUP($B116,FD_Lists!$B$4:$B$25,FD_Lists!F$4:F$25)</f>
        <v>WaSC</v>
      </c>
      <c r="G116" s="148" t="s">
        <v>109</v>
      </c>
      <c r="H116" s="98" t="s">
        <v>522</v>
      </c>
      <c r="I116" s="35" t="str">
        <f t="shared" si="53"/>
        <v>NWTC_OUT5_10_PR24_OFWAT</v>
      </c>
      <c r="J116" s="35" t="s">
        <v>119</v>
      </c>
      <c r="K116" s="14" t="str">
        <f>VLOOKUP($H116, F_Outputs_Mapping!$B$5:$F$23, 2, FALSE)</f>
        <v>Average number of spills per overflow - with unmonitored adjustment</v>
      </c>
      <c r="L116" s="14" t="str">
        <f>VLOOKUP($H116, F_Outputs_Mapping!$B$5:$F$23, 3, FALSE)</f>
        <v>Number</v>
      </c>
      <c r="M116" s="14">
        <f>VLOOKUP($H116, F_Outputs_Mapping!$B$5:$F$23, 4, FALSE)</f>
        <v>2</v>
      </c>
      <c r="N116" s="61" t="s">
        <v>520</v>
      </c>
      <c r="O116" s="63">
        <f t="shared" ref="O116:S116" si="61">IFERROR(O82+O99, "-")</f>
        <v>29.350000000000005</v>
      </c>
      <c r="P116" s="63">
        <f t="shared" si="61"/>
        <v>27.999999999999996</v>
      </c>
      <c r="Q116" s="63">
        <f t="shared" si="61"/>
        <v>26.340000000000003</v>
      </c>
      <c r="R116" s="63">
        <f t="shared" si="61"/>
        <v>24.279999999999998</v>
      </c>
      <c r="S116" s="63">
        <f t="shared" si="61"/>
        <v>19.710000000000026</v>
      </c>
      <c r="U116" s="14">
        <v>29.35</v>
      </c>
      <c r="V116" s="14">
        <v>28</v>
      </c>
      <c r="W116" s="14">
        <v>26.34</v>
      </c>
      <c r="X116" s="14">
        <v>24.28</v>
      </c>
      <c r="Y116" s="14">
        <v>19.71</v>
      </c>
      <c r="Z116" s="64"/>
    </row>
    <row r="117" spans="1:26" x14ac:dyDescent="0.45">
      <c r="A117" s="9"/>
      <c r="B117" s="148" t="s">
        <v>102</v>
      </c>
      <c r="C117" s="14" t="str">
        <f>_xlfn.XLOOKUP($B117,FD_Lists!$B$4:$B$25,FD_Lists!C$4:C$25)</f>
        <v>Wessex Water</v>
      </c>
      <c r="D117" s="14" t="str">
        <f>_xlfn.XLOOKUP($B117,FD_Lists!$B$4:$B$25,FD_Lists!D$4:D$25)</f>
        <v>England</v>
      </c>
      <c r="E117" s="14" t="str">
        <f>_xlfn.XLOOKUP($B117,FD_Lists!$B$4:$B$25,FD_Lists!E$4:E$25)</f>
        <v>Company</v>
      </c>
      <c r="F117" s="14" t="str">
        <f>_xlfn.XLOOKUP($B117,FD_Lists!$B$4:$B$25,FD_Lists!F$4:F$25)</f>
        <v>WaSC</v>
      </c>
      <c r="G117" s="148" t="s">
        <v>109</v>
      </c>
      <c r="H117" s="98" t="s">
        <v>522</v>
      </c>
      <c r="I117" s="35" t="str">
        <f t="shared" si="53"/>
        <v>WSXC_OUT5_10_PR24_OFWAT</v>
      </c>
      <c r="J117" s="35" t="s">
        <v>119</v>
      </c>
      <c r="K117" s="14" t="str">
        <f>VLOOKUP($H117, F_Outputs_Mapping!$B$5:$F$23, 2, FALSE)</f>
        <v>Average number of spills per overflow - with unmonitored adjustment</v>
      </c>
      <c r="L117" s="14" t="str">
        <f>VLOOKUP($H117, F_Outputs_Mapping!$B$5:$F$23, 3, FALSE)</f>
        <v>Number</v>
      </c>
      <c r="M117" s="14">
        <f>VLOOKUP($H117, F_Outputs_Mapping!$B$5:$F$23, 4, FALSE)</f>
        <v>2</v>
      </c>
      <c r="N117" s="61" t="s">
        <v>520</v>
      </c>
      <c r="O117" s="63">
        <f t="shared" ref="O117:S117" si="62">IFERROR(O83+O100, "-")</f>
        <v>24.890000000000004</v>
      </c>
      <c r="P117" s="63">
        <f t="shared" si="62"/>
        <v>24.389999999999997</v>
      </c>
      <c r="Q117" s="63">
        <f t="shared" si="62"/>
        <v>23.160000000000004</v>
      </c>
      <c r="R117" s="63">
        <f t="shared" si="62"/>
        <v>21.899999999999995</v>
      </c>
      <c r="S117" s="63">
        <f t="shared" si="62"/>
        <v>20.240000000000023</v>
      </c>
      <c r="U117" s="14">
        <v>24.89</v>
      </c>
      <c r="V117" s="14">
        <v>24.39</v>
      </c>
      <c r="W117" s="14">
        <v>23.16</v>
      </c>
      <c r="X117" s="14">
        <v>21.9</v>
      </c>
      <c r="Y117" s="14">
        <v>20.239999999999998</v>
      </c>
      <c r="Z117" s="64"/>
    </row>
    <row r="118" spans="1:26" x14ac:dyDescent="0.45">
      <c r="A118" s="9"/>
      <c r="B118" s="148" t="s">
        <v>103</v>
      </c>
      <c r="C118" s="14" t="str">
        <f>_xlfn.XLOOKUP($B118,FD_Lists!$B$4:$B$25,FD_Lists!C$4:C$25)</f>
        <v>Yorkshire Water</v>
      </c>
      <c r="D118" s="14" t="str">
        <f>_xlfn.XLOOKUP($B118,FD_Lists!$B$4:$B$25,FD_Lists!D$4:D$25)</f>
        <v>England</v>
      </c>
      <c r="E118" s="14" t="str">
        <f>_xlfn.XLOOKUP($B118,FD_Lists!$B$4:$B$25,FD_Lists!E$4:E$25)</f>
        <v>Company</v>
      </c>
      <c r="F118" s="14" t="str">
        <f>_xlfn.XLOOKUP($B118,FD_Lists!$B$4:$B$25,FD_Lists!F$4:F$25)</f>
        <v>WaSC</v>
      </c>
      <c r="G118" s="148" t="s">
        <v>109</v>
      </c>
      <c r="H118" s="98" t="s">
        <v>522</v>
      </c>
      <c r="I118" s="35" t="str">
        <f t="shared" si="53"/>
        <v>YKYC_OUT5_10_PR24_OFWAT</v>
      </c>
      <c r="J118" s="35" t="s">
        <v>119</v>
      </c>
      <c r="K118" s="14" t="str">
        <f>VLOOKUP($H118, F_Outputs_Mapping!$B$5:$F$23, 2, FALSE)</f>
        <v>Average number of spills per overflow - with unmonitored adjustment</v>
      </c>
      <c r="L118" s="14" t="str">
        <f>VLOOKUP($H118, F_Outputs_Mapping!$B$5:$F$23, 3, FALSE)</f>
        <v>Number</v>
      </c>
      <c r="M118" s="14">
        <f>VLOOKUP($H118, F_Outputs_Mapping!$B$5:$F$23, 4, FALSE)</f>
        <v>2</v>
      </c>
      <c r="N118" s="61" t="s">
        <v>520</v>
      </c>
      <c r="O118" s="63">
        <f t="shared" ref="O118:S118" si="63">IFERROR(O84+O101, "-")</f>
        <v>29.040000000000003</v>
      </c>
      <c r="P118" s="63">
        <f t="shared" si="63"/>
        <v>27.539999999999996</v>
      </c>
      <c r="Q118" s="63">
        <f t="shared" si="63"/>
        <v>26.570000000000004</v>
      </c>
      <c r="R118" s="63">
        <f t="shared" si="63"/>
        <v>24.619999999999997</v>
      </c>
      <c r="S118" s="63">
        <f t="shared" si="63"/>
        <v>19.590000000000025</v>
      </c>
      <c r="U118" s="14">
        <v>29.04</v>
      </c>
      <c r="V118" s="14">
        <v>27.54</v>
      </c>
      <c r="W118" s="14">
        <v>26.57</v>
      </c>
      <c r="X118" s="14">
        <v>24.62</v>
      </c>
      <c r="Y118" s="14">
        <v>19.59</v>
      </c>
      <c r="Z118" s="64"/>
    </row>
    <row r="119" spans="1:26" x14ac:dyDescent="0.45">
      <c r="A119" s="9"/>
      <c r="B119" s="148" t="s">
        <v>121</v>
      </c>
      <c r="C119" s="14" t="str">
        <f>_xlfn.XLOOKUP($B119,FD_Lists!$B$4:$B$25,FD_Lists!C$4:C$25)</f>
        <v>Affinity Water</v>
      </c>
      <c r="D119" s="14" t="str">
        <f>_xlfn.XLOOKUP($B119,FD_Lists!$B$4:$B$25,FD_Lists!D$4:D$25)</f>
        <v>England</v>
      </c>
      <c r="E119" s="14" t="str">
        <f>_xlfn.XLOOKUP($B119,FD_Lists!$B$4:$B$25,FD_Lists!E$4:E$25)</f>
        <v>Company</v>
      </c>
      <c r="F119" s="14" t="str">
        <f>_xlfn.XLOOKUP($B119,FD_Lists!$B$4:$B$25,FD_Lists!F$4:F$25)</f>
        <v>WoC</v>
      </c>
      <c r="G119" s="148" t="s">
        <v>109</v>
      </c>
      <c r="H119" s="98" t="s">
        <v>522</v>
      </c>
      <c r="I119" s="35" t="str">
        <f t="shared" si="53"/>
        <v>AFWC_OUT5_10_PR24_OFWAT</v>
      </c>
      <c r="J119" s="35" t="s">
        <v>119</v>
      </c>
      <c r="K119" s="14" t="str">
        <f>VLOOKUP($H119, F_Outputs_Mapping!$B$5:$F$23, 2, FALSE)</f>
        <v>Average number of spills per overflow - with unmonitored adjustment</v>
      </c>
      <c r="L119" s="14" t="str">
        <f>VLOOKUP($H119, F_Outputs_Mapping!$B$5:$F$23, 3, FALSE)</f>
        <v>Number</v>
      </c>
      <c r="M119" s="14">
        <f>VLOOKUP($H119, F_Outputs_Mapping!$B$5:$F$23, 4, FALSE)</f>
        <v>2</v>
      </c>
      <c r="N119" s="61" t="s">
        <v>520</v>
      </c>
      <c r="O119" s="63" t="str">
        <f t="shared" ref="O119:S119" si="64">IFERROR(O85+O102, "-")</f>
        <v>-</v>
      </c>
      <c r="P119" s="63" t="str">
        <f t="shared" si="64"/>
        <v>-</v>
      </c>
      <c r="Q119" s="63" t="str">
        <f t="shared" si="64"/>
        <v>-</v>
      </c>
      <c r="R119" s="63" t="str">
        <f t="shared" si="64"/>
        <v>-</v>
      </c>
      <c r="S119" s="63" t="str">
        <f t="shared" si="64"/>
        <v>-</v>
      </c>
      <c r="U119" s="14" t="s">
        <v>170</v>
      </c>
      <c r="V119" s="14" t="s">
        <v>170</v>
      </c>
      <c r="W119" s="14" t="s">
        <v>170</v>
      </c>
      <c r="X119" s="14" t="s">
        <v>170</v>
      </c>
      <c r="Y119" s="14" t="s">
        <v>170</v>
      </c>
      <c r="Z119" s="64"/>
    </row>
    <row r="120" spans="1:26" x14ac:dyDescent="0.45">
      <c r="B120" s="148" t="s">
        <v>122</v>
      </c>
      <c r="C120" s="14" t="str">
        <f>_xlfn.XLOOKUP($B120,FD_Lists!$B$4:$B$25,FD_Lists!C$4:C$25)</f>
        <v>Portsmouth Water</v>
      </c>
      <c r="D120" s="14" t="str">
        <f>_xlfn.XLOOKUP($B120,FD_Lists!$B$4:$B$25,FD_Lists!D$4:D$25)</f>
        <v>England</v>
      </c>
      <c r="E120" s="14" t="str">
        <f>_xlfn.XLOOKUP($B120,FD_Lists!$B$4:$B$25,FD_Lists!E$4:E$25)</f>
        <v>Company</v>
      </c>
      <c r="F120" s="14" t="str">
        <f>_xlfn.XLOOKUP($B120,FD_Lists!$B$4:$B$25,FD_Lists!F$4:F$25)</f>
        <v>WoC</v>
      </c>
      <c r="G120" s="148" t="s">
        <v>109</v>
      </c>
      <c r="H120" s="98" t="s">
        <v>522</v>
      </c>
      <c r="I120" s="35" t="str">
        <f t="shared" si="53"/>
        <v>PRTC_OUT5_10_PR24_OFWAT</v>
      </c>
      <c r="J120" s="35" t="s">
        <v>119</v>
      </c>
      <c r="K120" s="14" t="str">
        <f>VLOOKUP($H120, F_Outputs_Mapping!$B$5:$F$23, 2, FALSE)</f>
        <v>Average number of spills per overflow - with unmonitored adjustment</v>
      </c>
      <c r="L120" s="14" t="str">
        <f>VLOOKUP($H120, F_Outputs_Mapping!$B$5:$F$23, 3, FALSE)</f>
        <v>Number</v>
      </c>
      <c r="M120" s="14">
        <f>VLOOKUP($H120, F_Outputs_Mapping!$B$5:$F$23, 4, FALSE)</f>
        <v>2</v>
      </c>
      <c r="N120" s="61" t="s">
        <v>520</v>
      </c>
      <c r="O120" s="63" t="str">
        <f t="shared" ref="O120:S120" si="65">IFERROR(O86+O103, "-")</f>
        <v>-</v>
      </c>
      <c r="P120" s="63" t="str">
        <f t="shared" si="65"/>
        <v>-</v>
      </c>
      <c r="Q120" s="63" t="str">
        <f t="shared" si="65"/>
        <v>-</v>
      </c>
      <c r="R120" s="63" t="str">
        <f t="shared" si="65"/>
        <v>-</v>
      </c>
      <c r="S120" s="63" t="str">
        <f t="shared" si="65"/>
        <v>-</v>
      </c>
      <c r="U120" s="14" t="s">
        <v>170</v>
      </c>
      <c r="V120" s="14" t="s">
        <v>170</v>
      </c>
      <c r="W120" s="14" t="s">
        <v>170</v>
      </c>
      <c r="X120" s="14" t="s">
        <v>170</v>
      </c>
      <c r="Y120" s="14" t="s">
        <v>170</v>
      </c>
      <c r="Z120" s="64"/>
    </row>
    <row r="121" spans="1:26" x14ac:dyDescent="0.45">
      <c r="A121" s="9"/>
      <c r="B121" s="148" t="s">
        <v>123</v>
      </c>
      <c r="C121" s="14" t="str">
        <f>_xlfn.XLOOKUP($B121,FD_Lists!$B$4:$B$25,FD_Lists!C$4:C$25)</f>
        <v>South East Water</v>
      </c>
      <c r="D121" s="14" t="str">
        <f>_xlfn.XLOOKUP($B121,FD_Lists!$B$4:$B$25,FD_Lists!D$4:D$25)</f>
        <v>England</v>
      </c>
      <c r="E121" s="14" t="str">
        <f>_xlfn.XLOOKUP($B121,FD_Lists!$B$4:$B$25,FD_Lists!E$4:E$25)</f>
        <v>Company</v>
      </c>
      <c r="F121" s="14" t="str">
        <f>_xlfn.XLOOKUP($B121,FD_Lists!$B$4:$B$25,FD_Lists!F$4:F$25)</f>
        <v>WoC</v>
      </c>
      <c r="G121" s="148" t="s">
        <v>109</v>
      </c>
      <c r="H121" s="98" t="s">
        <v>522</v>
      </c>
      <c r="I121" s="35" t="str">
        <f t="shared" si="53"/>
        <v>SEWC_OUT5_10_PR24_OFWAT</v>
      </c>
      <c r="J121" s="35" t="s">
        <v>119</v>
      </c>
      <c r="K121" s="14" t="str">
        <f>VLOOKUP($H121, F_Outputs_Mapping!$B$5:$F$23, 2, FALSE)</f>
        <v>Average number of spills per overflow - with unmonitored adjustment</v>
      </c>
      <c r="L121" s="14" t="str">
        <f>VLOOKUP($H121, F_Outputs_Mapping!$B$5:$F$23, 3, FALSE)</f>
        <v>Number</v>
      </c>
      <c r="M121" s="14">
        <f>VLOOKUP($H121, F_Outputs_Mapping!$B$5:$F$23, 4, FALSE)</f>
        <v>2</v>
      </c>
      <c r="N121" s="61" t="s">
        <v>520</v>
      </c>
      <c r="O121" s="63" t="str">
        <f t="shared" ref="O121:S121" si="66">IFERROR(O87+O104, "-")</f>
        <v>-</v>
      </c>
      <c r="P121" s="63" t="str">
        <f t="shared" si="66"/>
        <v>-</v>
      </c>
      <c r="Q121" s="63" t="str">
        <f t="shared" si="66"/>
        <v>-</v>
      </c>
      <c r="R121" s="63" t="str">
        <f t="shared" si="66"/>
        <v>-</v>
      </c>
      <c r="S121" s="63" t="str">
        <f t="shared" si="66"/>
        <v>-</v>
      </c>
      <c r="U121" s="14" t="s">
        <v>170</v>
      </c>
      <c r="V121" s="14" t="s">
        <v>170</v>
      </c>
      <c r="W121" s="14" t="s">
        <v>170</v>
      </c>
      <c r="X121" s="14" t="s">
        <v>170</v>
      </c>
      <c r="Y121" s="14" t="s">
        <v>170</v>
      </c>
      <c r="Z121" s="64"/>
    </row>
    <row r="122" spans="1:26" x14ac:dyDescent="0.45">
      <c r="A122" s="9"/>
      <c r="B122" s="148" t="s">
        <v>124</v>
      </c>
      <c r="C122" s="14" t="str">
        <f>_xlfn.XLOOKUP($B122,FD_Lists!$B$4:$B$25,FD_Lists!C$4:C$25)</f>
        <v>South Staffordshire Water</v>
      </c>
      <c r="D122" s="14" t="str">
        <f>_xlfn.XLOOKUP($B122,FD_Lists!$B$4:$B$25,FD_Lists!D$4:D$25)</f>
        <v>England</v>
      </c>
      <c r="E122" s="14" t="str">
        <f>_xlfn.XLOOKUP($B122,FD_Lists!$B$4:$B$25,FD_Lists!E$4:E$25)</f>
        <v>Company</v>
      </c>
      <c r="F122" s="14" t="str">
        <f>_xlfn.XLOOKUP($B122,FD_Lists!$B$4:$B$25,FD_Lists!F$4:F$25)</f>
        <v>WoC</v>
      </c>
      <c r="G122" s="148" t="s">
        <v>109</v>
      </c>
      <c r="H122" s="98" t="s">
        <v>522</v>
      </c>
      <c r="I122" s="35" t="str">
        <f t="shared" si="53"/>
        <v>SSCC_OUT5_10_PR24_OFWAT</v>
      </c>
      <c r="J122" s="35" t="s">
        <v>119</v>
      </c>
      <c r="K122" s="14" t="str">
        <f>VLOOKUP($H122, F_Outputs_Mapping!$B$5:$F$23, 2, FALSE)</f>
        <v>Average number of spills per overflow - with unmonitored adjustment</v>
      </c>
      <c r="L122" s="14" t="str">
        <f>VLOOKUP($H122, F_Outputs_Mapping!$B$5:$F$23, 3, FALSE)</f>
        <v>Number</v>
      </c>
      <c r="M122" s="14">
        <f>VLOOKUP($H122, F_Outputs_Mapping!$B$5:$F$23, 4, FALSE)</f>
        <v>2</v>
      </c>
      <c r="N122" s="61" t="s">
        <v>520</v>
      </c>
      <c r="O122" s="63" t="str">
        <f t="shared" ref="O122:S122" si="67">IFERROR(O88+O105, "-")</f>
        <v>-</v>
      </c>
      <c r="P122" s="63" t="str">
        <f t="shared" si="67"/>
        <v>-</v>
      </c>
      <c r="Q122" s="63" t="str">
        <f t="shared" si="67"/>
        <v>-</v>
      </c>
      <c r="R122" s="63" t="str">
        <f t="shared" si="67"/>
        <v>-</v>
      </c>
      <c r="S122" s="63" t="str">
        <f t="shared" si="67"/>
        <v>-</v>
      </c>
      <c r="U122" s="14" t="s">
        <v>170</v>
      </c>
      <c r="V122" s="14" t="s">
        <v>170</v>
      </c>
      <c r="W122" s="14" t="s">
        <v>170</v>
      </c>
      <c r="X122" s="14" t="s">
        <v>170</v>
      </c>
      <c r="Y122" s="14" t="s">
        <v>170</v>
      </c>
      <c r="Z122" s="64"/>
    </row>
    <row r="123" spans="1:26" x14ac:dyDescent="0.45">
      <c r="A123" s="9"/>
      <c r="B123" s="148" t="s">
        <v>125</v>
      </c>
      <c r="C123" s="14" t="str">
        <f>_xlfn.XLOOKUP($B123,FD_Lists!$B$4:$B$25,FD_Lists!C$4:C$25)</f>
        <v>SES Water</v>
      </c>
      <c r="D123" s="14" t="str">
        <f>_xlfn.XLOOKUP($B123,FD_Lists!$B$4:$B$25,FD_Lists!D$4:D$25)</f>
        <v>England</v>
      </c>
      <c r="E123" s="14" t="str">
        <f>_xlfn.XLOOKUP($B123,FD_Lists!$B$4:$B$25,FD_Lists!E$4:E$25)</f>
        <v>Company</v>
      </c>
      <c r="F123" s="14" t="str">
        <f>_xlfn.XLOOKUP($B123,FD_Lists!$B$4:$B$25,FD_Lists!F$4:F$25)</f>
        <v>WoC</v>
      </c>
      <c r="G123" s="148" t="s">
        <v>109</v>
      </c>
      <c r="H123" s="98" t="s">
        <v>522</v>
      </c>
      <c r="I123" s="35" t="str">
        <f t="shared" si="53"/>
        <v>SESC_OUT5_10_PR24_OFWAT</v>
      </c>
      <c r="J123" s="35" t="s">
        <v>119</v>
      </c>
      <c r="K123" s="14" t="str">
        <f>VLOOKUP($H123, F_Outputs_Mapping!$B$5:$F$23, 2, FALSE)</f>
        <v>Average number of spills per overflow - with unmonitored adjustment</v>
      </c>
      <c r="L123" s="14" t="str">
        <f>VLOOKUP($H123, F_Outputs_Mapping!$B$5:$F$23, 3, FALSE)</f>
        <v>Number</v>
      </c>
      <c r="M123" s="14">
        <f>VLOOKUP($H123, F_Outputs_Mapping!$B$5:$F$23, 4, FALSE)</f>
        <v>2</v>
      </c>
      <c r="N123" s="61" t="s">
        <v>520</v>
      </c>
      <c r="O123" s="63" t="str">
        <f t="shared" ref="O123:S123" si="68">IFERROR(O89+O106, "-")</f>
        <v>-</v>
      </c>
      <c r="P123" s="63" t="str">
        <f t="shared" si="68"/>
        <v>-</v>
      </c>
      <c r="Q123" s="63" t="str">
        <f t="shared" si="68"/>
        <v>-</v>
      </c>
      <c r="R123" s="63" t="str">
        <f t="shared" si="68"/>
        <v>-</v>
      </c>
      <c r="S123" s="63" t="str">
        <f t="shared" si="68"/>
        <v>-</v>
      </c>
      <c r="U123" s="14" t="s">
        <v>170</v>
      </c>
      <c r="V123" s="14" t="s">
        <v>170</v>
      </c>
      <c r="W123" s="14" t="s">
        <v>170</v>
      </c>
      <c r="X123" s="14" t="s">
        <v>170</v>
      </c>
      <c r="Y123" s="14" t="s">
        <v>170</v>
      </c>
      <c r="Z123" s="64"/>
    </row>
    <row r="124" spans="1:26" x14ac:dyDescent="0.45">
      <c r="A124" s="9"/>
      <c r="B124" s="148" t="s">
        <v>98</v>
      </c>
      <c r="C124" s="14" t="str">
        <f>_xlfn.XLOOKUP($B124,FD_Lists!$B$4:$B$25,FD_Lists!C$4:C$25)</f>
        <v>South West Water</v>
      </c>
      <c r="D124" s="14" t="str">
        <f>_xlfn.XLOOKUP($B124,FD_Lists!$B$4:$B$25,FD_Lists!D$4:D$25)</f>
        <v>England</v>
      </c>
      <c r="E124" s="14" t="str">
        <f>_xlfn.XLOOKUP($B124,FD_Lists!$B$4:$B$25,FD_Lists!E$4:E$25)</f>
        <v>Company</v>
      </c>
      <c r="F124" s="14" t="str">
        <f>_xlfn.XLOOKUP($B124,FD_Lists!$B$4:$B$25,FD_Lists!F$4:F$25)</f>
        <v>WaSC</v>
      </c>
      <c r="G124" s="148" t="s">
        <v>109</v>
      </c>
      <c r="H124" s="98" t="s">
        <v>522</v>
      </c>
      <c r="I124" s="35" t="str">
        <f t="shared" si="53"/>
        <v>SWBC_OUT5_10_PR24_OFWAT</v>
      </c>
      <c r="J124" s="35" t="s">
        <v>119</v>
      </c>
      <c r="K124" s="14" t="str">
        <f>VLOOKUP($H124, F_Outputs_Mapping!$B$5:$F$23, 2, FALSE)</f>
        <v>Average number of spills per overflow - with unmonitored adjustment</v>
      </c>
      <c r="L124" s="14" t="str">
        <f>VLOOKUP($H124, F_Outputs_Mapping!$B$5:$F$23, 3, FALSE)</f>
        <v>Number</v>
      </c>
      <c r="M124" s="14">
        <f>VLOOKUP($H124, F_Outputs_Mapping!$B$5:$F$23, 4, FALSE)</f>
        <v>2</v>
      </c>
      <c r="N124" s="61" t="s">
        <v>520</v>
      </c>
      <c r="O124" s="63">
        <f t="shared" ref="O124:S124" si="69">IFERROR(O90+O107, "-")</f>
        <v>23.000000000000004</v>
      </c>
      <c r="P124" s="63">
        <f t="shared" si="69"/>
        <v>22.509999999999998</v>
      </c>
      <c r="Q124" s="63">
        <f t="shared" si="69"/>
        <v>21.260000000000005</v>
      </c>
      <c r="R124" s="63">
        <f t="shared" si="69"/>
        <v>20.199999999999996</v>
      </c>
      <c r="S124" s="63">
        <f t="shared" si="69"/>
        <v>17.760000000000023</v>
      </c>
      <c r="U124" s="14">
        <v>23</v>
      </c>
      <c r="V124" s="14">
        <v>22.51</v>
      </c>
      <c r="W124" s="14">
        <v>21.26</v>
      </c>
      <c r="X124" s="14">
        <v>20.2</v>
      </c>
      <c r="Y124" s="14">
        <v>17.760000000000002</v>
      </c>
      <c r="Z124" s="64"/>
    </row>
    <row r="125" spans="1:26" x14ac:dyDescent="0.45">
      <c r="A125" s="9"/>
      <c r="B125" s="148" t="s">
        <v>126</v>
      </c>
      <c r="C125" s="14" t="str">
        <f>_xlfn.XLOOKUP($B125,FD_Lists!$B$4:$B$25,FD_Lists!C$4:C$25)</f>
        <v>Bristol Water</v>
      </c>
      <c r="D125" s="14" t="str">
        <f>_xlfn.XLOOKUP($B125,FD_Lists!$B$4:$B$25,FD_Lists!D$4:D$25)</f>
        <v>England</v>
      </c>
      <c r="E125" s="14" t="str">
        <f>_xlfn.XLOOKUP($B125,FD_Lists!$B$4:$B$25,FD_Lists!E$4:E$25)</f>
        <v>Company</v>
      </c>
      <c r="F125" s="14" t="str">
        <f>_xlfn.XLOOKUP($B125,FD_Lists!$B$4:$B$25,FD_Lists!F$4:F$25)</f>
        <v>WoC</v>
      </c>
      <c r="G125" s="148" t="s">
        <v>109</v>
      </c>
      <c r="H125" s="98" t="s">
        <v>522</v>
      </c>
      <c r="I125" s="35" t="str">
        <f t="shared" si="53"/>
        <v>BRLC_OUT5_10_PR24_OFWAT</v>
      </c>
      <c r="J125" s="35" t="s">
        <v>119</v>
      </c>
      <c r="K125" s="14" t="str">
        <f>VLOOKUP($H125, F_Outputs_Mapping!$B$5:$F$23, 2, FALSE)</f>
        <v>Average number of spills per overflow - with unmonitored adjustment</v>
      </c>
      <c r="L125" s="14" t="str">
        <f>VLOOKUP($H125, F_Outputs_Mapping!$B$5:$F$23, 3, FALSE)</f>
        <v>Number</v>
      </c>
      <c r="M125" s="14">
        <f>VLOOKUP($H125, F_Outputs_Mapping!$B$5:$F$23, 4, FALSE)</f>
        <v>2</v>
      </c>
      <c r="N125" s="61" t="s">
        <v>520</v>
      </c>
      <c r="O125" s="63" t="str">
        <f t="shared" ref="O125:S125" si="70">IFERROR(O91+O108, "-")</f>
        <v>-</v>
      </c>
      <c r="P125" s="63" t="str">
        <f t="shared" si="70"/>
        <v>-</v>
      </c>
      <c r="Q125" s="63" t="str">
        <f t="shared" si="70"/>
        <v>-</v>
      </c>
      <c r="R125" s="63" t="str">
        <f t="shared" si="70"/>
        <v>-</v>
      </c>
      <c r="S125" s="63" t="str">
        <f t="shared" si="70"/>
        <v>-</v>
      </c>
      <c r="U125" s="14" t="s">
        <v>170</v>
      </c>
      <c r="V125" s="14" t="s">
        <v>170</v>
      </c>
      <c r="W125" s="14" t="s">
        <v>170</v>
      </c>
      <c r="X125" s="14" t="s">
        <v>170</v>
      </c>
      <c r="Y125" s="14" t="s">
        <v>170</v>
      </c>
      <c r="Z125" s="64"/>
    </row>
    <row r="127" spans="1:26" s="24" customFormat="1" x14ac:dyDescent="0.45">
      <c r="B127" s="37" t="s">
        <v>41</v>
      </c>
      <c r="C127" s="37"/>
      <c r="D127" s="37"/>
      <c r="E127" s="37"/>
      <c r="F127" s="37"/>
      <c r="G127" s="37"/>
      <c r="H127" s="37"/>
      <c r="I127" s="37"/>
      <c r="J127" s="37"/>
      <c r="K127" s="37"/>
      <c r="L127" s="37"/>
      <c r="M127" s="37"/>
      <c r="N127" s="37"/>
      <c r="O127" s="37"/>
      <c r="P127" s="37"/>
    </row>
  </sheetData>
  <autoFilter ref="B6:S125" xr:uid="{AD29F3B2-056F-4F48-957F-D39C216CDF95}"/>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BA8CC-54F5-4134-8CB8-07A367CB8F78}">
  <sheetPr>
    <tabColor theme="7" tint="0.79998168889431442"/>
  </sheetPr>
  <dimension ref="A1"/>
  <sheetViews>
    <sheetView zoomScale="80" zoomScaleNormal="80" workbookViewId="0"/>
  </sheetViews>
  <sheetFormatPr defaultRowHeight="13.5" x14ac:dyDescent="0.3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10B6F-0E6A-4EE6-B98F-0FEB09A30F0C}">
  <sheetPr>
    <tabColor theme="7" tint="0.79998168889431442"/>
  </sheetPr>
  <dimension ref="B1:P25"/>
  <sheetViews>
    <sheetView zoomScale="80" zoomScaleNormal="80" workbookViewId="0">
      <selection activeCell="C12" sqref="C12"/>
    </sheetView>
  </sheetViews>
  <sheetFormatPr defaultRowHeight="14.25" x14ac:dyDescent="0.45"/>
  <cols>
    <col min="1" max="1" width="5.125" style="17" customWidth="1"/>
    <col min="2" max="2" width="27" style="17" bestFit="1" customWidth="1"/>
    <col min="3" max="3" width="84.5" style="17" customWidth="1"/>
    <col min="4" max="5" width="9.125" style="17" customWidth="1"/>
    <col min="6" max="6" width="15.25" style="17" bestFit="1" customWidth="1"/>
    <col min="7" max="16384" width="9" style="17"/>
  </cols>
  <sheetData>
    <row r="1" spans="2:6" s="25" customFormat="1" x14ac:dyDescent="0.45"/>
    <row r="2" spans="2:6" s="25" customFormat="1" x14ac:dyDescent="0.45"/>
    <row r="4" spans="2:6" x14ac:dyDescent="0.45">
      <c r="B4" s="12" t="s">
        <v>110</v>
      </c>
      <c r="C4" s="12" t="s">
        <v>523</v>
      </c>
      <c r="D4" s="12" t="s">
        <v>156</v>
      </c>
      <c r="E4" s="12" t="s">
        <v>117</v>
      </c>
      <c r="F4" s="12" t="s">
        <v>524</v>
      </c>
    </row>
    <row r="5" spans="2:6" x14ac:dyDescent="0.45">
      <c r="B5" s="98" t="s">
        <v>525</v>
      </c>
      <c r="C5" s="87" t="s">
        <v>526</v>
      </c>
      <c r="D5" s="88" t="s">
        <v>527</v>
      </c>
      <c r="E5" s="88">
        <v>2</v>
      </c>
      <c r="F5" s="88"/>
    </row>
    <row r="6" spans="2:6" x14ac:dyDescent="0.45">
      <c r="B6" s="98" t="s">
        <v>528</v>
      </c>
      <c r="C6" s="87" t="s">
        <v>529</v>
      </c>
      <c r="D6" s="88" t="s">
        <v>76</v>
      </c>
      <c r="E6" s="88">
        <v>0</v>
      </c>
      <c r="F6" s="88"/>
    </row>
    <row r="7" spans="2:6" x14ac:dyDescent="0.45">
      <c r="B7" s="98" t="s">
        <v>530</v>
      </c>
      <c r="C7" s="87" t="s">
        <v>261</v>
      </c>
      <c r="D7" s="88" t="s">
        <v>76</v>
      </c>
      <c r="E7" s="88">
        <v>0</v>
      </c>
      <c r="F7" s="88"/>
    </row>
    <row r="8" spans="2:6" x14ac:dyDescent="0.45">
      <c r="B8" s="98" t="s">
        <v>531</v>
      </c>
      <c r="C8" s="87" t="s">
        <v>532</v>
      </c>
      <c r="D8" s="88" t="s">
        <v>76</v>
      </c>
      <c r="E8" s="88">
        <v>2</v>
      </c>
      <c r="F8" s="88"/>
    </row>
    <row r="9" spans="2:6" x14ac:dyDescent="0.45">
      <c r="B9" s="98" t="s">
        <v>533</v>
      </c>
      <c r="C9" s="87" t="s">
        <v>262</v>
      </c>
      <c r="D9" s="88" t="s">
        <v>91</v>
      </c>
      <c r="E9" s="88">
        <v>4</v>
      </c>
      <c r="F9" s="88"/>
    </row>
    <row r="10" spans="2:6" x14ac:dyDescent="0.45">
      <c r="B10" s="98" t="s">
        <v>534</v>
      </c>
      <c r="C10" s="87" t="s">
        <v>535</v>
      </c>
      <c r="D10" s="88" t="s">
        <v>527</v>
      </c>
      <c r="E10" s="88">
        <v>2</v>
      </c>
      <c r="F10" s="88"/>
    </row>
    <row r="11" spans="2:6" x14ac:dyDescent="0.45">
      <c r="B11" s="98" t="s">
        <v>536</v>
      </c>
      <c r="C11" s="87" t="s">
        <v>537</v>
      </c>
      <c r="D11" s="88" t="s">
        <v>76</v>
      </c>
      <c r="E11" s="88">
        <v>2</v>
      </c>
      <c r="F11" s="88"/>
    </row>
    <row r="12" spans="2:6" x14ac:dyDescent="0.45">
      <c r="B12" s="98" t="s">
        <v>538</v>
      </c>
      <c r="C12" s="127" t="s">
        <v>539</v>
      </c>
      <c r="D12" s="127" t="s">
        <v>76</v>
      </c>
      <c r="E12" s="127">
        <v>0</v>
      </c>
      <c r="F12" s="165"/>
    </row>
    <row r="13" spans="2:6" x14ac:dyDescent="0.45">
      <c r="B13" s="98" t="s">
        <v>522</v>
      </c>
      <c r="C13" s="87" t="s">
        <v>540</v>
      </c>
      <c r="D13" s="88" t="s">
        <v>76</v>
      </c>
      <c r="E13" s="88">
        <v>2</v>
      </c>
      <c r="F13" s="88"/>
    </row>
    <row r="14" spans="2:6" x14ac:dyDescent="0.45">
      <c r="B14" s="98" t="s">
        <v>254</v>
      </c>
      <c r="C14" s="87" t="s">
        <v>171</v>
      </c>
      <c r="D14" s="88" t="s">
        <v>76</v>
      </c>
      <c r="E14" s="88">
        <v>0</v>
      </c>
      <c r="F14" s="88"/>
    </row>
    <row r="15" spans="2:6" x14ac:dyDescent="0.45">
      <c r="B15" s="98" t="s">
        <v>255</v>
      </c>
      <c r="C15" s="87" t="s">
        <v>207</v>
      </c>
      <c r="D15" s="88" t="s">
        <v>76</v>
      </c>
      <c r="E15" s="88">
        <v>0</v>
      </c>
      <c r="F15" s="88"/>
    </row>
    <row r="16" spans="2:6" x14ac:dyDescent="0.45">
      <c r="B16" s="98" t="s">
        <v>250</v>
      </c>
      <c r="C16" s="88" t="s">
        <v>252</v>
      </c>
      <c r="D16" s="88" t="s">
        <v>76</v>
      </c>
      <c r="E16" s="88">
        <v>2</v>
      </c>
      <c r="F16" s="88"/>
    </row>
    <row r="17" spans="2:16" x14ac:dyDescent="0.45">
      <c r="B17" s="98" t="s">
        <v>253</v>
      </c>
      <c r="C17" s="88" t="s">
        <v>208</v>
      </c>
      <c r="D17" s="88" t="s">
        <v>91</v>
      </c>
      <c r="E17" s="88">
        <v>4</v>
      </c>
      <c r="F17" s="88"/>
    </row>
    <row r="18" spans="2:16" x14ac:dyDescent="0.45">
      <c r="B18" s="98" t="s">
        <v>521</v>
      </c>
      <c r="C18" s="88" t="s">
        <v>541</v>
      </c>
      <c r="D18" s="88" t="s">
        <v>527</v>
      </c>
      <c r="E18" s="88">
        <v>2</v>
      </c>
      <c r="F18" s="88"/>
    </row>
    <row r="19" spans="2:16" x14ac:dyDescent="0.45">
      <c r="B19" s="98" t="s">
        <v>519</v>
      </c>
      <c r="C19" s="88" t="s">
        <v>542</v>
      </c>
      <c r="D19" s="88" t="s">
        <v>76</v>
      </c>
      <c r="E19" s="88">
        <v>2</v>
      </c>
      <c r="F19" s="88"/>
    </row>
    <row r="20" spans="2:16" x14ac:dyDescent="0.45">
      <c r="B20" s="98" t="s">
        <v>162</v>
      </c>
      <c r="C20" s="88" t="s">
        <v>543</v>
      </c>
      <c r="D20" s="88" t="s">
        <v>76</v>
      </c>
      <c r="E20" s="88">
        <v>2</v>
      </c>
      <c r="F20" s="88"/>
    </row>
    <row r="21" spans="2:16" x14ac:dyDescent="0.45">
      <c r="B21" s="98" t="s">
        <v>172</v>
      </c>
      <c r="C21" s="88" t="s">
        <v>544</v>
      </c>
      <c r="D21" s="88" t="s">
        <v>76</v>
      </c>
      <c r="E21" s="88">
        <v>0</v>
      </c>
      <c r="F21" s="88"/>
    </row>
    <row r="22" spans="2:16" x14ac:dyDescent="0.45">
      <c r="B22" s="98" t="s">
        <v>188</v>
      </c>
      <c r="C22" s="88" t="s">
        <v>545</v>
      </c>
      <c r="D22" s="88" t="s">
        <v>76</v>
      </c>
      <c r="E22" s="88">
        <v>0</v>
      </c>
      <c r="F22" s="88"/>
    </row>
    <row r="23" spans="2:16" x14ac:dyDescent="0.45">
      <c r="B23" s="98" t="s">
        <v>198</v>
      </c>
      <c r="C23" s="88" t="s">
        <v>546</v>
      </c>
      <c r="D23" s="88" t="s">
        <v>91</v>
      </c>
      <c r="E23" s="88">
        <v>4</v>
      </c>
      <c r="F23" s="88"/>
    </row>
    <row r="25" spans="2:16" s="24" customFormat="1" x14ac:dyDescent="0.45">
      <c r="B25" s="37" t="s">
        <v>41</v>
      </c>
      <c r="C25" s="37"/>
      <c r="D25" s="37"/>
      <c r="E25" s="37"/>
      <c r="F25" s="37"/>
      <c r="G25" s="37"/>
      <c r="H25" s="37"/>
      <c r="I25" s="37"/>
      <c r="J25" s="37"/>
      <c r="K25" s="37"/>
      <c r="L25" s="37"/>
      <c r="M25" s="37"/>
      <c r="N25" s="37"/>
      <c r="O25" s="37"/>
      <c r="P25" s="37"/>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F7D8F-8FD7-410F-B844-887E1AAB2280}">
  <sheetPr filterMode="1">
    <tabColor theme="7" tint="0.79998168889431442"/>
  </sheetPr>
  <dimension ref="A1:AH397"/>
  <sheetViews>
    <sheetView topLeftCell="M1" zoomScale="80" zoomScaleNormal="80" workbookViewId="0">
      <selection activeCell="P45" sqref="P45"/>
    </sheetView>
  </sheetViews>
  <sheetFormatPr defaultRowHeight="14.25" x14ac:dyDescent="0.45"/>
  <cols>
    <col min="1" max="1" width="9" style="17"/>
    <col min="2" max="2" width="9" style="38"/>
    <col min="3" max="3" width="18.375" style="38" customWidth="1"/>
    <col min="4" max="6" width="9" style="38"/>
    <col min="7" max="7" width="21.125" style="38" bestFit="1" customWidth="1"/>
    <col min="8" max="8" width="30.125" style="38" customWidth="1"/>
    <col min="9" max="9" width="42.625" style="38" customWidth="1"/>
    <col min="10" max="10" width="23.625" style="38" bestFit="1" customWidth="1"/>
    <col min="11" max="11" width="40.125" style="38" bestFit="1" customWidth="1"/>
    <col min="12" max="12" width="15.875" style="38" customWidth="1"/>
    <col min="13" max="13" width="80.125" style="38" bestFit="1" customWidth="1"/>
    <col min="14" max="15" width="20.375" style="38" customWidth="1"/>
    <col min="16" max="33" width="14.75" style="17" customWidth="1"/>
    <col min="34" max="34" width="16.5" style="17" customWidth="1"/>
    <col min="35" max="16384" width="9" style="17"/>
  </cols>
  <sheetData>
    <row r="1" spans="1:34" s="25" customFormat="1" x14ac:dyDescent="0.45">
      <c r="A1" s="315"/>
      <c r="B1" s="315"/>
      <c r="C1" s="21"/>
      <c r="D1" s="21"/>
      <c r="E1" s="21"/>
      <c r="F1" s="21"/>
      <c r="G1" s="22"/>
      <c r="H1" s="22"/>
      <c r="I1" s="22"/>
      <c r="J1" s="22"/>
      <c r="K1" s="22"/>
      <c r="L1" s="22"/>
      <c r="M1" s="22"/>
      <c r="N1" s="22"/>
      <c r="O1" s="22"/>
      <c r="P1" s="23"/>
      <c r="Q1" s="23"/>
      <c r="R1" s="23"/>
      <c r="S1" s="23"/>
      <c r="T1" s="23"/>
      <c r="U1" s="23"/>
      <c r="V1" s="23"/>
      <c r="W1" s="23"/>
      <c r="X1" s="23"/>
      <c r="Y1" s="23"/>
      <c r="Z1" s="23"/>
      <c r="AA1" s="23"/>
      <c r="AB1" s="23"/>
      <c r="AC1" s="23"/>
      <c r="AD1" s="23"/>
      <c r="AE1" s="23"/>
      <c r="AF1" s="23"/>
      <c r="AG1" s="23"/>
      <c r="AH1" s="23"/>
    </row>
    <row r="2" spans="1:34" s="25" customFormat="1" ht="23.25" x14ac:dyDescent="0.45">
      <c r="A2" s="23"/>
      <c r="B2" s="39" t="str">
        <f>Overview!B2 &amp;" -prep for F_outputs"</f>
        <v>Storm overflows -prep for F_outputs</v>
      </c>
      <c r="C2" s="40"/>
      <c r="D2" s="40"/>
      <c r="E2" s="40"/>
      <c r="F2" s="40"/>
      <c r="G2" s="40"/>
      <c r="H2" s="40"/>
      <c r="I2" s="40"/>
      <c r="J2" s="40"/>
      <c r="K2" s="40"/>
      <c r="L2" s="40"/>
      <c r="M2" s="40"/>
      <c r="N2" s="40"/>
      <c r="O2" s="40"/>
      <c r="P2" s="23"/>
      <c r="Q2" s="23"/>
      <c r="R2" s="23"/>
      <c r="S2" s="23"/>
      <c r="T2" s="23"/>
      <c r="U2" s="23"/>
      <c r="V2" s="23"/>
      <c r="W2" s="23"/>
      <c r="X2" s="23"/>
      <c r="Y2" s="23"/>
      <c r="Z2" s="23"/>
      <c r="AA2" s="23"/>
      <c r="AB2" s="23"/>
      <c r="AC2" s="23"/>
      <c r="AD2" s="23"/>
      <c r="AE2" s="23"/>
      <c r="AF2" s="23"/>
      <c r="AG2" s="23"/>
      <c r="AH2" s="23"/>
    </row>
    <row r="3" spans="1:34" x14ac:dyDescent="0.45">
      <c r="A3" s="316"/>
      <c r="B3" s="316"/>
      <c r="C3" s="29"/>
      <c r="D3" s="29"/>
      <c r="E3" s="29"/>
      <c r="F3" s="29"/>
      <c r="G3" s="30"/>
      <c r="H3" s="30"/>
      <c r="I3" s="30"/>
      <c r="J3" s="30"/>
      <c r="K3" s="30"/>
      <c r="L3" s="30"/>
      <c r="M3" s="30"/>
      <c r="N3" s="30"/>
      <c r="O3" s="30"/>
      <c r="P3" s="31"/>
      <c r="Q3" s="31"/>
      <c r="R3" s="31"/>
      <c r="S3" s="31"/>
      <c r="T3" s="31"/>
      <c r="U3" s="31"/>
      <c r="V3" s="31"/>
      <c r="W3" s="31"/>
      <c r="X3" s="31"/>
      <c r="Y3" s="31"/>
      <c r="Z3" s="31"/>
      <c r="AA3" s="31"/>
      <c r="AB3" s="31"/>
      <c r="AC3" s="31"/>
      <c r="AD3" s="31"/>
      <c r="AE3" s="31"/>
      <c r="AF3" s="31"/>
      <c r="AG3" s="31"/>
      <c r="AH3" s="31"/>
    </row>
    <row r="4" spans="1:34" s="34" customFormat="1" ht="18" x14ac:dyDescent="0.55000000000000004">
      <c r="A4" s="3"/>
      <c r="B4" s="4" t="s">
        <v>104</v>
      </c>
      <c r="C4" s="4" t="s">
        <v>105</v>
      </c>
      <c r="D4" s="4" t="s">
        <v>106</v>
      </c>
      <c r="E4" s="4" t="s">
        <v>107</v>
      </c>
      <c r="F4" s="4" t="s">
        <v>108</v>
      </c>
      <c r="G4" s="5" t="s">
        <v>109</v>
      </c>
      <c r="H4" s="6" t="s">
        <v>110</v>
      </c>
      <c r="I4" s="6" t="s">
        <v>111</v>
      </c>
      <c r="J4" s="6" t="s">
        <v>112</v>
      </c>
      <c r="K4" s="6" t="s">
        <v>547</v>
      </c>
      <c r="L4" s="6" t="s">
        <v>114</v>
      </c>
      <c r="M4" s="6" t="s">
        <v>115</v>
      </c>
      <c r="N4" s="6" t="s">
        <v>116</v>
      </c>
      <c r="O4" s="6" t="s">
        <v>117</v>
      </c>
      <c r="P4" s="7" t="s">
        <v>49</v>
      </c>
      <c r="Q4" s="7" t="s">
        <v>50</v>
      </c>
      <c r="R4" s="7" t="s">
        <v>51</v>
      </c>
      <c r="S4" s="7" t="s">
        <v>52</v>
      </c>
      <c r="T4" s="7" t="s">
        <v>53</v>
      </c>
      <c r="U4" s="7" t="s">
        <v>54</v>
      </c>
      <c r="V4" s="7" t="s">
        <v>55</v>
      </c>
      <c r="W4" s="7" t="s">
        <v>56</v>
      </c>
      <c r="X4" s="7" t="s">
        <v>57</v>
      </c>
      <c r="Y4" s="7" t="s">
        <v>58</v>
      </c>
      <c r="Z4" s="7" t="s">
        <v>59</v>
      </c>
      <c r="AA4" s="7" t="s">
        <v>60</v>
      </c>
      <c r="AB4" s="8" t="s">
        <v>61</v>
      </c>
      <c r="AC4" s="8" t="s">
        <v>62</v>
      </c>
      <c r="AD4" s="8" t="s">
        <v>63</v>
      </c>
      <c r="AE4" s="8" t="s">
        <v>64</v>
      </c>
      <c r="AF4" s="8" t="s">
        <v>65</v>
      </c>
      <c r="AG4" s="8" t="s">
        <v>66</v>
      </c>
      <c r="AH4" s="8" t="s">
        <v>67</v>
      </c>
    </row>
    <row r="5" spans="1:34" hidden="1" x14ac:dyDescent="0.45">
      <c r="A5" s="9"/>
      <c r="B5" s="10" t="s">
        <v>73</v>
      </c>
      <c r="C5" s="11" t="str">
        <f>_xlfn.XLOOKUP($B5,FD_Lists!$B$4:$B$25,FD_Lists!C$4:C$25)</f>
        <v>Anglian Water</v>
      </c>
      <c r="D5" s="11" t="str">
        <f>_xlfn.XLOOKUP($B5,FD_Lists!$B$4:$B$25,FD_Lists!D$4:D$25)</f>
        <v>England</v>
      </c>
      <c r="E5" s="11" t="str">
        <f>_xlfn.XLOOKUP($B5,FD_Lists!$B$4:$B$25,FD_Lists!E$4:E$25)</f>
        <v>Company</v>
      </c>
      <c r="F5" s="11" t="str">
        <f>_xlfn.XLOOKUP($B5,FD_Lists!$B$4:$B$25,FD_Lists!F$4:F$25)</f>
        <v>WaSC</v>
      </c>
      <c r="G5" s="12" t="s">
        <v>109</v>
      </c>
      <c r="H5" s="13" t="s">
        <v>525</v>
      </c>
      <c r="I5" s="13" t="str">
        <f>B5&amp;H5</f>
        <v>ANHOUT5_10_PR24_OFWAT</v>
      </c>
      <c r="J5" s="13" t="s">
        <v>548</v>
      </c>
      <c r="K5" s="13" t="s">
        <v>549</v>
      </c>
      <c r="L5" s="13" t="s">
        <v>119</v>
      </c>
      <c r="M5" s="14" t="str">
        <f>VLOOKUP($H5, F_Outputs_Mapping!$B$5:$F$23, 2, FALSE)</f>
        <v>Average number of spills per overflow - with unmonitored adjustment - OFWAT view of company forecast</v>
      </c>
      <c r="N5" s="14" t="str">
        <f>VLOOKUP($H5, F_Outputs_Mapping!$B$5:$F$23, 3, FALSE)</f>
        <v xml:space="preserve">Number </v>
      </c>
      <c r="O5" s="14">
        <f>VLOOKUP($H5, F_Outputs_Mapping!$B$5:$F$23, 4, FALSE)</f>
        <v>2</v>
      </c>
      <c r="P5" s="99" t="str">
        <f>FD_Input_Final_Data!P5</f>
        <v>-</v>
      </c>
      <c r="Q5" s="99" t="str">
        <f>FD_Input_Final_Data!Q5</f>
        <v>-</v>
      </c>
      <c r="R5" s="99" t="str">
        <f>FD_Input_Final_Data!R5</f>
        <v>-</v>
      </c>
      <c r="S5" s="99" t="str">
        <f>FD_Input_Final_Data!S5</f>
        <v>-</v>
      </c>
      <c r="T5" s="99" t="str">
        <f>FD_Input_Final_Data!T5</f>
        <v>-</v>
      </c>
      <c r="U5" s="99" t="str">
        <f>FD_Input_Final_Data!U5</f>
        <v>-</v>
      </c>
      <c r="V5" s="99" t="str">
        <f>FD_Input_Final_Data!V5</f>
        <v>-</v>
      </c>
      <c r="W5" s="99">
        <f>FD_Input_Final_Data!W5</f>
        <v>94.11</v>
      </c>
      <c r="X5" s="99">
        <f>FD_Input_Final_Data!X5</f>
        <v>81.27</v>
      </c>
      <c r="Y5" s="99">
        <f>FD_Input_Final_Data!Y5</f>
        <v>65.78</v>
      </c>
      <c r="Z5" s="99">
        <f>FD_Input_Final_Data!Z5</f>
        <v>59.16</v>
      </c>
      <c r="AA5" s="99">
        <f>FD_Input_Final_Data!AA5</f>
        <v>40.270000000000003</v>
      </c>
      <c r="AB5" s="99">
        <f>FD_Input_Final_Data!AB5</f>
        <v>25.34</v>
      </c>
      <c r="AC5" s="99">
        <f>FD_Input_Final_Data!AC5</f>
        <v>23.14</v>
      </c>
      <c r="AD5" s="99">
        <f>FD_Input_Final_Data!AD5</f>
        <v>19.920000000000002</v>
      </c>
      <c r="AE5" s="99">
        <f>FD_Input_Final_Data!AE5</f>
        <v>19.7</v>
      </c>
      <c r="AF5" s="99">
        <f>FD_Input_Final_Data!AF5</f>
        <v>19.5</v>
      </c>
      <c r="AG5" s="99">
        <f>FD_Input_Final_Data!AG5</f>
        <v>18.100000000000001</v>
      </c>
      <c r="AH5" s="99">
        <f>FD_Input_Final_Data!AH5</f>
        <v>17.399999999999999</v>
      </c>
    </row>
    <row r="6" spans="1:34" hidden="1" x14ac:dyDescent="0.45">
      <c r="A6" s="9"/>
      <c r="B6" s="11" t="s">
        <v>94</v>
      </c>
      <c r="C6" s="11" t="str">
        <f>_xlfn.XLOOKUP($B6,FD_Lists!$B$4:$B$25,FD_Lists!C$4:C$25)</f>
        <v>Dŵr Cymru</v>
      </c>
      <c r="D6" s="11" t="str">
        <f>_xlfn.XLOOKUP($B6,FD_Lists!$B$4:$B$25,FD_Lists!D$4:D$25)</f>
        <v>Wales</v>
      </c>
      <c r="E6" s="11" t="str">
        <f>_xlfn.XLOOKUP($B6,FD_Lists!$B$4:$B$25,FD_Lists!E$4:E$25)</f>
        <v>Company</v>
      </c>
      <c r="F6" s="11" t="str">
        <f>_xlfn.XLOOKUP($B6,FD_Lists!$B$4:$B$25,FD_Lists!F$4:F$25)</f>
        <v>WaSC</v>
      </c>
      <c r="G6" s="12" t="s">
        <v>109</v>
      </c>
      <c r="H6" s="13" t="s">
        <v>525</v>
      </c>
      <c r="I6" s="13" t="str">
        <f t="shared" ref="I6:I21" si="0">B6&amp;H6</f>
        <v>WSHOUT5_10_PR24_OFWAT</v>
      </c>
      <c r="J6" s="13" t="s">
        <v>548</v>
      </c>
      <c r="K6" s="13" t="s">
        <v>549</v>
      </c>
      <c r="L6" s="13" t="s">
        <v>119</v>
      </c>
      <c r="M6" s="14" t="str">
        <f>VLOOKUP($H6, F_Outputs_Mapping!$B$5:$F$23, 2, FALSE)</f>
        <v>Average number of spills per overflow - with unmonitored adjustment - OFWAT view of company forecast</v>
      </c>
      <c r="N6" s="14" t="str">
        <f>VLOOKUP($H6, F_Outputs_Mapping!$B$5:$F$23, 3, FALSE)</f>
        <v xml:space="preserve">Number </v>
      </c>
      <c r="O6" s="14">
        <f>VLOOKUP($H6, F_Outputs_Mapping!$B$5:$F$23, 4, FALSE)</f>
        <v>2</v>
      </c>
      <c r="P6" s="99" t="str">
        <f>FD_Input_Final_Data!P6</f>
        <v>-</v>
      </c>
      <c r="Q6" s="99" t="str">
        <f>FD_Input_Final_Data!Q6</f>
        <v>-</v>
      </c>
      <c r="R6" s="99" t="str">
        <f>FD_Input_Final_Data!R6</f>
        <v>-</v>
      </c>
      <c r="S6" s="99" t="str">
        <f>FD_Input_Final_Data!S6</f>
        <v>-</v>
      </c>
      <c r="T6" s="99" t="str">
        <f>FD_Input_Final_Data!T6</f>
        <v>-</v>
      </c>
      <c r="U6" s="99" t="str">
        <f>FD_Input_Final_Data!U6</f>
        <v>-</v>
      </c>
      <c r="V6" s="99">
        <f>FD_Input_Final_Data!V6</f>
        <v>36.22</v>
      </c>
      <c r="W6" s="99">
        <f>FD_Input_Final_Data!W6</f>
        <v>41.29</v>
      </c>
      <c r="X6" s="99">
        <f>FD_Input_Final_Data!X6</f>
        <v>49.77</v>
      </c>
      <c r="Y6" s="99">
        <f>FD_Input_Final_Data!Y6</f>
        <v>57.7</v>
      </c>
      <c r="Z6" s="99">
        <f>FD_Input_Final_Data!Z6</f>
        <v>48.77</v>
      </c>
      <c r="AA6" s="99">
        <f>FD_Input_Final_Data!AA6</f>
        <v>43.32</v>
      </c>
      <c r="AB6" s="99">
        <f>FD_Input_Final_Data!AB6</f>
        <v>58.4</v>
      </c>
      <c r="AC6" s="99">
        <f>FD_Input_Final_Data!AC6</f>
        <v>49.93</v>
      </c>
      <c r="AD6" s="99">
        <f>FD_Input_Final_Data!AD6</f>
        <v>44.93</v>
      </c>
      <c r="AE6" s="99">
        <f>FD_Input_Final_Data!AE6</f>
        <v>44.38</v>
      </c>
      <c r="AF6" s="99">
        <f>FD_Input_Final_Data!AF6</f>
        <v>42.17</v>
      </c>
      <c r="AG6" s="99">
        <f>FD_Input_Final_Data!AG6</f>
        <v>38.020000000000003</v>
      </c>
      <c r="AH6" s="99">
        <f>FD_Input_Final_Data!AH6</f>
        <v>33.869999999999997</v>
      </c>
    </row>
    <row r="7" spans="1:34" hidden="1" x14ac:dyDescent="0.45">
      <c r="A7" s="9"/>
      <c r="B7" s="11" t="s">
        <v>95</v>
      </c>
      <c r="C7" s="11" t="str">
        <f>_xlfn.XLOOKUP($B7,FD_Lists!$B$4:$B$25,FD_Lists!C$4:C$25)</f>
        <v>Hafren Dyfrdwy</v>
      </c>
      <c r="D7" s="11" t="str">
        <f>_xlfn.XLOOKUP($B7,FD_Lists!$B$4:$B$25,FD_Lists!D$4:D$25)</f>
        <v>Wales</v>
      </c>
      <c r="E7" s="11" t="str">
        <f>_xlfn.XLOOKUP($B7,FD_Lists!$B$4:$B$25,FD_Lists!E$4:E$25)</f>
        <v>Company</v>
      </c>
      <c r="F7" s="11" t="str">
        <f>_xlfn.XLOOKUP($B7,FD_Lists!$B$4:$B$25,FD_Lists!F$4:F$25)</f>
        <v>WaSC</v>
      </c>
      <c r="G7" s="12" t="s">
        <v>109</v>
      </c>
      <c r="H7" s="13" t="s">
        <v>525</v>
      </c>
      <c r="I7" s="13" t="str">
        <f t="shared" si="0"/>
        <v>HDDOUT5_10_PR24_OFWAT</v>
      </c>
      <c r="J7" s="13" t="s">
        <v>548</v>
      </c>
      <c r="K7" s="13" t="s">
        <v>549</v>
      </c>
      <c r="L7" s="13" t="s">
        <v>119</v>
      </c>
      <c r="M7" s="14" t="str">
        <f>VLOOKUP($H7, F_Outputs_Mapping!$B$5:$F$23, 2, FALSE)</f>
        <v>Average number of spills per overflow - with unmonitored adjustment - OFWAT view of company forecast</v>
      </c>
      <c r="N7" s="14" t="str">
        <f>VLOOKUP($H7, F_Outputs_Mapping!$B$5:$F$23, 3, FALSE)</f>
        <v xml:space="preserve">Number </v>
      </c>
      <c r="O7" s="14">
        <f>VLOOKUP($H7, F_Outputs_Mapping!$B$5:$F$23, 4, FALSE)</f>
        <v>2</v>
      </c>
      <c r="P7" s="99" t="str">
        <f>FD_Input_Final_Data!P7</f>
        <v>-</v>
      </c>
      <c r="Q7" s="99" t="str">
        <f>FD_Input_Final_Data!Q7</f>
        <v>-</v>
      </c>
      <c r="R7" s="99" t="str">
        <f>FD_Input_Final_Data!R7</f>
        <v>-</v>
      </c>
      <c r="S7" s="99" t="str">
        <f>FD_Input_Final_Data!S7</f>
        <v>-</v>
      </c>
      <c r="T7" s="99" t="str">
        <f>FD_Input_Final_Data!T7</f>
        <v>-</v>
      </c>
      <c r="U7" s="99" t="str">
        <f>FD_Input_Final_Data!U7</f>
        <v>-</v>
      </c>
      <c r="V7" s="99" t="str">
        <f>FD_Input_Final_Data!V7</f>
        <v>-</v>
      </c>
      <c r="W7" s="99" t="str">
        <f>FD_Input_Final_Data!W7</f>
        <v>-</v>
      </c>
      <c r="X7" s="99" t="str">
        <f>FD_Input_Final_Data!X7</f>
        <v>-</v>
      </c>
      <c r="Y7" s="99">
        <f>FD_Input_Final_Data!Y7</f>
        <v>38.090000000000003</v>
      </c>
      <c r="Z7" s="99">
        <f>FD_Input_Final_Data!Z7</f>
        <v>50.8</v>
      </c>
      <c r="AA7" s="99">
        <f>FD_Input_Final_Data!AA7</f>
        <v>41.81</v>
      </c>
      <c r="AB7" s="99">
        <f>FD_Input_Final_Data!AB7</f>
        <v>41.95</v>
      </c>
      <c r="AC7" s="99">
        <f>FD_Input_Final_Data!AC7</f>
        <v>39.72</v>
      </c>
      <c r="AD7" s="99">
        <f>FD_Input_Final_Data!AD7</f>
        <v>37.76</v>
      </c>
      <c r="AE7" s="99">
        <f>FD_Input_Final_Data!AE7</f>
        <v>35.78</v>
      </c>
      <c r="AF7" s="99">
        <f>FD_Input_Final_Data!AF7</f>
        <v>29.81</v>
      </c>
      <c r="AG7" s="99">
        <f>FD_Input_Final_Data!AG7</f>
        <v>25.93</v>
      </c>
      <c r="AH7" s="99">
        <f>FD_Input_Final_Data!AH7</f>
        <v>17.260000000000002</v>
      </c>
    </row>
    <row r="8" spans="1:34" hidden="1" x14ac:dyDescent="0.45">
      <c r="A8" s="9"/>
      <c r="B8" s="11" t="s">
        <v>96</v>
      </c>
      <c r="C8" s="11" t="str">
        <f>_xlfn.XLOOKUP($B8,FD_Lists!$B$4:$B$25,FD_Lists!C$4:C$25)</f>
        <v>Northumbrian Water</v>
      </c>
      <c r="D8" s="11" t="str">
        <f>_xlfn.XLOOKUP($B8,FD_Lists!$B$4:$B$25,FD_Lists!D$4:D$25)</f>
        <v>England</v>
      </c>
      <c r="E8" s="11" t="str">
        <f>_xlfn.XLOOKUP($B8,FD_Lists!$B$4:$B$25,FD_Lists!E$4:E$25)</f>
        <v>Company</v>
      </c>
      <c r="F8" s="11" t="str">
        <f>_xlfn.XLOOKUP($B8,FD_Lists!$B$4:$B$25,FD_Lists!F$4:F$25)</f>
        <v>WaSC</v>
      </c>
      <c r="G8" s="12" t="s">
        <v>109</v>
      </c>
      <c r="H8" s="13" t="s">
        <v>525</v>
      </c>
      <c r="I8" s="13" t="str">
        <f t="shared" si="0"/>
        <v>NESOUT5_10_PR24_OFWAT</v>
      </c>
      <c r="J8" s="13" t="s">
        <v>548</v>
      </c>
      <c r="K8" s="13" t="s">
        <v>549</v>
      </c>
      <c r="L8" s="13" t="s">
        <v>119</v>
      </c>
      <c r="M8" s="14" t="str">
        <f>VLOOKUP($H8, F_Outputs_Mapping!$B$5:$F$23, 2, FALSE)</f>
        <v>Average number of spills per overflow - with unmonitored adjustment - OFWAT view of company forecast</v>
      </c>
      <c r="N8" s="14" t="str">
        <f>VLOOKUP($H8, F_Outputs_Mapping!$B$5:$F$23, 3, FALSE)</f>
        <v xml:space="preserve">Number </v>
      </c>
      <c r="O8" s="14">
        <f>VLOOKUP($H8, F_Outputs_Mapping!$B$5:$F$23, 4, FALSE)</f>
        <v>2</v>
      </c>
      <c r="P8" s="99" t="str">
        <f>FD_Input_Final_Data!P8</f>
        <v>-</v>
      </c>
      <c r="Q8" s="99" t="str">
        <f>FD_Input_Final_Data!Q8</f>
        <v>-</v>
      </c>
      <c r="R8" s="99" t="str">
        <f>FD_Input_Final_Data!R8</f>
        <v>-</v>
      </c>
      <c r="S8" s="99" t="str">
        <f>FD_Input_Final_Data!S8</f>
        <v>-</v>
      </c>
      <c r="T8" s="99" t="str">
        <f>FD_Input_Final_Data!T8</f>
        <v>-</v>
      </c>
      <c r="U8" s="99" t="str">
        <f>FD_Input_Final_Data!U8</f>
        <v>-</v>
      </c>
      <c r="V8" s="99">
        <f>FD_Input_Final_Data!V8</f>
        <v>24.06</v>
      </c>
      <c r="W8" s="99">
        <f>FD_Input_Final_Data!W8</f>
        <v>20.02</v>
      </c>
      <c r="X8" s="99">
        <f>FD_Input_Final_Data!X8</f>
        <v>26.27</v>
      </c>
      <c r="Y8" s="99">
        <f>FD_Input_Final_Data!Y8</f>
        <v>26.34</v>
      </c>
      <c r="Z8" s="99">
        <f>FD_Input_Final_Data!Z8</f>
        <v>35.07</v>
      </c>
      <c r="AA8" s="99">
        <f>FD_Input_Final_Data!AA8</f>
        <v>29.14</v>
      </c>
      <c r="AB8" s="99">
        <f>FD_Input_Final_Data!AB8</f>
        <v>36.130000000000003</v>
      </c>
      <c r="AC8" s="99">
        <f>FD_Input_Final_Data!AC8</f>
        <v>26</v>
      </c>
      <c r="AD8" s="99">
        <f>FD_Input_Final_Data!AD8</f>
        <v>19.329999999999998</v>
      </c>
      <c r="AE8" s="99">
        <f>FD_Input_Final_Data!AE8</f>
        <v>18.11</v>
      </c>
      <c r="AF8" s="99">
        <f>FD_Input_Final_Data!AF8</f>
        <v>16.739999999999998</v>
      </c>
      <c r="AG8" s="99">
        <f>FD_Input_Final_Data!AG8</f>
        <v>15.36</v>
      </c>
      <c r="AH8" s="99">
        <f>FD_Input_Final_Data!AH8</f>
        <v>14</v>
      </c>
    </row>
    <row r="9" spans="1:34" hidden="1" x14ac:dyDescent="0.45">
      <c r="A9" s="9"/>
      <c r="B9" s="11" t="s">
        <v>97</v>
      </c>
      <c r="C9" s="11" t="str">
        <f>_xlfn.XLOOKUP($B9,FD_Lists!$B$4:$B$25,FD_Lists!C$4:C$25)</f>
        <v>Severn Trent Water</v>
      </c>
      <c r="D9" s="11" t="str">
        <f>_xlfn.XLOOKUP($B9,FD_Lists!$B$4:$B$25,FD_Lists!D$4:D$25)</f>
        <v>England</v>
      </c>
      <c r="E9" s="11" t="str">
        <f>_xlfn.XLOOKUP($B9,FD_Lists!$B$4:$B$25,FD_Lists!E$4:E$25)</f>
        <v>Company</v>
      </c>
      <c r="F9" s="11" t="str">
        <f>_xlfn.XLOOKUP($B9,FD_Lists!$B$4:$B$25,FD_Lists!F$4:F$25)</f>
        <v>WaSC</v>
      </c>
      <c r="G9" s="12" t="s">
        <v>109</v>
      </c>
      <c r="H9" s="13" t="s">
        <v>525</v>
      </c>
      <c r="I9" s="13" t="str">
        <f t="shared" si="0"/>
        <v>SVEOUT5_10_PR24_OFWAT</v>
      </c>
      <c r="J9" s="13" t="s">
        <v>548</v>
      </c>
      <c r="K9" s="13" t="s">
        <v>549</v>
      </c>
      <c r="L9" s="13" t="s">
        <v>119</v>
      </c>
      <c r="M9" s="14" t="str">
        <f>VLOOKUP($H9, F_Outputs_Mapping!$B$5:$F$23, 2, FALSE)</f>
        <v>Average number of spills per overflow - with unmonitored adjustment - OFWAT view of company forecast</v>
      </c>
      <c r="N9" s="14" t="str">
        <f>VLOOKUP($H9, F_Outputs_Mapping!$B$5:$F$23, 3, FALSE)</f>
        <v xml:space="preserve">Number </v>
      </c>
      <c r="O9" s="14">
        <f>VLOOKUP($H9, F_Outputs_Mapping!$B$5:$F$23, 4, FALSE)</f>
        <v>2</v>
      </c>
      <c r="P9" s="99" t="str">
        <f>FD_Input_Final_Data!P9</f>
        <v>-</v>
      </c>
      <c r="Q9" s="99" t="str">
        <f>FD_Input_Final_Data!Q9</f>
        <v>-</v>
      </c>
      <c r="R9" s="99" t="str">
        <f>FD_Input_Final_Data!R9</f>
        <v>-</v>
      </c>
      <c r="S9" s="99" t="str">
        <f>FD_Input_Final_Data!S9</f>
        <v>-</v>
      </c>
      <c r="T9" s="99" t="str">
        <f>FD_Input_Final_Data!T9</f>
        <v>-</v>
      </c>
      <c r="U9" s="99">
        <f>FD_Input_Final_Data!U9</f>
        <v>99.15</v>
      </c>
      <c r="V9" s="99">
        <f>FD_Input_Final_Data!V9</f>
        <v>99.44</v>
      </c>
      <c r="W9" s="99">
        <f>FD_Input_Final_Data!W9</f>
        <v>83.81</v>
      </c>
      <c r="X9" s="99">
        <f>FD_Input_Final_Data!X9</f>
        <v>74.099999999999994</v>
      </c>
      <c r="Y9" s="99">
        <f>FD_Input_Final_Data!Y9</f>
        <v>48.15</v>
      </c>
      <c r="Z9" s="99">
        <f>FD_Input_Final_Data!Z9</f>
        <v>40.43</v>
      </c>
      <c r="AA9" s="99">
        <f>FD_Input_Final_Data!AA9</f>
        <v>33.58</v>
      </c>
      <c r="AB9" s="99">
        <f>FD_Input_Final_Data!AB9</f>
        <v>34.89</v>
      </c>
      <c r="AC9" s="99">
        <f>FD_Input_Final_Data!AC9</f>
        <v>24.94</v>
      </c>
      <c r="AD9" s="99">
        <f>FD_Input_Final_Data!AD9</f>
        <v>18.8</v>
      </c>
      <c r="AE9" s="99">
        <f>FD_Input_Final_Data!AE9</f>
        <v>17.600000000000001</v>
      </c>
      <c r="AF9" s="99">
        <f>FD_Input_Final_Data!AF9</f>
        <v>16.399999999999999</v>
      </c>
      <c r="AG9" s="99">
        <f>FD_Input_Final_Data!AG9</f>
        <v>15.2</v>
      </c>
      <c r="AH9" s="99">
        <f>FD_Input_Final_Data!AH9</f>
        <v>14</v>
      </c>
    </row>
    <row r="10" spans="1:34" hidden="1" x14ac:dyDescent="0.45">
      <c r="A10" s="9"/>
      <c r="B10" s="11" t="s">
        <v>99</v>
      </c>
      <c r="C10" s="11" t="str">
        <f>_xlfn.XLOOKUP($B10,FD_Lists!$B$4:$B$25,FD_Lists!C$4:C$25)</f>
        <v>Southern Water</v>
      </c>
      <c r="D10" s="11" t="str">
        <f>_xlfn.XLOOKUP($B10,FD_Lists!$B$4:$B$25,FD_Lists!D$4:D$25)</f>
        <v>England</v>
      </c>
      <c r="E10" s="11" t="str">
        <f>_xlfn.XLOOKUP($B10,FD_Lists!$B$4:$B$25,FD_Lists!E$4:E$25)</f>
        <v>Company</v>
      </c>
      <c r="F10" s="11" t="str">
        <f>_xlfn.XLOOKUP($B10,FD_Lists!$B$4:$B$25,FD_Lists!F$4:F$25)</f>
        <v>WaSC</v>
      </c>
      <c r="G10" s="12" t="s">
        <v>109</v>
      </c>
      <c r="H10" s="13" t="s">
        <v>525</v>
      </c>
      <c r="I10" s="13" t="str">
        <f t="shared" si="0"/>
        <v>SRNOUT5_10_PR24_OFWAT</v>
      </c>
      <c r="J10" s="13" t="s">
        <v>548</v>
      </c>
      <c r="K10" s="13" t="s">
        <v>549</v>
      </c>
      <c r="L10" s="13" t="s">
        <v>119</v>
      </c>
      <c r="M10" s="14" t="str">
        <f>VLOOKUP($H10, F_Outputs_Mapping!$B$5:$F$23, 2, FALSE)</f>
        <v>Average number of spills per overflow - with unmonitored adjustment - OFWAT view of company forecast</v>
      </c>
      <c r="N10" s="14" t="str">
        <f>VLOOKUP($H10, F_Outputs_Mapping!$B$5:$F$23, 3, FALSE)</f>
        <v xml:space="preserve">Number </v>
      </c>
      <c r="O10" s="14">
        <f>VLOOKUP($H10, F_Outputs_Mapping!$B$5:$F$23, 4, FALSE)</f>
        <v>2</v>
      </c>
      <c r="P10" s="99" t="str">
        <f>FD_Input_Final_Data!P10</f>
        <v>-</v>
      </c>
      <c r="Q10" s="99" t="str">
        <f>FD_Input_Final_Data!Q10</f>
        <v>-</v>
      </c>
      <c r="R10" s="99" t="str">
        <f>FD_Input_Final_Data!R10</f>
        <v>-</v>
      </c>
      <c r="S10" s="99" t="str">
        <f>FD_Input_Final_Data!S10</f>
        <v>-</v>
      </c>
      <c r="T10" s="99" t="str">
        <f>FD_Input_Final_Data!T10</f>
        <v>-</v>
      </c>
      <c r="U10" s="99" t="str">
        <f>FD_Input_Final_Data!U10</f>
        <v>-</v>
      </c>
      <c r="V10" s="99">
        <f>FD_Input_Final_Data!V10</f>
        <v>10.54</v>
      </c>
      <c r="W10" s="99">
        <f>FD_Input_Final_Data!W10</f>
        <v>13.59</v>
      </c>
      <c r="X10" s="99">
        <f>FD_Input_Final_Data!X10</f>
        <v>20.93</v>
      </c>
      <c r="Y10" s="99">
        <f>FD_Input_Final_Data!Y10</f>
        <v>29.7</v>
      </c>
      <c r="Z10" s="99">
        <f>FD_Input_Final_Data!Z10</f>
        <v>28.45</v>
      </c>
      <c r="AA10" s="99">
        <f>FD_Input_Final_Data!AA10</f>
        <v>25.72</v>
      </c>
      <c r="AB10" s="99">
        <f>FD_Input_Final_Data!AB10</f>
        <v>38.01</v>
      </c>
      <c r="AC10" s="99">
        <f>FD_Input_Final_Data!AC10</f>
        <v>21</v>
      </c>
      <c r="AD10" s="99">
        <f>FD_Input_Final_Data!AD10</f>
        <v>20.45</v>
      </c>
      <c r="AE10" s="99">
        <f>FD_Input_Final_Data!AE10</f>
        <v>20.41</v>
      </c>
      <c r="AF10" s="99">
        <f>FD_Input_Final_Data!AF10</f>
        <v>19.61</v>
      </c>
      <c r="AG10" s="99">
        <f>FD_Input_Final_Data!AG10</f>
        <v>19.61</v>
      </c>
      <c r="AH10" s="99">
        <f>FD_Input_Final_Data!AH10</f>
        <v>17.27</v>
      </c>
    </row>
    <row r="11" spans="1:34" hidden="1" x14ac:dyDescent="0.45">
      <c r="A11" s="9"/>
      <c r="B11" s="11" t="s">
        <v>100</v>
      </c>
      <c r="C11" s="11" t="str">
        <f>_xlfn.XLOOKUP($B11,FD_Lists!$B$4:$B$25,FD_Lists!C$4:C$25)</f>
        <v>Thames Water</v>
      </c>
      <c r="D11" s="11" t="str">
        <f>_xlfn.XLOOKUP($B11,FD_Lists!$B$4:$B$25,FD_Lists!D$4:D$25)</f>
        <v>England</v>
      </c>
      <c r="E11" s="11" t="str">
        <f>_xlfn.XLOOKUP($B11,FD_Lists!$B$4:$B$25,FD_Lists!E$4:E$25)</f>
        <v>Company</v>
      </c>
      <c r="F11" s="11" t="str">
        <f>_xlfn.XLOOKUP($B11,FD_Lists!$B$4:$B$25,FD_Lists!F$4:F$25)</f>
        <v>WaSC</v>
      </c>
      <c r="G11" s="12" t="s">
        <v>109</v>
      </c>
      <c r="H11" s="13" t="s">
        <v>525</v>
      </c>
      <c r="I11" s="13" t="str">
        <f t="shared" si="0"/>
        <v>TMSOUT5_10_PR24_OFWAT</v>
      </c>
      <c r="J11" s="13" t="s">
        <v>548</v>
      </c>
      <c r="K11" s="13" t="s">
        <v>549</v>
      </c>
      <c r="L11" s="13" t="s">
        <v>119</v>
      </c>
      <c r="M11" s="14" t="str">
        <f>VLOOKUP($H11, F_Outputs_Mapping!$B$5:$F$23, 2, FALSE)</f>
        <v>Average number of spills per overflow - with unmonitored adjustment - OFWAT view of company forecast</v>
      </c>
      <c r="N11" s="14" t="str">
        <f>VLOOKUP($H11, F_Outputs_Mapping!$B$5:$F$23, 3, FALSE)</f>
        <v xml:space="preserve">Number </v>
      </c>
      <c r="O11" s="14">
        <f>VLOOKUP($H11, F_Outputs_Mapping!$B$5:$F$23, 4, FALSE)</f>
        <v>2</v>
      </c>
      <c r="P11" s="99" t="str">
        <f>FD_Input_Final_Data!P11</f>
        <v>-</v>
      </c>
      <c r="Q11" s="99" t="str">
        <f>FD_Input_Final_Data!Q11</f>
        <v>-</v>
      </c>
      <c r="R11" s="99" t="str">
        <f>FD_Input_Final_Data!R11</f>
        <v>-</v>
      </c>
      <c r="S11" s="99" t="str">
        <f>FD_Input_Final_Data!S11</f>
        <v>-</v>
      </c>
      <c r="T11" s="99" t="str">
        <f>FD_Input_Final_Data!T11</f>
        <v>-</v>
      </c>
      <c r="U11" s="99" t="str">
        <f>FD_Input_Final_Data!U11</f>
        <v>-</v>
      </c>
      <c r="V11" s="99" t="str">
        <f>FD_Input_Final_Data!V11</f>
        <v>-</v>
      </c>
      <c r="W11" s="99" t="str">
        <f>FD_Input_Final_Data!W11</f>
        <v>-</v>
      </c>
      <c r="X11" s="99" t="str">
        <f>FD_Input_Final_Data!X11</f>
        <v>-</v>
      </c>
      <c r="Y11" s="99">
        <f>FD_Input_Final_Data!Y11</f>
        <v>58.62</v>
      </c>
      <c r="Z11" s="99">
        <f>FD_Input_Final_Data!Z11</f>
        <v>54.01</v>
      </c>
      <c r="AA11" s="99">
        <f>FD_Input_Final_Data!AA11</f>
        <v>42.21</v>
      </c>
      <c r="AB11" s="99">
        <f>FD_Input_Final_Data!AB11</f>
        <v>37.15</v>
      </c>
      <c r="AC11" s="99">
        <f>FD_Input_Final_Data!AC11</f>
        <v>25.82</v>
      </c>
      <c r="AD11" s="99">
        <f>FD_Input_Final_Data!AD11</f>
        <v>24.31</v>
      </c>
      <c r="AE11" s="99">
        <f>FD_Input_Final_Data!AE11</f>
        <v>21.27</v>
      </c>
      <c r="AF11" s="99">
        <f>FD_Input_Final_Data!AF11</f>
        <v>19.95</v>
      </c>
      <c r="AG11" s="99">
        <f>FD_Input_Final_Data!AG11</f>
        <v>19.77</v>
      </c>
      <c r="AH11" s="99">
        <f>FD_Input_Final_Data!AH11</f>
        <v>17.07</v>
      </c>
    </row>
    <row r="12" spans="1:34" hidden="1" x14ac:dyDescent="0.45">
      <c r="A12" s="16" t="s">
        <v>120</v>
      </c>
      <c r="B12" s="11" t="s">
        <v>101</v>
      </c>
      <c r="C12" s="11" t="str">
        <f>_xlfn.XLOOKUP($B12,FD_Lists!$B$4:$B$25,FD_Lists!C$4:C$25)</f>
        <v xml:space="preserve">United Utilities </v>
      </c>
      <c r="D12" s="11" t="str">
        <f>_xlfn.XLOOKUP($B12,FD_Lists!$B$4:$B$25,FD_Lists!D$4:D$25)</f>
        <v>England</v>
      </c>
      <c r="E12" s="11" t="str">
        <f>_xlfn.XLOOKUP($B12,FD_Lists!$B$4:$B$25,FD_Lists!E$4:E$25)</f>
        <v>Company</v>
      </c>
      <c r="F12" s="11" t="str">
        <f>_xlfn.XLOOKUP($B12,FD_Lists!$B$4:$B$25,FD_Lists!F$4:F$25)</f>
        <v>WaSC</v>
      </c>
      <c r="G12" s="12" t="s">
        <v>109</v>
      </c>
      <c r="H12" s="13" t="s">
        <v>525</v>
      </c>
      <c r="I12" s="13" t="str">
        <f t="shared" si="0"/>
        <v>NWTOUT5_10_PR24_OFWAT</v>
      </c>
      <c r="J12" s="13" t="s">
        <v>548</v>
      </c>
      <c r="K12" s="13" t="s">
        <v>549</v>
      </c>
      <c r="L12" s="13" t="s">
        <v>119</v>
      </c>
      <c r="M12" s="14" t="str">
        <f>VLOOKUP($H12, F_Outputs_Mapping!$B$5:$F$23, 2, FALSE)</f>
        <v>Average number of spills per overflow - with unmonitored adjustment - OFWAT view of company forecast</v>
      </c>
      <c r="N12" s="14" t="str">
        <f>VLOOKUP($H12, F_Outputs_Mapping!$B$5:$F$23, 3, FALSE)</f>
        <v xml:space="preserve">Number </v>
      </c>
      <c r="O12" s="14">
        <f>VLOOKUP($H12, F_Outputs_Mapping!$B$5:$F$23, 4, FALSE)</f>
        <v>2</v>
      </c>
      <c r="P12" s="99" t="str">
        <f>FD_Input_Final_Data!P12</f>
        <v>-</v>
      </c>
      <c r="Q12" s="99" t="str">
        <f>FD_Input_Final_Data!Q12</f>
        <v>-</v>
      </c>
      <c r="R12" s="99" t="str">
        <f>FD_Input_Final_Data!R12</f>
        <v>-</v>
      </c>
      <c r="S12" s="99" t="str">
        <f>FD_Input_Final_Data!S12</f>
        <v>-</v>
      </c>
      <c r="T12" s="99" t="str">
        <f>FD_Input_Final_Data!T12</f>
        <v>-</v>
      </c>
      <c r="U12" s="99" t="str">
        <f>FD_Input_Final_Data!U12</f>
        <v>-</v>
      </c>
      <c r="V12" s="99" t="str">
        <f>FD_Input_Final_Data!V12</f>
        <v>-</v>
      </c>
      <c r="W12" s="99" t="str">
        <f>FD_Input_Final_Data!W12</f>
        <v>-</v>
      </c>
      <c r="X12" s="99" t="str">
        <f>FD_Input_Final_Data!X12</f>
        <v>-</v>
      </c>
      <c r="Y12" s="99">
        <f>FD_Input_Final_Data!Y12</f>
        <v>63.9</v>
      </c>
      <c r="Z12" s="99">
        <f>FD_Input_Final_Data!Z12</f>
        <v>53.03</v>
      </c>
      <c r="AA12" s="99">
        <f>FD_Input_Final_Data!AA12</f>
        <v>49.73</v>
      </c>
      <c r="AB12" s="99">
        <f>FD_Input_Final_Data!AB12</f>
        <v>50.63</v>
      </c>
      <c r="AC12" s="99">
        <f>FD_Input_Final_Data!AC12</f>
        <v>29.36</v>
      </c>
      <c r="AD12" s="99">
        <f>FD_Input_Final_Data!AD12</f>
        <v>26.35</v>
      </c>
      <c r="AE12" s="99">
        <f>FD_Input_Final_Data!AE12</f>
        <v>25.5</v>
      </c>
      <c r="AF12" s="99">
        <f>FD_Input_Final_Data!AF12</f>
        <v>24.09</v>
      </c>
      <c r="AG12" s="99">
        <f>FD_Input_Final_Data!AG12</f>
        <v>22.28</v>
      </c>
      <c r="AH12" s="99">
        <f>FD_Input_Final_Data!AH12</f>
        <v>18.71</v>
      </c>
    </row>
    <row r="13" spans="1:34" hidden="1" x14ac:dyDescent="0.45">
      <c r="A13" s="9"/>
      <c r="B13" s="11" t="s">
        <v>102</v>
      </c>
      <c r="C13" s="11" t="str">
        <f>_xlfn.XLOOKUP($B13,FD_Lists!$B$4:$B$25,FD_Lists!C$4:C$25)</f>
        <v>Wessex Water</v>
      </c>
      <c r="D13" s="11" t="str">
        <f>_xlfn.XLOOKUP($B13,FD_Lists!$B$4:$B$25,FD_Lists!D$4:D$25)</f>
        <v>England</v>
      </c>
      <c r="E13" s="11" t="str">
        <f>_xlfn.XLOOKUP($B13,FD_Lists!$B$4:$B$25,FD_Lists!E$4:E$25)</f>
        <v>Company</v>
      </c>
      <c r="F13" s="11" t="str">
        <f>_xlfn.XLOOKUP($B13,FD_Lists!$B$4:$B$25,FD_Lists!F$4:F$25)</f>
        <v>WaSC</v>
      </c>
      <c r="G13" s="12" t="s">
        <v>109</v>
      </c>
      <c r="H13" s="13" t="s">
        <v>525</v>
      </c>
      <c r="I13" s="13" t="str">
        <f t="shared" si="0"/>
        <v>WSXOUT5_10_PR24_OFWAT</v>
      </c>
      <c r="J13" s="13" t="s">
        <v>548</v>
      </c>
      <c r="K13" s="13" t="s">
        <v>549</v>
      </c>
      <c r="L13" s="13" t="s">
        <v>119</v>
      </c>
      <c r="M13" s="14" t="str">
        <f>VLOOKUP($H13, F_Outputs_Mapping!$B$5:$F$23, 2, FALSE)</f>
        <v>Average number of spills per overflow - with unmonitored adjustment - OFWAT view of company forecast</v>
      </c>
      <c r="N13" s="14" t="str">
        <f>VLOOKUP($H13, F_Outputs_Mapping!$B$5:$F$23, 3, FALSE)</f>
        <v xml:space="preserve">Number </v>
      </c>
      <c r="O13" s="14">
        <f>VLOOKUP($H13, F_Outputs_Mapping!$B$5:$F$23, 4, FALSE)</f>
        <v>2</v>
      </c>
      <c r="P13" s="99" t="str">
        <f>FD_Input_Final_Data!P13</f>
        <v>-</v>
      </c>
      <c r="Q13" s="99" t="str">
        <f>FD_Input_Final_Data!Q13</f>
        <v>-</v>
      </c>
      <c r="R13" s="99" t="str">
        <f>FD_Input_Final_Data!R13</f>
        <v>-</v>
      </c>
      <c r="S13" s="99" t="str">
        <f>FD_Input_Final_Data!S13</f>
        <v>-</v>
      </c>
      <c r="T13" s="99" t="str">
        <f>FD_Input_Final_Data!T13</f>
        <v>-</v>
      </c>
      <c r="U13" s="99">
        <f>FD_Input_Final_Data!U13</f>
        <v>10.78</v>
      </c>
      <c r="V13" s="99">
        <f>FD_Input_Final_Data!V13</f>
        <v>10.66</v>
      </c>
      <c r="W13" s="99">
        <f>FD_Input_Final_Data!W13</f>
        <v>21.27</v>
      </c>
      <c r="X13" s="99">
        <f>FD_Input_Final_Data!X13</f>
        <v>26.8</v>
      </c>
      <c r="Y13" s="99">
        <f>FD_Input_Final_Data!Y13</f>
        <v>30.92</v>
      </c>
      <c r="Z13" s="99">
        <f>FD_Input_Final_Data!Z13</f>
        <v>22.53</v>
      </c>
      <c r="AA13" s="99">
        <f>FD_Input_Final_Data!AA13</f>
        <v>18.52</v>
      </c>
      <c r="AB13" s="99">
        <f>FD_Input_Final_Data!AB13</f>
        <v>32.01</v>
      </c>
      <c r="AC13" s="99">
        <f>FD_Input_Final_Data!AC13</f>
        <v>24.01</v>
      </c>
      <c r="AD13" s="99">
        <f>FD_Input_Final_Data!AD13</f>
        <v>23.5</v>
      </c>
      <c r="AE13" s="99">
        <f>FD_Input_Final_Data!AE13</f>
        <v>23.5</v>
      </c>
      <c r="AF13" s="99">
        <f>FD_Input_Final_Data!AF13</f>
        <v>22.76</v>
      </c>
      <c r="AG13" s="99">
        <f>FD_Input_Final_Data!AG13</f>
        <v>22</v>
      </c>
      <c r="AH13" s="99">
        <f>FD_Input_Final_Data!AH13</f>
        <v>20</v>
      </c>
    </row>
    <row r="14" spans="1:34" hidden="1" x14ac:dyDescent="0.45">
      <c r="A14" s="9"/>
      <c r="B14" s="11" t="s">
        <v>103</v>
      </c>
      <c r="C14" s="11" t="str">
        <f>_xlfn.XLOOKUP($B14,FD_Lists!$B$4:$B$25,FD_Lists!C$4:C$25)</f>
        <v>Yorkshire Water</v>
      </c>
      <c r="D14" s="11" t="str">
        <f>_xlfn.XLOOKUP($B14,FD_Lists!$B$4:$B$25,FD_Lists!D$4:D$25)</f>
        <v>England</v>
      </c>
      <c r="E14" s="11" t="str">
        <f>_xlfn.XLOOKUP($B14,FD_Lists!$B$4:$B$25,FD_Lists!E$4:E$25)</f>
        <v>Company</v>
      </c>
      <c r="F14" s="11" t="str">
        <f>_xlfn.XLOOKUP($B14,FD_Lists!$B$4:$B$25,FD_Lists!F$4:F$25)</f>
        <v>WaSC</v>
      </c>
      <c r="G14" s="12" t="s">
        <v>109</v>
      </c>
      <c r="H14" s="13" t="s">
        <v>525</v>
      </c>
      <c r="I14" s="13" t="str">
        <f t="shared" si="0"/>
        <v>YKYOUT5_10_PR24_OFWAT</v>
      </c>
      <c r="J14" s="13" t="s">
        <v>548</v>
      </c>
      <c r="K14" s="13" t="s">
        <v>549</v>
      </c>
      <c r="L14" s="13" t="s">
        <v>119</v>
      </c>
      <c r="M14" s="14" t="str">
        <f>VLOOKUP($H14, F_Outputs_Mapping!$B$5:$F$23, 2, FALSE)</f>
        <v>Average number of spills per overflow - with unmonitored adjustment - OFWAT view of company forecast</v>
      </c>
      <c r="N14" s="14" t="str">
        <f>VLOOKUP($H14, F_Outputs_Mapping!$B$5:$F$23, 3, FALSE)</f>
        <v xml:space="preserve">Number </v>
      </c>
      <c r="O14" s="14">
        <f>VLOOKUP($H14, F_Outputs_Mapping!$B$5:$F$23, 4, FALSE)</f>
        <v>2</v>
      </c>
      <c r="P14" s="99">
        <f>FD_Input_Final_Data!P14</f>
        <v>100</v>
      </c>
      <c r="Q14" s="99">
        <f>FD_Input_Final_Data!Q14</f>
        <v>100</v>
      </c>
      <c r="R14" s="99">
        <f>FD_Input_Final_Data!R14</f>
        <v>100</v>
      </c>
      <c r="S14" s="99">
        <f>FD_Input_Final_Data!S14</f>
        <v>100</v>
      </c>
      <c r="T14" s="99">
        <f>FD_Input_Final_Data!T14</f>
        <v>100</v>
      </c>
      <c r="U14" s="99">
        <f>FD_Input_Final_Data!U14</f>
        <v>100</v>
      </c>
      <c r="V14" s="99">
        <f>FD_Input_Final_Data!V14</f>
        <v>100</v>
      </c>
      <c r="W14" s="99">
        <f>FD_Input_Final_Data!W14</f>
        <v>100</v>
      </c>
      <c r="X14" s="99">
        <f>FD_Input_Final_Data!X14</f>
        <v>100</v>
      </c>
      <c r="Y14" s="99">
        <f>FD_Input_Final_Data!Y14</f>
        <v>39.49</v>
      </c>
      <c r="Z14" s="99">
        <f>FD_Input_Final_Data!Z14</f>
        <v>44.19</v>
      </c>
      <c r="AA14" s="99">
        <f>FD_Input_Final_Data!AA14</f>
        <v>37.97</v>
      </c>
      <c r="AB14" s="99">
        <f>FD_Input_Final_Data!AB14</f>
        <v>42.84</v>
      </c>
      <c r="AC14" s="99">
        <f>FD_Input_Final_Data!AC14</f>
        <v>38.96</v>
      </c>
      <c r="AD14" s="99">
        <f>FD_Input_Final_Data!AD14</f>
        <v>32.75</v>
      </c>
      <c r="AE14" s="99">
        <f>FD_Input_Final_Data!AE14</f>
        <v>30.99</v>
      </c>
      <c r="AF14" s="99">
        <f>FD_Input_Final_Data!AF14</f>
        <v>30.08</v>
      </c>
      <c r="AG14" s="99">
        <f>FD_Input_Final_Data!AG14</f>
        <v>28.19</v>
      </c>
      <c r="AH14" s="99">
        <f>FD_Input_Final_Data!AH14</f>
        <v>21.99</v>
      </c>
    </row>
    <row r="15" spans="1:34" hidden="1" x14ac:dyDescent="0.45">
      <c r="A15" s="9"/>
      <c r="B15" s="11" t="s">
        <v>121</v>
      </c>
      <c r="C15" s="11" t="str">
        <f>_xlfn.XLOOKUP($B15,FD_Lists!$B$4:$B$25,FD_Lists!C$4:C$25)</f>
        <v>Affinity Water</v>
      </c>
      <c r="D15" s="11" t="str">
        <f>_xlfn.XLOOKUP($B15,FD_Lists!$B$4:$B$25,FD_Lists!D$4:D$25)</f>
        <v>England</v>
      </c>
      <c r="E15" s="11" t="str">
        <f>_xlfn.XLOOKUP($B15,FD_Lists!$B$4:$B$25,FD_Lists!E$4:E$25)</f>
        <v>Company</v>
      </c>
      <c r="F15" s="11" t="str">
        <f>_xlfn.XLOOKUP($B15,FD_Lists!$B$4:$B$25,FD_Lists!F$4:F$25)</f>
        <v>WoC</v>
      </c>
      <c r="G15" s="12" t="s">
        <v>109</v>
      </c>
      <c r="H15" s="13" t="s">
        <v>525</v>
      </c>
      <c r="I15" s="13" t="str">
        <f t="shared" si="0"/>
        <v>AFWOUT5_10_PR24_OFWAT</v>
      </c>
      <c r="J15" s="13" t="s">
        <v>548</v>
      </c>
      <c r="K15" s="13" t="s">
        <v>549</v>
      </c>
      <c r="L15" s="13" t="s">
        <v>119</v>
      </c>
      <c r="M15" s="14" t="str">
        <f>VLOOKUP($H15, F_Outputs_Mapping!$B$5:$F$23, 2, FALSE)</f>
        <v>Average number of spills per overflow - with unmonitored adjustment - OFWAT view of company forecast</v>
      </c>
      <c r="N15" s="14" t="str">
        <f>VLOOKUP($H15, F_Outputs_Mapping!$B$5:$F$23, 3, FALSE)</f>
        <v xml:space="preserve">Number </v>
      </c>
      <c r="O15" s="14">
        <f>VLOOKUP($H15, F_Outputs_Mapping!$B$5:$F$23, 4, FALSE)</f>
        <v>2</v>
      </c>
      <c r="P15" s="83" t="s">
        <v>520</v>
      </c>
      <c r="Q15" s="83" t="s">
        <v>520</v>
      </c>
      <c r="R15" s="83" t="s">
        <v>520</v>
      </c>
      <c r="S15" s="83" t="s">
        <v>520</v>
      </c>
      <c r="T15" s="83" t="s">
        <v>520</v>
      </c>
      <c r="U15" s="83" t="s">
        <v>520</v>
      </c>
      <c r="V15" s="83" t="s">
        <v>520</v>
      </c>
      <c r="W15" s="83" t="s">
        <v>520</v>
      </c>
      <c r="X15" s="83" t="s">
        <v>520</v>
      </c>
      <c r="Y15" s="83" t="s">
        <v>520</v>
      </c>
      <c r="Z15" s="83" t="s">
        <v>520</v>
      </c>
      <c r="AA15" s="83" t="s">
        <v>520</v>
      </c>
      <c r="AB15" s="83" t="s">
        <v>520</v>
      </c>
      <c r="AC15" s="83" t="s">
        <v>520</v>
      </c>
      <c r="AD15" s="83" t="s">
        <v>520</v>
      </c>
      <c r="AE15" s="83" t="s">
        <v>520</v>
      </c>
      <c r="AF15" s="83" t="s">
        <v>520</v>
      </c>
      <c r="AG15" s="83" t="s">
        <v>520</v>
      </c>
      <c r="AH15" s="83" t="s">
        <v>520</v>
      </c>
    </row>
    <row r="16" spans="1:34" hidden="1" x14ac:dyDescent="0.45">
      <c r="B16" s="11" t="s">
        <v>122</v>
      </c>
      <c r="C16" s="11" t="str">
        <f>_xlfn.XLOOKUP($B16,FD_Lists!$B$4:$B$25,FD_Lists!C$4:C$25)</f>
        <v>Portsmouth Water</v>
      </c>
      <c r="D16" s="11" t="str">
        <f>_xlfn.XLOOKUP($B16,FD_Lists!$B$4:$B$25,FD_Lists!D$4:D$25)</f>
        <v>England</v>
      </c>
      <c r="E16" s="11" t="str">
        <f>_xlfn.XLOOKUP($B16,FD_Lists!$B$4:$B$25,FD_Lists!E$4:E$25)</f>
        <v>Company</v>
      </c>
      <c r="F16" s="11" t="str">
        <f>_xlfn.XLOOKUP($B16,FD_Lists!$B$4:$B$25,FD_Lists!F$4:F$25)</f>
        <v>WoC</v>
      </c>
      <c r="G16" s="12" t="s">
        <v>109</v>
      </c>
      <c r="H16" s="13" t="s">
        <v>525</v>
      </c>
      <c r="I16" s="13" t="str">
        <f t="shared" si="0"/>
        <v>PRTOUT5_10_PR24_OFWAT</v>
      </c>
      <c r="J16" s="13" t="s">
        <v>548</v>
      </c>
      <c r="K16" s="13" t="s">
        <v>549</v>
      </c>
      <c r="L16" s="13" t="s">
        <v>119</v>
      </c>
      <c r="M16" s="14" t="str">
        <f>VLOOKUP($H16, F_Outputs_Mapping!$B$5:$F$23, 2, FALSE)</f>
        <v>Average number of spills per overflow - with unmonitored adjustment - OFWAT view of company forecast</v>
      </c>
      <c r="N16" s="14" t="str">
        <f>VLOOKUP($H16, F_Outputs_Mapping!$B$5:$F$23, 3, FALSE)</f>
        <v xml:space="preserve">Number </v>
      </c>
      <c r="O16" s="14">
        <f>VLOOKUP($H16, F_Outputs_Mapping!$B$5:$F$23, 4, FALSE)</f>
        <v>2</v>
      </c>
      <c r="P16" s="83" t="s">
        <v>520</v>
      </c>
      <c r="Q16" s="83" t="s">
        <v>520</v>
      </c>
      <c r="R16" s="83" t="s">
        <v>520</v>
      </c>
      <c r="S16" s="83" t="s">
        <v>520</v>
      </c>
      <c r="T16" s="83" t="s">
        <v>520</v>
      </c>
      <c r="U16" s="83" t="s">
        <v>520</v>
      </c>
      <c r="V16" s="83" t="s">
        <v>520</v>
      </c>
      <c r="W16" s="83" t="s">
        <v>520</v>
      </c>
      <c r="X16" s="83" t="s">
        <v>520</v>
      </c>
      <c r="Y16" s="83" t="s">
        <v>520</v>
      </c>
      <c r="Z16" s="83" t="s">
        <v>520</v>
      </c>
      <c r="AA16" s="83" t="s">
        <v>520</v>
      </c>
      <c r="AB16" s="83" t="s">
        <v>520</v>
      </c>
      <c r="AC16" s="83" t="s">
        <v>520</v>
      </c>
      <c r="AD16" s="83" t="s">
        <v>520</v>
      </c>
      <c r="AE16" s="83" t="s">
        <v>520</v>
      </c>
      <c r="AF16" s="83" t="s">
        <v>520</v>
      </c>
      <c r="AG16" s="83" t="s">
        <v>520</v>
      </c>
      <c r="AH16" s="83" t="s">
        <v>520</v>
      </c>
    </row>
    <row r="17" spans="1:34" hidden="1" x14ac:dyDescent="0.45">
      <c r="A17" s="9"/>
      <c r="B17" s="11" t="s">
        <v>123</v>
      </c>
      <c r="C17" s="11" t="str">
        <f>_xlfn.XLOOKUP($B17,FD_Lists!$B$4:$B$25,FD_Lists!C$4:C$25)</f>
        <v>South East Water</v>
      </c>
      <c r="D17" s="11" t="str">
        <f>_xlfn.XLOOKUP($B17,FD_Lists!$B$4:$B$25,FD_Lists!D$4:D$25)</f>
        <v>England</v>
      </c>
      <c r="E17" s="11" t="str">
        <f>_xlfn.XLOOKUP($B17,FD_Lists!$B$4:$B$25,FD_Lists!E$4:E$25)</f>
        <v>Company</v>
      </c>
      <c r="F17" s="11" t="str">
        <f>_xlfn.XLOOKUP($B17,FD_Lists!$B$4:$B$25,FD_Lists!F$4:F$25)</f>
        <v>WoC</v>
      </c>
      <c r="G17" s="12" t="s">
        <v>109</v>
      </c>
      <c r="H17" s="13" t="s">
        <v>525</v>
      </c>
      <c r="I17" s="13" t="str">
        <f t="shared" si="0"/>
        <v>SEWOUT5_10_PR24_OFWAT</v>
      </c>
      <c r="J17" s="13" t="s">
        <v>548</v>
      </c>
      <c r="K17" s="13" t="s">
        <v>549</v>
      </c>
      <c r="L17" s="13" t="s">
        <v>119</v>
      </c>
      <c r="M17" s="14" t="str">
        <f>VLOOKUP($H17, F_Outputs_Mapping!$B$5:$F$23, 2, FALSE)</f>
        <v>Average number of spills per overflow - with unmonitored adjustment - OFWAT view of company forecast</v>
      </c>
      <c r="N17" s="14" t="str">
        <f>VLOOKUP($H17, F_Outputs_Mapping!$B$5:$F$23, 3, FALSE)</f>
        <v xml:space="preserve">Number </v>
      </c>
      <c r="O17" s="14">
        <f>VLOOKUP($H17, F_Outputs_Mapping!$B$5:$F$23, 4, FALSE)</f>
        <v>2</v>
      </c>
      <c r="P17" s="83" t="s">
        <v>520</v>
      </c>
      <c r="Q17" s="83" t="s">
        <v>520</v>
      </c>
      <c r="R17" s="83" t="s">
        <v>520</v>
      </c>
      <c r="S17" s="83" t="s">
        <v>520</v>
      </c>
      <c r="T17" s="83" t="s">
        <v>520</v>
      </c>
      <c r="U17" s="83" t="s">
        <v>520</v>
      </c>
      <c r="V17" s="83" t="s">
        <v>520</v>
      </c>
      <c r="W17" s="83" t="s">
        <v>520</v>
      </c>
      <c r="X17" s="83" t="s">
        <v>520</v>
      </c>
      <c r="Y17" s="83" t="s">
        <v>520</v>
      </c>
      <c r="Z17" s="83" t="s">
        <v>520</v>
      </c>
      <c r="AA17" s="83" t="s">
        <v>520</v>
      </c>
      <c r="AB17" s="83" t="s">
        <v>520</v>
      </c>
      <c r="AC17" s="83" t="s">
        <v>520</v>
      </c>
      <c r="AD17" s="83" t="s">
        <v>520</v>
      </c>
      <c r="AE17" s="83" t="s">
        <v>520</v>
      </c>
      <c r="AF17" s="83" t="s">
        <v>520</v>
      </c>
      <c r="AG17" s="83" t="s">
        <v>520</v>
      </c>
      <c r="AH17" s="83" t="s">
        <v>520</v>
      </c>
    </row>
    <row r="18" spans="1:34" hidden="1" x14ac:dyDescent="0.45">
      <c r="A18" s="9"/>
      <c r="B18" s="11" t="s">
        <v>124</v>
      </c>
      <c r="C18" s="11" t="str">
        <f>_xlfn.XLOOKUP($B18,FD_Lists!$B$4:$B$25,FD_Lists!C$4:C$25)</f>
        <v>South Staffordshire Water</v>
      </c>
      <c r="D18" s="11" t="str">
        <f>_xlfn.XLOOKUP($B18,FD_Lists!$B$4:$B$25,FD_Lists!D$4:D$25)</f>
        <v>England</v>
      </c>
      <c r="E18" s="11" t="str">
        <f>_xlfn.XLOOKUP($B18,FD_Lists!$B$4:$B$25,FD_Lists!E$4:E$25)</f>
        <v>Company</v>
      </c>
      <c r="F18" s="11" t="str">
        <f>_xlfn.XLOOKUP($B18,FD_Lists!$B$4:$B$25,FD_Lists!F$4:F$25)</f>
        <v>WoC</v>
      </c>
      <c r="G18" s="12" t="s">
        <v>109</v>
      </c>
      <c r="H18" s="13" t="s">
        <v>525</v>
      </c>
      <c r="I18" s="13" t="str">
        <f t="shared" si="0"/>
        <v>SSCOUT5_10_PR24_OFWAT</v>
      </c>
      <c r="J18" s="13" t="s">
        <v>548</v>
      </c>
      <c r="K18" s="13" t="s">
        <v>549</v>
      </c>
      <c r="L18" s="13" t="s">
        <v>119</v>
      </c>
      <c r="M18" s="14" t="str">
        <f>VLOOKUP($H18, F_Outputs_Mapping!$B$5:$F$23, 2, FALSE)</f>
        <v>Average number of spills per overflow - with unmonitored adjustment - OFWAT view of company forecast</v>
      </c>
      <c r="N18" s="14" t="str">
        <f>VLOOKUP($H18, F_Outputs_Mapping!$B$5:$F$23, 3, FALSE)</f>
        <v xml:space="preserve">Number </v>
      </c>
      <c r="O18" s="14">
        <f>VLOOKUP($H18, F_Outputs_Mapping!$B$5:$F$23, 4, FALSE)</f>
        <v>2</v>
      </c>
      <c r="P18" s="83" t="s">
        <v>520</v>
      </c>
      <c r="Q18" s="83" t="s">
        <v>520</v>
      </c>
      <c r="R18" s="83" t="s">
        <v>520</v>
      </c>
      <c r="S18" s="83" t="s">
        <v>520</v>
      </c>
      <c r="T18" s="83" t="s">
        <v>520</v>
      </c>
      <c r="U18" s="83" t="s">
        <v>520</v>
      </c>
      <c r="V18" s="83" t="s">
        <v>520</v>
      </c>
      <c r="W18" s="83" t="s">
        <v>520</v>
      </c>
      <c r="X18" s="83" t="s">
        <v>520</v>
      </c>
      <c r="Y18" s="83" t="s">
        <v>520</v>
      </c>
      <c r="Z18" s="83" t="s">
        <v>520</v>
      </c>
      <c r="AA18" s="83" t="s">
        <v>520</v>
      </c>
      <c r="AB18" s="83" t="s">
        <v>520</v>
      </c>
      <c r="AC18" s="83" t="s">
        <v>520</v>
      </c>
      <c r="AD18" s="83" t="s">
        <v>520</v>
      </c>
      <c r="AE18" s="83" t="s">
        <v>520</v>
      </c>
      <c r="AF18" s="83" t="s">
        <v>520</v>
      </c>
      <c r="AG18" s="83" t="s">
        <v>520</v>
      </c>
      <c r="AH18" s="83" t="s">
        <v>520</v>
      </c>
    </row>
    <row r="19" spans="1:34" hidden="1" x14ac:dyDescent="0.45">
      <c r="A19" s="9"/>
      <c r="B19" s="11" t="s">
        <v>125</v>
      </c>
      <c r="C19" s="11" t="str">
        <f>_xlfn.XLOOKUP($B19,FD_Lists!$B$4:$B$25,FD_Lists!C$4:C$25)</f>
        <v>SES Water</v>
      </c>
      <c r="D19" s="11" t="str">
        <f>_xlfn.XLOOKUP($B19,FD_Lists!$B$4:$B$25,FD_Lists!D$4:D$25)</f>
        <v>England</v>
      </c>
      <c r="E19" s="11" t="str">
        <f>_xlfn.XLOOKUP($B19,FD_Lists!$B$4:$B$25,FD_Lists!E$4:E$25)</f>
        <v>Company</v>
      </c>
      <c r="F19" s="11" t="str">
        <f>_xlfn.XLOOKUP($B19,FD_Lists!$B$4:$B$25,FD_Lists!F$4:F$25)</f>
        <v>WoC</v>
      </c>
      <c r="G19" s="12" t="s">
        <v>109</v>
      </c>
      <c r="H19" s="13" t="s">
        <v>525</v>
      </c>
      <c r="I19" s="13" t="str">
        <f t="shared" si="0"/>
        <v>SESOUT5_10_PR24_OFWAT</v>
      </c>
      <c r="J19" s="13" t="s">
        <v>548</v>
      </c>
      <c r="K19" s="13" t="s">
        <v>549</v>
      </c>
      <c r="L19" s="13" t="s">
        <v>119</v>
      </c>
      <c r="M19" s="14" t="str">
        <f>VLOOKUP($H19, F_Outputs_Mapping!$B$5:$F$23, 2, FALSE)</f>
        <v>Average number of spills per overflow - with unmonitored adjustment - OFWAT view of company forecast</v>
      </c>
      <c r="N19" s="14" t="str">
        <f>VLOOKUP($H19, F_Outputs_Mapping!$B$5:$F$23, 3, FALSE)</f>
        <v xml:space="preserve">Number </v>
      </c>
      <c r="O19" s="14">
        <f>VLOOKUP($H19, F_Outputs_Mapping!$B$5:$F$23, 4, FALSE)</f>
        <v>2</v>
      </c>
      <c r="P19" s="83" t="s">
        <v>520</v>
      </c>
      <c r="Q19" s="83" t="s">
        <v>520</v>
      </c>
      <c r="R19" s="83" t="s">
        <v>520</v>
      </c>
      <c r="S19" s="83" t="s">
        <v>520</v>
      </c>
      <c r="T19" s="83" t="s">
        <v>520</v>
      </c>
      <c r="U19" s="83" t="s">
        <v>520</v>
      </c>
      <c r="V19" s="83" t="s">
        <v>520</v>
      </c>
      <c r="W19" s="83" t="s">
        <v>520</v>
      </c>
      <c r="X19" s="83" t="s">
        <v>520</v>
      </c>
      <c r="Y19" s="83" t="s">
        <v>520</v>
      </c>
      <c r="Z19" s="83" t="s">
        <v>520</v>
      </c>
      <c r="AA19" s="83" t="s">
        <v>520</v>
      </c>
      <c r="AB19" s="83" t="s">
        <v>520</v>
      </c>
      <c r="AC19" s="83" t="s">
        <v>520</v>
      </c>
      <c r="AD19" s="83" t="s">
        <v>520</v>
      </c>
      <c r="AE19" s="83" t="s">
        <v>520</v>
      </c>
      <c r="AF19" s="83" t="s">
        <v>520</v>
      </c>
      <c r="AG19" s="83" t="s">
        <v>520</v>
      </c>
      <c r="AH19" s="83" t="s">
        <v>520</v>
      </c>
    </row>
    <row r="20" spans="1:34" hidden="1" x14ac:dyDescent="0.45">
      <c r="A20" s="9"/>
      <c r="B20" s="11" t="s">
        <v>98</v>
      </c>
      <c r="C20" s="11" t="str">
        <f>_xlfn.XLOOKUP($B20,FD_Lists!$B$4:$B$25,FD_Lists!C$4:C$25)</f>
        <v>South West Water</v>
      </c>
      <c r="D20" s="11" t="str">
        <f>_xlfn.XLOOKUP($B20,FD_Lists!$B$4:$B$25,FD_Lists!D$4:D$25)</f>
        <v>England</v>
      </c>
      <c r="E20" s="11" t="str">
        <f>_xlfn.XLOOKUP($B20,FD_Lists!$B$4:$B$25,FD_Lists!E$4:E$25)</f>
        <v>Company</v>
      </c>
      <c r="F20" s="11" t="str">
        <f>_xlfn.XLOOKUP($B20,FD_Lists!$B$4:$B$25,FD_Lists!F$4:F$25)</f>
        <v>WaSC</v>
      </c>
      <c r="G20" s="12" t="s">
        <v>109</v>
      </c>
      <c r="H20" s="13" t="s">
        <v>525</v>
      </c>
      <c r="I20" s="13" t="str">
        <f t="shared" si="0"/>
        <v>SWBOUT5_10_PR24_OFWAT</v>
      </c>
      <c r="J20" s="13" t="s">
        <v>548</v>
      </c>
      <c r="K20" s="13" t="s">
        <v>549</v>
      </c>
      <c r="L20" s="13" t="s">
        <v>119</v>
      </c>
      <c r="M20" s="14" t="str">
        <f>VLOOKUP($H20, F_Outputs_Mapping!$B$5:$F$23, 2, FALSE)</f>
        <v>Average number of spills per overflow - with unmonitored adjustment - OFWAT view of company forecast</v>
      </c>
      <c r="N20" s="14" t="str">
        <f>VLOOKUP($H20, F_Outputs_Mapping!$B$5:$F$23, 3, FALSE)</f>
        <v xml:space="preserve">Number </v>
      </c>
      <c r="O20" s="14">
        <f>VLOOKUP($H20, F_Outputs_Mapping!$B$5:$F$23, 4, FALSE)</f>
        <v>2</v>
      </c>
      <c r="P20" s="99" t="str">
        <f>FD_Input_Final_Data!P20</f>
        <v>-</v>
      </c>
      <c r="Q20" s="99" t="str">
        <f>FD_Input_Final_Data!Q20</f>
        <v>-</v>
      </c>
      <c r="R20" s="99" t="str">
        <f>FD_Input_Final_Data!R20</f>
        <v>-</v>
      </c>
      <c r="S20" s="99" t="str">
        <f>FD_Input_Final_Data!S20</f>
        <v>-</v>
      </c>
      <c r="T20" s="99" t="str">
        <f>FD_Input_Final_Data!T20</f>
        <v>-</v>
      </c>
      <c r="U20" s="99">
        <f>FD_Input_Final_Data!U20</f>
        <v>5.59</v>
      </c>
      <c r="V20" s="99">
        <f>FD_Input_Final_Data!V20</f>
        <v>10.02</v>
      </c>
      <c r="W20" s="99">
        <f>FD_Input_Final_Data!W20</f>
        <v>20.11</v>
      </c>
      <c r="X20" s="99">
        <f>FD_Input_Final_Data!X20</f>
        <v>25.8</v>
      </c>
      <c r="Y20" s="99">
        <f>FD_Input_Final_Data!Y20</f>
        <v>31.38</v>
      </c>
      <c r="Z20" s="99">
        <f>FD_Input_Final_Data!Z20</f>
        <v>31.7</v>
      </c>
      <c r="AA20" s="99">
        <f>FD_Input_Final_Data!AA20</f>
        <v>28.03</v>
      </c>
      <c r="AB20" s="99">
        <f>FD_Input_Final_Data!AB20</f>
        <v>41.02</v>
      </c>
      <c r="AC20" s="99">
        <f>FD_Input_Final_Data!AC20</f>
        <v>26.99</v>
      </c>
      <c r="AD20" s="99">
        <f>FD_Input_Final_Data!AD20</f>
        <v>20</v>
      </c>
      <c r="AE20" s="99">
        <f>FD_Input_Final_Data!AE20</f>
        <v>19.73</v>
      </c>
      <c r="AF20" s="99">
        <f>FD_Input_Final_Data!AF20</f>
        <v>18.72</v>
      </c>
      <c r="AG20" s="99">
        <f>FD_Input_Final_Data!AG20</f>
        <v>17.78</v>
      </c>
      <c r="AH20" s="99">
        <f>FD_Input_Final_Data!AH20</f>
        <v>16.5</v>
      </c>
    </row>
    <row r="21" spans="1:34" hidden="1" x14ac:dyDescent="0.45">
      <c r="A21" s="9"/>
      <c r="B21" s="11" t="s">
        <v>126</v>
      </c>
      <c r="C21" s="11" t="str">
        <f>_xlfn.XLOOKUP($B21,FD_Lists!$B$4:$B$25,FD_Lists!C$4:C$25)</f>
        <v>Bristol Water</v>
      </c>
      <c r="D21" s="11" t="str">
        <f>_xlfn.XLOOKUP($B21,FD_Lists!$B$4:$B$25,FD_Lists!D$4:D$25)</f>
        <v>England</v>
      </c>
      <c r="E21" s="11" t="str">
        <f>_xlfn.XLOOKUP($B21,FD_Lists!$B$4:$B$25,FD_Lists!E$4:E$25)</f>
        <v>Company</v>
      </c>
      <c r="F21" s="11" t="str">
        <f>_xlfn.XLOOKUP($B21,FD_Lists!$B$4:$B$25,FD_Lists!F$4:F$25)</f>
        <v>WoC</v>
      </c>
      <c r="G21" s="12" t="s">
        <v>109</v>
      </c>
      <c r="H21" s="13" t="s">
        <v>525</v>
      </c>
      <c r="I21" s="13" t="str">
        <f t="shared" si="0"/>
        <v>BRLOUT5_10_PR24_OFWAT</v>
      </c>
      <c r="J21" s="13" t="s">
        <v>548</v>
      </c>
      <c r="K21" s="13" t="s">
        <v>549</v>
      </c>
      <c r="L21" s="13" t="s">
        <v>119</v>
      </c>
      <c r="M21" s="14" t="str">
        <f>VLOOKUP($H21, F_Outputs_Mapping!$B$5:$F$23, 2, FALSE)</f>
        <v>Average number of spills per overflow - with unmonitored adjustment - OFWAT view of company forecast</v>
      </c>
      <c r="N21" s="14" t="str">
        <f>VLOOKUP($H21, F_Outputs_Mapping!$B$5:$F$23, 3, FALSE)</f>
        <v xml:space="preserve">Number </v>
      </c>
      <c r="O21" s="14">
        <f>VLOOKUP($H21, F_Outputs_Mapping!$B$5:$F$23, 4, FALSE)</f>
        <v>2</v>
      </c>
      <c r="P21" s="83" t="s">
        <v>520</v>
      </c>
      <c r="Q21" s="83" t="s">
        <v>520</v>
      </c>
      <c r="R21" s="83" t="s">
        <v>520</v>
      </c>
      <c r="S21" s="83" t="s">
        <v>520</v>
      </c>
      <c r="T21" s="83" t="s">
        <v>520</v>
      </c>
      <c r="U21" s="83" t="s">
        <v>520</v>
      </c>
      <c r="V21" s="83" t="s">
        <v>520</v>
      </c>
      <c r="W21" s="83" t="s">
        <v>520</v>
      </c>
      <c r="X21" s="83" t="s">
        <v>520</v>
      </c>
      <c r="Y21" s="83" t="s">
        <v>520</v>
      </c>
      <c r="Z21" s="83" t="s">
        <v>520</v>
      </c>
      <c r="AA21" s="83" t="s">
        <v>520</v>
      </c>
      <c r="AB21" s="83" t="s">
        <v>520</v>
      </c>
      <c r="AC21" s="83" t="s">
        <v>520</v>
      </c>
      <c r="AD21" s="83" t="s">
        <v>520</v>
      </c>
      <c r="AE21" s="83" t="s">
        <v>520</v>
      </c>
      <c r="AF21" s="83" t="s">
        <v>520</v>
      </c>
      <c r="AG21" s="83" t="s">
        <v>520</v>
      </c>
      <c r="AH21" s="83" t="s">
        <v>520</v>
      </c>
    </row>
    <row r="22" spans="1:34" hidden="1" x14ac:dyDescent="0.45">
      <c r="A22" s="9"/>
      <c r="B22" s="10" t="s">
        <v>73</v>
      </c>
      <c r="C22" s="11" t="str">
        <f>_xlfn.XLOOKUP($B22,FD_Lists!$B$4:$B$25,FD_Lists!C$4:C$25)</f>
        <v>Anglian Water</v>
      </c>
      <c r="D22" s="11" t="str">
        <f>_xlfn.XLOOKUP($B22,FD_Lists!$B$4:$B$25,FD_Lists!D$4:D$25)</f>
        <v>England</v>
      </c>
      <c r="E22" s="11" t="str">
        <f>_xlfn.XLOOKUP($B22,FD_Lists!$B$4:$B$25,FD_Lists!E$4:E$25)</f>
        <v>Company</v>
      </c>
      <c r="F22" s="11" t="str">
        <f>_xlfn.XLOOKUP($B22,FD_Lists!$B$4:$B$25,FD_Lists!F$4:F$25)</f>
        <v>WaSC</v>
      </c>
      <c r="G22" s="12" t="s">
        <v>109</v>
      </c>
      <c r="H22" s="13" t="s">
        <v>528</v>
      </c>
      <c r="I22" s="13" t="str">
        <f t="shared" ref="I22:I55" si="1">B22&amp;H22</f>
        <v>ANHOUT5_10_A_PR24_OFWAT</v>
      </c>
      <c r="J22" s="13" t="s">
        <v>548</v>
      </c>
      <c r="K22" s="13" t="s">
        <v>549</v>
      </c>
      <c r="L22" s="13" t="s">
        <v>119</v>
      </c>
      <c r="M22" s="14" t="str">
        <f>VLOOKUP($H22, F_Outputs_Mapping!$B$5:$F$23, 2, FALSE)</f>
        <v>Total number of monitored spills - OFWAT view of company forecast</v>
      </c>
      <c r="N22" s="14" t="str">
        <f>VLOOKUP($H22, F_Outputs_Mapping!$B$5:$F$23, 3, FALSE)</f>
        <v>Number</v>
      </c>
      <c r="O22" s="14">
        <f>VLOOKUP($H22, F_Outputs_Mapping!$B$5:$F$23, 4, FALSE)</f>
        <v>0</v>
      </c>
      <c r="P22" s="99" t="str">
        <f>F_Inputs_Formatted!P56</f>
        <v>-</v>
      </c>
      <c r="Q22" s="99" t="str">
        <f>F_Inputs_Formatted!Q56</f>
        <v>-</v>
      </c>
      <c r="R22" s="99" t="str">
        <f>F_Inputs_Formatted!R56</f>
        <v>-</v>
      </c>
      <c r="S22" s="99" t="str">
        <f>F_Inputs_Formatted!S56</f>
        <v>-</v>
      </c>
      <c r="T22" s="99" t="str">
        <f>F_Inputs_Formatted!T56</f>
        <v>-</v>
      </c>
      <c r="U22" s="99" t="str">
        <f>F_Inputs_Formatted!U56</f>
        <v>-</v>
      </c>
      <c r="V22" s="99" t="str">
        <f>F_Inputs_Formatted!V56</f>
        <v>-</v>
      </c>
      <c r="W22" s="99">
        <f>F_Inputs_Formatted!W56</f>
        <v>5074</v>
      </c>
      <c r="X22" s="99">
        <f>F_Inputs_Formatted!X56</f>
        <v>15257</v>
      </c>
      <c r="Y22" s="99">
        <f>F_Inputs_Formatted!Y56</f>
        <v>17428</v>
      </c>
      <c r="Z22" s="99">
        <f>F_Inputs_Formatted!Z56</f>
        <v>21351</v>
      </c>
      <c r="AA22" s="99">
        <f>F_Inputs_Formatted!AA56</f>
        <v>16082</v>
      </c>
      <c r="AB22" s="99">
        <f>F_Inputs_Formatted!AB56</f>
        <v>32767</v>
      </c>
      <c r="AC22" s="99">
        <f>F_Inputs_Formatted!AC56</f>
        <v>29520</v>
      </c>
      <c r="AD22" s="99">
        <f>F_Inputs_Formatted!AD56</f>
        <v>30792</v>
      </c>
      <c r="AE22" s="99">
        <f>F_Inputs_Formatted!AE56</f>
        <v>29737</v>
      </c>
      <c r="AF22" s="99">
        <f>F_Inputs_Formatted!AF56</f>
        <v>28681</v>
      </c>
      <c r="AG22" s="99">
        <f>F_Inputs_Formatted!AG56</f>
        <v>27626</v>
      </c>
      <c r="AH22" s="99">
        <f>F_Inputs_Formatted!AH56</f>
        <v>26043</v>
      </c>
    </row>
    <row r="23" spans="1:34" hidden="1" x14ac:dyDescent="0.45">
      <c r="A23" s="9"/>
      <c r="B23" s="11" t="s">
        <v>94</v>
      </c>
      <c r="C23" s="11" t="str">
        <f>_xlfn.XLOOKUP($B23,FD_Lists!$B$4:$B$25,FD_Lists!C$4:C$25)</f>
        <v>Dŵr Cymru</v>
      </c>
      <c r="D23" s="11" t="str">
        <f>_xlfn.XLOOKUP($B23,FD_Lists!$B$4:$B$25,FD_Lists!D$4:D$25)</f>
        <v>Wales</v>
      </c>
      <c r="E23" s="11" t="str">
        <f>_xlfn.XLOOKUP($B23,FD_Lists!$B$4:$B$25,FD_Lists!E$4:E$25)</f>
        <v>Company</v>
      </c>
      <c r="F23" s="11" t="str">
        <f>_xlfn.XLOOKUP($B23,FD_Lists!$B$4:$B$25,FD_Lists!F$4:F$25)</f>
        <v>WaSC</v>
      </c>
      <c r="G23" s="12" t="s">
        <v>109</v>
      </c>
      <c r="H23" s="13" t="s">
        <v>528</v>
      </c>
      <c r="I23" s="13" t="str">
        <f t="shared" si="1"/>
        <v>WSHOUT5_10_A_PR24_OFWAT</v>
      </c>
      <c r="J23" s="13" t="s">
        <v>548</v>
      </c>
      <c r="K23" s="13" t="s">
        <v>549</v>
      </c>
      <c r="L23" s="13" t="s">
        <v>119</v>
      </c>
      <c r="M23" s="14" t="str">
        <f>VLOOKUP($H23, F_Outputs_Mapping!$B$5:$F$23, 2, FALSE)</f>
        <v>Total number of monitored spills - OFWAT view of company forecast</v>
      </c>
      <c r="N23" s="14" t="str">
        <f>VLOOKUP($H23, F_Outputs_Mapping!$B$5:$F$23, 3, FALSE)</f>
        <v>Number</v>
      </c>
      <c r="O23" s="14">
        <f>VLOOKUP($H23, F_Outputs_Mapping!$B$5:$F$23, 4, FALSE)</f>
        <v>0</v>
      </c>
      <c r="P23" s="99" t="str">
        <f>F_Inputs_Formatted!P57</f>
        <v>-</v>
      </c>
      <c r="Q23" s="99" t="str">
        <f>F_Inputs_Formatted!Q57</f>
        <v>-</v>
      </c>
      <c r="R23" s="99" t="str">
        <f>F_Inputs_Formatted!R57</f>
        <v>-</v>
      </c>
      <c r="S23" s="99" t="str">
        <f>F_Inputs_Formatted!S57</f>
        <v>-</v>
      </c>
      <c r="T23" s="99" t="str">
        <f>F_Inputs_Formatted!T57</f>
        <v>-</v>
      </c>
      <c r="U23" s="99" t="str">
        <f>F_Inputs_Formatted!U57</f>
        <v>-</v>
      </c>
      <c r="V23" s="99">
        <f>F_Inputs_Formatted!V57</f>
        <v>30237</v>
      </c>
      <c r="W23" s="99">
        <f>F_Inputs_Formatted!W57</f>
        <v>50270</v>
      </c>
      <c r="X23" s="99">
        <f>F_Inputs_Formatted!X57</f>
        <v>76120</v>
      </c>
      <c r="Y23" s="99">
        <f>F_Inputs_Formatted!Y57</f>
        <v>108451</v>
      </c>
      <c r="Z23" s="99">
        <f>F_Inputs_Formatted!Z57</f>
        <v>97955</v>
      </c>
      <c r="AA23" s="99">
        <f>F_Inputs_Formatted!AA57</f>
        <v>86277</v>
      </c>
      <c r="AB23" s="99">
        <f>F_Inputs_Formatted!AB57</f>
        <v>121418</v>
      </c>
      <c r="AC23" s="99">
        <f>F_Inputs_Formatted!AC57</f>
        <v>103527</v>
      </c>
      <c r="AD23" s="99">
        <f>F_Inputs_Formatted!AD57</f>
        <v>103527</v>
      </c>
      <c r="AE23" s="99">
        <f>F_Inputs_Formatted!AE57</f>
        <v>102252</v>
      </c>
      <c r="AF23" s="99">
        <f>F_Inputs_Formatted!AF57</f>
        <v>97156</v>
      </c>
      <c r="AG23" s="99">
        <f>F_Inputs_Formatted!AG57</f>
        <v>87600</v>
      </c>
      <c r="AH23" s="99">
        <f>F_Inputs_Formatted!AH57</f>
        <v>78044</v>
      </c>
    </row>
    <row r="24" spans="1:34" hidden="1" x14ac:dyDescent="0.45">
      <c r="A24" s="9"/>
      <c r="B24" s="11" t="s">
        <v>95</v>
      </c>
      <c r="C24" s="11" t="str">
        <f>_xlfn.XLOOKUP($B24,FD_Lists!$B$4:$B$25,FD_Lists!C$4:C$25)</f>
        <v>Hafren Dyfrdwy</v>
      </c>
      <c r="D24" s="11" t="str">
        <f>_xlfn.XLOOKUP($B24,FD_Lists!$B$4:$B$25,FD_Lists!D$4:D$25)</f>
        <v>Wales</v>
      </c>
      <c r="E24" s="11" t="str">
        <f>_xlfn.XLOOKUP($B24,FD_Lists!$B$4:$B$25,FD_Lists!E$4:E$25)</f>
        <v>Company</v>
      </c>
      <c r="F24" s="11" t="str">
        <f>_xlfn.XLOOKUP($B24,FD_Lists!$B$4:$B$25,FD_Lists!F$4:F$25)</f>
        <v>WaSC</v>
      </c>
      <c r="G24" s="12" t="s">
        <v>109</v>
      </c>
      <c r="H24" s="13" t="s">
        <v>528</v>
      </c>
      <c r="I24" s="13" t="str">
        <f t="shared" si="1"/>
        <v>HDDOUT5_10_A_PR24_OFWAT</v>
      </c>
      <c r="J24" s="13" t="s">
        <v>548</v>
      </c>
      <c r="K24" s="13" t="s">
        <v>549</v>
      </c>
      <c r="L24" s="13" t="s">
        <v>119</v>
      </c>
      <c r="M24" s="14" t="str">
        <f>VLOOKUP($H24, F_Outputs_Mapping!$B$5:$F$23, 2, FALSE)</f>
        <v>Total number of monitored spills - OFWAT view of company forecast</v>
      </c>
      <c r="N24" s="14" t="str">
        <f>VLOOKUP($H24, F_Outputs_Mapping!$B$5:$F$23, 3, FALSE)</f>
        <v>Number</v>
      </c>
      <c r="O24" s="14">
        <f>VLOOKUP($H24, F_Outputs_Mapping!$B$5:$F$23, 4, FALSE)</f>
        <v>0</v>
      </c>
      <c r="P24" s="99" t="str">
        <f>F_Inputs_Formatted!P58</f>
        <v>-</v>
      </c>
      <c r="Q24" s="99" t="str">
        <f>F_Inputs_Formatted!Q58</f>
        <v>-</v>
      </c>
      <c r="R24" s="99" t="str">
        <f>F_Inputs_Formatted!R58</f>
        <v>-</v>
      </c>
      <c r="S24" s="99" t="str">
        <f>F_Inputs_Formatted!S58</f>
        <v>-</v>
      </c>
      <c r="T24" s="99" t="str">
        <f>F_Inputs_Formatted!T58</f>
        <v>-</v>
      </c>
      <c r="U24" s="99" t="str">
        <f>F_Inputs_Formatted!U58</f>
        <v>-</v>
      </c>
      <c r="V24" s="99" t="str">
        <f>F_Inputs_Formatted!V58</f>
        <v>-</v>
      </c>
      <c r="W24" s="99" t="str">
        <f>F_Inputs_Formatted!W58</f>
        <v>-</v>
      </c>
      <c r="X24" s="99" t="str">
        <f>F_Inputs_Formatted!X58</f>
        <v>-</v>
      </c>
      <c r="Y24" s="99">
        <f>F_Inputs_Formatted!Y58</f>
        <v>1269</v>
      </c>
      <c r="Z24" s="99">
        <f>F_Inputs_Formatted!Z58</f>
        <v>1675</v>
      </c>
      <c r="AA24" s="99">
        <f>F_Inputs_Formatted!AA58</f>
        <v>1422</v>
      </c>
      <c r="AB24" s="99">
        <f>F_Inputs_Formatted!AB58</f>
        <v>1982</v>
      </c>
      <c r="AC24" s="99">
        <f>F_Inputs_Formatted!AC58</f>
        <v>2145</v>
      </c>
      <c r="AD24" s="99">
        <f>F_Inputs_Formatted!AD58</f>
        <v>2039</v>
      </c>
      <c r="AE24" s="99">
        <f>F_Inputs_Formatted!AE58</f>
        <v>1932</v>
      </c>
      <c r="AF24" s="99">
        <f>F_Inputs_Formatted!AF58</f>
        <v>1610</v>
      </c>
      <c r="AG24" s="99">
        <f>F_Inputs_Formatted!AG58</f>
        <v>1400</v>
      </c>
      <c r="AH24" s="99">
        <f>F_Inputs_Formatted!AH58</f>
        <v>932</v>
      </c>
    </row>
    <row r="25" spans="1:34" hidden="1" x14ac:dyDescent="0.45">
      <c r="A25" s="9"/>
      <c r="B25" s="11" t="s">
        <v>96</v>
      </c>
      <c r="C25" s="11" t="str">
        <f>_xlfn.XLOOKUP($B25,FD_Lists!$B$4:$B$25,FD_Lists!C$4:C$25)</f>
        <v>Northumbrian Water</v>
      </c>
      <c r="D25" s="11" t="str">
        <f>_xlfn.XLOOKUP($B25,FD_Lists!$B$4:$B$25,FD_Lists!D$4:D$25)</f>
        <v>England</v>
      </c>
      <c r="E25" s="11" t="str">
        <f>_xlfn.XLOOKUP($B25,FD_Lists!$B$4:$B$25,FD_Lists!E$4:E$25)</f>
        <v>Company</v>
      </c>
      <c r="F25" s="11" t="str">
        <f>_xlfn.XLOOKUP($B25,FD_Lists!$B$4:$B$25,FD_Lists!F$4:F$25)</f>
        <v>WaSC</v>
      </c>
      <c r="G25" s="12" t="s">
        <v>109</v>
      </c>
      <c r="H25" s="13" t="s">
        <v>528</v>
      </c>
      <c r="I25" s="13" t="str">
        <f t="shared" si="1"/>
        <v>NESOUT5_10_A_PR24_OFWAT</v>
      </c>
      <c r="J25" s="13" t="s">
        <v>548</v>
      </c>
      <c r="K25" s="13" t="s">
        <v>549</v>
      </c>
      <c r="L25" s="13" t="s">
        <v>119</v>
      </c>
      <c r="M25" s="14" t="str">
        <f>VLOOKUP($H25, F_Outputs_Mapping!$B$5:$F$23, 2, FALSE)</f>
        <v>Total number of monitored spills - OFWAT view of company forecast</v>
      </c>
      <c r="N25" s="14" t="str">
        <f>VLOOKUP($H25, F_Outputs_Mapping!$B$5:$F$23, 3, FALSE)</f>
        <v>Number</v>
      </c>
      <c r="O25" s="14">
        <f>VLOOKUP($H25, F_Outputs_Mapping!$B$5:$F$23, 4, FALSE)</f>
        <v>0</v>
      </c>
      <c r="P25" s="99" t="str">
        <f>F_Inputs_Formatted!P59</f>
        <v>-</v>
      </c>
      <c r="Q25" s="99" t="str">
        <f>F_Inputs_Formatted!Q59</f>
        <v>-</v>
      </c>
      <c r="R25" s="99" t="str">
        <f>F_Inputs_Formatted!R59</f>
        <v>-</v>
      </c>
      <c r="S25" s="99" t="str">
        <f>F_Inputs_Formatted!S59</f>
        <v>-</v>
      </c>
      <c r="T25" s="99" t="str">
        <f>F_Inputs_Formatted!T59</f>
        <v>-</v>
      </c>
      <c r="U25" s="99" t="str">
        <f>F_Inputs_Formatted!U59</f>
        <v>-</v>
      </c>
      <c r="V25" s="99" t="str">
        <f>F_Inputs_Formatted!V59</f>
        <v>-</v>
      </c>
      <c r="W25" s="99" t="str">
        <f>F_Inputs_Formatted!W59</f>
        <v>-</v>
      </c>
      <c r="X25" s="99" t="str">
        <f>F_Inputs_Formatted!X59</f>
        <v>-</v>
      </c>
      <c r="Y25" s="99">
        <f>F_Inputs_Formatted!Y59</f>
        <v>32937</v>
      </c>
      <c r="Z25" s="99">
        <f>F_Inputs_Formatted!Z59</f>
        <v>36483</v>
      </c>
      <c r="AA25" s="99">
        <f>F_Inputs_Formatted!AA59</f>
        <v>29697</v>
      </c>
      <c r="AB25" s="99">
        <f>F_Inputs_Formatted!AB59</f>
        <v>46492</v>
      </c>
      <c r="AC25" s="99">
        <f>F_Inputs_Formatted!AC59</f>
        <v>31280</v>
      </c>
      <c r="AD25" s="99">
        <f>F_Inputs_Formatted!AD59</f>
        <v>30232</v>
      </c>
      <c r="AE25" s="99">
        <f>F_Inputs_Formatted!AE59</f>
        <v>28324</v>
      </c>
      <c r="AF25" s="99">
        <f>F_Inputs_Formatted!AF59</f>
        <v>26181</v>
      </c>
      <c r="AG25" s="99">
        <f>F_Inputs_Formatted!AG59</f>
        <v>24023</v>
      </c>
      <c r="AH25" s="99">
        <f>F_Inputs_Formatted!AH59</f>
        <v>21896</v>
      </c>
    </row>
    <row r="26" spans="1:34" hidden="1" x14ac:dyDescent="0.45">
      <c r="A26" s="9"/>
      <c r="B26" s="11" t="s">
        <v>97</v>
      </c>
      <c r="C26" s="11" t="str">
        <f>_xlfn.XLOOKUP($B26,FD_Lists!$B$4:$B$25,FD_Lists!C$4:C$25)</f>
        <v>Severn Trent Water</v>
      </c>
      <c r="D26" s="11" t="str">
        <f>_xlfn.XLOOKUP($B26,FD_Lists!$B$4:$B$25,FD_Lists!D$4:D$25)</f>
        <v>England</v>
      </c>
      <c r="E26" s="11" t="str">
        <f>_xlfn.XLOOKUP($B26,FD_Lists!$B$4:$B$25,FD_Lists!E$4:E$25)</f>
        <v>Company</v>
      </c>
      <c r="F26" s="11" t="str">
        <f>_xlfn.XLOOKUP($B26,FD_Lists!$B$4:$B$25,FD_Lists!F$4:F$25)</f>
        <v>WaSC</v>
      </c>
      <c r="G26" s="12" t="s">
        <v>109</v>
      </c>
      <c r="H26" s="13" t="s">
        <v>528</v>
      </c>
      <c r="I26" s="13" t="str">
        <f t="shared" si="1"/>
        <v>SVEOUT5_10_A_PR24_OFWAT</v>
      </c>
      <c r="J26" s="13" t="s">
        <v>548</v>
      </c>
      <c r="K26" s="13" t="s">
        <v>549</v>
      </c>
      <c r="L26" s="13" t="s">
        <v>119</v>
      </c>
      <c r="M26" s="14" t="str">
        <f>VLOOKUP($H26, F_Outputs_Mapping!$B$5:$F$23, 2, FALSE)</f>
        <v>Total number of monitored spills - OFWAT view of company forecast</v>
      </c>
      <c r="N26" s="14" t="str">
        <f>VLOOKUP($H26, F_Outputs_Mapping!$B$5:$F$23, 3, FALSE)</f>
        <v>Number</v>
      </c>
      <c r="O26" s="14">
        <f>VLOOKUP($H26, F_Outputs_Mapping!$B$5:$F$23, 4, FALSE)</f>
        <v>0</v>
      </c>
      <c r="P26" s="99" t="str">
        <f>F_Inputs_Formatted!P60</f>
        <v>-</v>
      </c>
      <c r="Q26" s="99" t="str">
        <f>F_Inputs_Formatted!Q60</f>
        <v>-</v>
      </c>
      <c r="R26" s="99" t="str">
        <f>F_Inputs_Formatted!R60</f>
        <v>-</v>
      </c>
      <c r="S26" s="99" t="str">
        <f>F_Inputs_Formatted!S60</f>
        <v>-</v>
      </c>
      <c r="T26" s="99" t="str">
        <f>F_Inputs_Formatted!T60</f>
        <v>-</v>
      </c>
      <c r="U26" s="99">
        <f>F_Inputs_Formatted!U60</f>
        <v>969</v>
      </c>
      <c r="V26" s="99">
        <f>F_Inputs_Formatted!V60</f>
        <v>1500</v>
      </c>
      <c r="W26" s="99">
        <f>F_Inputs_Formatted!W60</f>
        <v>13010</v>
      </c>
      <c r="X26" s="99">
        <f>F_Inputs_Formatted!X60</f>
        <v>39938</v>
      </c>
      <c r="Y26" s="99">
        <f>F_Inputs_Formatted!Y60</f>
        <v>60982</v>
      </c>
      <c r="Z26" s="99">
        <f>F_Inputs_Formatted!Z60</f>
        <v>59676</v>
      </c>
      <c r="AA26" s="99">
        <f>F_Inputs_Formatted!AA60</f>
        <v>44765</v>
      </c>
      <c r="AB26" s="99">
        <f>F_Inputs_Formatted!AB60</f>
        <v>60253</v>
      </c>
      <c r="AC26" s="99">
        <f>F_Inputs_Formatted!AC60</f>
        <v>47883</v>
      </c>
      <c r="AD26" s="99">
        <f>F_Inputs_Formatted!AD60</f>
        <v>45007</v>
      </c>
      <c r="AE26" s="99">
        <f>F_Inputs_Formatted!AE60</f>
        <v>42011</v>
      </c>
      <c r="AF26" s="99">
        <f>F_Inputs_Formatted!AF60</f>
        <v>39032</v>
      </c>
      <c r="AG26" s="99">
        <f>F_Inputs_Formatted!AG60</f>
        <v>36070</v>
      </c>
      <c r="AH26" s="99">
        <f>F_Inputs_Formatted!AH60</f>
        <v>33124</v>
      </c>
    </row>
    <row r="27" spans="1:34" hidden="1" x14ac:dyDescent="0.45">
      <c r="A27" s="9"/>
      <c r="B27" s="11" t="s">
        <v>99</v>
      </c>
      <c r="C27" s="11" t="str">
        <f>_xlfn.XLOOKUP($B27,FD_Lists!$B$4:$B$25,FD_Lists!C$4:C$25)</f>
        <v>Southern Water</v>
      </c>
      <c r="D27" s="11" t="str">
        <f>_xlfn.XLOOKUP($B27,FD_Lists!$B$4:$B$25,FD_Lists!D$4:D$25)</f>
        <v>England</v>
      </c>
      <c r="E27" s="11" t="str">
        <f>_xlfn.XLOOKUP($B27,FD_Lists!$B$4:$B$25,FD_Lists!E$4:E$25)</f>
        <v>Company</v>
      </c>
      <c r="F27" s="11" t="str">
        <f>_xlfn.XLOOKUP($B27,FD_Lists!$B$4:$B$25,FD_Lists!F$4:F$25)</f>
        <v>WaSC</v>
      </c>
      <c r="G27" s="12" t="s">
        <v>109</v>
      </c>
      <c r="H27" s="13" t="s">
        <v>528</v>
      </c>
      <c r="I27" s="13" t="str">
        <f t="shared" si="1"/>
        <v>SRNOUT5_10_A_PR24_OFWAT</v>
      </c>
      <c r="J27" s="13" t="s">
        <v>548</v>
      </c>
      <c r="K27" s="13" t="s">
        <v>549</v>
      </c>
      <c r="L27" s="13" t="s">
        <v>119</v>
      </c>
      <c r="M27" s="14" t="str">
        <f>VLOOKUP($H27, F_Outputs_Mapping!$B$5:$F$23, 2, FALSE)</f>
        <v>Total number of monitored spills - OFWAT view of company forecast</v>
      </c>
      <c r="N27" s="14" t="str">
        <f>VLOOKUP($H27, F_Outputs_Mapping!$B$5:$F$23, 3, FALSE)</f>
        <v>Number</v>
      </c>
      <c r="O27" s="14">
        <f>VLOOKUP($H27, F_Outputs_Mapping!$B$5:$F$23, 4, FALSE)</f>
        <v>0</v>
      </c>
      <c r="P27" s="99" t="str">
        <f>F_Inputs_Formatted!P61</f>
        <v>-</v>
      </c>
      <c r="Q27" s="99" t="str">
        <f>F_Inputs_Formatted!Q61</f>
        <v>-</v>
      </c>
      <c r="R27" s="99" t="str">
        <f>F_Inputs_Formatted!R61</f>
        <v>-</v>
      </c>
      <c r="S27" s="99" t="str">
        <f>F_Inputs_Formatted!S61</f>
        <v>-</v>
      </c>
      <c r="T27" s="99" t="str">
        <f>F_Inputs_Formatted!T61</f>
        <v>-</v>
      </c>
      <c r="U27" s="99" t="str">
        <f>F_Inputs_Formatted!U61</f>
        <v>-</v>
      </c>
      <c r="V27" s="99">
        <f>F_Inputs_Formatted!V61</f>
        <v>9487</v>
      </c>
      <c r="W27" s="99">
        <f>F_Inputs_Formatted!W61</f>
        <v>11247</v>
      </c>
      <c r="X27" s="99">
        <f>F_Inputs_Formatted!X61</f>
        <v>16430</v>
      </c>
      <c r="Y27" s="99">
        <f>F_Inputs_Formatted!Y61</f>
        <v>25323</v>
      </c>
      <c r="Z27" s="99">
        <f>F_Inputs_Formatted!Z61</f>
        <v>19785</v>
      </c>
      <c r="AA27" s="99">
        <f>F_Inputs_Formatted!AA61</f>
        <v>17381</v>
      </c>
      <c r="AB27" s="99">
        <f>F_Inputs_Formatted!AB61</f>
        <v>29923</v>
      </c>
      <c r="AC27" s="99">
        <f>F_Inputs_Formatted!AC61</f>
        <v>17568</v>
      </c>
      <c r="AD27" s="99">
        <f>F_Inputs_Formatted!AD61</f>
        <v>17027</v>
      </c>
      <c r="AE27" s="99">
        <f>F_Inputs_Formatted!AE61</f>
        <v>16992</v>
      </c>
      <c r="AF27" s="99">
        <f>F_Inputs_Formatted!AF61</f>
        <v>16214</v>
      </c>
      <c r="AG27" s="99">
        <f>F_Inputs_Formatted!AG61</f>
        <v>16214</v>
      </c>
      <c r="AH27" s="99">
        <f>F_Inputs_Formatted!AH61</f>
        <v>13924</v>
      </c>
    </row>
    <row r="28" spans="1:34" hidden="1" x14ac:dyDescent="0.45">
      <c r="A28" s="9"/>
      <c r="B28" s="11" t="s">
        <v>100</v>
      </c>
      <c r="C28" s="11" t="str">
        <f>_xlfn.XLOOKUP($B28,FD_Lists!$B$4:$B$25,FD_Lists!C$4:C$25)</f>
        <v>Thames Water</v>
      </c>
      <c r="D28" s="11" t="str">
        <f>_xlfn.XLOOKUP($B28,FD_Lists!$B$4:$B$25,FD_Lists!D$4:D$25)</f>
        <v>England</v>
      </c>
      <c r="E28" s="11" t="str">
        <f>_xlfn.XLOOKUP($B28,FD_Lists!$B$4:$B$25,FD_Lists!E$4:E$25)</f>
        <v>Company</v>
      </c>
      <c r="F28" s="11" t="str">
        <f>_xlfn.XLOOKUP($B28,FD_Lists!$B$4:$B$25,FD_Lists!F$4:F$25)</f>
        <v>WaSC</v>
      </c>
      <c r="G28" s="12" t="s">
        <v>109</v>
      </c>
      <c r="H28" s="13" t="s">
        <v>528</v>
      </c>
      <c r="I28" s="13" t="str">
        <f t="shared" si="1"/>
        <v>TMSOUT5_10_A_PR24_OFWAT</v>
      </c>
      <c r="J28" s="13" t="s">
        <v>548</v>
      </c>
      <c r="K28" s="13" t="s">
        <v>549</v>
      </c>
      <c r="L28" s="13" t="s">
        <v>119</v>
      </c>
      <c r="M28" s="14" t="str">
        <f>VLOOKUP($H28, F_Outputs_Mapping!$B$5:$F$23, 2, FALSE)</f>
        <v>Total number of monitored spills - OFWAT view of company forecast</v>
      </c>
      <c r="N28" s="14" t="str">
        <f>VLOOKUP($H28, F_Outputs_Mapping!$B$5:$F$23, 3, FALSE)</f>
        <v>Number</v>
      </c>
      <c r="O28" s="14">
        <f>VLOOKUP($H28, F_Outputs_Mapping!$B$5:$F$23, 4, FALSE)</f>
        <v>0</v>
      </c>
      <c r="P28" s="99">
        <f>F_Inputs_Formatted!P62</f>
        <v>0</v>
      </c>
      <c r="Q28" s="99">
        <f>F_Inputs_Formatted!Q62</f>
        <v>0</v>
      </c>
      <c r="R28" s="99">
        <f>F_Inputs_Formatted!R62</f>
        <v>0</v>
      </c>
      <c r="S28" s="99">
        <f>F_Inputs_Formatted!S62</f>
        <v>0</v>
      </c>
      <c r="T28" s="99">
        <f>F_Inputs_Formatted!T62</f>
        <v>0</v>
      </c>
      <c r="U28" s="99">
        <f>F_Inputs_Formatted!U62</f>
        <v>0</v>
      </c>
      <c r="V28" s="99">
        <f>F_Inputs_Formatted!V62</f>
        <v>0</v>
      </c>
      <c r="W28" s="99">
        <f>F_Inputs_Formatted!W62</f>
        <v>0</v>
      </c>
      <c r="X28" s="99">
        <f>F_Inputs_Formatted!X62</f>
        <v>0</v>
      </c>
      <c r="Y28" s="99">
        <f>F_Inputs_Formatted!Y62</f>
        <v>18443</v>
      </c>
      <c r="Z28" s="99">
        <f>F_Inputs_Formatted!Z62</f>
        <v>14713</v>
      </c>
      <c r="AA28" s="99">
        <f>F_Inputs_Formatted!AA62</f>
        <v>8014</v>
      </c>
      <c r="AB28" s="99">
        <f>F_Inputs_Formatted!AB62</f>
        <v>16990</v>
      </c>
      <c r="AC28" s="99">
        <f>F_Inputs_Formatted!AC62</f>
        <v>14437</v>
      </c>
      <c r="AD28" s="99">
        <f>F_Inputs_Formatted!AD62</f>
        <v>14733</v>
      </c>
      <c r="AE28" s="99">
        <f>F_Inputs_Formatted!AE62</f>
        <v>12890</v>
      </c>
      <c r="AF28" s="99">
        <f>F_Inputs_Formatted!AF62</f>
        <v>12090</v>
      </c>
      <c r="AG28" s="99">
        <f>F_Inputs_Formatted!AG62</f>
        <v>11982</v>
      </c>
      <c r="AH28" s="99">
        <f>F_Inputs_Formatted!AH62</f>
        <v>10344</v>
      </c>
    </row>
    <row r="29" spans="1:34" hidden="1" x14ac:dyDescent="0.45">
      <c r="A29" s="16" t="s">
        <v>120</v>
      </c>
      <c r="B29" s="11" t="s">
        <v>101</v>
      </c>
      <c r="C29" s="11" t="str">
        <f>_xlfn.XLOOKUP($B29,FD_Lists!$B$4:$B$25,FD_Lists!C$4:C$25)</f>
        <v xml:space="preserve">United Utilities </v>
      </c>
      <c r="D29" s="11" t="str">
        <f>_xlfn.XLOOKUP($B29,FD_Lists!$B$4:$B$25,FD_Lists!D$4:D$25)</f>
        <v>England</v>
      </c>
      <c r="E29" s="11" t="str">
        <f>_xlfn.XLOOKUP($B29,FD_Lists!$B$4:$B$25,FD_Lists!E$4:E$25)</f>
        <v>Company</v>
      </c>
      <c r="F29" s="11" t="str">
        <f>_xlfn.XLOOKUP($B29,FD_Lists!$B$4:$B$25,FD_Lists!F$4:F$25)</f>
        <v>WaSC</v>
      </c>
      <c r="G29" s="12" t="s">
        <v>109</v>
      </c>
      <c r="H29" s="13" t="s">
        <v>528</v>
      </c>
      <c r="I29" s="13" t="str">
        <f t="shared" si="1"/>
        <v>NWTOUT5_10_A_PR24_OFWAT</v>
      </c>
      <c r="J29" s="13" t="s">
        <v>548</v>
      </c>
      <c r="K29" s="13" t="s">
        <v>549</v>
      </c>
      <c r="L29" s="13" t="s">
        <v>119</v>
      </c>
      <c r="M29" s="14" t="str">
        <f>VLOOKUP($H29, F_Outputs_Mapping!$B$5:$F$23, 2, FALSE)</f>
        <v>Total number of monitored spills - OFWAT view of company forecast</v>
      </c>
      <c r="N29" s="14" t="str">
        <f>VLOOKUP($H29, F_Outputs_Mapping!$B$5:$F$23, 3, FALSE)</f>
        <v>Number</v>
      </c>
      <c r="O29" s="14">
        <f>VLOOKUP($H29, F_Outputs_Mapping!$B$5:$F$23, 4, FALSE)</f>
        <v>0</v>
      </c>
      <c r="P29" s="99" t="str">
        <f>F_Inputs_Formatted!P63</f>
        <v>-</v>
      </c>
      <c r="Q29" s="99" t="str">
        <f>F_Inputs_Formatted!Q63</f>
        <v>-</v>
      </c>
      <c r="R29" s="99" t="str">
        <f>F_Inputs_Formatted!R63</f>
        <v>-</v>
      </c>
      <c r="S29" s="99" t="str">
        <f>F_Inputs_Formatted!S63</f>
        <v>-</v>
      </c>
      <c r="T29" s="99" t="str">
        <f>F_Inputs_Formatted!T63</f>
        <v>-</v>
      </c>
      <c r="U29" s="99" t="str">
        <f>F_Inputs_Formatted!U63</f>
        <v>-</v>
      </c>
      <c r="V29" s="99" t="str">
        <f>F_Inputs_Formatted!V63</f>
        <v>-</v>
      </c>
      <c r="W29" s="99" t="str">
        <f>F_Inputs_Formatted!W63</f>
        <v>-</v>
      </c>
      <c r="X29" s="99" t="str">
        <f>F_Inputs_Formatted!X63</f>
        <v>-</v>
      </c>
      <c r="Y29" s="99">
        <f>F_Inputs_Formatted!Y63</f>
        <v>113940</v>
      </c>
      <c r="Z29" s="99">
        <f>F_Inputs_Formatted!Z63</f>
        <v>81677</v>
      </c>
      <c r="AA29" s="99">
        <f>F_Inputs_Formatted!AA63</f>
        <v>69245</v>
      </c>
      <c r="AB29" s="99">
        <f>F_Inputs_Formatted!AB63</f>
        <v>97537</v>
      </c>
      <c r="AC29" s="99">
        <f>F_Inputs_Formatted!AC63</f>
        <v>61029</v>
      </c>
      <c r="AD29" s="99">
        <f>F_Inputs_Formatted!AD63</f>
        <v>59736</v>
      </c>
      <c r="AE29" s="99">
        <f>F_Inputs_Formatted!AE63</f>
        <v>57798</v>
      </c>
      <c r="AF29" s="99">
        <f>F_Inputs_Formatted!AF63</f>
        <v>54606</v>
      </c>
      <c r="AG29" s="99">
        <f>F_Inputs_Formatted!AG63</f>
        <v>50502</v>
      </c>
      <c r="AH29" s="99">
        <f>F_Inputs_Formatted!AH63</f>
        <v>42408</v>
      </c>
    </row>
    <row r="30" spans="1:34" hidden="1" x14ac:dyDescent="0.45">
      <c r="A30" s="9"/>
      <c r="B30" s="11" t="s">
        <v>102</v>
      </c>
      <c r="C30" s="11" t="str">
        <f>_xlfn.XLOOKUP($B30,FD_Lists!$B$4:$B$25,FD_Lists!C$4:C$25)</f>
        <v>Wessex Water</v>
      </c>
      <c r="D30" s="11" t="str">
        <f>_xlfn.XLOOKUP($B30,FD_Lists!$B$4:$B$25,FD_Lists!D$4:D$25)</f>
        <v>England</v>
      </c>
      <c r="E30" s="11" t="str">
        <f>_xlfn.XLOOKUP($B30,FD_Lists!$B$4:$B$25,FD_Lists!E$4:E$25)</f>
        <v>Company</v>
      </c>
      <c r="F30" s="11" t="str">
        <f>_xlfn.XLOOKUP($B30,FD_Lists!$B$4:$B$25,FD_Lists!F$4:F$25)</f>
        <v>WaSC</v>
      </c>
      <c r="G30" s="12" t="s">
        <v>109</v>
      </c>
      <c r="H30" s="13" t="s">
        <v>528</v>
      </c>
      <c r="I30" s="13" t="str">
        <f t="shared" si="1"/>
        <v>WSXOUT5_10_A_PR24_OFWAT</v>
      </c>
      <c r="J30" s="13" t="s">
        <v>548</v>
      </c>
      <c r="K30" s="13" t="s">
        <v>549</v>
      </c>
      <c r="L30" s="13" t="s">
        <v>119</v>
      </c>
      <c r="M30" s="14" t="str">
        <f>VLOOKUP($H30, F_Outputs_Mapping!$B$5:$F$23, 2, FALSE)</f>
        <v>Total number of monitored spills - OFWAT view of company forecast</v>
      </c>
      <c r="N30" s="14" t="str">
        <f>VLOOKUP($H30, F_Outputs_Mapping!$B$5:$F$23, 3, FALSE)</f>
        <v>Number</v>
      </c>
      <c r="O30" s="14">
        <f>VLOOKUP($H30, F_Outputs_Mapping!$B$5:$F$23, 4, FALSE)</f>
        <v>0</v>
      </c>
      <c r="P30" s="99" t="str">
        <f>F_Inputs_Formatted!P64</f>
        <v>-</v>
      </c>
      <c r="Q30" s="99" t="str">
        <f>F_Inputs_Formatted!Q64</f>
        <v>-</v>
      </c>
      <c r="R30" s="99" t="str">
        <f>F_Inputs_Formatted!R64</f>
        <v>-</v>
      </c>
      <c r="S30" s="99" t="str">
        <f>F_Inputs_Formatted!S64</f>
        <v>-</v>
      </c>
      <c r="T30" s="99" t="str">
        <f>F_Inputs_Formatted!T64</f>
        <v>-</v>
      </c>
      <c r="U30" s="99">
        <f>F_Inputs_Formatted!U64</f>
        <v>13960</v>
      </c>
      <c r="V30" s="99">
        <f>F_Inputs_Formatted!V64</f>
        <v>13805</v>
      </c>
      <c r="W30" s="99">
        <f>F_Inputs_Formatted!W64</f>
        <v>27545</v>
      </c>
      <c r="X30" s="99">
        <f>F_Inputs_Formatted!X64</f>
        <v>34706</v>
      </c>
      <c r="Y30" s="99">
        <f>F_Inputs_Formatted!Y64</f>
        <v>40041</v>
      </c>
      <c r="Z30" s="99">
        <f>F_Inputs_Formatted!Z64</f>
        <v>29176</v>
      </c>
      <c r="AA30" s="99">
        <f>F_Inputs_Formatted!AA64</f>
        <v>23983</v>
      </c>
      <c r="AB30" s="99">
        <f>F_Inputs_Formatted!AB64</f>
        <v>41453</v>
      </c>
      <c r="AC30" s="99">
        <f>F_Inputs_Formatted!AC64</f>
        <v>31091</v>
      </c>
      <c r="AD30" s="99">
        <f>F_Inputs_Formatted!AD64</f>
        <v>30428</v>
      </c>
      <c r="AE30" s="99">
        <f>F_Inputs_Formatted!AE64</f>
        <v>30428</v>
      </c>
      <c r="AF30" s="99">
        <f>F_Inputs_Formatted!AF64</f>
        <v>29479</v>
      </c>
      <c r="AG30" s="99">
        <f>F_Inputs_Formatted!AG64</f>
        <v>28493</v>
      </c>
      <c r="AH30" s="99">
        <f>F_Inputs_Formatted!AH64</f>
        <v>25898</v>
      </c>
    </row>
    <row r="31" spans="1:34" hidden="1" x14ac:dyDescent="0.45">
      <c r="A31" s="9"/>
      <c r="B31" s="11" t="s">
        <v>103</v>
      </c>
      <c r="C31" s="11" t="str">
        <f>_xlfn.XLOOKUP($B31,FD_Lists!$B$4:$B$25,FD_Lists!C$4:C$25)</f>
        <v>Yorkshire Water</v>
      </c>
      <c r="D31" s="11" t="str">
        <f>_xlfn.XLOOKUP($B31,FD_Lists!$B$4:$B$25,FD_Lists!D$4:D$25)</f>
        <v>England</v>
      </c>
      <c r="E31" s="11" t="str">
        <f>_xlfn.XLOOKUP($B31,FD_Lists!$B$4:$B$25,FD_Lists!E$4:E$25)</f>
        <v>Company</v>
      </c>
      <c r="F31" s="11" t="str">
        <f>_xlfn.XLOOKUP($B31,FD_Lists!$B$4:$B$25,FD_Lists!F$4:F$25)</f>
        <v>WaSC</v>
      </c>
      <c r="G31" s="12" t="s">
        <v>109</v>
      </c>
      <c r="H31" s="13" t="s">
        <v>528</v>
      </c>
      <c r="I31" s="13" t="str">
        <f t="shared" si="1"/>
        <v>YKYOUT5_10_A_PR24_OFWAT</v>
      </c>
      <c r="J31" s="13" t="s">
        <v>548</v>
      </c>
      <c r="K31" s="13" t="s">
        <v>549</v>
      </c>
      <c r="L31" s="13" t="s">
        <v>119</v>
      </c>
      <c r="M31" s="14" t="str">
        <f>VLOOKUP($H31, F_Outputs_Mapping!$B$5:$F$23, 2, FALSE)</f>
        <v>Total number of monitored spills - OFWAT view of company forecast</v>
      </c>
      <c r="N31" s="14" t="str">
        <f>VLOOKUP($H31, F_Outputs_Mapping!$B$5:$F$23, 3, FALSE)</f>
        <v>Number</v>
      </c>
      <c r="O31" s="14">
        <f>VLOOKUP($H31, F_Outputs_Mapping!$B$5:$F$23, 4, FALSE)</f>
        <v>0</v>
      </c>
      <c r="P31" s="99" t="str">
        <f>F_Inputs_Formatted!P65</f>
        <v>-</v>
      </c>
      <c r="Q31" s="99" t="str">
        <f>F_Inputs_Formatted!Q65</f>
        <v>-</v>
      </c>
      <c r="R31" s="99" t="str">
        <f>F_Inputs_Formatted!R65</f>
        <v>-</v>
      </c>
      <c r="S31" s="99" t="str">
        <f>F_Inputs_Formatted!S65</f>
        <v>-</v>
      </c>
      <c r="T31" s="99" t="str">
        <f>F_Inputs_Formatted!T65</f>
        <v>-</v>
      </c>
      <c r="U31" s="99" t="str">
        <f>F_Inputs_Formatted!U65</f>
        <v>-</v>
      </c>
      <c r="V31" s="99" t="str">
        <f>F_Inputs_Formatted!V65</f>
        <v>-</v>
      </c>
      <c r="W31" s="99" t="str">
        <f>F_Inputs_Formatted!W65</f>
        <v>-</v>
      </c>
      <c r="X31" s="99" t="str">
        <f>F_Inputs_Formatted!X65</f>
        <v>-</v>
      </c>
      <c r="Y31" s="99">
        <f>F_Inputs_Formatted!Y65</f>
        <v>65083</v>
      </c>
      <c r="Z31" s="99">
        <f>F_Inputs_Formatted!Z65</f>
        <v>70062</v>
      </c>
      <c r="AA31" s="99">
        <f>F_Inputs_Formatted!AA65</f>
        <v>54273</v>
      </c>
      <c r="AB31" s="99">
        <f>F_Inputs_Formatted!AB65</f>
        <v>77761</v>
      </c>
      <c r="AC31" s="99">
        <f>F_Inputs_Formatted!AC65</f>
        <v>74412</v>
      </c>
      <c r="AD31" s="99">
        <f>F_Inputs_Formatted!AD65</f>
        <v>64791</v>
      </c>
      <c r="AE31" s="99">
        <f>F_Inputs_Formatted!AE65</f>
        <v>61137</v>
      </c>
      <c r="AF31" s="99">
        <f>F_Inputs_Formatted!AF65</f>
        <v>59390</v>
      </c>
      <c r="AG31" s="99">
        <f>F_Inputs_Formatted!AG65</f>
        <v>55360</v>
      </c>
      <c r="AH31" s="99">
        <f>F_Inputs_Formatted!AH65</f>
        <v>43820</v>
      </c>
    </row>
    <row r="32" spans="1:34" hidden="1" x14ac:dyDescent="0.45">
      <c r="A32" s="9"/>
      <c r="B32" s="11" t="s">
        <v>121</v>
      </c>
      <c r="C32" s="11" t="str">
        <f>_xlfn.XLOOKUP($B32,FD_Lists!$B$4:$B$25,FD_Lists!C$4:C$25)</f>
        <v>Affinity Water</v>
      </c>
      <c r="D32" s="11" t="str">
        <f>_xlfn.XLOOKUP($B32,FD_Lists!$B$4:$B$25,FD_Lists!D$4:D$25)</f>
        <v>England</v>
      </c>
      <c r="E32" s="11" t="str">
        <f>_xlfn.XLOOKUP($B32,FD_Lists!$B$4:$B$25,FD_Lists!E$4:E$25)</f>
        <v>Company</v>
      </c>
      <c r="F32" s="11" t="str">
        <f>_xlfn.XLOOKUP($B32,FD_Lists!$B$4:$B$25,FD_Lists!F$4:F$25)</f>
        <v>WoC</v>
      </c>
      <c r="G32" s="12" t="s">
        <v>109</v>
      </c>
      <c r="H32" s="13" t="s">
        <v>528</v>
      </c>
      <c r="I32" s="13" t="str">
        <f t="shared" si="1"/>
        <v>AFWOUT5_10_A_PR24_OFWAT</v>
      </c>
      <c r="J32" s="13" t="s">
        <v>548</v>
      </c>
      <c r="K32" s="13" t="s">
        <v>549</v>
      </c>
      <c r="L32" s="13" t="s">
        <v>119</v>
      </c>
      <c r="M32" s="14" t="str">
        <f>VLOOKUP($H32, F_Outputs_Mapping!$B$5:$F$23, 2, FALSE)</f>
        <v>Total number of monitored spills - OFWAT view of company forecast</v>
      </c>
      <c r="N32" s="14" t="str">
        <f>VLOOKUP($H32, F_Outputs_Mapping!$B$5:$F$23, 3, FALSE)</f>
        <v>Number</v>
      </c>
      <c r="O32" s="14">
        <f>VLOOKUP($H32, F_Outputs_Mapping!$B$5:$F$23, 4, FALSE)</f>
        <v>0</v>
      </c>
      <c r="P32" s="83" t="s">
        <v>520</v>
      </c>
      <c r="Q32" s="83" t="s">
        <v>520</v>
      </c>
      <c r="R32" s="83" t="s">
        <v>520</v>
      </c>
      <c r="S32" s="83" t="s">
        <v>520</v>
      </c>
      <c r="T32" s="83" t="s">
        <v>520</v>
      </c>
      <c r="U32" s="83" t="s">
        <v>520</v>
      </c>
      <c r="V32" s="83" t="s">
        <v>520</v>
      </c>
      <c r="W32" s="83" t="s">
        <v>520</v>
      </c>
      <c r="X32" s="83" t="s">
        <v>520</v>
      </c>
      <c r="Y32" s="83" t="s">
        <v>520</v>
      </c>
      <c r="Z32" s="83" t="s">
        <v>520</v>
      </c>
      <c r="AA32" s="83" t="s">
        <v>520</v>
      </c>
      <c r="AB32" s="83" t="s">
        <v>520</v>
      </c>
      <c r="AC32" s="83" t="s">
        <v>520</v>
      </c>
      <c r="AD32" s="83" t="s">
        <v>520</v>
      </c>
      <c r="AE32" s="83" t="s">
        <v>520</v>
      </c>
      <c r="AF32" s="83" t="s">
        <v>520</v>
      </c>
      <c r="AG32" s="83" t="s">
        <v>520</v>
      </c>
      <c r="AH32" s="83" t="s">
        <v>520</v>
      </c>
    </row>
    <row r="33" spans="1:34" hidden="1" x14ac:dyDescent="0.45">
      <c r="A33" s="9"/>
      <c r="B33" s="11" t="s">
        <v>122</v>
      </c>
      <c r="C33" s="11" t="str">
        <f>_xlfn.XLOOKUP($B33,FD_Lists!$B$4:$B$25,FD_Lists!C$4:C$25)</f>
        <v>Portsmouth Water</v>
      </c>
      <c r="D33" s="11" t="str">
        <f>_xlfn.XLOOKUP($B33,FD_Lists!$B$4:$B$25,FD_Lists!D$4:D$25)</f>
        <v>England</v>
      </c>
      <c r="E33" s="11" t="str">
        <f>_xlfn.XLOOKUP($B33,FD_Lists!$B$4:$B$25,FD_Lists!E$4:E$25)</f>
        <v>Company</v>
      </c>
      <c r="F33" s="11" t="str">
        <f>_xlfn.XLOOKUP($B33,FD_Lists!$B$4:$B$25,FD_Lists!F$4:F$25)</f>
        <v>WoC</v>
      </c>
      <c r="G33" s="12" t="s">
        <v>109</v>
      </c>
      <c r="H33" s="13" t="s">
        <v>528</v>
      </c>
      <c r="I33" s="13" t="str">
        <f t="shared" si="1"/>
        <v>PRTOUT5_10_A_PR24_OFWAT</v>
      </c>
      <c r="J33" s="13" t="s">
        <v>548</v>
      </c>
      <c r="K33" s="13" t="s">
        <v>549</v>
      </c>
      <c r="L33" s="13" t="s">
        <v>119</v>
      </c>
      <c r="M33" s="14" t="str">
        <f>VLOOKUP($H33, F_Outputs_Mapping!$B$5:$F$23, 2, FALSE)</f>
        <v>Total number of monitored spills - OFWAT view of company forecast</v>
      </c>
      <c r="N33" s="14" t="str">
        <f>VLOOKUP($H33, F_Outputs_Mapping!$B$5:$F$23, 3, FALSE)</f>
        <v>Number</v>
      </c>
      <c r="O33" s="14">
        <f>VLOOKUP($H33, F_Outputs_Mapping!$B$5:$F$23, 4, FALSE)</f>
        <v>0</v>
      </c>
      <c r="P33" s="83" t="s">
        <v>520</v>
      </c>
      <c r="Q33" s="83" t="s">
        <v>520</v>
      </c>
      <c r="R33" s="83" t="s">
        <v>520</v>
      </c>
      <c r="S33" s="83" t="s">
        <v>520</v>
      </c>
      <c r="T33" s="83" t="s">
        <v>520</v>
      </c>
      <c r="U33" s="83" t="s">
        <v>520</v>
      </c>
      <c r="V33" s="83" t="s">
        <v>520</v>
      </c>
      <c r="W33" s="83" t="s">
        <v>520</v>
      </c>
      <c r="X33" s="83" t="s">
        <v>520</v>
      </c>
      <c r="Y33" s="83" t="s">
        <v>520</v>
      </c>
      <c r="Z33" s="83" t="s">
        <v>520</v>
      </c>
      <c r="AA33" s="83" t="s">
        <v>520</v>
      </c>
      <c r="AB33" s="83" t="s">
        <v>520</v>
      </c>
      <c r="AC33" s="83" t="s">
        <v>520</v>
      </c>
      <c r="AD33" s="83" t="s">
        <v>520</v>
      </c>
      <c r="AE33" s="83" t="s">
        <v>520</v>
      </c>
      <c r="AF33" s="83" t="s">
        <v>520</v>
      </c>
      <c r="AG33" s="83" t="s">
        <v>520</v>
      </c>
      <c r="AH33" s="83" t="s">
        <v>520</v>
      </c>
    </row>
    <row r="34" spans="1:34" hidden="1" x14ac:dyDescent="0.45">
      <c r="A34" s="9"/>
      <c r="B34" s="11" t="s">
        <v>123</v>
      </c>
      <c r="C34" s="11" t="str">
        <f>_xlfn.XLOOKUP($B34,FD_Lists!$B$4:$B$25,FD_Lists!C$4:C$25)</f>
        <v>South East Water</v>
      </c>
      <c r="D34" s="11" t="str">
        <f>_xlfn.XLOOKUP($B34,FD_Lists!$B$4:$B$25,FD_Lists!D$4:D$25)</f>
        <v>England</v>
      </c>
      <c r="E34" s="11" t="str">
        <f>_xlfn.XLOOKUP($B34,FD_Lists!$B$4:$B$25,FD_Lists!E$4:E$25)</f>
        <v>Company</v>
      </c>
      <c r="F34" s="11" t="str">
        <f>_xlfn.XLOOKUP($B34,FD_Lists!$B$4:$B$25,FD_Lists!F$4:F$25)</f>
        <v>WoC</v>
      </c>
      <c r="G34" s="12" t="s">
        <v>109</v>
      </c>
      <c r="H34" s="13" t="s">
        <v>528</v>
      </c>
      <c r="I34" s="13" t="str">
        <f t="shared" si="1"/>
        <v>SEWOUT5_10_A_PR24_OFWAT</v>
      </c>
      <c r="J34" s="13" t="s">
        <v>548</v>
      </c>
      <c r="K34" s="13" t="s">
        <v>549</v>
      </c>
      <c r="L34" s="13" t="s">
        <v>119</v>
      </c>
      <c r="M34" s="14" t="str">
        <f>VLOOKUP($H34, F_Outputs_Mapping!$B$5:$F$23, 2, FALSE)</f>
        <v>Total number of monitored spills - OFWAT view of company forecast</v>
      </c>
      <c r="N34" s="14" t="str">
        <f>VLOOKUP($H34, F_Outputs_Mapping!$B$5:$F$23, 3, FALSE)</f>
        <v>Number</v>
      </c>
      <c r="O34" s="14">
        <f>VLOOKUP($H34, F_Outputs_Mapping!$B$5:$F$23, 4, FALSE)</f>
        <v>0</v>
      </c>
      <c r="P34" s="83" t="s">
        <v>520</v>
      </c>
      <c r="Q34" s="83" t="s">
        <v>520</v>
      </c>
      <c r="R34" s="83" t="s">
        <v>520</v>
      </c>
      <c r="S34" s="83" t="s">
        <v>520</v>
      </c>
      <c r="T34" s="83" t="s">
        <v>520</v>
      </c>
      <c r="U34" s="83" t="s">
        <v>520</v>
      </c>
      <c r="V34" s="83" t="s">
        <v>520</v>
      </c>
      <c r="W34" s="83" t="s">
        <v>520</v>
      </c>
      <c r="X34" s="83" t="s">
        <v>520</v>
      </c>
      <c r="Y34" s="83" t="s">
        <v>520</v>
      </c>
      <c r="Z34" s="83" t="s">
        <v>520</v>
      </c>
      <c r="AA34" s="83" t="s">
        <v>520</v>
      </c>
      <c r="AB34" s="83" t="s">
        <v>520</v>
      </c>
      <c r="AC34" s="83" t="s">
        <v>520</v>
      </c>
      <c r="AD34" s="83" t="s">
        <v>520</v>
      </c>
      <c r="AE34" s="83" t="s">
        <v>520</v>
      </c>
      <c r="AF34" s="83" t="s">
        <v>520</v>
      </c>
      <c r="AG34" s="83" t="s">
        <v>520</v>
      </c>
      <c r="AH34" s="83" t="s">
        <v>520</v>
      </c>
    </row>
    <row r="35" spans="1:34" hidden="1" x14ac:dyDescent="0.45">
      <c r="A35" s="9"/>
      <c r="B35" s="11" t="s">
        <v>124</v>
      </c>
      <c r="C35" s="11" t="str">
        <f>_xlfn.XLOOKUP($B35,FD_Lists!$B$4:$B$25,FD_Lists!C$4:C$25)</f>
        <v>South Staffordshire Water</v>
      </c>
      <c r="D35" s="11" t="str">
        <f>_xlfn.XLOOKUP($B35,FD_Lists!$B$4:$B$25,FD_Lists!D$4:D$25)</f>
        <v>England</v>
      </c>
      <c r="E35" s="11" t="str">
        <f>_xlfn.XLOOKUP($B35,FD_Lists!$B$4:$B$25,FD_Lists!E$4:E$25)</f>
        <v>Company</v>
      </c>
      <c r="F35" s="11" t="str">
        <f>_xlfn.XLOOKUP($B35,FD_Lists!$B$4:$B$25,FD_Lists!F$4:F$25)</f>
        <v>WoC</v>
      </c>
      <c r="G35" s="12" t="s">
        <v>109</v>
      </c>
      <c r="H35" s="13" t="s">
        <v>528</v>
      </c>
      <c r="I35" s="13" t="str">
        <f t="shared" si="1"/>
        <v>SSCOUT5_10_A_PR24_OFWAT</v>
      </c>
      <c r="J35" s="13" t="s">
        <v>548</v>
      </c>
      <c r="K35" s="13" t="s">
        <v>549</v>
      </c>
      <c r="L35" s="13" t="s">
        <v>119</v>
      </c>
      <c r="M35" s="14" t="str">
        <f>VLOOKUP($H35, F_Outputs_Mapping!$B$5:$F$23, 2, FALSE)</f>
        <v>Total number of monitored spills - OFWAT view of company forecast</v>
      </c>
      <c r="N35" s="14" t="str">
        <f>VLOOKUP($H35, F_Outputs_Mapping!$B$5:$F$23, 3, FALSE)</f>
        <v>Number</v>
      </c>
      <c r="O35" s="14">
        <f>VLOOKUP($H35, F_Outputs_Mapping!$B$5:$F$23, 4, FALSE)</f>
        <v>0</v>
      </c>
      <c r="P35" s="83" t="s">
        <v>520</v>
      </c>
      <c r="Q35" s="83" t="s">
        <v>520</v>
      </c>
      <c r="R35" s="83" t="s">
        <v>520</v>
      </c>
      <c r="S35" s="83" t="s">
        <v>520</v>
      </c>
      <c r="T35" s="83" t="s">
        <v>520</v>
      </c>
      <c r="U35" s="83" t="s">
        <v>520</v>
      </c>
      <c r="V35" s="83" t="s">
        <v>520</v>
      </c>
      <c r="W35" s="83" t="s">
        <v>520</v>
      </c>
      <c r="X35" s="83" t="s">
        <v>520</v>
      </c>
      <c r="Y35" s="83" t="s">
        <v>520</v>
      </c>
      <c r="Z35" s="83" t="s">
        <v>520</v>
      </c>
      <c r="AA35" s="83" t="s">
        <v>520</v>
      </c>
      <c r="AB35" s="83" t="s">
        <v>520</v>
      </c>
      <c r="AC35" s="83" t="s">
        <v>520</v>
      </c>
      <c r="AD35" s="83" t="s">
        <v>520</v>
      </c>
      <c r="AE35" s="83" t="s">
        <v>520</v>
      </c>
      <c r="AF35" s="83" t="s">
        <v>520</v>
      </c>
      <c r="AG35" s="83" t="s">
        <v>520</v>
      </c>
      <c r="AH35" s="83" t="s">
        <v>520</v>
      </c>
    </row>
    <row r="36" spans="1:34" hidden="1" x14ac:dyDescent="0.45">
      <c r="A36" s="9"/>
      <c r="B36" s="11" t="s">
        <v>125</v>
      </c>
      <c r="C36" s="11" t="str">
        <f>_xlfn.XLOOKUP($B36,FD_Lists!$B$4:$B$25,FD_Lists!C$4:C$25)</f>
        <v>SES Water</v>
      </c>
      <c r="D36" s="11" t="str">
        <f>_xlfn.XLOOKUP($B36,FD_Lists!$B$4:$B$25,FD_Lists!D$4:D$25)</f>
        <v>England</v>
      </c>
      <c r="E36" s="11" t="str">
        <f>_xlfn.XLOOKUP($B36,FD_Lists!$B$4:$B$25,FD_Lists!E$4:E$25)</f>
        <v>Company</v>
      </c>
      <c r="F36" s="11" t="str">
        <f>_xlfn.XLOOKUP($B36,FD_Lists!$B$4:$B$25,FD_Lists!F$4:F$25)</f>
        <v>WoC</v>
      </c>
      <c r="G36" s="12" t="s">
        <v>109</v>
      </c>
      <c r="H36" s="13" t="s">
        <v>528</v>
      </c>
      <c r="I36" s="13" t="str">
        <f t="shared" si="1"/>
        <v>SESOUT5_10_A_PR24_OFWAT</v>
      </c>
      <c r="J36" s="13" t="s">
        <v>548</v>
      </c>
      <c r="K36" s="13" t="s">
        <v>549</v>
      </c>
      <c r="L36" s="13" t="s">
        <v>119</v>
      </c>
      <c r="M36" s="14" t="str">
        <f>VLOOKUP($H36, F_Outputs_Mapping!$B$5:$F$23, 2, FALSE)</f>
        <v>Total number of monitored spills - OFWAT view of company forecast</v>
      </c>
      <c r="N36" s="14" t="str">
        <f>VLOOKUP($H36, F_Outputs_Mapping!$B$5:$F$23, 3, FALSE)</f>
        <v>Number</v>
      </c>
      <c r="O36" s="14">
        <f>VLOOKUP($H36, F_Outputs_Mapping!$B$5:$F$23, 4, FALSE)</f>
        <v>0</v>
      </c>
      <c r="P36" s="83" t="s">
        <v>520</v>
      </c>
      <c r="Q36" s="83" t="s">
        <v>520</v>
      </c>
      <c r="R36" s="83" t="s">
        <v>520</v>
      </c>
      <c r="S36" s="83" t="s">
        <v>520</v>
      </c>
      <c r="T36" s="83" t="s">
        <v>520</v>
      </c>
      <c r="U36" s="83" t="s">
        <v>520</v>
      </c>
      <c r="V36" s="83" t="s">
        <v>520</v>
      </c>
      <c r="W36" s="83" t="s">
        <v>520</v>
      </c>
      <c r="X36" s="83" t="s">
        <v>520</v>
      </c>
      <c r="Y36" s="83" t="s">
        <v>520</v>
      </c>
      <c r="Z36" s="83" t="s">
        <v>520</v>
      </c>
      <c r="AA36" s="83" t="s">
        <v>520</v>
      </c>
      <c r="AB36" s="83" t="s">
        <v>520</v>
      </c>
      <c r="AC36" s="83" t="s">
        <v>520</v>
      </c>
      <c r="AD36" s="83" t="s">
        <v>520</v>
      </c>
      <c r="AE36" s="83" t="s">
        <v>520</v>
      </c>
      <c r="AF36" s="83" t="s">
        <v>520</v>
      </c>
      <c r="AG36" s="83" t="s">
        <v>520</v>
      </c>
      <c r="AH36" s="83" t="s">
        <v>520</v>
      </c>
    </row>
    <row r="37" spans="1:34" hidden="1" x14ac:dyDescent="0.45">
      <c r="A37" s="9"/>
      <c r="B37" s="11" t="s">
        <v>98</v>
      </c>
      <c r="C37" s="11" t="str">
        <f>_xlfn.XLOOKUP($B37,FD_Lists!$B$4:$B$25,FD_Lists!C$4:C$25)</f>
        <v>South West Water</v>
      </c>
      <c r="D37" s="11" t="str">
        <f>_xlfn.XLOOKUP($B37,FD_Lists!$B$4:$B$25,FD_Lists!D$4:D$25)</f>
        <v>England</v>
      </c>
      <c r="E37" s="11" t="str">
        <f>_xlfn.XLOOKUP($B37,FD_Lists!$B$4:$B$25,FD_Lists!E$4:E$25)</f>
        <v>Company</v>
      </c>
      <c r="F37" s="11" t="str">
        <f>_xlfn.XLOOKUP($B37,FD_Lists!$B$4:$B$25,FD_Lists!F$4:F$25)</f>
        <v>WaSC</v>
      </c>
      <c r="G37" s="12" t="s">
        <v>109</v>
      </c>
      <c r="H37" s="13" t="s">
        <v>528</v>
      </c>
      <c r="I37" s="13" t="str">
        <f t="shared" si="1"/>
        <v>SWBOUT5_10_A_PR24_OFWAT</v>
      </c>
      <c r="J37" s="13" t="s">
        <v>548</v>
      </c>
      <c r="K37" s="13" t="s">
        <v>549</v>
      </c>
      <c r="L37" s="13" t="s">
        <v>119</v>
      </c>
      <c r="M37" s="14" t="str">
        <f>VLOOKUP($H37, F_Outputs_Mapping!$B$5:$F$23, 2, FALSE)</f>
        <v>Total number of monitored spills - OFWAT view of company forecast</v>
      </c>
      <c r="N37" s="14" t="str">
        <f>VLOOKUP($H37, F_Outputs_Mapping!$B$5:$F$23, 3, FALSE)</f>
        <v>Number</v>
      </c>
      <c r="O37" s="14">
        <f>VLOOKUP($H37, F_Outputs_Mapping!$B$5:$F$23, 4, FALSE)</f>
        <v>0</v>
      </c>
      <c r="P37" s="99" t="str">
        <f>F_Inputs_Formatted!P71</f>
        <v>-</v>
      </c>
      <c r="Q37" s="99" t="str">
        <f>F_Inputs_Formatted!Q71</f>
        <v>-</v>
      </c>
      <c r="R37" s="99" t="str">
        <f>F_Inputs_Formatted!R71</f>
        <v>-</v>
      </c>
      <c r="S37" s="99" t="str">
        <f>F_Inputs_Formatted!S71</f>
        <v>-</v>
      </c>
      <c r="T37" s="99" t="str">
        <f>F_Inputs_Formatted!T71</f>
        <v>-</v>
      </c>
      <c r="U37" s="99">
        <f>F_Inputs_Formatted!U71</f>
        <v>7494</v>
      </c>
      <c r="V37" s="99">
        <f>F_Inputs_Formatted!V71</f>
        <v>13421</v>
      </c>
      <c r="W37" s="99">
        <f>F_Inputs_Formatted!W71</f>
        <v>26943</v>
      </c>
      <c r="X37" s="99">
        <f>F_Inputs_Formatted!X71</f>
        <v>34576</v>
      </c>
      <c r="Y37" s="99">
        <f>F_Inputs_Formatted!Y71</f>
        <v>42053</v>
      </c>
      <c r="Z37" s="99">
        <f>F_Inputs_Formatted!Z71</f>
        <v>42484</v>
      </c>
      <c r="AA37" s="99">
        <f>F_Inputs_Formatted!AA71</f>
        <v>37562</v>
      </c>
      <c r="AB37" s="99">
        <f>F_Inputs_Formatted!AB71</f>
        <v>58249</v>
      </c>
      <c r="AC37" s="99">
        <f>F_Inputs_Formatted!AC71</f>
        <v>26740</v>
      </c>
      <c r="AD37" s="99">
        <f>F_Inputs_Formatted!AD71</f>
        <v>26069</v>
      </c>
      <c r="AE37" s="99">
        <f>F_Inputs_Formatted!AE71</f>
        <v>25398</v>
      </c>
      <c r="AF37" s="99">
        <f>F_Inputs_Formatted!AF71</f>
        <v>24727</v>
      </c>
      <c r="AG37" s="99">
        <f>F_Inputs_Formatted!AG71</f>
        <v>24056</v>
      </c>
      <c r="AH37" s="99">
        <f>F_Inputs_Formatted!AH71</f>
        <v>23385</v>
      </c>
    </row>
    <row r="38" spans="1:34" hidden="1" x14ac:dyDescent="0.45">
      <c r="A38" s="9"/>
      <c r="B38" s="11" t="s">
        <v>126</v>
      </c>
      <c r="C38" s="11" t="str">
        <f>_xlfn.XLOOKUP($B38,FD_Lists!$B$4:$B$25,FD_Lists!C$4:C$25)</f>
        <v>Bristol Water</v>
      </c>
      <c r="D38" s="11" t="str">
        <f>_xlfn.XLOOKUP($B38,FD_Lists!$B$4:$B$25,FD_Lists!D$4:D$25)</f>
        <v>England</v>
      </c>
      <c r="E38" s="11" t="str">
        <f>_xlfn.XLOOKUP($B38,FD_Lists!$B$4:$B$25,FD_Lists!E$4:E$25)</f>
        <v>Company</v>
      </c>
      <c r="F38" s="11" t="str">
        <f>_xlfn.XLOOKUP($B38,FD_Lists!$B$4:$B$25,FD_Lists!F$4:F$25)</f>
        <v>WoC</v>
      </c>
      <c r="G38" s="12" t="s">
        <v>109</v>
      </c>
      <c r="H38" s="13" t="s">
        <v>528</v>
      </c>
      <c r="I38" s="13" t="str">
        <f t="shared" si="1"/>
        <v>BRLOUT5_10_A_PR24_OFWAT</v>
      </c>
      <c r="J38" s="13" t="s">
        <v>548</v>
      </c>
      <c r="K38" s="13" t="s">
        <v>549</v>
      </c>
      <c r="L38" s="13" t="s">
        <v>119</v>
      </c>
      <c r="M38" s="14" t="str">
        <f>VLOOKUP($H38, F_Outputs_Mapping!$B$5:$F$23, 2, FALSE)</f>
        <v>Total number of monitored spills - OFWAT view of company forecast</v>
      </c>
      <c r="N38" s="14" t="str">
        <f>VLOOKUP($H38, F_Outputs_Mapping!$B$5:$F$23, 3, FALSE)</f>
        <v>Number</v>
      </c>
      <c r="O38" s="14">
        <f>VLOOKUP($H38, F_Outputs_Mapping!$B$5:$F$23, 4, FALSE)</f>
        <v>0</v>
      </c>
      <c r="P38" s="83" t="s">
        <v>520</v>
      </c>
      <c r="Q38" s="83" t="s">
        <v>520</v>
      </c>
      <c r="R38" s="83" t="s">
        <v>520</v>
      </c>
      <c r="S38" s="83" t="s">
        <v>520</v>
      </c>
      <c r="T38" s="83" t="s">
        <v>520</v>
      </c>
      <c r="U38" s="83" t="s">
        <v>520</v>
      </c>
      <c r="V38" s="83" t="s">
        <v>520</v>
      </c>
      <c r="W38" s="83" t="s">
        <v>520</v>
      </c>
      <c r="X38" s="83" t="s">
        <v>520</v>
      </c>
      <c r="Y38" s="83" t="s">
        <v>520</v>
      </c>
      <c r="Z38" s="83" t="s">
        <v>520</v>
      </c>
      <c r="AA38" s="83" t="s">
        <v>520</v>
      </c>
      <c r="AB38" s="83" t="s">
        <v>520</v>
      </c>
      <c r="AC38" s="83" t="s">
        <v>520</v>
      </c>
      <c r="AD38" s="83" t="s">
        <v>520</v>
      </c>
      <c r="AE38" s="83" t="s">
        <v>520</v>
      </c>
      <c r="AF38" s="83" t="s">
        <v>520</v>
      </c>
      <c r="AG38" s="83" t="s">
        <v>520</v>
      </c>
      <c r="AH38" s="83" t="s">
        <v>520</v>
      </c>
    </row>
    <row r="39" spans="1:34" x14ac:dyDescent="0.45">
      <c r="A39" s="9"/>
      <c r="B39" s="10" t="s">
        <v>73</v>
      </c>
      <c r="C39" s="11" t="str">
        <f>_xlfn.XLOOKUP($B39,FD_Lists!$B$4:$B$25,FD_Lists!C$4:C$25)</f>
        <v>Anglian Water</v>
      </c>
      <c r="D39" s="11" t="str">
        <f>_xlfn.XLOOKUP($B39,FD_Lists!$B$4:$B$25,FD_Lists!D$4:D$25)</f>
        <v>England</v>
      </c>
      <c r="E39" s="11" t="str">
        <f>_xlfn.XLOOKUP($B39,FD_Lists!$B$4:$B$25,FD_Lists!E$4:E$25)</f>
        <v>Company</v>
      </c>
      <c r="F39" s="11" t="str">
        <f>_xlfn.XLOOKUP($B39,FD_Lists!$B$4:$B$25,FD_Lists!F$4:F$25)</f>
        <v>WaSC</v>
      </c>
      <c r="G39" s="12" t="s">
        <v>109</v>
      </c>
      <c r="H39" s="13" t="s">
        <v>530</v>
      </c>
      <c r="I39" s="13" t="str">
        <f t="shared" si="1"/>
        <v>ANHOUT5_10_B_PR24_OFWAT</v>
      </c>
      <c r="J39" s="13" t="s">
        <v>548</v>
      </c>
      <c r="K39" s="13" t="s">
        <v>549</v>
      </c>
      <c r="L39" s="13" t="s">
        <v>119</v>
      </c>
      <c r="M39" s="14" t="str">
        <f>VLOOKUP($H39, F_Outputs_Mapping!$B$5:$F$23, 2, FALSE)</f>
        <v>Total number of storm overflows - OFWAT view of company forecast</v>
      </c>
      <c r="N39" s="14" t="str">
        <f>VLOOKUP($H39, F_Outputs_Mapping!$B$5:$F$23, 3, FALSE)</f>
        <v>Number</v>
      </c>
      <c r="O39" s="14">
        <f>VLOOKUP($H39, F_Outputs_Mapping!$B$5:$F$23, 4, FALSE)</f>
        <v>0</v>
      </c>
      <c r="P39" s="99" t="str">
        <f>FD_Input_Final_Data!P73</f>
        <v>-</v>
      </c>
      <c r="Q39" s="99" t="str">
        <f>FD_Input_Final_Data!Q73</f>
        <v>-</v>
      </c>
      <c r="R39" s="99" t="str">
        <f>FD_Input_Final_Data!R73</f>
        <v>-</v>
      </c>
      <c r="S39" s="99" t="str">
        <f>FD_Input_Final_Data!S73</f>
        <v>-</v>
      </c>
      <c r="T39" s="99" t="str">
        <f>FD_Input_Final_Data!T73</f>
        <v>-</v>
      </c>
      <c r="U39" s="99" t="str">
        <f>FD_Input_Final_Data!U73</f>
        <v>-</v>
      </c>
      <c r="V39" s="99" t="str">
        <f>FD_Input_Final_Data!V73</f>
        <v>-</v>
      </c>
      <c r="W39" s="99">
        <f>FD_Input_Final_Data!W73</f>
        <v>1629</v>
      </c>
      <c r="X39" s="99">
        <f>FD_Input_Final_Data!X73</f>
        <v>1646</v>
      </c>
      <c r="Y39" s="99">
        <f>FD_Input_Final_Data!Y73</f>
        <v>1617</v>
      </c>
      <c r="Z39" s="99">
        <f>FD_Input_Final_Data!Z73</f>
        <v>1622</v>
      </c>
      <c r="AA39" s="99">
        <f>FD_Input_Final_Data!AA73</f>
        <v>1566</v>
      </c>
      <c r="AB39" s="99">
        <f>FD_Input_Final_Data!AB73</f>
        <v>1476</v>
      </c>
      <c r="AC39" s="99">
        <f>FD_Input_Final_Data!AC73</f>
        <v>1476</v>
      </c>
      <c r="AD39" s="99">
        <f>FD_Input_Final_Data!AD73</f>
        <v>1476</v>
      </c>
      <c r="AE39" s="99">
        <f>FD_Input_Final_Data!AE73</f>
        <v>1476</v>
      </c>
      <c r="AF39" s="99">
        <f>FD_Input_Final_Data!AF73</f>
        <v>1476</v>
      </c>
      <c r="AG39" s="99">
        <f>FD_Input_Final_Data!AG73</f>
        <v>1476</v>
      </c>
      <c r="AH39" s="99">
        <f>FD_Input_Final_Data!AH73</f>
        <v>1476</v>
      </c>
    </row>
    <row r="40" spans="1:34" x14ac:dyDescent="0.45">
      <c r="A40" s="9"/>
      <c r="B40" s="11" t="s">
        <v>94</v>
      </c>
      <c r="C40" s="11" t="str">
        <f>_xlfn.XLOOKUP($B40,FD_Lists!$B$4:$B$25,FD_Lists!C$4:C$25)</f>
        <v>Dŵr Cymru</v>
      </c>
      <c r="D40" s="11" t="str">
        <f>_xlfn.XLOOKUP($B40,FD_Lists!$B$4:$B$25,FD_Lists!D$4:D$25)</f>
        <v>Wales</v>
      </c>
      <c r="E40" s="11" t="str">
        <f>_xlfn.XLOOKUP($B40,FD_Lists!$B$4:$B$25,FD_Lists!E$4:E$25)</f>
        <v>Company</v>
      </c>
      <c r="F40" s="11" t="str">
        <f>_xlfn.XLOOKUP($B40,FD_Lists!$B$4:$B$25,FD_Lists!F$4:F$25)</f>
        <v>WaSC</v>
      </c>
      <c r="G40" s="12" t="s">
        <v>109</v>
      </c>
      <c r="H40" s="13" t="s">
        <v>530</v>
      </c>
      <c r="I40" s="13" t="str">
        <f t="shared" si="1"/>
        <v>WSHOUT5_10_B_PR24_OFWAT</v>
      </c>
      <c r="J40" s="13" t="s">
        <v>548</v>
      </c>
      <c r="K40" s="13" t="s">
        <v>549</v>
      </c>
      <c r="L40" s="13" t="s">
        <v>119</v>
      </c>
      <c r="M40" s="14" t="str">
        <f>VLOOKUP($H40, F_Outputs_Mapping!$B$5:$F$23, 2, FALSE)</f>
        <v>Total number of storm overflows - OFWAT view of company forecast</v>
      </c>
      <c r="N40" s="14" t="str">
        <f>VLOOKUP($H40, F_Outputs_Mapping!$B$5:$F$23, 3, FALSE)</f>
        <v>Number</v>
      </c>
      <c r="O40" s="14">
        <f>VLOOKUP($H40, F_Outputs_Mapping!$B$5:$F$23, 4, FALSE)</f>
        <v>0</v>
      </c>
      <c r="P40" s="99" t="str">
        <f>FD_Input_Final_Data!P74</f>
        <v>-</v>
      </c>
      <c r="Q40" s="99" t="str">
        <f>FD_Input_Final_Data!Q74</f>
        <v>-</v>
      </c>
      <c r="R40" s="99" t="str">
        <f>FD_Input_Final_Data!R74</f>
        <v>-</v>
      </c>
      <c r="S40" s="99" t="str">
        <f>FD_Input_Final_Data!S74</f>
        <v>-</v>
      </c>
      <c r="T40" s="99" t="str">
        <f>FD_Input_Final_Data!T74</f>
        <v>-</v>
      </c>
      <c r="U40" s="99" t="str">
        <f>FD_Input_Final_Data!U74</f>
        <v>-</v>
      </c>
      <c r="V40" s="99">
        <f>FD_Input_Final_Data!V74</f>
        <v>1014</v>
      </c>
      <c r="W40" s="99">
        <f>FD_Input_Final_Data!W74</f>
        <v>1441</v>
      </c>
      <c r="X40" s="99">
        <f>FD_Input_Final_Data!X74</f>
        <v>1755</v>
      </c>
      <c r="Y40" s="99">
        <f>FD_Input_Final_Data!Y74</f>
        <v>2114</v>
      </c>
      <c r="Z40" s="99">
        <f>FD_Input_Final_Data!Z74</f>
        <v>2312</v>
      </c>
      <c r="AA40" s="99">
        <f>FD_Input_Final_Data!AA74</f>
        <v>2337</v>
      </c>
      <c r="AB40" s="99">
        <f>FD_Input_Final_Data!AB74</f>
        <v>2304</v>
      </c>
      <c r="AC40" s="99">
        <f>FD_Input_Final_Data!AC74</f>
        <v>2304</v>
      </c>
      <c r="AD40" s="99">
        <f>FD_Input_Final_Data!AD74</f>
        <v>2304</v>
      </c>
      <c r="AE40" s="99">
        <f>FD_Input_Final_Data!AE74</f>
        <v>2304</v>
      </c>
      <c r="AF40" s="99">
        <f>FD_Input_Final_Data!AF74</f>
        <v>2304</v>
      </c>
      <c r="AG40" s="99">
        <f>FD_Input_Final_Data!AG74</f>
        <v>2304</v>
      </c>
      <c r="AH40" s="99">
        <f>FD_Input_Final_Data!AH74</f>
        <v>2304</v>
      </c>
    </row>
    <row r="41" spans="1:34" x14ac:dyDescent="0.45">
      <c r="A41" s="9"/>
      <c r="B41" s="11" t="s">
        <v>95</v>
      </c>
      <c r="C41" s="11" t="str">
        <f>_xlfn.XLOOKUP($B41,FD_Lists!$B$4:$B$25,FD_Lists!C$4:C$25)</f>
        <v>Hafren Dyfrdwy</v>
      </c>
      <c r="D41" s="11" t="str">
        <f>_xlfn.XLOOKUP($B41,FD_Lists!$B$4:$B$25,FD_Lists!D$4:D$25)</f>
        <v>Wales</v>
      </c>
      <c r="E41" s="11" t="str">
        <f>_xlfn.XLOOKUP($B41,FD_Lists!$B$4:$B$25,FD_Lists!E$4:E$25)</f>
        <v>Company</v>
      </c>
      <c r="F41" s="11" t="str">
        <f>_xlfn.XLOOKUP($B41,FD_Lists!$B$4:$B$25,FD_Lists!F$4:F$25)</f>
        <v>WaSC</v>
      </c>
      <c r="G41" s="12" t="s">
        <v>109</v>
      </c>
      <c r="H41" s="13" t="s">
        <v>530</v>
      </c>
      <c r="I41" s="13" t="str">
        <f t="shared" si="1"/>
        <v>HDDOUT5_10_B_PR24_OFWAT</v>
      </c>
      <c r="J41" s="13" t="s">
        <v>548</v>
      </c>
      <c r="K41" s="13" t="s">
        <v>549</v>
      </c>
      <c r="L41" s="13" t="s">
        <v>119</v>
      </c>
      <c r="M41" s="14" t="str">
        <f>VLOOKUP($H41, F_Outputs_Mapping!$B$5:$F$23, 2, FALSE)</f>
        <v>Total number of storm overflows - OFWAT view of company forecast</v>
      </c>
      <c r="N41" s="14" t="str">
        <f>VLOOKUP($H41, F_Outputs_Mapping!$B$5:$F$23, 3, FALSE)</f>
        <v>Number</v>
      </c>
      <c r="O41" s="14">
        <f>VLOOKUP($H41, F_Outputs_Mapping!$B$5:$F$23, 4, FALSE)</f>
        <v>0</v>
      </c>
      <c r="P41" s="99" t="str">
        <f>FD_Input_Final_Data!P75</f>
        <v>-</v>
      </c>
      <c r="Q41" s="99" t="str">
        <f>FD_Input_Final_Data!Q75</f>
        <v>-</v>
      </c>
      <c r="R41" s="99" t="str">
        <f>FD_Input_Final_Data!R75</f>
        <v>-</v>
      </c>
      <c r="S41" s="99" t="str">
        <f>FD_Input_Final_Data!S75</f>
        <v>-</v>
      </c>
      <c r="T41" s="99" t="str">
        <f>FD_Input_Final_Data!T75</f>
        <v>-</v>
      </c>
      <c r="U41" s="99" t="str">
        <f>FD_Input_Final_Data!U75</f>
        <v>-</v>
      </c>
      <c r="V41" s="99" t="str">
        <f>FD_Input_Final_Data!V75</f>
        <v>-</v>
      </c>
      <c r="W41" s="99" t="str">
        <f>FD_Input_Final_Data!W75</f>
        <v>-</v>
      </c>
      <c r="X41" s="99" t="str">
        <f>FD_Input_Final_Data!X75</f>
        <v>-</v>
      </c>
      <c r="Y41" s="99">
        <f>FD_Input_Final_Data!Y75</f>
        <v>53</v>
      </c>
      <c r="Z41" s="99">
        <f>FD_Input_Final_Data!Z75</f>
        <v>54</v>
      </c>
      <c r="AA41" s="99">
        <f>FD_Input_Final_Data!AA75</f>
        <v>52</v>
      </c>
      <c r="AB41" s="99">
        <f>FD_Input_Final_Data!AB75</f>
        <v>54</v>
      </c>
      <c r="AC41" s="99">
        <f>FD_Input_Final_Data!AC75</f>
        <v>54</v>
      </c>
      <c r="AD41" s="99">
        <f>FD_Input_Final_Data!AD75</f>
        <v>54</v>
      </c>
      <c r="AE41" s="99">
        <f>FD_Input_Final_Data!AE75</f>
        <v>54</v>
      </c>
      <c r="AF41" s="99">
        <f>FD_Input_Final_Data!AF75</f>
        <v>54</v>
      </c>
      <c r="AG41" s="99">
        <f>FD_Input_Final_Data!AG75</f>
        <v>54</v>
      </c>
      <c r="AH41" s="99">
        <f>FD_Input_Final_Data!AH75</f>
        <v>54</v>
      </c>
    </row>
    <row r="42" spans="1:34" x14ac:dyDescent="0.45">
      <c r="A42" s="9"/>
      <c r="B42" s="11" t="s">
        <v>96</v>
      </c>
      <c r="C42" s="11" t="str">
        <f>_xlfn.XLOOKUP($B42,FD_Lists!$B$4:$B$25,FD_Lists!C$4:C$25)</f>
        <v>Northumbrian Water</v>
      </c>
      <c r="D42" s="11" t="str">
        <f>_xlfn.XLOOKUP($B42,FD_Lists!$B$4:$B$25,FD_Lists!D$4:D$25)</f>
        <v>England</v>
      </c>
      <c r="E42" s="11" t="str">
        <f>_xlfn.XLOOKUP($B42,FD_Lists!$B$4:$B$25,FD_Lists!E$4:E$25)</f>
        <v>Company</v>
      </c>
      <c r="F42" s="11" t="str">
        <f>_xlfn.XLOOKUP($B42,FD_Lists!$B$4:$B$25,FD_Lists!F$4:F$25)</f>
        <v>WaSC</v>
      </c>
      <c r="G42" s="12" t="s">
        <v>109</v>
      </c>
      <c r="H42" s="13" t="s">
        <v>530</v>
      </c>
      <c r="I42" s="13" t="str">
        <f t="shared" si="1"/>
        <v>NESOUT5_10_B_PR24_OFWAT</v>
      </c>
      <c r="J42" s="13" t="s">
        <v>548</v>
      </c>
      <c r="K42" s="13" t="s">
        <v>549</v>
      </c>
      <c r="L42" s="13" t="s">
        <v>119</v>
      </c>
      <c r="M42" s="14" t="str">
        <f>VLOOKUP($H42, F_Outputs_Mapping!$B$5:$F$23, 2, FALSE)</f>
        <v>Total number of storm overflows - OFWAT view of company forecast</v>
      </c>
      <c r="N42" s="14" t="str">
        <f>VLOOKUP($H42, F_Outputs_Mapping!$B$5:$F$23, 3, FALSE)</f>
        <v>Number</v>
      </c>
      <c r="O42" s="14">
        <f>VLOOKUP($H42, F_Outputs_Mapping!$B$5:$F$23, 4, FALSE)</f>
        <v>0</v>
      </c>
      <c r="P42" s="99" t="str">
        <f>FD_Input_Final_Data!P76</f>
        <v>-</v>
      </c>
      <c r="Q42" s="99" t="str">
        <f>FD_Input_Final_Data!Q76</f>
        <v>-</v>
      </c>
      <c r="R42" s="99" t="str">
        <f>FD_Input_Final_Data!R76</f>
        <v>-</v>
      </c>
      <c r="S42" s="99" t="str">
        <f>FD_Input_Final_Data!S76</f>
        <v>-</v>
      </c>
      <c r="T42" s="99" t="str">
        <f>FD_Input_Final_Data!T76</f>
        <v>-</v>
      </c>
      <c r="U42" s="99" t="str">
        <f>FD_Input_Final_Data!U76</f>
        <v>-</v>
      </c>
      <c r="V42" s="99" t="str">
        <f>FD_Input_Final_Data!V76</f>
        <v>-</v>
      </c>
      <c r="W42" s="99" t="str">
        <f>FD_Input_Final_Data!W76</f>
        <v>-</v>
      </c>
      <c r="X42" s="99" t="str">
        <f>FD_Input_Final_Data!X76</f>
        <v>-</v>
      </c>
      <c r="Y42" s="99">
        <f>FD_Input_Final_Data!Y76</f>
        <v>1520</v>
      </c>
      <c r="Z42" s="99">
        <f>FD_Input_Final_Data!Z76</f>
        <v>1567</v>
      </c>
      <c r="AA42" s="99">
        <f>FD_Input_Final_Data!AA76</f>
        <v>1564</v>
      </c>
      <c r="AB42" s="99">
        <f>FD_Input_Final_Data!AB76</f>
        <v>1565</v>
      </c>
      <c r="AC42" s="99">
        <f>FD_Input_Final_Data!AC76</f>
        <v>1564</v>
      </c>
      <c r="AD42" s="99">
        <f>FD_Input_Final_Data!AD76</f>
        <v>1564</v>
      </c>
      <c r="AE42" s="99">
        <f>FD_Input_Final_Data!AE76</f>
        <v>1564</v>
      </c>
      <c r="AF42" s="99">
        <f>FD_Input_Final_Data!AF76</f>
        <v>1564</v>
      </c>
      <c r="AG42" s="99">
        <f>FD_Input_Final_Data!AG76</f>
        <v>1564</v>
      </c>
      <c r="AH42" s="99">
        <f>FD_Input_Final_Data!AH76</f>
        <v>1564</v>
      </c>
    </row>
    <row r="43" spans="1:34" x14ac:dyDescent="0.45">
      <c r="A43" s="9"/>
      <c r="B43" s="11" t="s">
        <v>97</v>
      </c>
      <c r="C43" s="11" t="str">
        <f>_xlfn.XLOOKUP($B43,FD_Lists!$B$4:$B$25,FD_Lists!C$4:C$25)</f>
        <v>Severn Trent Water</v>
      </c>
      <c r="D43" s="11" t="str">
        <f>_xlfn.XLOOKUP($B43,FD_Lists!$B$4:$B$25,FD_Lists!D$4:D$25)</f>
        <v>England</v>
      </c>
      <c r="E43" s="11" t="str">
        <f>_xlfn.XLOOKUP($B43,FD_Lists!$B$4:$B$25,FD_Lists!E$4:E$25)</f>
        <v>Company</v>
      </c>
      <c r="F43" s="11" t="str">
        <f>_xlfn.XLOOKUP($B43,FD_Lists!$B$4:$B$25,FD_Lists!F$4:F$25)</f>
        <v>WaSC</v>
      </c>
      <c r="G43" s="12" t="s">
        <v>109</v>
      </c>
      <c r="H43" s="13" t="s">
        <v>530</v>
      </c>
      <c r="I43" s="13" t="str">
        <f t="shared" si="1"/>
        <v>SVEOUT5_10_B_PR24_OFWAT</v>
      </c>
      <c r="J43" s="13" t="s">
        <v>548</v>
      </c>
      <c r="K43" s="13" t="s">
        <v>549</v>
      </c>
      <c r="L43" s="13" t="s">
        <v>119</v>
      </c>
      <c r="M43" s="14" t="str">
        <f>VLOOKUP($H43, F_Outputs_Mapping!$B$5:$F$23, 2, FALSE)</f>
        <v>Total number of storm overflows - OFWAT view of company forecast</v>
      </c>
      <c r="N43" s="14" t="str">
        <f>VLOOKUP($H43, F_Outputs_Mapping!$B$5:$F$23, 3, FALSE)</f>
        <v>Number</v>
      </c>
      <c r="O43" s="14">
        <f>VLOOKUP($H43, F_Outputs_Mapping!$B$5:$F$23, 4, FALSE)</f>
        <v>0</v>
      </c>
      <c r="P43" s="99" t="str">
        <f>FD_Input_Final_Data!P77</f>
        <v>-</v>
      </c>
      <c r="Q43" s="99" t="str">
        <f>FD_Input_Final_Data!Q77</f>
        <v>-</v>
      </c>
      <c r="R43" s="99" t="str">
        <f>FD_Input_Final_Data!R77</f>
        <v>-</v>
      </c>
      <c r="S43" s="99" t="str">
        <f>FD_Input_Final_Data!S77</f>
        <v>-</v>
      </c>
      <c r="T43" s="99" t="str">
        <f>FD_Input_Final_Data!T77</f>
        <v>-</v>
      </c>
      <c r="U43" s="99">
        <f>FD_Input_Final_Data!U77</f>
        <v>2925</v>
      </c>
      <c r="V43" s="99">
        <f>FD_Input_Final_Data!V77</f>
        <v>3291</v>
      </c>
      <c r="W43" s="99">
        <f>FD_Input_Final_Data!W77</f>
        <v>3203</v>
      </c>
      <c r="X43" s="99">
        <f>FD_Input_Final_Data!X77</f>
        <v>2954</v>
      </c>
      <c r="Y43" s="99">
        <f>FD_Input_Final_Data!Y77</f>
        <v>2961</v>
      </c>
      <c r="Z43" s="99">
        <f>FD_Input_Final_Data!Z77</f>
        <v>2658</v>
      </c>
      <c r="AA43" s="99">
        <f>FD_Input_Final_Data!AA77</f>
        <v>2438</v>
      </c>
      <c r="AB43" s="99">
        <f>FD_Input_Final_Data!AB77</f>
        <v>2421</v>
      </c>
      <c r="AC43" s="99">
        <f>FD_Input_Final_Data!AC77</f>
        <v>2401</v>
      </c>
      <c r="AD43" s="99">
        <f>FD_Input_Final_Data!AD77</f>
        <v>2394</v>
      </c>
      <c r="AE43" s="99">
        <f>FD_Input_Final_Data!AE77</f>
        <v>2387</v>
      </c>
      <c r="AF43" s="99">
        <f>FD_Input_Final_Data!AF77</f>
        <v>2380</v>
      </c>
      <c r="AG43" s="99">
        <f>FD_Input_Final_Data!AG77</f>
        <v>2373</v>
      </c>
      <c r="AH43" s="99">
        <f>FD_Input_Final_Data!AH77</f>
        <v>2366</v>
      </c>
    </row>
    <row r="44" spans="1:34" x14ac:dyDescent="0.45">
      <c r="A44" s="9"/>
      <c r="B44" s="11" t="s">
        <v>99</v>
      </c>
      <c r="C44" s="11" t="str">
        <f>_xlfn.XLOOKUP($B44,FD_Lists!$B$4:$B$25,FD_Lists!C$4:C$25)</f>
        <v>Southern Water</v>
      </c>
      <c r="D44" s="11" t="str">
        <f>_xlfn.XLOOKUP($B44,FD_Lists!$B$4:$B$25,FD_Lists!D$4:D$25)</f>
        <v>England</v>
      </c>
      <c r="E44" s="11" t="str">
        <f>_xlfn.XLOOKUP($B44,FD_Lists!$B$4:$B$25,FD_Lists!E$4:E$25)</f>
        <v>Company</v>
      </c>
      <c r="F44" s="11" t="str">
        <f>_xlfn.XLOOKUP($B44,FD_Lists!$B$4:$B$25,FD_Lists!F$4:F$25)</f>
        <v>WaSC</v>
      </c>
      <c r="G44" s="12" t="s">
        <v>109</v>
      </c>
      <c r="H44" s="13" t="s">
        <v>530</v>
      </c>
      <c r="I44" s="13" t="str">
        <f t="shared" si="1"/>
        <v>SRNOUT5_10_B_PR24_OFWAT</v>
      </c>
      <c r="J44" s="13" t="s">
        <v>548</v>
      </c>
      <c r="K44" s="13" t="s">
        <v>549</v>
      </c>
      <c r="L44" s="13" t="s">
        <v>119</v>
      </c>
      <c r="M44" s="14" t="str">
        <f>VLOOKUP($H44, F_Outputs_Mapping!$B$5:$F$23, 2, FALSE)</f>
        <v>Total number of storm overflows - OFWAT view of company forecast</v>
      </c>
      <c r="N44" s="14" t="str">
        <f>VLOOKUP($H44, F_Outputs_Mapping!$B$5:$F$23, 3, FALSE)</f>
        <v>Number</v>
      </c>
      <c r="O44" s="14">
        <f>VLOOKUP($H44, F_Outputs_Mapping!$B$5:$F$23, 4, FALSE)</f>
        <v>0</v>
      </c>
      <c r="P44" s="99" t="str">
        <f>FD_Input_Final_Data!P78</f>
        <v>-</v>
      </c>
      <c r="Q44" s="99" t="str">
        <f>FD_Input_Final_Data!Q78</f>
        <v>-</v>
      </c>
      <c r="R44" s="99" t="str">
        <f>FD_Input_Final_Data!R78</f>
        <v>-</v>
      </c>
      <c r="S44" s="99" t="str">
        <f>FD_Input_Final_Data!S78</f>
        <v>-</v>
      </c>
      <c r="T44" s="99" t="str">
        <f>FD_Input_Final_Data!T78</f>
        <v>-</v>
      </c>
      <c r="U44" s="99" t="str">
        <f>FD_Input_Final_Data!U78</f>
        <v>-</v>
      </c>
      <c r="V44" s="99">
        <f>FD_Input_Final_Data!V78</f>
        <v>978</v>
      </c>
      <c r="W44" s="99">
        <f>FD_Input_Final_Data!W78</f>
        <v>978</v>
      </c>
      <c r="X44" s="99">
        <f>FD_Input_Final_Data!X78</f>
        <v>978</v>
      </c>
      <c r="Y44" s="99">
        <f>FD_Input_Final_Data!Y78</f>
        <v>978</v>
      </c>
      <c r="Z44" s="99">
        <f>FD_Input_Final_Data!Z78</f>
        <v>978</v>
      </c>
      <c r="AA44" s="99">
        <f>FD_Input_Final_Data!AA78</f>
        <v>978</v>
      </c>
      <c r="AB44" s="99">
        <f>FD_Input_Final_Data!AB78</f>
        <v>976</v>
      </c>
      <c r="AC44" s="99">
        <f>FD_Input_Final_Data!AC78</f>
        <v>976</v>
      </c>
      <c r="AD44" s="99">
        <f>FD_Input_Final_Data!AD78</f>
        <v>976</v>
      </c>
      <c r="AE44" s="99">
        <f>FD_Input_Final_Data!AE78</f>
        <v>976</v>
      </c>
      <c r="AF44" s="99">
        <f>FD_Input_Final_Data!AF78</f>
        <v>976</v>
      </c>
      <c r="AG44" s="99">
        <f>FD_Input_Final_Data!AG78</f>
        <v>976</v>
      </c>
      <c r="AH44" s="99">
        <f>FD_Input_Final_Data!AH78</f>
        <v>976</v>
      </c>
    </row>
    <row r="45" spans="1:34" x14ac:dyDescent="0.45">
      <c r="A45" s="9"/>
      <c r="B45" s="11" t="s">
        <v>100</v>
      </c>
      <c r="C45" s="11" t="str">
        <f>_xlfn.XLOOKUP($B45,FD_Lists!$B$4:$B$25,FD_Lists!C$4:C$25)</f>
        <v>Thames Water</v>
      </c>
      <c r="D45" s="11" t="str">
        <f>_xlfn.XLOOKUP($B45,FD_Lists!$B$4:$B$25,FD_Lists!D$4:D$25)</f>
        <v>England</v>
      </c>
      <c r="E45" s="11" t="str">
        <f>_xlfn.XLOOKUP($B45,FD_Lists!$B$4:$B$25,FD_Lists!E$4:E$25)</f>
        <v>Company</v>
      </c>
      <c r="F45" s="11" t="str">
        <f>_xlfn.XLOOKUP($B45,FD_Lists!$B$4:$B$25,FD_Lists!F$4:F$25)</f>
        <v>WaSC</v>
      </c>
      <c r="G45" s="12" t="s">
        <v>109</v>
      </c>
      <c r="H45" s="13" t="s">
        <v>530</v>
      </c>
      <c r="I45" s="13" t="str">
        <f t="shared" si="1"/>
        <v>TMSOUT5_10_B_PR24_OFWAT</v>
      </c>
      <c r="J45" s="13" t="s">
        <v>548</v>
      </c>
      <c r="K45" s="13" t="s">
        <v>549</v>
      </c>
      <c r="L45" s="13" t="s">
        <v>119</v>
      </c>
      <c r="M45" s="14" t="str">
        <f>VLOOKUP($H45, F_Outputs_Mapping!$B$5:$F$23, 2, FALSE)</f>
        <v>Total number of storm overflows - OFWAT view of company forecast</v>
      </c>
      <c r="N45" s="14" t="str">
        <f>VLOOKUP($H45, F_Outputs_Mapping!$B$5:$F$23, 3, FALSE)</f>
        <v>Number</v>
      </c>
      <c r="O45" s="14">
        <f>VLOOKUP($H45, F_Outputs_Mapping!$B$5:$F$23, 4, FALSE)</f>
        <v>0</v>
      </c>
      <c r="P45" s="99">
        <f>FD_Input_Final_Data!P79</f>
        <v>0</v>
      </c>
      <c r="Q45" s="99">
        <f>FD_Input_Final_Data!Q79</f>
        <v>0</v>
      </c>
      <c r="R45" s="99">
        <f>FD_Input_Final_Data!R79</f>
        <v>0</v>
      </c>
      <c r="S45" s="99">
        <f>FD_Input_Final_Data!S79</f>
        <v>0</v>
      </c>
      <c r="T45" s="99">
        <f>FD_Input_Final_Data!T79</f>
        <v>0</v>
      </c>
      <c r="U45" s="99">
        <f>FD_Input_Final_Data!U79</f>
        <v>0</v>
      </c>
      <c r="V45" s="99">
        <f>FD_Input_Final_Data!V79</f>
        <v>0</v>
      </c>
      <c r="W45" s="99">
        <f>FD_Input_Final_Data!W79</f>
        <v>0</v>
      </c>
      <c r="X45" s="99">
        <f>FD_Input_Final_Data!X79</f>
        <v>0</v>
      </c>
      <c r="Y45" s="99">
        <f>FD_Input_Final_Data!Y79</f>
        <v>606</v>
      </c>
      <c r="Z45" s="99">
        <f>FD_Input_Final_Data!Z79</f>
        <v>606</v>
      </c>
      <c r="AA45" s="99">
        <f>FD_Input_Final_Data!AA79</f>
        <v>606</v>
      </c>
      <c r="AB45" s="99">
        <f>FD_Input_Final_Data!AB79</f>
        <v>619</v>
      </c>
      <c r="AC45" s="99">
        <f>FD_Input_Final_Data!AC79</f>
        <v>606</v>
      </c>
      <c r="AD45" s="99">
        <f>FD_Input_Final_Data!AD79</f>
        <v>606</v>
      </c>
      <c r="AE45" s="99">
        <f>FD_Input_Final_Data!AE79</f>
        <v>606</v>
      </c>
      <c r="AF45" s="99">
        <f>FD_Input_Final_Data!AF79</f>
        <v>606</v>
      </c>
      <c r="AG45" s="99">
        <f>FD_Input_Final_Data!AG79</f>
        <v>606</v>
      </c>
      <c r="AH45" s="99">
        <f>FD_Input_Final_Data!AH79</f>
        <v>606</v>
      </c>
    </row>
    <row r="46" spans="1:34" x14ac:dyDescent="0.45">
      <c r="A46" s="16" t="s">
        <v>120</v>
      </c>
      <c r="B46" s="11" t="s">
        <v>101</v>
      </c>
      <c r="C46" s="11" t="str">
        <f>_xlfn.XLOOKUP($B46,FD_Lists!$B$4:$B$25,FD_Lists!C$4:C$25)</f>
        <v xml:space="preserve">United Utilities </v>
      </c>
      <c r="D46" s="11" t="str">
        <f>_xlfn.XLOOKUP($B46,FD_Lists!$B$4:$B$25,FD_Lists!D$4:D$25)</f>
        <v>England</v>
      </c>
      <c r="E46" s="11" t="str">
        <f>_xlfn.XLOOKUP($B46,FD_Lists!$B$4:$B$25,FD_Lists!E$4:E$25)</f>
        <v>Company</v>
      </c>
      <c r="F46" s="11" t="str">
        <f>_xlfn.XLOOKUP($B46,FD_Lists!$B$4:$B$25,FD_Lists!F$4:F$25)</f>
        <v>WaSC</v>
      </c>
      <c r="G46" s="12" t="s">
        <v>109</v>
      </c>
      <c r="H46" s="13" t="s">
        <v>530</v>
      </c>
      <c r="I46" s="13" t="str">
        <f t="shared" si="1"/>
        <v>NWTOUT5_10_B_PR24_OFWAT</v>
      </c>
      <c r="J46" s="13" t="s">
        <v>548</v>
      </c>
      <c r="K46" s="13" t="s">
        <v>549</v>
      </c>
      <c r="L46" s="13" t="s">
        <v>119</v>
      </c>
      <c r="M46" s="14" t="str">
        <f>VLOOKUP($H46, F_Outputs_Mapping!$B$5:$F$23, 2, FALSE)</f>
        <v>Total number of storm overflows - OFWAT view of company forecast</v>
      </c>
      <c r="N46" s="14" t="str">
        <f>VLOOKUP($H46, F_Outputs_Mapping!$B$5:$F$23, 3, FALSE)</f>
        <v>Number</v>
      </c>
      <c r="O46" s="14">
        <f>VLOOKUP($H46, F_Outputs_Mapping!$B$5:$F$23, 4, FALSE)</f>
        <v>0</v>
      </c>
      <c r="P46" s="99" t="str">
        <f>FD_Input_Final_Data!P80</f>
        <v>-</v>
      </c>
      <c r="Q46" s="99" t="str">
        <f>FD_Input_Final_Data!Q80</f>
        <v>-</v>
      </c>
      <c r="R46" s="99" t="str">
        <f>FD_Input_Final_Data!R80</f>
        <v>-</v>
      </c>
      <c r="S46" s="99" t="str">
        <f>FD_Input_Final_Data!S80</f>
        <v>-</v>
      </c>
      <c r="T46" s="99" t="str">
        <f>FD_Input_Final_Data!T80</f>
        <v>-</v>
      </c>
      <c r="U46" s="99" t="str">
        <f>FD_Input_Final_Data!U80</f>
        <v>-</v>
      </c>
      <c r="V46" s="99" t="str">
        <f>FD_Input_Final_Data!V80</f>
        <v>-</v>
      </c>
      <c r="W46" s="99" t="str">
        <f>FD_Input_Final_Data!W80</f>
        <v>-</v>
      </c>
      <c r="X46" s="99" t="str">
        <f>FD_Input_Final_Data!X80</f>
        <v>-</v>
      </c>
      <c r="Y46" s="99">
        <f>FD_Input_Final_Data!Y80</f>
        <v>1925</v>
      </c>
      <c r="Z46" s="99">
        <f>FD_Input_Final_Data!Z80</f>
        <v>2192</v>
      </c>
      <c r="AA46" s="99">
        <f>FD_Input_Final_Data!AA80</f>
        <v>2254</v>
      </c>
      <c r="AB46" s="99">
        <f>FD_Input_Final_Data!AB80</f>
        <v>2264</v>
      </c>
      <c r="AC46" s="99">
        <f>FD_Input_Final_Data!AC80</f>
        <v>2267</v>
      </c>
      <c r="AD46" s="99">
        <f>FD_Input_Final_Data!AD80</f>
        <v>2267</v>
      </c>
      <c r="AE46" s="99">
        <f>FD_Input_Final_Data!AE80</f>
        <v>2267</v>
      </c>
      <c r="AF46" s="99">
        <f>FD_Input_Final_Data!AF80</f>
        <v>2267</v>
      </c>
      <c r="AG46" s="99">
        <f>FD_Input_Final_Data!AG80</f>
        <v>2267</v>
      </c>
      <c r="AH46" s="99">
        <f>FD_Input_Final_Data!AH80</f>
        <v>2267</v>
      </c>
    </row>
    <row r="47" spans="1:34" x14ac:dyDescent="0.45">
      <c r="A47" s="9"/>
      <c r="B47" s="11" t="s">
        <v>102</v>
      </c>
      <c r="C47" s="11" t="str">
        <f>_xlfn.XLOOKUP($B47,FD_Lists!$B$4:$B$25,FD_Lists!C$4:C$25)</f>
        <v>Wessex Water</v>
      </c>
      <c r="D47" s="11" t="str">
        <f>_xlfn.XLOOKUP($B47,FD_Lists!$B$4:$B$25,FD_Lists!D$4:D$25)</f>
        <v>England</v>
      </c>
      <c r="E47" s="11" t="str">
        <f>_xlfn.XLOOKUP($B47,FD_Lists!$B$4:$B$25,FD_Lists!E$4:E$25)</f>
        <v>Company</v>
      </c>
      <c r="F47" s="11" t="str">
        <f>_xlfn.XLOOKUP($B47,FD_Lists!$B$4:$B$25,FD_Lists!F$4:F$25)</f>
        <v>WaSC</v>
      </c>
      <c r="G47" s="12" t="s">
        <v>109</v>
      </c>
      <c r="H47" s="13" t="s">
        <v>530</v>
      </c>
      <c r="I47" s="13" t="str">
        <f t="shared" si="1"/>
        <v>WSXOUT5_10_B_PR24_OFWAT</v>
      </c>
      <c r="J47" s="13" t="s">
        <v>548</v>
      </c>
      <c r="K47" s="13" t="s">
        <v>549</v>
      </c>
      <c r="L47" s="13" t="s">
        <v>119</v>
      </c>
      <c r="M47" s="14" t="str">
        <f>VLOOKUP($H47, F_Outputs_Mapping!$B$5:$F$23, 2, FALSE)</f>
        <v>Total number of storm overflows - OFWAT view of company forecast</v>
      </c>
      <c r="N47" s="14" t="str">
        <f>VLOOKUP($H47, F_Outputs_Mapping!$B$5:$F$23, 3, FALSE)</f>
        <v>Number</v>
      </c>
      <c r="O47" s="14">
        <f>VLOOKUP($H47, F_Outputs_Mapping!$B$5:$F$23, 4, FALSE)</f>
        <v>0</v>
      </c>
      <c r="P47" s="99" t="str">
        <f>FD_Input_Final_Data!P81</f>
        <v>-</v>
      </c>
      <c r="Q47" s="99" t="str">
        <f>FD_Input_Final_Data!Q81</f>
        <v>-</v>
      </c>
      <c r="R47" s="99" t="str">
        <f>FD_Input_Final_Data!R81</f>
        <v>-</v>
      </c>
      <c r="S47" s="99" t="str">
        <f>FD_Input_Final_Data!S81</f>
        <v>-</v>
      </c>
      <c r="T47" s="99" t="str">
        <f>FD_Input_Final_Data!T81</f>
        <v>-</v>
      </c>
      <c r="U47" s="99">
        <f>FD_Input_Final_Data!U81</f>
        <v>1295</v>
      </c>
      <c r="V47" s="99">
        <f>FD_Input_Final_Data!V81</f>
        <v>1295</v>
      </c>
      <c r="W47" s="99">
        <f>FD_Input_Final_Data!W81</f>
        <v>1295</v>
      </c>
      <c r="X47" s="99">
        <f>FD_Input_Final_Data!X81</f>
        <v>1295</v>
      </c>
      <c r="Y47" s="99">
        <f>FD_Input_Final_Data!Y81</f>
        <v>1295</v>
      </c>
      <c r="Z47" s="99">
        <f>FD_Input_Final_Data!Z81</f>
        <v>1295</v>
      </c>
      <c r="AA47" s="99">
        <f>FD_Input_Final_Data!AA81</f>
        <v>1295</v>
      </c>
      <c r="AB47" s="99">
        <f>FD_Input_Final_Data!AB81</f>
        <v>1295</v>
      </c>
      <c r="AC47" s="99">
        <f>FD_Input_Final_Data!AC81</f>
        <v>1295</v>
      </c>
      <c r="AD47" s="99">
        <f>FD_Input_Final_Data!AD81</f>
        <v>1295</v>
      </c>
      <c r="AE47" s="99">
        <f>FD_Input_Final_Data!AE81</f>
        <v>1295</v>
      </c>
      <c r="AF47" s="99">
        <f>FD_Input_Final_Data!AF81</f>
        <v>1295</v>
      </c>
      <c r="AG47" s="99">
        <f>FD_Input_Final_Data!AG81</f>
        <v>1295</v>
      </c>
      <c r="AH47" s="99">
        <f>FD_Input_Final_Data!AH81</f>
        <v>1295</v>
      </c>
    </row>
    <row r="48" spans="1:34" x14ac:dyDescent="0.45">
      <c r="A48" s="9"/>
      <c r="B48" s="11" t="s">
        <v>103</v>
      </c>
      <c r="C48" s="11" t="str">
        <f>_xlfn.XLOOKUP($B48,FD_Lists!$B$4:$B$25,FD_Lists!C$4:C$25)</f>
        <v>Yorkshire Water</v>
      </c>
      <c r="D48" s="11" t="str">
        <f>_xlfn.XLOOKUP($B48,FD_Lists!$B$4:$B$25,FD_Lists!D$4:D$25)</f>
        <v>England</v>
      </c>
      <c r="E48" s="11" t="str">
        <f>_xlfn.XLOOKUP($B48,FD_Lists!$B$4:$B$25,FD_Lists!E$4:E$25)</f>
        <v>Company</v>
      </c>
      <c r="F48" s="11" t="str">
        <f>_xlfn.XLOOKUP($B48,FD_Lists!$B$4:$B$25,FD_Lists!F$4:F$25)</f>
        <v>WaSC</v>
      </c>
      <c r="G48" s="12" t="s">
        <v>109</v>
      </c>
      <c r="H48" s="13" t="s">
        <v>530</v>
      </c>
      <c r="I48" s="13" t="str">
        <f t="shared" si="1"/>
        <v>YKYOUT5_10_B_PR24_OFWAT</v>
      </c>
      <c r="J48" s="13" t="s">
        <v>548</v>
      </c>
      <c r="K48" s="13" t="s">
        <v>549</v>
      </c>
      <c r="L48" s="13" t="s">
        <v>119</v>
      </c>
      <c r="M48" s="14" t="str">
        <f>VLOOKUP($H48, F_Outputs_Mapping!$B$5:$F$23, 2, FALSE)</f>
        <v>Total number of storm overflows - OFWAT view of company forecast</v>
      </c>
      <c r="N48" s="14" t="str">
        <f>VLOOKUP($H48, F_Outputs_Mapping!$B$5:$F$23, 3, FALSE)</f>
        <v>Number</v>
      </c>
      <c r="O48" s="14">
        <f>VLOOKUP($H48, F_Outputs_Mapping!$B$5:$F$23, 4, FALSE)</f>
        <v>0</v>
      </c>
      <c r="P48" s="99">
        <f>FD_Input_Final_Data!P82</f>
        <v>2206</v>
      </c>
      <c r="Q48" s="99">
        <f>FD_Input_Final_Data!Q82</f>
        <v>2270</v>
      </c>
      <c r="R48" s="99">
        <f>FD_Input_Final_Data!R82</f>
        <v>2262</v>
      </c>
      <c r="S48" s="99">
        <f>FD_Input_Final_Data!S82</f>
        <v>2270</v>
      </c>
      <c r="T48" s="99">
        <f>FD_Input_Final_Data!T82</f>
        <v>2259</v>
      </c>
      <c r="U48" s="99">
        <f>FD_Input_Final_Data!U82</f>
        <v>2241</v>
      </c>
      <c r="V48" s="99">
        <f>FD_Input_Final_Data!V82</f>
        <v>2283</v>
      </c>
      <c r="W48" s="99">
        <f>FD_Input_Final_Data!W82</f>
        <v>2248</v>
      </c>
      <c r="X48" s="99">
        <f>FD_Input_Final_Data!X82</f>
        <v>2258</v>
      </c>
      <c r="Y48" s="99">
        <f>FD_Input_Final_Data!Y82</f>
        <v>2241</v>
      </c>
      <c r="Z48" s="99">
        <f>FD_Input_Final_Data!Z82</f>
        <v>2246</v>
      </c>
      <c r="AA48" s="99">
        <f>FD_Input_Final_Data!AA82</f>
        <v>2221</v>
      </c>
      <c r="AB48" s="99">
        <f>FD_Input_Final_Data!AB82</f>
        <v>2195</v>
      </c>
      <c r="AC48" s="99">
        <f>FD_Input_Final_Data!AC82</f>
        <v>2191</v>
      </c>
      <c r="AD48" s="99">
        <f>FD_Input_Final_Data!AD82</f>
        <v>2191</v>
      </c>
      <c r="AE48" s="99">
        <f>FD_Input_Final_Data!AE82</f>
        <v>2191</v>
      </c>
      <c r="AF48" s="99">
        <f>FD_Input_Final_Data!AF82</f>
        <v>2191</v>
      </c>
      <c r="AG48" s="99">
        <f>FD_Input_Final_Data!AG82</f>
        <v>2191</v>
      </c>
      <c r="AH48" s="99">
        <f>FD_Input_Final_Data!AH82</f>
        <v>2191</v>
      </c>
    </row>
    <row r="49" spans="1:34" x14ac:dyDescent="0.45">
      <c r="A49" s="9"/>
      <c r="B49" s="11" t="s">
        <v>121</v>
      </c>
      <c r="C49" s="11" t="str">
        <f>_xlfn.XLOOKUP($B49,FD_Lists!$B$4:$B$25,FD_Lists!C$4:C$25)</f>
        <v>Affinity Water</v>
      </c>
      <c r="D49" s="11" t="str">
        <f>_xlfn.XLOOKUP($B49,FD_Lists!$B$4:$B$25,FD_Lists!D$4:D$25)</f>
        <v>England</v>
      </c>
      <c r="E49" s="11" t="str">
        <f>_xlfn.XLOOKUP($B49,FD_Lists!$B$4:$B$25,FD_Lists!E$4:E$25)</f>
        <v>Company</v>
      </c>
      <c r="F49" s="11" t="str">
        <f>_xlfn.XLOOKUP($B49,FD_Lists!$B$4:$B$25,FD_Lists!F$4:F$25)</f>
        <v>WoC</v>
      </c>
      <c r="G49" s="12" t="s">
        <v>109</v>
      </c>
      <c r="H49" s="13" t="s">
        <v>530</v>
      </c>
      <c r="I49" s="13" t="str">
        <f t="shared" si="1"/>
        <v>AFWOUT5_10_B_PR24_OFWAT</v>
      </c>
      <c r="J49" s="13" t="s">
        <v>548</v>
      </c>
      <c r="K49" s="13" t="s">
        <v>549</v>
      </c>
      <c r="L49" s="13" t="s">
        <v>119</v>
      </c>
      <c r="M49" s="14" t="str">
        <f>VLOOKUP($H49, F_Outputs_Mapping!$B$5:$F$23, 2, FALSE)</f>
        <v>Total number of storm overflows - OFWAT view of company forecast</v>
      </c>
      <c r="N49" s="14" t="str">
        <f>VLOOKUP($H49, F_Outputs_Mapping!$B$5:$F$23, 3, FALSE)</f>
        <v>Number</v>
      </c>
      <c r="O49" s="14">
        <f>VLOOKUP($H49, F_Outputs_Mapping!$B$5:$F$23, 4, FALSE)</f>
        <v>0</v>
      </c>
      <c r="P49" s="83" t="s">
        <v>520</v>
      </c>
      <c r="Q49" s="83" t="s">
        <v>520</v>
      </c>
      <c r="R49" s="83" t="s">
        <v>520</v>
      </c>
      <c r="S49" s="83" t="s">
        <v>520</v>
      </c>
      <c r="T49" s="83" t="s">
        <v>520</v>
      </c>
      <c r="U49" s="83" t="s">
        <v>520</v>
      </c>
      <c r="V49" s="83" t="s">
        <v>520</v>
      </c>
      <c r="W49" s="83" t="s">
        <v>520</v>
      </c>
      <c r="X49" s="83" t="s">
        <v>520</v>
      </c>
      <c r="Y49" s="83" t="s">
        <v>520</v>
      </c>
      <c r="Z49" s="83" t="s">
        <v>520</v>
      </c>
      <c r="AA49" s="83" t="s">
        <v>520</v>
      </c>
      <c r="AB49" s="83" t="s">
        <v>520</v>
      </c>
      <c r="AC49" s="83" t="s">
        <v>520</v>
      </c>
      <c r="AD49" s="83" t="s">
        <v>520</v>
      </c>
      <c r="AE49" s="83" t="s">
        <v>520</v>
      </c>
      <c r="AF49" s="83" t="s">
        <v>520</v>
      </c>
      <c r="AG49" s="83" t="s">
        <v>520</v>
      </c>
      <c r="AH49" s="83" t="s">
        <v>520</v>
      </c>
    </row>
    <row r="50" spans="1:34" x14ac:dyDescent="0.45">
      <c r="A50" s="9"/>
      <c r="B50" s="11" t="s">
        <v>122</v>
      </c>
      <c r="C50" s="11" t="str">
        <f>_xlfn.XLOOKUP($B50,FD_Lists!$B$4:$B$25,FD_Lists!C$4:C$25)</f>
        <v>Portsmouth Water</v>
      </c>
      <c r="D50" s="11" t="str">
        <f>_xlfn.XLOOKUP($B50,FD_Lists!$B$4:$B$25,FD_Lists!D$4:D$25)</f>
        <v>England</v>
      </c>
      <c r="E50" s="11" t="str">
        <f>_xlfn.XLOOKUP($B50,FD_Lists!$B$4:$B$25,FD_Lists!E$4:E$25)</f>
        <v>Company</v>
      </c>
      <c r="F50" s="11" t="str">
        <f>_xlfn.XLOOKUP($B50,FD_Lists!$B$4:$B$25,FD_Lists!F$4:F$25)</f>
        <v>WoC</v>
      </c>
      <c r="G50" s="12" t="s">
        <v>109</v>
      </c>
      <c r="H50" s="13" t="s">
        <v>530</v>
      </c>
      <c r="I50" s="13" t="str">
        <f t="shared" si="1"/>
        <v>PRTOUT5_10_B_PR24_OFWAT</v>
      </c>
      <c r="J50" s="13" t="s">
        <v>548</v>
      </c>
      <c r="K50" s="13" t="s">
        <v>549</v>
      </c>
      <c r="L50" s="13" t="s">
        <v>119</v>
      </c>
      <c r="M50" s="14" t="str">
        <f>VLOOKUP($H50, F_Outputs_Mapping!$B$5:$F$23, 2, FALSE)</f>
        <v>Total number of storm overflows - OFWAT view of company forecast</v>
      </c>
      <c r="N50" s="14" t="str">
        <f>VLOOKUP($H50, F_Outputs_Mapping!$B$5:$F$23, 3, FALSE)</f>
        <v>Number</v>
      </c>
      <c r="O50" s="14">
        <f>VLOOKUP($H50, F_Outputs_Mapping!$B$5:$F$23, 4, FALSE)</f>
        <v>0</v>
      </c>
      <c r="P50" s="83" t="s">
        <v>520</v>
      </c>
      <c r="Q50" s="83" t="s">
        <v>520</v>
      </c>
      <c r="R50" s="83" t="s">
        <v>520</v>
      </c>
      <c r="S50" s="83" t="s">
        <v>520</v>
      </c>
      <c r="T50" s="83" t="s">
        <v>520</v>
      </c>
      <c r="U50" s="83" t="s">
        <v>520</v>
      </c>
      <c r="V50" s="83" t="s">
        <v>520</v>
      </c>
      <c r="W50" s="83" t="s">
        <v>520</v>
      </c>
      <c r="X50" s="83" t="s">
        <v>520</v>
      </c>
      <c r="Y50" s="83" t="s">
        <v>520</v>
      </c>
      <c r="Z50" s="83" t="s">
        <v>520</v>
      </c>
      <c r="AA50" s="83" t="s">
        <v>520</v>
      </c>
      <c r="AB50" s="83" t="s">
        <v>520</v>
      </c>
      <c r="AC50" s="83" t="s">
        <v>520</v>
      </c>
      <c r="AD50" s="83" t="s">
        <v>520</v>
      </c>
      <c r="AE50" s="83" t="s">
        <v>520</v>
      </c>
      <c r="AF50" s="83" t="s">
        <v>520</v>
      </c>
      <c r="AG50" s="83" t="s">
        <v>520</v>
      </c>
      <c r="AH50" s="83" t="s">
        <v>520</v>
      </c>
    </row>
    <row r="51" spans="1:34" x14ac:dyDescent="0.45">
      <c r="A51" s="9"/>
      <c r="B51" s="11" t="s">
        <v>123</v>
      </c>
      <c r="C51" s="11" t="str">
        <f>_xlfn.XLOOKUP($B51,FD_Lists!$B$4:$B$25,FD_Lists!C$4:C$25)</f>
        <v>South East Water</v>
      </c>
      <c r="D51" s="11" t="str">
        <f>_xlfn.XLOOKUP($B51,FD_Lists!$B$4:$B$25,FD_Lists!D$4:D$25)</f>
        <v>England</v>
      </c>
      <c r="E51" s="11" t="str">
        <f>_xlfn.XLOOKUP($B51,FD_Lists!$B$4:$B$25,FD_Lists!E$4:E$25)</f>
        <v>Company</v>
      </c>
      <c r="F51" s="11" t="str">
        <f>_xlfn.XLOOKUP($B51,FD_Lists!$B$4:$B$25,FD_Lists!F$4:F$25)</f>
        <v>WoC</v>
      </c>
      <c r="G51" s="12" t="s">
        <v>109</v>
      </c>
      <c r="H51" s="13" t="s">
        <v>530</v>
      </c>
      <c r="I51" s="13" t="str">
        <f t="shared" si="1"/>
        <v>SEWOUT5_10_B_PR24_OFWAT</v>
      </c>
      <c r="J51" s="13" t="s">
        <v>548</v>
      </c>
      <c r="K51" s="13" t="s">
        <v>549</v>
      </c>
      <c r="L51" s="13" t="s">
        <v>119</v>
      </c>
      <c r="M51" s="14" t="str">
        <f>VLOOKUP($H51, F_Outputs_Mapping!$B$5:$F$23, 2, FALSE)</f>
        <v>Total number of storm overflows - OFWAT view of company forecast</v>
      </c>
      <c r="N51" s="14" t="str">
        <f>VLOOKUP($H51, F_Outputs_Mapping!$B$5:$F$23, 3, FALSE)</f>
        <v>Number</v>
      </c>
      <c r="O51" s="14">
        <f>VLOOKUP($H51, F_Outputs_Mapping!$B$5:$F$23, 4, FALSE)</f>
        <v>0</v>
      </c>
      <c r="P51" s="83" t="s">
        <v>520</v>
      </c>
      <c r="Q51" s="83" t="s">
        <v>520</v>
      </c>
      <c r="R51" s="83" t="s">
        <v>520</v>
      </c>
      <c r="S51" s="83" t="s">
        <v>520</v>
      </c>
      <c r="T51" s="83" t="s">
        <v>520</v>
      </c>
      <c r="U51" s="83" t="s">
        <v>520</v>
      </c>
      <c r="V51" s="83" t="s">
        <v>520</v>
      </c>
      <c r="W51" s="83" t="s">
        <v>520</v>
      </c>
      <c r="X51" s="83" t="s">
        <v>520</v>
      </c>
      <c r="Y51" s="83" t="s">
        <v>520</v>
      </c>
      <c r="Z51" s="83" t="s">
        <v>520</v>
      </c>
      <c r="AA51" s="83" t="s">
        <v>520</v>
      </c>
      <c r="AB51" s="83" t="s">
        <v>520</v>
      </c>
      <c r="AC51" s="83" t="s">
        <v>520</v>
      </c>
      <c r="AD51" s="83" t="s">
        <v>520</v>
      </c>
      <c r="AE51" s="83" t="s">
        <v>520</v>
      </c>
      <c r="AF51" s="83" t="s">
        <v>520</v>
      </c>
      <c r="AG51" s="83" t="s">
        <v>520</v>
      </c>
      <c r="AH51" s="83" t="s">
        <v>520</v>
      </c>
    </row>
    <row r="52" spans="1:34" x14ac:dyDescent="0.45">
      <c r="A52" s="9"/>
      <c r="B52" s="11" t="s">
        <v>124</v>
      </c>
      <c r="C52" s="11" t="str">
        <f>_xlfn.XLOOKUP($B52,FD_Lists!$B$4:$B$25,FD_Lists!C$4:C$25)</f>
        <v>South Staffordshire Water</v>
      </c>
      <c r="D52" s="11" t="str">
        <f>_xlfn.XLOOKUP($B52,FD_Lists!$B$4:$B$25,FD_Lists!D$4:D$25)</f>
        <v>England</v>
      </c>
      <c r="E52" s="11" t="str">
        <f>_xlfn.XLOOKUP($B52,FD_Lists!$B$4:$B$25,FD_Lists!E$4:E$25)</f>
        <v>Company</v>
      </c>
      <c r="F52" s="11" t="str">
        <f>_xlfn.XLOOKUP($B52,FD_Lists!$B$4:$B$25,FD_Lists!F$4:F$25)</f>
        <v>WoC</v>
      </c>
      <c r="G52" s="12" t="s">
        <v>109</v>
      </c>
      <c r="H52" s="13" t="s">
        <v>530</v>
      </c>
      <c r="I52" s="13" t="str">
        <f t="shared" si="1"/>
        <v>SSCOUT5_10_B_PR24_OFWAT</v>
      </c>
      <c r="J52" s="13" t="s">
        <v>548</v>
      </c>
      <c r="K52" s="13" t="s">
        <v>549</v>
      </c>
      <c r="L52" s="13" t="s">
        <v>119</v>
      </c>
      <c r="M52" s="14" t="str">
        <f>VLOOKUP($H52, F_Outputs_Mapping!$B$5:$F$23, 2, FALSE)</f>
        <v>Total number of storm overflows - OFWAT view of company forecast</v>
      </c>
      <c r="N52" s="14" t="str">
        <f>VLOOKUP($H52, F_Outputs_Mapping!$B$5:$F$23, 3, FALSE)</f>
        <v>Number</v>
      </c>
      <c r="O52" s="14">
        <f>VLOOKUP($H52, F_Outputs_Mapping!$B$5:$F$23, 4, FALSE)</f>
        <v>0</v>
      </c>
      <c r="P52" s="83" t="s">
        <v>520</v>
      </c>
      <c r="Q52" s="83" t="s">
        <v>520</v>
      </c>
      <c r="R52" s="83" t="s">
        <v>520</v>
      </c>
      <c r="S52" s="83" t="s">
        <v>520</v>
      </c>
      <c r="T52" s="83" t="s">
        <v>520</v>
      </c>
      <c r="U52" s="83" t="s">
        <v>520</v>
      </c>
      <c r="V52" s="83" t="s">
        <v>520</v>
      </c>
      <c r="W52" s="83" t="s">
        <v>520</v>
      </c>
      <c r="X52" s="83" t="s">
        <v>520</v>
      </c>
      <c r="Y52" s="83" t="s">
        <v>520</v>
      </c>
      <c r="Z52" s="83" t="s">
        <v>520</v>
      </c>
      <c r="AA52" s="83" t="s">
        <v>520</v>
      </c>
      <c r="AB52" s="83" t="s">
        <v>520</v>
      </c>
      <c r="AC52" s="83" t="s">
        <v>520</v>
      </c>
      <c r="AD52" s="83" t="s">
        <v>520</v>
      </c>
      <c r="AE52" s="83" t="s">
        <v>520</v>
      </c>
      <c r="AF52" s="83" t="s">
        <v>520</v>
      </c>
      <c r="AG52" s="83" t="s">
        <v>520</v>
      </c>
      <c r="AH52" s="83" t="s">
        <v>520</v>
      </c>
    </row>
    <row r="53" spans="1:34" x14ac:dyDescent="0.45">
      <c r="A53" s="9"/>
      <c r="B53" s="11" t="s">
        <v>125</v>
      </c>
      <c r="C53" s="11" t="str">
        <f>_xlfn.XLOOKUP($B53,FD_Lists!$B$4:$B$25,FD_Lists!C$4:C$25)</f>
        <v>SES Water</v>
      </c>
      <c r="D53" s="11" t="str">
        <f>_xlfn.XLOOKUP($B53,FD_Lists!$B$4:$B$25,FD_Lists!D$4:D$25)</f>
        <v>England</v>
      </c>
      <c r="E53" s="11" t="str">
        <f>_xlfn.XLOOKUP($B53,FD_Lists!$B$4:$B$25,FD_Lists!E$4:E$25)</f>
        <v>Company</v>
      </c>
      <c r="F53" s="11" t="str">
        <f>_xlfn.XLOOKUP($B53,FD_Lists!$B$4:$B$25,FD_Lists!F$4:F$25)</f>
        <v>WoC</v>
      </c>
      <c r="G53" s="12" t="s">
        <v>109</v>
      </c>
      <c r="H53" s="13" t="s">
        <v>530</v>
      </c>
      <c r="I53" s="13" t="str">
        <f t="shared" si="1"/>
        <v>SESOUT5_10_B_PR24_OFWAT</v>
      </c>
      <c r="J53" s="13" t="s">
        <v>548</v>
      </c>
      <c r="K53" s="13" t="s">
        <v>549</v>
      </c>
      <c r="L53" s="13" t="s">
        <v>119</v>
      </c>
      <c r="M53" s="14" t="str">
        <f>VLOOKUP($H53, F_Outputs_Mapping!$B$5:$F$23, 2, FALSE)</f>
        <v>Total number of storm overflows - OFWAT view of company forecast</v>
      </c>
      <c r="N53" s="14" t="str">
        <f>VLOOKUP($H53, F_Outputs_Mapping!$B$5:$F$23, 3, FALSE)</f>
        <v>Number</v>
      </c>
      <c r="O53" s="14">
        <f>VLOOKUP($H53, F_Outputs_Mapping!$B$5:$F$23, 4, FALSE)</f>
        <v>0</v>
      </c>
      <c r="P53" s="83" t="s">
        <v>520</v>
      </c>
      <c r="Q53" s="83" t="s">
        <v>520</v>
      </c>
      <c r="R53" s="83" t="s">
        <v>520</v>
      </c>
      <c r="S53" s="83" t="s">
        <v>520</v>
      </c>
      <c r="T53" s="83" t="s">
        <v>520</v>
      </c>
      <c r="U53" s="83" t="s">
        <v>520</v>
      </c>
      <c r="V53" s="83" t="s">
        <v>520</v>
      </c>
      <c r="W53" s="83" t="s">
        <v>520</v>
      </c>
      <c r="X53" s="83" t="s">
        <v>520</v>
      </c>
      <c r="Y53" s="83" t="s">
        <v>520</v>
      </c>
      <c r="Z53" s="83" t="s">
        <v>520</v>
      </c>
      <c r="AA53" s="83" t="s">
        <v>520</v>
      </c>
      <c r="AB53" s="83" t="s">
        <v>520</v>
      </c>
      <c r="AC53" s="83" t="s">
        <v>520</v>
      </c>
      <c r="AD53" s="83" t="s">
        <v>520</v>
      </c>
      <c r="AE53" s="83" t="s">
        <v>520</v>
      </c>
      <c r="AF53" s="83" t="s">
        <v>520</v>
      </c>
      <c r="AG53" s="83" t="s">
        <v>520</v>
      </c>
      <c r="AH53" s="83" t="s">
        <v>520</v>
      </c>
    </row>
    <row r="54" spans="1:34" x14ac:dyDescent="0.45">
      <c r="A54" s="9"/>
      <c r="B54" s="11" t="s">
        <v>98</v>
      </c>
      <c r="C54" s="11" t="str">
        <f>_xlfn.XLOOKUP($B54,FD_Lists!$B$4:$B$25,FD_Lists!C$4:C$25)</f>
        <v>South West Water</v>
      </c>
      <c r="D54" s="11" t="str">
        <f>_xlfn.XLOOKUP($B54,FD_Lists!$B$4:$B$25,FD_Lists!D$4:D$25)</f>
        <v>England</v>
      </c>
      <c r="E54" s="11" t="str">
        <f>_xlfn.XLOOKUP($B54,FD_Lists!$B$4:$B$25,FD_Lists!E$4:E$25)</f>
        <v>Company</v>
      </c>
      <c r="F54" s="11" t="str">
        <f>_xlfn.XLOOKUP($B54,FD_Lists!$B$4:$B$25,FD_Lists!F$4:F$25)</f>
        <v>WaSC</v>
      </c>
      <c r="G54" s="12" t="s">
        <v>109</v>
      </c>
      <c r="H54" s="13" t="s">
        <v>530</v>
      </c>
      <c r="I54" s="13" t="str">
        <f t="shared" si="1"/>
        <v>SWBOUT5_10_B_PR24_OFWAT</v>
      </c>
      <c r="J54" s="13" t="s">
        <v>548</v>
      </c>
      <c r="K54" s="13" t="s">
        <v>549</v>
      </c>
      <c r="L54" s="13" t="s">
        <v>119</v>
      </c>
      <c r="M54" s="14" t="str">
        <f>VLOOKUP($H54, F_Outputs_Mapping!$B$5:$F$23, 2, FALSE)</f>
        <v>Total number of storm overflows - OFWAT view of company forecast</v>
      </c>
      <c r="N54" s="14" t="str">
        <f>VLOOKUP($H54, F_Outputs_Mapping!$B$5:$F$23, 3, FALSE)</f>
        <v>Number</v>
      </c>
      <c r="O54" s="14">
        <f>VLOOKUP($H54, F_Outputs_Mapping!$B$5:$F$23, 4, FALSE)</f>
        <v>0</v>
      </c>
      <c r="P54" s="99" t="str">
        <f>FD_Input_Final_Data!P88</f>
        <v>-</v>
      </c>
      <c r="Q54" s="99" t="str">
        <f>FD_Input_Final_Data!Q88</f>
        <v>-</v>
      </c>
      <c r="R54" s="99" t="str">
        <f>FD_Input_Final_Data!R88</f>
        <v>-</v>
      </c>
      <c r="S54" s="99" t="str">
        <f>FD_Input_Final_Data!S88</f>
        <v>-</v>
      </c>
      <c r="T54" s="99" t="str">
        <f>FD_Input_Final_Data!T88</f>
        <v>-</v>
      </c>
      <c r="U54" s="99">
        <f>FD_Input_Final_Data!U88</f>
        <v>1342</v>
      </c>
      <c r="V54" s="99">
        <f>FD_Input_Final_Data!V88</f>
        <v>1342</v>
      </c>
      <c r="W54" s="99">
        <f>FD_Input_Final_Data!W88</f>
        <v>1342</v>
      </c>
      <c r="X54" s="99">
        <f>FD_Input_Final_Data!X88</f>
        <v>1342</v>
      </c>
      <c r="Y54" s="99">
        <f>FD_Input_Final_Data!Y88</f>
        <v>1342</v>
      </c>
      <c r="Z54" s="99">
        <f>FD_Input_Final_Data!Z88</f>
        <v>1342</v>
      </c>
      <c r="AA54" s="99">
        <f>FD_Input_Final_Data!AA88</f>
        <v>1342</v>
      </c>
      <c r="AB54" s="99">
        <f>FD_Input_Final_Data!AB88</f>
        <v>1342</v>
      </c>
      <c r="AC54" s="99">
        <f>FD_Input_Final_Data!AC88</f>
        <v>1389</v>
      </c>
      <c r="AD54" s="99">
        <f>FD_Input_Final_Data!AD88</f>
        <v>1389</v>
      </c>
      <c r="AE54" s="99">
        <f>FD_Input_Final_Data!AE88</f>
        <v>1389</v>
      </c>
      <c r="AF54" s="99">
        <f>FD_Input_Final_Data!AF88</f>
        <v>1389</v>
      </c>
      <c r="AG54" s="99">
        <f>FD_Input_Final_Data!AG88</f>
        <v>1389</v>
      </c>
      <c r="AH54" s="99">
        <f>FD_Input_Final_Data!AH88</f>
        <v>1389</v>
      </c>
    </row>
    <row r="55" spans="1:34" x14ac:dyDescent="0.45">
      <c r="A55" s="9"/>
      <c r="B55" s="11" t="s">
        <v>126</v>
      </c>
      <c r="C55" s="11" t="str">
        <f>_xlfn.XLOOKUP($B55,FD_Lists!$B$4:$B$25,FD_Lists!C$4:C$25)</f>
        <v>Bristol Water</v>
      </c>
      <c r="D55" s="11" t="str">
        <f>_xlfn.XLOOKUP($B55,FD_Lists!$B$4:$B$25,FD_Lists!D$4:D$25)</f>
        <v>England</v>
      </c>
      <c r="E55" s="11" t="str">
        <f>_xlfn.XLOOKUP($B55,FD_Lists!$B$4:$B$25,FD_Lists!E$4:E$25)</f>
        <v>Company</v>
      </c>
      <c r="F55" s="11" t="str">
        <f>_xlfn.XLOOKUP($B55,FD_Lists!$B$4:$B$25,FD_Lists!F$4:F$25)</f>
        <v>WoC</v>
      </c>
      <c r="G55" s="12" t="s">
        <v>109</v>
      </c>
      <c r="H55" s="13" t="s">
        <v>530</v>
      </c>
      <c r="I55" s="13" t="str">
        <f t="shared" si="1"/>
        <v>BRLOUT5_10_B_PR24_OFWAT</v>
      </c>
      <c r="J55" s="13" t="s">
        <v>548</v>
      </c>
      <c r="K55" s="13" t="s">
        <v>549</v>
      </c>
      <c r="L55" s="13" t="s">
        <v>119</v>
      </c>
      <c r="M55" s="14" t="str">
        <f>VLOOKUP($H55, F_Outputs_Mapping!$B$5:$F$23, 2, FALSE)</f>
        <v>Total number of storm overflows - OFWAT view of company forecast</v>
      </c>
      <c r="N55" s="14" t="str">
        <f>VLOOKUP($H55, F_Outputs_Mapping!$B$5:$F$23, 3, FALSE)</f>
        <v>Number</v>
      </c>
      <c r="O55" s="14">
        <f>VLOOKUP($H55, F_Outputs_Mapping!$B$5:$F$23, 4, FALSE)</f>
        <v>0</v>
      </c>
      <c r="P55" s="83" t="s">
        <v>520</v>
      </c>
      <c r="Q55" s="83" t="s">
        <v>520</v>
      </c>
      <c r="R55" s="83" t="s">
        <v>520</v>
      </c>
      <c r="S55" s="83" t="s">
        <v>520</v>
      </c>
      <c r="T55" s="83" t="s">
        <v>520</v>
      </c>
      <c r="U55" s="83" t="s">
        <v>520</v>
      </c>
      <c r="V55" s="83" t="s">
        <v>520</v>
      </c>
      <c r="W55" s="83" t="s">
        <v>520</v>
      </c>
      <c r="X55" s="83" t="s">
        <v>520</v>
      </c>
      <c r="Y55" s="83" t="s">
        <v>520</v>
      </c>
      <c r="Z55" s="83" t="s">
        <v>520</v>
      </c>
      <c r="AA55" s="83" t="s">
        <v>520</v>
      </c>
      <c r="AB55" s="83" t="s">
        <v>520</v>
      </c>
      <c r="AC55" s="83" t="s">
        <v>520</v>
      </c>
      <c r="AD55" s="83" t="s">
        <v>520</v>
      </c>
      <c r="AE55" s="83" t="s">
        <v>520</v>
      </c>
      <c r="AF55" s="83" t="s">
        <v>520</v>
      </c>
      <c r="AG55" s="83" t="s">
        <v>520</v>
      </c>
      <c r="AH55" s="83" t="s">
        <v>520</v>
      </c>
    </row>
    <row r="56" spans="1:34" hidden="1" x14ac:dyDescent="0.45">
      <c r="B56" s="10" t="s">
        <v>73</v>
      </c>
      <c r="C56" s="11" t="str">
        <f>_xlfn.XLOOKUP($B56,FD_Lists!$B$4:$B$25,FD_Lists!C$4:C$25)</f>
        <v>Anglian Water</v>
      </c>
      <c r="D56" s="11" t="str">
        <f>_xlfn.XLOOKUP($B56,FD_Lists!$B$4:$B$25,FD_Lists!D$4:D$25)</f>
        <v>England</v>
      </c>
      <c r="E56" s="11" t="str">
        <f>_xlfn.XLOOKUP($B56,FD_Lists!$B$4:$B$25,FD_Lists!E$4:E$25)</f>
        <v>Company</v>
      </c>
      <c r="F56" s="11" t="str">
        <f>_xlfn.XLOOKUP($B56,FD_Lists!$B$4:$B$25,FD_Lists!F$4:F$25)</f>
        <v>WaSC</v>
      </c>
      <c r="G56" s="12" t="s">
        <v>109</v>
      </c>
      <c r="H56" s="13" t="s">
        <v>531</v>
      </c>
      <c r="I56" s="13" t="str">
        <f>B56&amp;H56</f>
        <v>ANHOUT5_10_C_PR24_OFWAT</v>
      </c>
      <c r="J56" s="13" t="s">
        <v>548</v>
      </c>
      <c r="K56" s="13" t="s">
        <v>549</v>
      </c>
      <c r="L56" s="13" t="s">
        <v>119</v>
      </c>
      <c r="M56" s="14" t="str">
        <f>VLOOKUP($H56, F_Outputs_Mapping!$B$5:$F$23, 2, FALSE)</f>
        <v>Average number of spills per overflow - monitored - OFWAT view of company forecast</v>
      </c>
      <c r="N56" s="14" t="str">
        <f>VLOOKUP($H56, F_Outputs_Mapping!$B$5:$F$23, 3, FALSE)</f>
        <v>Number</v>
      </c>
      <c r="O56" s="14">
        <f>VLOOKUP($H56, F_Outputs_Mapping!$B$5:$F$23, 4, FALSE)</f>
        <v>2</v>
      </c>
      <c r="P56" s="83" t="str">
        <f>FD_Input_Final_Data!P90</f>
        <v>-</v>
      </c>
      <c r="Q56" s="83" t="str">
        <f>FD_Input_Final_Data!Q90</f>
        <v>-</v>
      </c>
      <c r="R56" s="83" t="str">
        <f>FD_Input_Final_Data!R90</f>
        <v>-</v>
      </c>
      <c r="S56" s="83" t="str">
        <f>FD_Input_Final_Data!S90</f>
        <v>-</v>
      </c>
      <c r="T56" s="83" t="str">
        <f>FD_Input_Final_Data!T90</f>
        <v>-</v>
      </c>
      <c r="U56" s="83" t="str">
        <f>FD_Input_Final_Data!U90</f>
        <v>-</v>
      </c>
      <c r="V56" s="83" t="str">
        <f>FD_Input_Final_Data!V90</f>
        <v>-</v>
      </c>
      <c r="W56" s="83">
        <f>FD_Input_Final_Data!W90</f>
        <v>3.11</v>
      </c>
      <c r="X56" s="83">
        <f>FD_Input_Final_Data!X90</f>
        <v>9.27</v>
      </c>
      <c r="Y56" s="83">
        <f>FD_Input_Final_Data!Y90</f>
        <v>10.78</v>
      </c>
      <c r="Z56" s="83">
        <f>FD_Input_Final_Data!Z90</f>
        <v>13.16</v>
      </c>
      <c r="AA56" s="83">
        <f>FD_Input_Final_Data!AA90</f>
        <v>10.27</v>
      </c>
      <c r="AB56" s="83">
        <f>FD_Input_Final_Data!AB90</f>
        <v>22.2</v>
      </c>
      <c r="AC56" s="83">
        <f>FD_Input_Final_Data!AC90</f>
        <v>20</v>
      </c>
      <c r="AD56" s="83">
        <f>FD_Input_Final_Data!AD90</f>
        <v>19.920000000000002</v>
      </c>
      <c r="AE56" s="83">
        <f>FD_Input_Final_Data!AE90</f>
        <v>19.7</v>
      </c>
      <c r="AF56" s="83">
        <f>FD_Input_Final_Data!AF90</f>
        <v>19.5</v>
      </c>
      <c r="AG56" s="83">
        <f>FD_Input_Final_Data!AG90</f>
        <v>18.100000000000001</v>
      </c>
      <c r="AH56" s="83">
        <f>FD_Input_Final_Data!AH90</f>
        <v>17.399999999999999</v>
      </c>
    </row>
    <row r="57" spans="1:34" hidden="1" x14ac:dyDescent="0.45">
      <c r="B57" s="11" t="s">
        <v>94</v>
      </c>
      <c r="C57" s="11" t="str">
        <f>_xlfn.XLOOKUP($B57,FD_Lists!$B$4:$B$25,FD_Lists!C$4:C$25)</f>
        <v>Dŵr Cymru</v>
      </c>
      <c r="D57" s="11" t="str">
        <f>_xlfn.XLOOKUP($B57,FD_Lists!$B$4:$B$25,FD_Lists!D$4:D$25)</f>
        <v>Wales</v>
      </c>
      <c r="E57" s="11" t="str">
        <f>_xlfn.XLOOKUP($B57,FD_Lists!$B$4:$B$25,FD_Lists!E$4:E$25)</f>
        <v>Company</v>
      </c>
      <c r="F57" s="11" t="str">
        <f>_xlfn.XLOOKUP($B57,FD_Lists!$B$4:$B$25,FD_Lists!F$4:F$25)</f>
        <v>WaSC</v>
      </c>
      <c r="G57" s="12" t="s">
        <v>109</v>
      </c>
      <c r="H57" s="13" t="s">
        <v>531</v>
      </c>
      <c r="I57" s="13" t="str">
        <f t="shared" ref="I57:I154" si="2">B57&amp;H57</f>
        <v>WSHOUT5_10_C_PR24_OFWAT</v>
      </c>
      <c r="J57" s="13" t="s">
        <v>548</v>
      </c>
      <c r="K57" s="13" t="s">
        <v>549</v>
      </c>
      <c r="L57" s="13" t="s">
        <v>119</v>
      </c>
      <c r="M57" s="14" t="str">
        <f>VLOOKUP($H57, F_Outputs_Mapping!$B$5:$F$23, 2, FALSE)</f>
        <v>Average number of spills per overflow - monitored - OFWAT view of company forecast</v>
      </c>
      <c r="N57" s="14" t="str">
        <f>VLOOKUP($H57, F_Outputs_Mapping!$B$5:$F$23, 3, FALSE)</f>
        <v>Number</v>
      </c>
      <c r="O57" s="14">
        <f>VLOOKUP($H57, F_Outputs_Mapping!$B$5:$F$23, 4, FALSE)</f>
        <v>2</v>
      </c>
      <c r="P57" s="83" t="str">
        <f>FD_Input_Final_Data!P91</f>
        <v>-</v>
      </c>
      <c r="Q57" s="83" t="str">
        <f>FD_Input_Final_Data!Q91</f>
        <v>-</v>
      </c>
      <c r="R57" s="83" t="str">
        <f>FD_Input_Final_Data!R91</f>
        <v>-</v>
      </c>
      <c r="S57" s="83" t="str">
        <f>FD_Input_Final_Data!S91</f>
        <v>-</v>
      </c>
      <c r="T57" s="83" t="str">
        <f>FD_Input_Final_Data!T91</f>
        <v>-</v>
      </c>
      <c r="U57" s="83" t="str">
        <f>FD_Input_Final_Data!U91</f>
        <v>-</v>
      </c>
      <c r="V57" s="83">
        <f>FD_Input_Final_Data!V91</f>
        <v>29.82</v>
      </c>
      <c r="W57" s="83">
        <f>FD_Input_Final_Data!W91</f>
        <v>34.89</v>
      </c>
      <c r="X57" s="83">
        <f>FD_Input_Final_Data!X91</f>
        <v>43.37</v>
      </c>
      <c r="Y57" s="83">
        <f>FD_Input_Final_Data!Y91</f>
        <v>51.3</v>
      </c>
      <c r="Z57" s="83">
        <f>FD_Input_Final_Data!Z91</f>
        <v>42.37</v>
      </c>
      <c r="AA57" s="83">
        <f>FD_Input_Final_Data!AA91</f>
        <v>36.92</v>
      </c>
      <c r="AB57" s="83">
        <f>FD_Input_Final_Data!AB91</f>
        <v>52.7</v>
      </c>
      <c r="AC57" s="83">
        <f>FD_Input_Final_Data!AC91</f>
        <v>44.93</v>
      </c>
      <c r="AD57" s="83">
        <f>FD_Input_Final_Data!AD91</f>
        <v>44.93</v>
      </c>
      <c r="AE57" s="83">
        <f>FD_Input_Final_Data!AE91</f>
        <v>44.38</v>
      </c>
      <c r="AF57" s="83">
        <f>FD_Input_Final_Data!AF91</f>
        <v>42.17</v>
      </c>
      <c r="AG57" s="83">
        <f>FD_Input_Final_Data!AG91</f>
        <v>38.020000000000003</v>
      </c>
      <c r="AH57" s="83">
        <f>FD_Input_Final_Data!AH91</f>
        <v>33.869999999999997</v>
      </c>
    </row>
    <row r="58" spans="1:34" hidden="1" x14ac:dyDescent="0.45">
      <c r="B58" s="11" t="s">
        <v>95</v>
      </c>
      <c r="C58" s="11" t="str">
        <f>_xlfn.XLOOKUP($B58,FD_Lists!$B$4:$B$25,FD_Lists!C$4:C$25)</f>
        <v>Hafren Dyfrdwy</v>
      </c>
      <c r="D58" s="11" t="str">
        <f>_xlfn.XLOOKUP($B58,FD_Lists!$B$4:$B$25,FD_Lists!D$4:D$25)</f>
        <v>Wales</v>
      </c>
      <c r="E58" s="11" t="str">
        <f>_xlfn.XLOOKUP($B58,FD_Lists!$B$4:$B$25,FD_Lists!E$4:E$25)</f>
        <v>Company</v>
      </c>
      <c r="F58" s="11" t="str">
        <f>_xlfn.XLOOKUP($B58,FD_Lists!$B$4:$B$25,FD_Lists!F$4:F$25)</f>
        <v>WaSC</v>
      </c>
      <c r="G58" s="12" t="s">
        <v>109</v>
      </c>
      <c r="H58" s="13" t="s">
        <v>531</v>
      </c>
      <c r="I58" s="13" t="str">
        <f t="shared" si="2"/>
        <v>HDDOUT5_10_C_PR24_OFWAT</v>
      </c>
      <c r="J58" s="13" t="s">
        <v>548</v>
      </c>
      <c r="K58" s="13" t="s">
        <v>549</v>
      </c>
      <c r="L58" s="13" t="s">
        <v>119</v>
      </c>
      <c r="M58" s="14" t="str">
        <f>VLOOKUP($H58, F_Outputs_Mapping!$B$5:$F$23, 2, FALSE)</f>
        <v>Average number of spills per overflow - monitored - OFWAT view of company forecast</v>
      </c>
      <c r="N58" s="14" t="str">
        <f>VLOOKUP($H58, F_Outputs_Mapping!$B$5:$F$23, 3, FALSE)</f>
        <v>Number</v>
      </c>
      <c r="O58" s="14">
        <f>VLOOKUP($H58, F_Outputs_Mapping!$B$5:$F$23, 4, FALSE)</f>
        <v>2</v>
      </c>
      <c r="P58" s="83" t="str">
        <f>FD_Input_Final_Data!P92</f>
        <v>-</v>
      </c>
      <c r="Q58" s="83" t="str">
        <f>FD_Input_Final_Data!Q92</f>
        <v>-</v>
      </c>
      <c r="R58" s="83" t="str">
        <f>FD_Input_Final_Data!R92</f>
        <v>-</v>
      </c>
      <c r="S58" s="83" t="str">
        <f>FD_Input_Final_Data!S92</f>
        <v>-</v>
      </c>
      <c r="T58" s="83" t="str">
        <f>FD_Input_Final_Data!T92</f>
        <v>-</v>
      </c>
      <c r="U58" s="83" t="str">
        <f>FD_Input_Final_Data!U92</f>
        <v>-</v>
      </c>
      <c r="V58" s="83" t="str">
        <f>FD_Input_Final_Data!V92</f>
        <v>-</v>
      </c>
      <c r="W58" s="83" t="str">
        <f>FD_Input_Final_Data!W92</f>
        <v>-</v>
      </c>
      <c r="X58" s="83" t="str">
        <f>FD_Input_Final_Data!X92</f>
        <v>-</v>
      </c>
      <c r="Y58" s="83">
        <f>FD_Input_Final_Data!Y92</f>
        <v>23.94</v>
      </c>
      <c r="Z58" s="83">
        <f>FD_Input_Final_Data!Z92</f>
        <v>31.02</v>
      </c>
      <c r="AA58" s="83">
        <f>FD_Input_Final_Data!AA92</f>
        <v>27.35</v>
      </c>
      <c r="AB58" s="83">
        <f>FD_Input_Final_Data!AB92</f>
        <v>36.700000000000003</v>
      </c>
      <c r="AC58" s="83">
        <f>FD_Input_Final_Data!AC92</f>
        <v>39.72</v>
      </c>
      <c r="AD58" s="83">
        <f>FD_Input_Final_Data!AD92</f>
        <v>37.76</v>
      </c>
      <c r="AE58" s="83">
        <f>FD_Input_Final_Data!AE92</f>
        <v>35.78</v>
      </c>
      <c r="AF58" s="83">
        <f>FD_Input_Final_Data!AF92</f>
        <v>29.81</v>
      </c>
      <c r="AG58" s="83">
        <f>FD_Input_Final_Data!AG92</f>
        <v>25.93</v>
      </c>
      <c r="AH58" s="83">
        <f>FD_Input_Final_Data!AH92</f>
        <v>17.260000000000002</v>
      </c>
    </row>
    <row r="59" spans="1:34" hidden="1" x14ac:dyDescent="0.45">
      <c r="B59" s="11" t="s">
        <v>96</v>
      </c>
      <c r="C59" s="11" t="str">
        <f>_xlfn.XLOOKUP($B59,FD_Lists!$B$4:$B$25,FD_Lists!C$4:C$25)</f>
        <v>Northumbrian Water</v>
      </c>
      <c r="D59" s="11" t="str">
        <f>_xlfn.XLOOKUP($B59,FD_Lists!$B$4:$B$25,FD_Lists!D$4:D$25)</f>
        <v>England</v>
      </c>
      <c r="E59" s="11" t="str">
        <f>_xlfn.XLOOKUP($B59,FD_Lists!$B$4:$B$25,FD_Lists!E$4:E$25)</f>
        <v>Company</v>
      </c>
      <c r="F59" s="11" t="str">
        <f>_xlfn.XLOOKUP($B59,FD_Lists!$B$4:$B$25,FD_Lists!F$4:F$25)</f>
        <v>WaSC</v>
      </c>
      <c r="G59" s="12" t="s">
        <v>109</v>
      </c>
      <c r="H59" s="13" t="s">
        <v>531</v>
      </c>
      <c r="I59" s="13" t="str">
        <f t="shared" si="2"/>
        <v>NESOUT5_10_C_PR24_OFWAT</v>
      </c>
      <c r="J59" s="13" t="s">
        <v>548</v>
      </c>
      <c r="K59" s="13" t="s">
        <v>549</v>
      </c>
      <c r="L59" s="13" t="s">
        <v>119</v>
      </c>
      <c r="M59" s="14" t="str">
        <f>VLOOKUP($H59, F_Outputs_Mapping!$B$5:$F$23, 2, FALSE)</f>
        <v>Average number of spills per overflow - monitored - OFWAT view of company forecast</v>
      </c>
      <c r="N59" s="14" t="str">
        <f>VLOOKUP($H59, F_Outputs_Mapping!$B$5:$F$23, 3, FALSE)</f>
        <v>Number</v>
      </c>
      <c r="O59" s="14">
        <f>VLOOKUP($H59, F_Outputs_Mapping!$B$5:$F$23, 4, FALSE)</f>
        <v>2</v>
      </c>
      <c r="P59" s="83" t="str">
        <f>FD_Input_Final_Data!P93</f>
        <v>-</v>
      </c>
      <c r="Q59" s="83" t="str">
        <f>FD_Input_Final_Data!Q93</f>
        <v>-</v>
      </c>
      <c r="R59" s="83" t="str">
        <f>FD_Input_Final_Data!R93</f>
        <v>-</v>
      </c>
      <c r="S59" s="83" t="str">
        <f>FD_Input_Final_Data!S93</f>
        <v>-</v>
      </c>
      <c r="T59" s="83" t="str">
        <f>FD_Input_Final_Data!T93</f>
        <v>-</v>
      </c>
      <c r="U59" s="83" t="str">
        <f>FD_Input_Final_Data!U93</f>
        <v>-</v>
      </c>
      <c r="V59" s="83">
        <f>FD_Input_Final_Data!V93</f>
        <v>17.38</v>
      </c>
      <c r="W59" s="83">
        <f>FD_Input_Final_Data!W93</f>
        <v>16.25</v>
      </c>
      <c r="X59" s="83">
        <f>FD_Input_Final_Data!X93</f>
        <v>24.02</v>
      </c>
      <c r="Y59" s="83">
        <f>FD_Input_Final_Data!Y93</f>
        <v>21.67</v>
      </c>
      <c r="Z59" s="83">
        <f>FD_Input_Final_Data!Z93</f>
        <v>23.28</v>
      </c>
      <c r="AA59" s="83">
        <f>FD_Input_Final_Data!AA93</f>
        <v>18.989999999999998</v>
      </c>
      <c r="AB59" s="83">
        <f>FD_Input_Final_Data!AB93</f>
        <v>29.71</v>
      </c>
      <c r="AC59" s="83">
        <f>FD_Input_Final_Data!AC93</f>
        <v>20</v>
      </c>
      <c r="AD59" s="83">
        <f>FD_Input_Final_Data!AD93</f>
        <v>19.329999999999998</v>
      </c>
      <c r="AE59" s="83">
        <f>FD_Input_Final_Data!AE93</f>
        <v>18.11</v>
      </c>
      <c r="AF59" s="83">
        <f>FD_Input_Final_Data!AF93</f>
        <v>16.739999999999998</v>
      </c>
      <c r="AG59" s="83">
        <f>FD_Input_Final_Data!AG93</f>
        <v>15.36</v>
      </c>
      <c r="AH59" s="83">
        <f>FD_Input_Final_Data!AH93</f>
        <v>14</v>
      </c>
    </row>
    <row r="60" spans="1:34" hidden="1" x14ac:dyDescent="0.45">
      <c r="B60" s="11" t="s">
        <v>97</v>
      </c>
      <c r="C60" s="11" t="str">
        <f>_xlfn.XLOOKUP($B60,FD_Lists!$B$4:$B$25,FD_Lists!C$4:C$25)</f>
        <v>Severn Trent Water</v>
      </c>
      <c r="D60" s="11" t="str">
        <f>_xlfn.XLOOKUP($B60,FD_Lists!$B$4:$B$25,FD_Lists!D$4:D$25)</f>
        <v>England</v>
      </c>
      <c r="E60" s="11" t="str">
        <f>_xlfn.XLOOKUP($B60,FD_Lists!$B$4:$B$25,FD_Lists!E$4:E$25)</f>
        <v>Company</v>
      </c>
      <c r="F60" s="11" t="str">
        <f>_xlfn.XLOOKUP($B60,FD_Lists!$B$4:$B$25,FD_Lists!F$4:F$25)</f>
        <v>WaSC</v>
      </c>
      <c r="G60" s="12" t="s">
        <v>109</v>
      </c>
      <c r="H60" s="13" t="s">
        <v>531</v>
      </c>
      <c r="I60" s="13" t="str">
        <f t="shared" si="2"/>
        <v>SVEOUT5_10_C_PR24_OFWAT</v>
      </c>
      <c r="J60" s="13" t="s">
        <v>548</v>
      </c>
      <c r="K60" s="13" t="s">
        <v>549</v>
      </c>
      <c r="L60" s="13" t="s">
        <v>119</v>
      </c>
      <c r="M60" s="14" t="str">
        <f>VLOOKUP($H60, F_Outputs_Mapping!$B$5:$F$23, 2, FALSE)</f>
        <v>Average number of spills per overflow - monitored - OFWAT view of company forecast</v>
      </c>
      <c r="N60" s="14" t="str">
        <f>VLOOKUP($H60, F_Outputs_Mapping!$B$5:$F$23, 3, FALSE)</f>
        <v>Number</v>
      </c>
      <c r="O60" s="14">
        <f>VLOOKUP($H60, F_Outputs_Mapping!$B$5:$F$23, 4, FALSE)</f>
        <v>2</v>
      </c>
      <c r="P60" s="83" t="str">
        <f>FD_Input_Final_Data!P94</f>
        <v>-</v>
      </c>
      <c r="Q60" s="83" t="str">
        <f>FD_Input_Final_Data!Q94</f>
        <v>-</v>
      </c>
      <c r="R60" s="83" t="str">
        <f>FD_Input_Final_Data!R94</f>
        <v>-</v>
      </c>
      <c r="S60" s="83" t="str">
        <f>FD_Input_Final_Data!S94</f>
        <v>-</v>
      </c>
      <c r="T60" s="83" t="str">
        <f>FD_Input_Final_Data!T94</f>
        <v>-</v>
      </c>
      <c r="U60" s="83">
        <f>FD_Input_Final_Data!U94</f>
        <v>0.33</v>
      </c>
      <c r="V60" s="83">
        <f>FD_Input_Final_Data!V94</f>
        <v>0.46</v>
      </c>
      <c r="W60" s="83">
        <f>FD_Input_Final_Data!W94</f>
        <v>4.0599999999999996</v>
      </c>
      <c r="X60" s="83">
        <f>FD_Input_Final_Data!X94</f>
        <v>13.52</v>
      </c>
      <c r="Y60" s="83">
        <f>FD_Input_Final_Data!Y94</f>
        <v>20.6</v>
      </c>
      <c r="Z60" s="83">
        <f>FD_Input_Final_Data!Z94</f>
        <v>22.45</v>
      </c>
      <c r="AA60" s="83">
        <f>FD_Input_Final_Data!AA94</f>
        <v>18.36</v>
      </c>
      <c r="AB60" s="83">
        <f>FD_Input_Final_Data!AB94</f>
        <v>24.89</v>
      </c>
      <c r="AC60" s="83">
        <f>FD_Input_Final_Data!AC94</f>
        <v>19.940000000000001</v>
      </c>
      <c r="AD60" s="83">
        <f>FD_Input_Final_Data!AD94</f>
        <v>18.8</v>
      </c>
      <c r="AE60" s="83">
        <f>FD_Input_Final_Data!AE94</f>
        <v>17.600000000000001</v>
      </c>
      <c r="AF60" s="83">
        <f>FD_Input_Final_Data!AF94</f>
        <v>16.399999999999999</v>
      </c>
      <c r="AG60" s="83">
        <f>FD_Input_Final_Data!AG94</f>
        <v>15.2</v>
      </c>
      <c r="AH60" s="83">
        <f>FD_Input_Final_Data!AH94</f>
        <v>14</v>
      </c>
    </row>
    <row r="61" spans="1:34" hidden="1" x14ac:dyDescent="0.45">
      <c r="B61" s="11" t="s">
        <v>99</v>
      </c>
      <c r="C61" s="11" t="str">
        <f>_xlfn.XLOOKUP($B61,FD_Lists!$B$4:$B$25,FD_Lists!C$4:C$25)</f>
        <v>Southern Water</v>
      </c>
      <c r="D61" s="11" t="str">
        <f>_xlfn.XLOOKUP($B61,FD_Lists!$B$4:$B$25,FD_Lists!D$4:D$25)</f>
        <v>England</v>
      </c>
      <c r="E61" s="11" t="str">
        <f>_xlfn.XLOOKUP($B61,FD_Lists!$B$4:$B$25,FD_Lists!E$4:E$25)</f>
        <v>Company</v>
      </c>
      <c r="F61" s="11" t="str">
        <f>_xlfn.XLOOKUP($B61,FD_Lists!$B$4:$B$25,FD_Lists!F$4:F$25)</f>
        <v>WaSC</v>
      </c>
      <c r="G61" s="12" t="s">
        <v>109</v>
      </c>
      <c r="H61" s="13" t="s">
        <v>531</v>
      </c>
      <c r="I61" s="13" t="str">
        <f t="shared" si="2"/>
        <v>SRNOUT5_10_C_PR24_OFWAT</v>
      </c>
      <c r="J61" s="13" t="s">
        <v>548</v>
      </c>
      <c r="K61" s="13" t="s">
        <v>549</v>
      </c>
      <c r="L61" s="13" t="s">
        <v>119</v>
      </c>
      <c r="M61" s="14" t="str">
        <f>VLOOKUP($H61, F_Outputs_Mapping!$B$5:$F$23, 2, FALSE)</f>
        <v>Average number of spills per overflow - monitored - OFWAT view of company forecast</v>
      </c>
      <c r="N61" s="14" t="str">
        <f>VLOOKUP($H61, F_Outputs_Mapping!$B$5:$F$23, 3, FALSE)</f>
        <v>Number</v>
      </c>
      <c r="O61" s="14">
        <f>VLOOKUP($H61, F_Outputs_Mapping!$B$5:$F$23, 4, FALSE)</f>
        <v>2</v>
      </c>
      <c r="P61" s="83" t="str">
        <f>FD_Input_Final_Data!P95</f>
        <v>-</v>
      </c>
      <c r="Q61" s="83" t="str">
        <f>FD_Input_Final_Data!Q95</f>
        <v>-</v>
      </c>
      <c r="R61" s="83" t="str">
        <f>FD_Input_Final_Data!R95</f>
        <v>-</v>
      </c>
      <c r="S61" s="83" t="str">
        <f>FD_Input_Final_Data!S95</f>
        <v>-</v>
      </c>
      <c r="T61" s="83" t="str">
        <f>FD_Input_Final_Data!T95</f>
        <v>-</v>
      </c>
      <c r="U61" s="83" t="str">
        <f>FD_Input_Final_Data!U95</f>
        <v>-</v>
      </c>
      <c r="V61" s="83">
        <f>FD_Input_Final_Data!V95</f>
        <v>9.6999999999999993</v>
      </c>
      <c r="W61" s="83">
        <f>FD_Input_Final_Data!W95</f>
        <v>11.5</v>
      </c>
      <c r="X61" s="83">
        <f>FD_Input_Final_Data!X95</f>
        <v>16.8</v>
      </c>
      <c r="Y61" s="83">
        <f>FD_Input_Final_Data!Y95</f>
        <v>25.89</v>
      </c>
      <c r="Z61" s="83">
        <f>FD_Input_Final_Data!Z95</f>
        <v>20.23</v>
      </c>
      <c r="AA61" s="83">
        <f>FD_Input_Final_Data!AA95</f>
        <v>17.77</v>
      </c>
      <c r="AB61" s="83">
        <f>FD_Input_Final_Data!AB95</f>
        <v>30.66</v>
      </c>
      <c r="AC61" s="83">
        <f>FD_Input_Final_Data!AC95</f>
        <v>18</v>
      </c>
      <c r="AD61" s="83">
        <f>FD_Input_Final_Data!AD95</f>
        <v>17.45</v>
      </c>
      <c r="AE61" s="83">
        <f>FD_Input_Final_Data!AE95</f>
        <v>17.41</v>
      </c>
      <c r="AF61" s="83">
        <f>FD_Input_Final_Data!AF95</f>
        <v>16.61</v>
      </c>
      <c r="AG61" s="83">
        <f>FD_Input_Final_Data!AG95</f>
        <v>16.61</v>
      </c>
      <c r="AH61" s="83">
        <f>FD_Input_Final_Data!AH95</f>
        <v>14.27</v>
      </c>
    </row>
    <row r="62" spans="1:34" hidden="1" x14ac:dyDescent="0.45">
      <c r="B62" s="11" t="s">
        <v>100</v>
      </c>
      <c r="C62" s="11" t="str">
        <f>_xlfn.XLOOKUP($B62,FD_Lists!$B$4:$B$25,FD_Lists!C$4:C$25)</f>
        <v>Thames Water</v>
      </c>
      <c r="D62" s="11" t="str">
        <f>_xlfn.XLOOKUP($B62,FD_Lists!$B$4:$B$25,FD_Lists!D$4:D$25)</f>
        <v>England</v>
      </c>
      <c r="E62" s="11" t="str">
        <f>_xlfn.XLOOKUP($B62,FD_Lists!$B$4:$B$25,FD_Lists!E$4:E$25)</f>
        <v>Company</v>
      </c>
      <c r="F62" s="11" t="str">
        <f>_xlfn.XLOOKUP($B62,FD_Lists!$B$4:$B$25,FD_Lists!F$4:F$25)</f>
        <v>WaSC</v>
      </c>
      <c r="G62" s="12" t="s">
        <v>109</v>
      </c>
      <c r="H62" s="13" t="s">
        <v>531</v>
      </c>
      <c r="I62" s="13" t="str">
        <f t="shared" si="2"/>
        <v>TMSOUT5_10_C_PR24_OFWAT</v>
      </c>
      <c r="J62" s="13" t="s">
        <v>548</v>
      </c>
      <c r="K62" s="13" t="s">
        <v>549</v>
      </c>
      <c r="L62" s="13" t="s">
        <v>119</v>
      </c>
      <c r="M62" s="14" t="str">
        <f>VLOOKUP($H62, F_Outputs_Mapping!$B$5:$F$23, 2, FALSE)</f>
        <v>Average number of spills per overflow - monitored - OFWAT view of company forecast</v>
      </c>
      <c r="N62" s="14" t="str">
        <f>VLOOKUP($H62, F_Outputs_Mapping!$B$5:$F$23, 3, FALSE)</f>
        <v>Number</v>
      </c>
      <c r="O62" s="14">
        <f>VLOOKUP($H62, F_Outputs_Mapping!$B$5:$F$23, 4, FALSE)</f>
        <v>2</v>
      </c>
      <c r="P62" s="83" t="str">
        <f>FD_Input_Final_Data!P96</f>
        <v>-</v>
      </c>
      <c r="Q62" s="83" t="str">
        <f>FD_Input_Final_Data!Q96</f>
        <v>-</v>
      </c>
      <c r="R62" s="83" t="str">
        <f>FD_Input_Final_Data!R96</f>
        <v>-</v>
      </c>
      <c r="S62" s="83" t="str">
        <f>FD_Input_Final_Data!S96</f>
        <v>-</v>
      </c>
      <c r="T62" s="83" t="str">
        <f>FD_Input_Final_Data!T96</f>
        <v>-</v>
      </c>
      <c r="U62" s="83" t="str">
        <f>FD_Input_Final_Data!U96</f>
        <v>-</v>
      </c>
      <c r="V62" s="83" t="str">
        <f>FD_Input_Final_Data!V96</f>
        <v>-</v>
      </c>
      <c r="W62" s="83" t="str">
        <f>FD_Input_Final_Data!W96</f>
        <v>-</v>
      </c>
      <c r="X62" s="83" t="str">
        <f>FD_Input_Final_Data!X96</f>
        <v>-</v>
      </c>
      <c r="Y62" s="83">
        <f>FD_Input_Final_Data!Y96</f>
        <v>30.43</v>
      </c>
      <c r="Z62" s="83">
        <f>FD_Input_Final_Data!Z96</f>
        <v>24.28</v>
      </c>
      <c r="AA62" s="83">
        <f>FD_Input_Final_Data!AA96</f>
        <v>13.22</v>
      </c>
      <c r="AB62" s="83">
        <f>FD_Input_Final_Data!AB96</f>
        <v>27.45</v>
      </c>
      <c r="AC62" s="83">
        <f>FD_Input_Final_Data!AC96</f>
        <v>23.82</v>
      </c>
      <c r="AD62" s="83">
        <f>FD_Input_Final_Data!AD96</f>
        <v>22.31</v>
      </c>
      <c r="AE62" s="83">
        <f>FD_Input_Final_Data!AE96</f>
        <v>19.27</v>
      </c>
      <c r="AF62" s="83">
        <f>FD_Input_Final_Data!AF96</f>
        <v>17.95</v>
      </c>
      <c r="AG62" s="83">
        <f>FD_Input_Final_Data!AG96</f>
        <v>17.77</v>
      </c>
      <c r="AH62" s="83">
        <f>FD_Input_Final_Data!AH96</f>
        <v>15.07</v>
      </c>
    </row>
    <row r="63" spans="1:34" hidden="1" x14ac:dyDescent="0.45">
      <c r="B63" s="11" t="s">
        <v>101</v>
      </c>
      <c r="C63" s="11" t="str">
        <f>_xlfn.XLOOKUP($B63,FD_Lists!$B$4:$B$25,FD_Lists!C$4:C$25)</f>
        <v xml:space="preserve">United Utilities </v>
      </c>
      <c r="D63" s="11" t="str">
        <f>_xlfn.XLOOKUP($B63,FD_Lists!$B$4:$B$25,FD_Lists!D$4:D$25)</f>
        <v>England</v>
      </c>
      <c r="E63" s="11" t="str">
        <f>_xlfn.XLOOKUP($B63,FD_Lists!$B$4:$B$25,FD_Lists!E$4:E$25)</f>
        <v>Company</v>
      </c>
      <c r="F63" s="11" t="str">
        <f>_xlfn.XLOOKUP($B63,FD_Lists!$B$4:$B$25,FD_Lists!F$4:F$25)</f>
        <v>WaSC</v>
      </c>
      <c r="G63" s="12" t="s">
        <v>109</v>
      </c>
      <c r="H63" s="13" t="s">
        <v>531</v>
      </c>
      <c r="I63" s="13" t="str">
        <f t="shared" si="2"/>
        <v>NWTOUT5_10_C_PR24_OFWAT</v>
      </c>
      <c r="J63" s="13" t="s">
        <v>548</v>
      </c>
      <c r="K63" s="13" t="s">
        <v>549</v>
      </c>
      <c r="L63" s="13" t="s">
        <v>119</v>
      </c>
      <c r="M63" s="14" t="str">
        <f>VLOOKUP($H63, F_Outputs_Mapping!$B$5:$F$23, 2, FALSE)</f>
        <v>Average number of spills per overflow - monitored - OFWAT view of company forecast</v>
      </c>
      <c r="N63" s="14" t="str">
        <f>VLOOKUP($H63, F_Outputs_Mapping!$B$5:$F$23, 3, FALSE)</f>
        <v>Number</v>
      </c>
      <c r="O63" s="14">
        <f>VLOOKUP($H63, F_Outputs_Mapping!$B$5:$F$23, 4, FALSE)</f>
        <v>2</v>
      </c>
      <c r="P63" s="83" t="str">
        <f>FD_Input_Final_Data!P97</f>
        <v>-</v>
      </c>
      <c r="Q63" s="83" t="str">
        <f>FD_Input_Final_Data!Q97</f>
        <v>-</v>
      </c>
      <c r="R63" s="83" t="str">
        <f>FD_Input_Final_Data!R97</f>
        <v>-</v>
      </c>
      <c r="S63" s="83" t="str">
        <f>FD_Input_Final_Data!S97</f>
        <v>-</v>
      </c>
      <c r="T63" s="83" t="str">
        <f>FD_Input_Final_Data!T97</f>
        <v>-</v>
      </c>
      <c r="U63" s="83" t="str">
        <f>FD_Input_Final_Data!U97</f>
        <v>-</v>
      </c>
      <c r="V63" s="83" t="str">
        <f>FD_Input_Final_Data!V97</f>
        <v>-</v>
      </c>
      <c r="W63" s="83" t="str">
        <f>FD_Input_Final_Data!W97</f>
        <v>-</v>
      </c>
      <c r="X63" s="83" t="str">
        <f>FD_Input_Final_Data!X97</f>
        <v>-</v>
      </c>
      <c r="Y63" s="83">
        <f>FD_Input_Final_Data!Y97</f>
        <v>59.19</v>
      </c>
      <c r="Z63" s="83">
        <f>FD_Input_Final_Data!Z97</f>
        <v>37.26</v>
      </c>
      <c r="AA63" s="83">
        <f>FD_Input_Final_Data!AA97</f>
        <v>30.72</v>
      </c>
      <c r="AB63" s="83">
        <f>FD_Input_Final_Data!AB97</f>
        <v>43.08</v>
      </c>
      <c r="AC63" s="83">
        <f>FD_Input_Final_Data!AC97</f>
        <v>26.92</v>
      </c>
      <c r="AD63" s="83">
        <f>FD_Input_Final_Data!AD97</f>
        <v>26.35</v>
      </c>
      <c r="AE63" s="83">
        <f>FD_Input_Final_Data!AE97</f>
        <v>25.5</v>
      </c>
      <c r="AF63" s="83">
        <f>FD_Input_Final_Data!AF97</f>
        <v>24.09</v>
      </c>
      <c r="AG63" s="83">
        <f>FD_Input_Final_Data!AG97</f>
        <v>22.28</v>
      </c>
      <c r="AH63" s="83">
        <f>FD_Input_Final_Data!AH97</f>
        <v>18.71</v>
      </c>
    </row>
    <row r="64" spans="1:34" hidden="1" x14ac:dyDescent="0.45">
      <c r="B64" s="11" t="s">
        <v>102</v>
      </c>
      <c r="C64" s="11" t="str">
        <f>_xlfn.XLOOKUP($B64,FD_Lists!$B$4:$B$25,FD_Lists!C$4:C$25)</f>
        <v>Wessex Water</v>
      </c>
      <c r="D64" s="11" t="str">
        <f>_xlfn.XLOOKUP($B64,FD_Lists!$B$4:$B$25,FD_Lists!D$4:D$25)</f>
        <v>England</v>
      </c>
      <c r="E64" s="11" t="str">
        <f>_xlfn.XLOOKUP($B64,FD_Lists!$B$4:$B$25,FD_Lists!E$4:E$25)</f>
        <v>Company</v>
      </c>
      <c r="F64" s="11" t="str">
        <f>_xlfn.XLOOKUP($B64,FD_Lists!$B$4:$B$25,FD_Lists!F$4:F$25)</f>
        <v>WaSC</v>
      </c>
      <c r="G64" s="12" t="s">
        <v>109</v>
      </c>
      <c r="H64" s="13" t="s">
        <v>531</v>
      </c>
      <c r="I64" s="13" t="str">
        <f t="shared" si="2"/>
        <v>WSXOUT5_10_C_PR24_OFWAT</v>
      </c>
      <c r="J64" s="13" t="s">
        <v>548</v>
      </c>
      <c r="K64" s="13" t="s">
        <v>549</v>
      </c>
      <c r="L64" s="13" t="s">
        <v>119</v>
      </c>
      <c r="M64" s="14" t="str">
        <f>VLOOKUP($H64, F_Outputs_Mapping!$B$5:$F$23, 2, FALSE)</f>
        <v>Average number of spills per overflow - monitored - OFWAT view of company forecast</v>
      </c>
      <c r="N64" s="14" t="str">
        <f>VLOOKUP($H64, F_Outputs_Mapping!$B$5:$F$23, 3, FALSE)</f>
        <v>Number</v>
      </c>
      <c r="O64" s="14">
        <f>VLOOKUP($H64, F_Outputs_Mapping!$B$5:$F$23, 4, FALSE)</f>
        <v>2</v>
      </c>
      <c r="P64" s="83" t="str">
        <f>FD_Input_Final_Data!P98</f>
        <v>-</v>
      </c>
      <c r="Q64" s="83" t="str">
        <f>FD_Input_Final_Data!Q98</f>
        <v>-</v>
      </c>
      <c r="R64" s="83" t="str">
        <f>FD_Input_Final_Data!R98</f>
        <v>-</v>
      </c>
      <c r="S64" s="83" t="str">
        <f>FD_Input_Final_Data!S98</f>
        <v>-</v>
      </c>
      <c r="T64" s="83" t="str">
        <f>FD_Input_Final_Data!T98</f>
        <v>-</v>
      </c>
      <c r="U64" s="83">
        <f>FD_Input_Final_Data!U98</f>
        <v>10.78</v>
      </c>
      <c r="V64" s="83">
        <f>FD_Input_Final_Data!V98</f>
        <v>10.66</v>
      </c>
      <c r="W64" s="83">
        <f>FD_Input_Final_Data!W98</f>
        <v>21.27</v>
      </c>
      <c r="X64" s="83">
        <f>FD_Input_Final_Data!X98</f>
        <v>26.8</v>
      </c>
      <c r="Y64" s="83">
        <f>FD_Input_Final_Data!Y98</f>
        <v>30.92</v>
      </c>
      <c r="Z64" s="83">
        <f>FD_Input_Final_Data!Z98</f>
        <v>22.53</v>
      </c>
      <c r="AA64" s="83">
        <f>FD_Input_Final_Data!AA98</f>
        <v>18.52</v>
      </c>
      <c r="AB64" s="83">
        <f>FD_Input_Final_Data!AB98</f>
        <v>32.01</v>
      </c>
      <c r="AC64" s="83">
        <f>FD_Input_Final_Data!AC98</f>
        <v>24.01</v>
      </c>
      <c r="AD64" s="83">
        <f>FD_Input_Final_Data!AD98</f>
        <v>23.5</v>
      </c>
      <c r="AE64" s="83">
        <f>FD_Input_Final_Data!AE98</f>
        <v>23.5</v>
      </c>
      <c r="AF64" s="83">
        <f>FD_Input_Final_Data!AF98</f>
        <v>22.76</v>
      </c>
      <c r="AG64" s="83">
        <f>FD_Input_Final_Data!AG98</f>
        <v>22</v>
      </c>
      <c r="AH64" s="83">
        <f>FD_Input_Final_Data!AH98</f>
        <v>20</v>
      </c>
    </row>
    <row r="65" spans="2:34" hidden="1" x14ac:dyDescent="0.45">
      <c r="B65" s="11" t="s">
        <v>103</v>
      </c>
      <c r="C65" s="11" t="str">
        <f>_xlfn.XLOOKUP($B65,FD_Lists!$B$4:$B$25,FD_Lists!C$4:C$25)</f>
        <v>Yorkshire Water</v>
      </c>
      <c r="D65" s="11" t="str">
        <f>_xlfn.XLOOKUP($B65,FD_Lists!$B$4:$B$25,FD_Lists!D$4:D$25)</f>
        <v>England</v>
      </c>
      <c r="E65" s="11" t="str">
        <f>_xlfn.XLOOKUP($B65,FD_Lists!$B$4:$B$25,FD_Lists!E$4:E$25)</f>
        <v>Company</v>
      </c>
      <c r="F65" s="11" t="str">
        <f>_xlfn.XLOOKUP($B65,FD_Lists!$B$4:$B$25,FD_Lists!F$4:F$25)</f>
        <v>WaSC</v>
      </c>
      <c r="G65" s="12" t="s">
        <v>109</v>
      </c>
      <c r="H65" s="13" t="s">
        <v>531</v>
      </c>
      <c r="I65" s="13" t="str">
        <f t="shared" si="2"/>
        <v>YKYOUT5_10_C_PR24_OFWAT</v>
      </c>
      <c r="J65" s="13" t="s">
        <v>548</v>
      </c>
      <c r="K65" s="13" t="s">
        <v>549</v>
      </c>
      <c r="L65" s="13" t="s">
        <v>119</v>
      </c>
      <c r="M65" s="14" t="str">
        <f>VLOOKUP($H65, F_Outputs_Mapping!$B$5:$F$23, 2, FALSE)</f>
        <v>Average number of spills per overflow - monitored - OFWAT view of company forecast</v>
      </c>
      <c r="N65" s="14" t="str">
        <f>VLOOKUP($H65, F_Outputs_Mapping!$B$5:$F$23, 3, FALSE)</f>
        <v>Number</v>
      </c>
      <c r="O65" s="14">
        <f>VLOOKUP($H65, F_Outputs_Mapping!$B$5:$F$23, 4, FALSE)</f>
        <v>2</v>
      </c>
      <c r="P65" s="83" t="str">
        <f>FD_Input_Final_Data!P99</f>
        <v>-</v>
      </c>
      <c r="Q65" s="83" t="str">
        <f>FD_Input_Final_Data!Q99</f>
        <v>-</v>
      </c>
      <c r="R65" s="83" t="str">
        <f>FD_Input_Final_Data!R99</f>
        <v>-</v>
      </c>
      <c r="S65" s="83" t="str">
        <f>FD_Input_Final_Data!S99</f>
        <v>-</v>
      </c>
      <c r="T65" s="83" t="str">
        <f>FD_Input_Final_Data!T99</f>
        <v>-</v>
      </c>
      <c r="U65" s="83" t="str">
        <f>FD_Input_Final_Data!U99</f>
        <v>-</v>
      </c>
      <c r="V65" s="83" t="str">
        <f>FD_Input_Final_Data!V99</f>
        <v>-</v>
      </c>
      <c r="W65" s="83" t="str">
        <f>FD_Input_Final_Data!W99</f>
        <v>-</v>
      </c>
      <c r="X65" s="83" t="str">
        <f>FD_Input_Final_Data!X99</f>
        <v>-</v>
      </c>
      <c r="Y65" s="83">
        <f>FD_Input_Final_Data!Y99</f>
        <v>29.04</v>
      </c>
      <c r="Z65" s="83">
        <f>FD_Input_Final_Data!Z99</f>
        <v>31.19</v>
      </c>
      <c r="AA65" s="83">
        <f>FD_Input_Final_Data!AA99</f>
        <v>24.44</v>
      </c>
      <c r="AB65" s="83">
        <f>FD_Input_Final_Data!AB99</f>
        <v>35.43</v>
      </c>
      <c r="AC65" s="83">
        <f>FD_Input_Final_Data!AC99</f>
        <v>33.96</v>
      </c>
      <c r="AD65" s="83">
        <f>FD_Input_Final_Data!AD99</f>
        <v>29.75</v>
      </c>
      <c r="AE65" s="83">
        <f>FD_Input_Final_Data!AE99</f>
        <v>28.24</v>
      </c>
      <c r="AF65" s="83">
        <f>FD_Input_Final_Data!AF99</f>
        <v>27.58</v>
      </c>
      <c r="AG65" s="83">
        <f>FD_Input_Final_Data!AG99</f>
        <v>25.94</v>
      </c>
      <c r="AH65" s="83">
        <f>FD_Input_Final_Data!AH99</f>
        <v>19.989999999999998</v>
      </c>
    </row>
    <row r="66" spans="2:34" hidden="1" x14ac:dyDescent="0.45">
      <c r="B66" s="11" t="s">
        <v>121</v>
      </c>
      <c r="C66" s="11" t="str">
        <f>_xlfn.XLOOKUP($B66,FD_Lists!$B$4:$B$25,FD_Lists!C$4:C$25)</f>
        <v>Affinity Water</v>
      </c>
      <c r="D66" s="11" t="str">
        <f>_xlfn.XLOOKUP($B66,FD_Lists!$B$4:$B$25,FD_Lists!D$4:D$25)</f>
        <v>England</v>
      </c>
      <c r="E66" s="11" t="str">
        <f>_xlfn.XLOOKUP($B66,FD_Lists!$B$4:$B$25,FD_Lists!E$4:E$25)</f>
        <v>Company</v>
      </c>
      <c r="F66" s="11" t="str">
        <f>_xlfn.XLOOKUP($B66,FD_Lists!$B$4:$B$25,FD_Lists!F$4:F$25)</f>
        <v>WoC</v>
      </c>
      <c r="G66" s="12" t="s">
        <v>109</v>
      </c>
      <c r="H66" s="13" t="s">
        <v>531</v>
      </c>
      <c r="I66" s="13" t="str">
        <f t="shared" si="2"/>
        <v>AFWOUT5_10_C_PR24_OFWAT</v>
      </c>
      <c r="J66" s="13" t="s">
        <v>548</v>
      </c>
      <c r="K66" s="13" t="s">
        <v>549</v>
      </c>
      <c r="L66" s="13" t="s">
        <v>119</v>
      </c>
      <c r="M66" s="14" t="str">
        <f>VLOOKUP($H66, F_Outputs_Mapping!$B$5:$F$23, 2, FALSE)</f>
        <v>Average number of spills per overflow - monitored - OFWAT view of company forecast</v>
      </c>
      <c r="N66" s="14" t="str">
        <f>VLOOKUP($H66, F_Outputs_Mapping!$B$5:$F$23, 3, FALSE)</f>
        <v>Number</v>
      </c>
      <c r="O66" s="14">
        <f>VLOOKUP($H66, F_Outputs_Mapping!$B$5:$F$23, 4, FALSE)</f>
        <v>2</v>
      </c>
      <c r="P66" s="83" t="s">
        <v>520</v>
      </c>
      <c r="Q66" s="83" t="s">
        <v>520</v>
      </c>
      <c r="R66" s="83" t="s">
        <v>520</v>
      </c>
      <c r="S66" s="83" t="s">
        <v>520</v>
      </c>
      <c r="T66" s="83" t="s">
        <v>520</v>
      </c>
      <c r="U66" s="83" t="s">
        <v>520</v>
      </c>
      <c r="V66" s="83" t="s">
        <v>520</v>
      </c>
      <c r="W66" s="83" t="s">
        <v>520</v>
      </c>
      <c r="X66" s="83" t="s">
        <v>520</v>
      </c>
      <c r="Y66" s="83" t="s">
        <v>520</v>
      </c>
      <c r="Z66" s="83" t="s">
        <v>520</v>
      </c>
      <c r="AA66" s="83" t="s">
        <v>520</v>
      </c>
      <c r="AB66" s="83" t="s">
        <v>520</v>
      </c>
      <c r="AC66" s="83" t="s">
        <v>520</v>
      </c>
      <c r="AD66" s="83" t="s">
        <v>520</v>
      </c>
      <c r="AE66" s="83" t="s">
        <v>520</v>
      </c>
      <c r="AF66" s="83" t="s">
        <v>520</v>
      </c>
      <c r="AG66" s="83" t="s">
        <v>520</v>
      </c>
      <c r="AH66" s="83" t="s">
        <v>520</v>
      </c>
    </row>
    <row r="67" spans="2:34" hidden="1" x14ac:dyDescent="0.45">
      <c r="B67" s="11" t="s">
        <v>122</v>
      </c>
      <c r="C67" s="11" t="str">
        <f>_xlfn.XLOOKUP($B67,FD_Lists!$B$4:$B$25,FD_Lists!C$4:C$25)</f>
        <v>Portsmouth Water</v>
      </c>
      <c r="D67" s="11" t="str">
        <f>_xlfn.XLOOKUP($B67,FD_Lists!$B$4:$B$25,FD_Lists!D$4:D$25)</f>
        <v>England</v>
      </c>
      <c r="E67" s="11" t="str">
        <f>_xlfn.XLOOKUP($B67,FD_Lists!$B$4:$B$25,FD_Lists!E$4:E$25)</f>
        <v>Company</v>
      </c>
      <c r="F67" s="11" t="str">
        <f>_xlfn.XLOOKUP($B67,FD_Lists!$B$4:$B$25,FD_Lists!F$4:F$25)</f>
        <v>WoC</v>
      </c>
      <c r="G67" s="12" t="s">
        <v>109</v>
      </c>
      <c r="H67" s="13" t="s">
        <v>531</v>
      </c>
      <c r="I67" s="13" t="str">
        <f t="shared" si="2"/>
        <v>PRTOUT5_10_C_PR24_OFWAT</v>
      </c>
      <c r="J67" s="13" t="s">
        <v>548</v>
      </c>
      <c r="K67" s="13" t="s">
        <v>549</v>
      </c>
      <c r="L67" s="13" t="s">
        <v>119</v>
      </c>
      <c r="M67" s="14" t="str">
        <f>VLOOKUP($H67, F_Outputs_Mapping!$B$5:$F$23, 2, FALSE)</f>
        <v>Average number of spills per overflow - monitored - OFWAT view of company forecast</v>
      </c>
      <c r="N67" s="14" t="str">
        <f>VLOOKUP($H67, F_Outputs_Mapping!$B$5:$F$23, 3, FALSE)</f>
        <v>Number</v>
      </c>
      <c r="O67" s="14">
        <f>VLOOKUP($H67, F_Outputs_Mapping!$B$5:$F$23, 4, FALSE)</f>
        <v>2</v>
      </c>
      <c r="P67" s="83" t="s">
        <v>520</v>
      </c>
      <c r="Q67" s="83" t="s">
        <v>520</v>
      </c>
      <c r="R67" s="83" t="s">
        <v>520</v>
      </c>
      <c r="S67" s="83" t="s">
        <v>520</v>
      </c>
      <c r="T67" s="83" t="s">
        <v>520</v>
      </c>
      <c r="U67" s="83" t="s">
        <v>520</v>
      </c>
      <c r="V67" s="83" t="s">
        <v>520</v>
      </c>
      <c r="W67" s="83" t="s">
        <v>520</v>
      </c>
      <c r="X67" s="83" t="s">
        <v>520</v>
      </c>
      <c r="Y67" s="83" t="s">
        <v>520</v>
      </c>
      <c r="Z67" s="83" t="s">
        <v>520</v>
      </c>
      <c r="AA67" s="83" t="s">
        <v>520</v>
      </c>
      <c r="AB67" s="83" t="s">
        <v>520</v>
      </c>
      <c r="AC67" s="83" t="s">
        <v>520</v>
      </c>
      <c r="AD67" s="83" t="s">
        <v>520</v>
      </c>
      <c r="AE67" s="83" t="s">
        <v>520</v>
      </c>
      <c r="AF67" s="83" t="s">
        <v>520</v>
      </c>
      <c r="AG67" s="83" t="s">
        <v>520</v>
      </c>
      <c r="AH67" s="83" t="s">
        <v>520</v>
      </c>
    </row>
    <row r="68" spans="2:34" hidden="1" x14ac:dyDescent="0.45">
      <c r="B68" s="11" t="s">
        <v>123</v>
      </c>
      <c r="C68" s="11" t="str">
        <f>_xlfn.XLOOKUP($B68,FD_Lists!$B$4:$B$25,FD_Lists!C$4:C$25)</f>
        <v>South East Water</v>
      </c>
      <c r="D68" s="11" t="str">
        <f>_xlfn.XLOOKUP($B68,FD_Lists!$B$4:$B$25,FD_Lists!D$4:D$25)</f>
        <v>England</v>
      </c>
      <c r="E68" s="11" t="str">
        <f>_xlfn.XLOOKUP($B68,FD_Lists!$B$4:$B$25,FD_Lists!E$4:E$25)</f>
        <v>Company</v>
      </c>
      <c r="F68" s="11" t="str">
        <f>_xlfn.XLOOKUP($B68,FD_Lists!$B$4:$B$25,FD_Lists!F$4:F$25)</f>
        <v>WoC</v>
      </c>
      <c r="G68" s="12" t="s">
        <v>109</v>
      </c>
      <c r="H68" s="13" t="s">
        <v>531</v>
      </c>
      <c r="I68" s="13" t="str">
        <f t="shared" si="2"/>
        <v>SEWOUT5_10_C_PR24_OFWAT</v>
      </c>
      <c r="J68" s="13" t="s">
        <v>548</v>
      </c>
      <c r="K68" s="13" t="s">
        <v>549</v>
      </c>
      <c r="L68" s="13" t="s">
        <v>119</v>
      </c>
      <c r="M68" s="14" t="str">
        <f>VLOOKUP($H68, F_Outputs_Mapping!$B$5:$F$23, 2, FALSE)</f>
        <v>Average number of spills per overflow - monitored - OFWAT view of company forecast</v>
      </c>
      <c r="N68" s="14" t="str">
        <f>VLOOKUP($H68, F_Outputs_Mapping!$B$5:$F$23, 3, FALSE)</f>
        <v>Number</v>
      </c>
      <c r="O68" s="14">
        <f>VLOOKUP($H68, F_Outputs_Mapping!$B$5:$F$23, 4, FALSE)</f>
        <v>2</v>
      </c>
      <c r="P68" s="83" t="s">
        <v>520</v>
      </c>
      <c r="Q68" s="83" t="s">
        <v>520</v>
      </c>
      <c r="R68" s="83" t="s">
        <v>520</v>
      </c>
      <c r="S68" s="83" t="s">
        <v>520</v>
      </c>
      <c r="T68" s="83" t="s">
        <v>520</v>
      </c>
      <c r="U68" s="83" t="s">
        <v>520</v>
      </c>
      <c r="V68" s="83" t="s">
        <v>520</v>
      </c>
      <c r="W68" s="83" t="s">
        <v>520</v>
      </c>
      <c r="X68" s="83" t="s">
        <v>520</v>
      </c>
      <c r="Y68" s="83" t="s">
        <v>520</v>
      </c>
      <c r="Z68" s="83" t="s">
        <v>520</v>
      </c>
      <c r="AA68" s="83" t="s">
        <v>520</v>
      </c>
      <c r="AB68" s="83" t="s">
        <v>520</v>
      </c>
      <c r="AC68" s="83" t="s">
        <v>520</v>
      </c>
      <c r="AD68" s="83" t="s">
        <v>520</v>
      </c>
      <c r="AE68" s="83" t="s">
        <v>520</v>
      </c>
      <c r="AF68" s="83" t="s">
        <v>520</v>
      </c>
      <c r="AG68" s="83" t="s">
        <v>520</v>
      </c>
      <c r="AH68" s="83" t="s">
        <v>520</v>
      </c>
    </row>
    <row r="69" spans="2:34" hidden="1" x14ac:dyDescent="0.45">
      <c r="B69" s="11" t="s">
        <v>124</v>
      </c>
      <c r="C69" s="11" t="str">
        <f>_xlfn.XLOOKUP($B69,FD_Lists!$B$4:$B$25,FD_Lists!C$4:C$25)</f>
        <v>South Staffordshire Water</v>
      </c>
      <c r="D69" s="11" t="str">
        <f>_xlfn.XLOOKUP($B69,FD_Lists!$B$4:$B$25,FD_Lists!D$4:D$25)</f>
        <v>England</v>
      </c>
      <c r="E69" s="11" t="str">
        <f>_xlfn.XLOOKUP($B69,FD_Lists!$B$4:$B$25,FD_Lists!E$4:E$25)</f>
        <v>Company</v>
      </c>
      <c r="F69" s="11" t="str">
        <f>_xlfn.XLOOKUP($B69,FD_Lists!$B$4:$B$25,FD_Lists!F$4:F$25)</f>
        <v>WoC</v>
      </c>
      <c r="G69" s="12" t="s">
        <v>109</v>
      </c>
      <c r="H69" s="13" t="s">
        <v>531</v>
      </c>
      <c r="I69" s="13" t="str">
        <f t="shared" si="2"/>
        <v>SSCOUT5_10_C_PR24_OFWAT</v>
      </c>
      <c r="J69" s="13" t="s">
        <v>548</v>
      </c>
      <c r="K69" s="13" t="s">
        <v>549</v>
      </c>
      <c r="L69" s="13" t="s">
        <v>119</v>
      </c>
      <c r="M69" s="14" t="str">
        <f>VLOOKUP($H69, F_Outputs_Mapping!$B$5:$F$23, 2, FALSE)</f>
        <v>Average number of spills per overflow - monitored - OFWAT view of company forecast</v>
      </c>
      <c r="N69" s="14" t="str">
        <f>VLOOKUP($H69, F_Outputs_Mapping!$B$5:$F$23, 3, FALSE)</f>
        <v>Number</v>
      </c>
      <c r="O69" s="14">
        <f>VLOOKUP($H69, F_Outputs_Mapping!$B$5:$F$23, 4, FALSE)</f>
        <v>2</v>
      </c>
      <c r="P69" s="83" t="s">
        <v>520</v>
      </c>
      <c r="Q69" s="83" t="s">
        <v>520</v>
      </c>
      <c r="R69" s="83" t="s">
        <v>520</v>
      </c>
      <c r="S69" s="83" t="s">
        <v>520</v>
      </c>
      <c r="T69" s="83" t="s">
        <v>520</v>
      </c>
      <c r="U69" s="83" t="s">
        <v>520</v>
      </c>
      <c r="V69" s="83" t="s">
        <v>520</v>
      </c>
      <c r="W69" s="83" t="s">
        <v>520</v>
      </c>
      <c r="X69" s="83" t="s">
        <v>520</v>
      </c>
      <c r="Y69" s="83" t="s">
        <v>520</v>
      </c>
      <c r="Z69" s="83" t="s">
        <v>520</v>
      </c>
      <c r="AA69" s="83" t="s">
        <v>520</v>
      </c>
      <c r="AB69" s="83" t="s">
        <v>520</v>
      </c>
      <c r="AC69" s="83" t="s">
        <v>520</v>
      </c>
      <c r="AD69" s="83" t="s">
        <v>520</v>
      </c>
      <c r="AE69" s="83" t="s">
        <v>520</v>
      </c>
      <c r="AF69" s="83" t="s">
        <v>520</v>
      </c>
      <c r="AG69" s="83" t="s">
        <v>520</v>
      </c>
      <c r="AH69" s="83" t="s">
        <v>520</v>
      </c>
    </row>
    <row r="70" spans="2:34" hidden="1" x14ac:dyDescent="0.45">
      <c r="B70" s="11" t="s">
        <v>125</v>
      </c>
      <c r="C70" s="11" t="str">
        <f>_xlfn.XLOOKUP($B70,FD_Lists!$B$4:$B$25,FD_Lists!C$4:C$25)</f>
        <v>SES Water</v>
      </c>
      <c r="D70" s="11" t="str">
        <f>_xlfn.XLOOKUP($B70,FD_Lists!$B$4:$B$25,FD_Lists!D$4:D$25)</f>
        <v>England</v>
      </c>
      <c r="E70" s="11" t="str">
        <f>_xlfn.XLOOKUP($B70,FD_Lists!$B$4:$B$25,FD_Lists!E$4:E$25)</f>
        <v>Company</v>
      </c>
      <c r="F70" s="11" t="str">
        <f>_xlfn.XLOOKUP($B70,FD_Lists!$B$4:$B$25,FD_Lists!F$4:F$25)</f>
        <v>WoC</v>
      </c>
      <c r="G70" s="12" t="s">
        <v>109</v>
      </c>
      <c r="H70" s="13" t="s">
        <v>531</v>
      </c>
      <c r="I70" s="13" t="str">
        <f t="shared" si="2"/>
        <v>SESOUT5_10_C_PR24_OFWAT</v>
      </c>
      <c r="J70" s="13" t="s">
        <v>548</v>
      </c>
      <c r="K70" s="13" t="s">
        <v>549</v>
      </c>
      <c r="L70" s="13" t="s">
        <v>119</v>
      </c>
      <c r="M70" s="14" t="str">
        <f>VLOOKUP($H70, F_Outputs_Mapping!$B$5:$F$23, 2, FALSE)</f>
        <v>Average number of spills per overflow - monitored - OFWAT view of company forecast</v>
      </c>
      <c r="N70" s="14" t="str">
        <f>VLOOKUP($H70, F_Outputs_Mapping!$B$5:$F$23, 3, FALSE)</f>
        <v>Number</v>
      </c>
      <c r="O70" s="14">
        <f>VLOOKUP($H70, F_Outputs_Mapping!$B$5:$F$23, 4, FALSE)</f>
        <v>2</v>
      </c>
      <c r="P70" s="83" t="s">
        <v>520</v>
      </c>
      <c r="Q70" s="83" t="s">
        <v>520</v>
      </c>
      <c r="R70" s="83" t="s">
        <v>520</v>
      </c>
      <c r="S70" s="83" t="s">
        <v>520</v>
      </c>
      <c r="T70" s="83" t="s">
        <v>520</v>
      </c>
      <c r="U70" s="83" t="s">
        <v>520</v>
      </c>
      <c r="V70" s="83" t="s">
        <v>520</v>
      </c>
      <c r="W70" s="83" t="s">
        <v>520</v>
      </c>
      <c r="X70" s="83" t="s">
        <v>520</v>
      </c>
      <c r="Y70" s="83" t="s">
        <v>520</v>
      </c>
      <c r="Z70" s="83" t="s">
        <v>520</v>
      </c>
      <c r="AA70" s="83" t="s">
        <v>520</v>
      </c>
      <c r="AB70" s="83" t="s">
        <v>520</v>
      </c>
      <c r="AC70" s="83" t="s">
        <v>520</v>
      </c>
      <c r="AD70" s="83" t="s">
        <v>520</v>
      </c>
      <c r="AE70" s="83" t="s">
        <v>520</v>
      </c>
      <c r="AF70" s="83" t="s">
        <v>520</v>
      </c>
      <c r="AG70" s="83" t="s">
        <v>520</v>
      </c>
      <c r="AH70" s="83" t="s">
        <v>520</v>
      </c>
    </row>
    <row r="71" spans="2:34" hidden="1" x14ac:dyDescent="0.45">
      <c r="B71" s="11" t="s">
        <v>98</v>
      </c>
      <c r="C71" s="11" t="str">
        <f>_xlfn.XLOOKUP($B71,FD_Lists!$B$4:$B$25,FD_Lists!C$4:C$25)</f>
        <v>South West Water</v>
      </c>
      <c r="D71" s="11" t="str">
        <f>_xlfn.XLOOKUP($B71,FD_Lists!$B$4:$B$25,FD_Lists!D$4:D$25)</f>
        <v>England</v>
      </c>
      <c r="E71" s="11" t="str">
        <f>_xlfn.XLOOKUP($B71,FD_Lists!$B$4:$B$25,FD_Lists!E$4:E$25)</f>
        <v>Company</v>
      </c>
      <c r="F71" s="11" t="str">
        <f>_xlfn.XLOOKUP($B71,FD_Lists!$B$4:$B$25,FD_Lists!F$4:F$25)</f>
        <v>WaSC</v>
      </c>
      <c r="G71" s="12" t="s">
        <v>109</v>
      </c>
      <c r="H71" s="13" t="s">
        <v>531</v>
      </c>
      <c r="I71" s="13" t="str">
        <f t="shared" si="2"/>
        <v>SWBOUT5_10_C_PR24_OFWAT</v>
      </c>
      <c r="J71" s="13" t="s">
        <v>548</v>
      </c>
      <c r="K71" s="13" t="s">
        <v>549</v>
      </c>
      <c r="L71" s="13" t="s">
        <v>119</v>
      </c>
      <c r="M71" s="14" t="str">
        <f>VLOOKUP($H71, F_Outputs_Mapping!$B$5:$F$23, 2, FALSE)</f>
        <v>Average number of spills per overflow - monitored - OFWAT view of company forecast</v>
      </c>
      <c r="N71" s="14" t="str">
        <f>VLOOKUP($H71, F_Outputs_Mapping!$B$5:$F$23, 3, FALSE)</f>
        <v>Number</v>
      </c>
      <c r="O71" s="14">
        <f>VLOOKUP($H71, F_Outputs_Mapping!$B$5:$F$23, 4, FALSE)</f>
        <v>2</v>
      </c>
      <c r="P71" s="83" t="str">
        <f>FD_Input_Final_Data!P105</f>
        <v>-</v>
      </c>
      <c r="Q71" s="83" t="str">
        <f>FD_Input_Final_Data!Q105</f>
        <v>-</v>
      </c>
      <c r="R71" s="83" t="str">
        <f>FD_Input_Final_Data!R105</f>
        <v>-</v>
      </c>
      <c r="S71" s="83" t="str">
        <f>FD_Input_Final_Data!S105</f>
        <v>-</v>
      </c>
      <c r="T71" s="83" t="str">
        <f>FD_Input_Final_Data!T105</f>
        <v>-</v>
      </c>
      <c r="U71" s="83">
        <f>FD_Input_Final_Data!U105</f>
        <v>5.59</v>
      </c>
      <c r="V71" s="83">
        <f>FD_Input_Final_Data!V105</f>
        <v>10.02</v>
      </c>
      <c r="W71" s="83">
        <f>FD_Input_Final_Data!W105</f>
        <v>20.11</v>
      </c>
      <c r="X71" s="83">
        <f>FD_Input_Final_Data!X105</f>
        <v>25.8</v>
      </c>
      <c r="Y71" s="83">
        <f>FD_Input_Final_Data!Y105</f>
        <v>31.38</v>
      </c>
      <c r="Z71" s="83">
        <f>FD_Input_Final_Data!Z105</f>
        <v>31.7</v>
      </c>
      <c r="AA71" s="83">
        <f>FD_Input_Final_Data!AA105</f>
        <v>28.03</v>
      </c>
      <c r="AB71" s="83">
        <f>FD_Input_Final_Data!AB105</f>
        <v>41.02</v>
      </c>
      <c r="AC71" s="83">
        <f>FD_Input_Final_Data!AC105</f>
        <v>19.96</v>
      </c>
      <c r="AD71" s="83">
        <f>FD_Input_Final_Data!AD105</f>
        <v>19.45</v>
      </c>
      <c r="AE71" s="83">
        <f>FD_Input_Final_Data!AE105</f>
        <v>18.95</v>
      </c>
      <c r="AF71" s="83">
        <f>FD_Input_Final_Data!AF105</f>
        <v>18.45</v>
      </c>
      <c r="AG71" s="83">
        <f>FD_Input_Final_Data!AG105</f>
        <v>17.95</v>
      </c>
      <c r="AH71" s="83">
        <f>FD_Input_Final_Data!AH105</f>
        <v>17.45</v>
      </c>
    </row>
    <row r="72" spans="2:34" hidden="1" x14ac:dyDescent="0.45">
      <c r="B72" s="11" t="s">
        <v>126</v>
      </c>
      <c r="C72" s="11" t="str">
        <f>_xlfn.XLOOKUP($B72,FD_Lists!$B$4:$B$25,FD_Lists!C$4:C$25)</f>
        <v>Bristol Water</v>
      </c>
      <c r="D72" s="11" t="str">
        <f>_xlfn.XLOOKUP($B72,FD_Lists!$B$4:$B$25,FD_Lists!D$4:D$25)</f>
        <v>England</v>
      </c>
      <c r="E72" s="11" t="str">
        <f>_xlfn.XLOOKUP($B72,FD_Lists!$B$4:$B$25,FD_Lists!E$4:E$25)</f>
        <v>Company</v>
      </c>
      <c r="F72" s="11" t="str">
        <f>_xlfn.XLOOKUP($B72,FD_Lists!$B$4:$B$25,FD_Lists!F$4:F$25)</f>
        <v>WoC</v>
      </c>
      <c r="G72" s="12" t="s">
        <v>109</v>
      </c>
      <c r="H72" s="13" t="s">
        <v>531</v>
      </c>
      <c r="I72" s="13" t="str">
        <f t="shared" si="2"/>
        <v>BRLOUT5_10_C_PR24_OFWAT</v>
      </c>
      <c r="J72" s="13" t="s">
        <v>548</v>
      </c>
      <c r="K72" s="13" t="s">
        <v>549</v>
      </c>
      <c r="L72" s="13" t="s">
        <v>119</v>
      </c>
      <c r="M72" s="14" t="str">
        <f>VLOOKUP($H72, F_Outputs_Mapping!$B$5:$F$23, 2, FALSE)</f>
        <v>Average number of spills per overflow - monitored - OFWAT view of company forecast</v>
      </c>
      <c r="N72" s="14" t="str">
        <f>VLOOKUP($H72, F_Outputs_Mapping!$B$5:$F$23, 3, FALSE)</f>
        <v>Number</v>
      </c>
      <c r="O72" s="14">
        <f>VLOOKUP($H72, F_Outputs_Mapping!$B$5:$F$23, 4, FALSE)</f>
        <v>2</v>
      </c>
      <c r="P72" s="83" t="s">
        <v>520</v>
      </c>
      <c r="Q72" s="83" t="s">
        <v>520</v>
      </c>
      <c r="R72" s="83" t="s">
        <v>520</v>
      </c>
      <c r="S72" s="83" t="s">
        <v>520</v>
      </c>
      <c r="T72" s="83" t="s">
        <v>520</v>
      </c>
      <c r="U72" s="83" t="s">
        <v>520</v>
      </c>
      <c r="V72" s="83" t="s">
        <v>520</v>
      </c>
      <c r="W72" s="83" t="s">
        <v>520</v>
      </c>
      <c r="X72" s="83" t="s">
        <v>520</v>
      </c>
      <c r="Y72" s="83" t="s">
        <v>520</v>
      </c>
      <c r="Z72" s="83" t="s">
        <v>520</v>
      </c>
      <c r="AA72" s="83" t="s">
        <v>520</v>
      </c>
      <c r="AB72" s="83" t="s">
        <v>520</v>
      </c>
      <c r="AC72" s="83" t="s">
        <v>520</v>
      </c>
      <c r="AD72" s="83" t="s">
        <v>520</v>
      </c>
      <c r="AE72" s="83" t="s">
        <v>520</v>
      </c>
      <c r="AF72" s="83" t="s">
        <v>520</v>
      </c>
      <c r="AG72" s="83" t="s">
        <v>520</v>
      </c>
      <c r="AH72" s="83" t="s">
        <v>520</v>
      </c>
    </row>
    <row r="73" spans="2:34" hidden="1" x14ac:dyDescent="0.45">
      <c r="B73" s="10" t="s">
        <v>73</v>
      </c>
      <c r="C73" s="11" t="str">
        <f>_xlfn.XLOOKUP($B73,FD_Lists!$B$4:$B$25,FD_Lists!C$4:C$25)</f>
        <v>Anglian Water</v>
      </c>
      <c r="D73" s="11" t="str">
        <f>_xlfn.XLOOKUP($B73,FD_Lists!$B$4:$B$25,FD_Lists!D$4:D$25)</f>
        <v>England</v>
      </c>
      <c r="E73" s="11" t="str">
        <f>_xlfn.XLOOKUP($B73,FD_Lists!$B$4:$B$25,FD_Lists!E$4:E$25)</f>
        <v>Company</v>
      </c>
      <c r="F73" s="11" t="str">
        <f>_xlfn.XLOOKUP($B73,FD_Lists!$B$4:$B$25,FD_Lists!F$4:F$25)</f>
        <v>WaSC</v>
      </c>
      <c r="G73" s="12" t="s">
        <v>249</v>
      </c>
      <c r="H73" s="13" t="s">
        <v>533</v>
      </c>
      <c r="I73" s="13" t="str">
        <f t="shared" si="2"/>
        <v>ANHOUT5_10_D_PR24_OFWAT</v>
      </c>
      <c r="J73" s="13" t="s">
        <v>548</v>
      </c>
      <c r="K73" s="13" t="s">
        <v>549</v>
      </c>
      <c r="L73" s="13" t="s">
        <v>119</v>
      </c>
      <c r="M73" s="14" t="str">
        <f>VLOOKUP($H73, F_Outputs_Mapping!$B$5:$F$23, 2, FALSE)</f>
        <v>Uptime - OFWAT view of company forecast</v>
      </c>
      <c r="N73" s="14" t="str">
        <f>VLOOKUP($H73, F_Outputs_Mapping!$B$5:$F$23, 3, FALSE)</f>
        <v>%</v>
      </c>
      <c r="O73" s="14">
        <f>VLOOKUP($H73, F_Outputs_Mapping!$B$5:$F$23, 4, FALSE)</f>
        <v>4</v>
      </c>
      <c r="P73" s="149" t="str">
        <f>FD_Input_Final_Data!P107</f>
        <v>-</v>
      </c>
      <c r="Q73" s="149" t="str">
        <f>FD_Input_Final_Data!Q107</f>
        <v>-</v>
      </c>
      <c r="R73" s="149" t="str">
        <f>FD_Input_Final_Data!R107</f>
        <v>-</v>
      </c>
      <c r="S73" s="149" t="str">
        <f>FD_Input_Final_Data!S107</f>
        <v>-</v>
      </c>
      <c r="T73" s="149" t="str">
        <f>FD_Input_Final_Data!T107</f>
        <v>-</v>
      </c>
      <c r="U73" s="149" t="str">
        <f>FD_Input_Final_Data!U107</f>
        <v>-</v>
      </c>
      <c r="V73" s="149" t="str">
        <f>FD_Input_Final_Data!V107</f>
        <v>-</v>
      </c>
      <c r="W73" s="149">
        <f>FD_Input_Final_Data!W107</f>
        <v>0.09</v>
      </c>
      <c r="X73" s="149">
        <f>FD_Input_Final_Data!X107</f>
        <v>0.28000000000000003</v>
      </c>
      <c r="Y73" s="149">
        <f>FD_Input_Final_Data!Y107</f>
        <v>0.45</v>
      </c>
      <c r="Z73" s="149">
        <f>FD_Input_Final_Data!Z107</f>
        <v>0.54</v>
      </c>
      <c r="AA73" s="149">
        <f>FD_Input_Final_Data!AA107</f>
        <v>0.7</v>
      </c>
      <c r="AB73" s="149">
        <f>FD_Input_Final_Data!AB107</f>
        <v>0.96860000000000002</v>
      </c>
      <c r="AC73" s="149">
        <f>FD_Input_Final_Data!AC107</f>
        <v>0.96860000000000002</v>
      </c>
      <c r="AD73" s="149">
        <f>FD_Input_Final_Data!AD107</f>
        <v>1</v>
      </c>
      <c r="AE73" s="149">
        <f>FD_Input_Final_Data!AE107</f>
        <v>1</v>
      </c>
      <c r="AF73" s="149">
        <f>FD_Input_Final_Data!AF107</f>
        <v>1</v>
      </c>
      <c r="AG73" s="149">
        <f>FD_Input_Final_Data!AG107</f>
        <v>1</v>
      </c>
      <c r="AH73" s="149">
        <f>FD_Input_Final_Data!AH107</f>
        <v>1</v>
      </c>
    </row>
    <row r="74" spans="2:34" hidden="1" x14ac:dyDescent="0.45">
      <c r="B74" s="11" t="s">
        <v>94</v>
      </c>
      <c r="C74" s="11" t="str">
        <f>_xlfn.XLOOKUP($B74,FD_Lists!$B$4:$B$25,FD_Lists!C$4:C$25)</f>
        <v>Dŵr Cymru</v>
      </c>
      <c r="D74" s="11" t="str">
        <f>_xlfn.XLOOKUP($B74,FD_Lists!$B$4:$B$25,FD_Lists!D$4:D$25)</f>
        <v>Wales</v>
      </c>
      <c r="E74" s="11" t="str">
        <f>_xlfn.XLOOKUP($B74,FD_Lists!$B$4:$B$25,FD_Lists!E$4:E$25)</f>
        <v>Company</v>
      </c>
      <c r="F74" s="11" t="str">
        <f>_xlfn.XLOOKUP($B74,FD_Lists!$B$4:$B$25,FD_Lists!F$4:F$25)</f>
        <v>WaSC</v>
      </c>
      <c r="G74" s="12" t="s">
        <v>249</v>
      </c>
      <c r="H74" s="13" t="s">
        <v>533</v>
      </c>
      <c r="I74" s="13" t="str">
        <f t="shared" si="2"/>
        <v>WSHOUT5_10_D_PR24_OFWAT</v>
      </c>
      <c r="J74" s="13" t="s">
        <v>548</v>
      </c>
      <c r="K74" s="13" t="s">
        <v>549</v>
      </c>
      <c r="L74" s="13" t="s">
        <v>119</v>
      </c>
      <c r="M74" s="14" t="str">
        <f>VLOOKUP($H74, F_Outputs_Mapping!$B$5:$F$23, 2, FALSE)</f>
        <v>Uptime - OFWAT view of company forecast</v>
      </c>
      <c r="N74" s="14" t="str">
        <f>VLOOKUP($H74, F_Outputs_Mapping!$B$5:$F$23, 3, FALSE)</f>
        <v>%</v>
      </c>
      <c r="O74" s="14">
        <f>VLOOKUP($H74, F_Outputs_Mapping!$B$5:$F$23, 4, FALSE)</f>
        <v>4</v>
      </c>
      <c r="P74" s="149">
        <f>FD_Input_Final_Data!P108</f>
        <v>1</v>
      </c>
      <c r="Q74" s="149">
        <f>FD_Input_Final_Data!Q108</f>
        <v>1</v>
      </c>
      <c r="R74" s="149">
        <f>FD_Input_Final_Data!R108</f>
        <v>1</v>
      </c>
      <c r="S74" s="149">
        <f>FD_Input_Final_Data!S108</f>
        <v>1</v>
      </c>
      <c r="T74" s="149">
        <f>FD_Input_Final_Data!T108</f>
        <v>1</v>
      </c>
      <c r="U74" s="149">
        <f>FD_Input_Final_Data!U108</f>
        <v>1</v>
      </c>
      <c r="V74" s="149">
        <f>FD_Input_Final_Data!V108</f>
        <v>0.93600000000000005</v>
      </c>
      <c r="W74" s="149">
        <f>FD_Input_Final_Data!W108</f>
        <v>0.93600000000000005</v>
      </c>
      <c r="X74" s="149">
        <f>FD_Input_Final_Data!X108</f>
        <v>0.93600000000000005</v>
      </c>
      <c r="Y74" s="149">
        <f>FD_Input_Final_Data!Y108</f>
        <v>0.93600000000000005</v>
      </c>
      <c r="Z74" s="149">
        <f>FD_Input_Final_Data!Z108</f>
        <v>0.93600000000000005</v>
      </c>
      <c r="AA74" s="149">
        <f>FD_Input_Final_Data!AA108</f>
        <v>0.93600000000000005</v>
      </c>
      <c r="AB74" s="149">
        <f>FD_Input_Final_Data!AB108</f>
        <v>0.94299999999999995</v>
      </c>
      <c r="AC74" s="149">
        <f>FD_Input_Final_Data!AC108</f>
        <v>0.95</v>
      </c>
      <c r="AD74" s="149">
        <f>FD_Input_Final_Data!AD108</f>
        <v>1</v>
      </c>
      <c r="AE74" s="149">
        <f>FD_Input_Final_Data!AE108</f>
        <v>1</v>
      </c>
      <c r="AF74" s="149">
        <f>FD_Input_Final_Data!AF108</f>
        <v>1</v>
      </c>
      <c r="AG74" s="149">
        <f>FD_Input_Final_Data!AG108</f>
        <v>1</v>
      </c>
      <c r="AH74" s="149">
        <f>FD_Input_Final_Data!AH108</f>
        <v>1</v>
      </c>
    </row>
    <row r="75" spans="2:34" hidden="1" x14ac:dyDescent="0.45">
      <c r="B75" s="11" t="s">
        <v>95</v>
      </c>
      <c r="C75" s="11" t="str">
        <f>_xlfn.XLOOKUP($B75,FD_Lists!$B$4:$B$25,FD_Lists!C$4:C$25)</f>
        <v>Hafren Dyfrdwy</v>
      </c>
      <c r="D75" s="11" t="str">
        <f>_xlfn.XLOOKUP($B75,FD_Lists!$B$4:$B$25,FD_Lists!D$4:D$25)</f>
        <v>Wales</v>
      </c>
      <c r="E75" s="11" t="str">
        <f>_xlfn.XLOOKUP($B75,FD_Lists!$B$4:$B$25,FD_Lists!E$4:E$25)</f>
        <v>Company</v>
      </c>
      <c r="F75" s="11" t="str">
        <f>_xlfn.XLOOKUP($B75,FD_Lists!$B$4:$B$25,FD_Lists!F$4:F$25)</f>
        <v>WaSC</v>
      </c>
      <c r="G75" s="12" t="s">
        <v>249</v>
      </c>
      <c r="H75" s="13" t="s">
        <v>533</v>
      </c>
      <c r="I75" s="13" t="str">
        <f t="shared" si="2"/>
        <v>HDDOUT5_10_D_PR24_OFWAT</v>
      </c>
      <c r="J75" s="13" t="s">
        <v>548</v>
      </c>
      <c r="K75" s="13" t="s">
        <v>549</v>
      </c>
      <c r="L75" s="13" t="s">
        <v>119</v>
      </c>
      <c r="M75" s="14" t="str">
        <f>VLOOKUP($H75, F_Outputs_Mapping!$B$5:$F$23, 2, FALSE)</f>
        <v>Uptime - OFWAT view of company forecast</v>
      </c>
      <c r="N75" s="14" t="str">
        <f>VLOOKUP($H75, F_Outputs_Mapping!$B$5:$F$23, 3, FALSE)</f>
        <v>%</v>
      </c>
      <c r="O75" s="14">
        <f>VLOOKUP($H75, F_Outputs_Mapping!$B$5:$F$23, 4, FALSE)</f>
        <v>4</v>
      </c>
      <c r="P75" s="149" t="str">
        <f>FD_Input_Final_Data!P109</f>
        <v>-</v>
      </c>
      <c r="Q75" s="149" t="str">
        <f>FD_Input_Final_Data!Q109</f>
        <v>-</v>
      </c>
      <c r="R75" s="149" t="str">
        <f>FD_Input_Final_Data!R109</f>
        <v>-</v>
      </c>
      <c r="S75" s="149" t="str">
        <f>FD_Input_Final_Data!S109</f>
        <v>-</v>
      </c>
      <c r="T75" s="149" t="str">
        <f>FD_Input_Final_Data!T109</f>
        <v>-</v>
      </c>
      <c r="U75" s="149" t="str">
        <f>FD_Input_Final_Data!U109</f>
        <v>-</v>
      </c>
      <c r="V75" s="149" t="str">
        <f>FD_Input_Final_Data!V109</f>
        <v>-</v>
      </c>
      <c r="W75" s="149" t="str">
        <f>FD_Input_Final_Data!W109</f>
        <v>-</v>
      </c>
      <c r="X75" s="149" t="str">
        <f>FD_Input_Final_Data!X109</f>
        <v>-</v>
      </c>
      <c r="Y75" s="149">
        <f>FD_Input_Final_Data!Y109</f>
        <v>0.85850000000000004</v>
      </c>
      <c r="Z75" s="149">
        <f>FD_Input_Final_Data!Z109</f>
        <v>0.80220000000000002</v>
      </c>
      <c r="AA75" s="149">
        <f>FD_Input_Final_Data!AA109</f>
        <v>0.85540000000000005</v>
      </c>
      <c r="AB75" s="149">
        <f>FD_Input_Final_Data!AB109</f>
        <v>0.94750000000000001</v>
      </c>
      <c r="AC75" s="149">
        <f>FD_Input_Final_Data!AC109</f>
        <v>1</v>
      </c>
      <c r="AD75" s="149">
        <f>FD_Input_Final_Data!AD109</f>
        <v>1</v>
      </c>
      <c r="AE75" s="149">
        <f>FD_Input_Final_Data!AE109</f>
        <v>1</v>
      </c>
      <c r="AF75" s="149">
        <f>FD_Input_Final_Data!AF109</f>
        <v>1</v>
      </c>
      <c r="AG75" s="149">
        <f>FD_Input_Final_Data!AG109</f>
        <v>1</v>
      </c>
      <c r="AH75" s="149">
        <f>FD_Input_Final_Data!AH109</f>
        <v>1</v>
      </c>
    </row>
    <row r="76" spans="2:34" hidden="1" x14ac:dyDescent="0.45">
      <c r="B76" s="11" t="s">
        <v>96</v>
      </c>
      <c r="C76" s="11" t="str">
        <f>_xlfn.XLOOKUP($B76,FD_Lists!$B$4:$B$25,FD_Lists!C$4:C$25)</f>
        <v>Northumbrian Water</v>
      </c>
      <c r="D76" s="11" t="str">
        <f>_xlfn.XLOOKUP($B76,FD_Lists!$B$4:$B$25,FD_Lists!D$4:D$25)</f>
        <v>England</v>
      </c>
      <c r="E76" s="11" t="str">
        <f>_xlfn.XLOOKUP($B76,FD_Lists!$B$4:$B$25,FD_Lists!E$4:E$25)</f>
        <v>Company</v>
      </c>
      <c r="F76" s="11" t="str">
        <f>_xlfn.XLOOKUP($B76,FD_Lists!$B$4:$B$25,FD_Lists!F$4:F$25)</f>
        <v>WaSC</v>
      </c>
      <c r="G76" s="12" t="s">
        <v>249</v>
      </c>
      <c r="H76" s="13" t="s">
        <v>533</v>
      </c>
      <c r="I76" s="13" t="str">
        <f t="shared" si="2"/>
        <v>NESOUT5_10_D_PR24_OFWAT</v>
      </c>
      <c r="J76" s="13" t="s">
        <v>548</v>
      </c>
      <c r="K76" s="13" t="s">
        <v>549</v>
      </c>
      <c r="L76" s="13" t="s">
        <v>119</v>
      </c>
      <c r="M76" s="14" t="str">
        <f>VLOOKUP($H76, F_Outputs_Mapping!$B$5:$F$23, 2, FALSE)</f>
        <v>Uptime - OFWAT view of company forecast</v>
      </c>
      <c r="N76" s="14" t="str">
        <f>VLOOKUP($H76, F_Outputs_Mapping!$B$5:$F$23, 3, FALSE)</f>
        <v>%</v>
      </c>
      <c r="O76" s="14">
        <f>VLOOKUP($H76, F_Outputs_Mapping!$B$5:$F$23, 4, FALSE)</f>
        <v>4</v>
      </c>
      <c r="P76" s="149" t="str">
        <f>FD_Input_Final_Data!P110</f>
        <v>-</v>
      </c>
      <c r="Q76" s="149" t="str">
        <f>FD_Input_Final_Data!Q110</f>
        <v>-</v>
      </c>
      <c r="R76" s="149" t="str">
        <f>FD_Input_Final_Data!R110</f>
        <v>-</v>
      </c>
      <c r="S76" s="149" t="str">
        <f>FD_Input_Final_Data!S110</f>
        <v>-</v>
      </c>
      <c r="T76" s="149" t="str">
        <f>FD_Input_Final_Data!T110</f>
        <v>-</v>
      </c>
      <c r="U76" s="149" t="str">
        <f>FD_Input_Final_Data!U110</f>
        <v>-</v>
      </c>
      <c r="V76" s="149">
        <f>FD_Input_Final_Data!V110</f>
        <v>0.93320000000000003</v>
      </c>
      <c r="W76" s="149">
        <f>FD_Input_Final_Data!W110</f>
        <v>0.96230000000000004</v>
      </c>
      <c r="X76" s="149">
        <f>FD_Input_Final_Data!X110</f>
        <v>0.97750000000000004</v>
      </c>
      <c r="Y76" s="149">
        <f>FD_Input_Final_Data!Y110</f>
        <v>0.95330000000000004</v>
      </c>
      <c r="Z76" s="149">
        <f>FD_Input_Final_Data!Z110</f>
        <v>0.8821</v>
      </c>
      <c r="AA76" s="149">
        <f>FD_Input_Final_Data!AA110</f>
        <v>0.89849999999999997</v>
      </c>
      <c r="AB76" s="149">
        <f>FD_Input_Final_Data!AB110</f>
        <v>0.93579999999999997</v>
      </c>
      <c r="AC76" s="149">
        <f>FD_Input_Final_Data!AC110</f>
        <v>0.94</v>
      </c>
      <c r="AD76" s="149">
        <f>FD_Input_Final_Data!AD110</f>
        <v>1</v>
      </c>
      <c r="AE76" s="149">
        <f>FD_Input_Final_Data!AE110</f>
        <v>1</v>
      </c>
      <c r="AF76" s="149">
        <f>FD_Input_Final_Data!AF110</f>
        <v>1</v>
      </c>
      <c r="AG76" s="149">
        <f>FD_Input_Final_Data!AG110</f>
        <v>1</v>
      </c>
      <c r="AH76" s="149">
        <f>FD_Input_Final_Data!AH110</f>
        <v>1</v>
      </c>
    </row>
    <row r="77" spans="2:34" hidden="1" x14ac:dyDescent="0.45">
      <c r="B77" s="11" t="s">
        <v>97</v>
      </c>
      <c r="C77" s="11" t="str">
        <f>_xlfn.XLOOKUP($B77,FD_Lists!$B$4:$B$25,FD_Lists!C$4:C$25)</f>
        <v>Severn Trent Water</v>
      </c>
      <c r="D77" s="11" t="str">
        <f>_xlfn.XLOOKUP($B77,FD_Lists!$B$4:$B$25,FD_Lists!D$4:D$25)</f>
        <v>England</v>
      </c>
      <c r="E77" s="11" t="str">
        <f>_xlfn.XLOOKUP($B77,FD_Lists!$B$4:$B$25,FD_Lists!E$4:E$25)</f>
        <v>Company</v>
      </c>
      <c r="F77" s="11" t="str">
        <f>_xlfn.XLOOKUP($B77,FD_Lists!$B$4:$B$25,FD_Lists!F$4:F$25)</f>
        <v>WaSC</v>
      </c>
      <c r="G77" s="12" t="s">
        <v>249</v>
      </c>
      <c r="H77" s="13" t="s">
        <v>533</v>
      </c>
      <c r="I77" s="13" t="str">
        <f t="shared" si="2"/>
        <v>SVEOUT5_10_D_PR24_OFWAT</v>
      </c>
      <c r="J77" s="13" t="s">
        <v>548</v>
      </c>
      <c r="K77" s="13" t="s">
        <v>549</v>
      </c>
      <c r="L77" s="13" t="s">
        <v>119</v>
      </c>
      <c r="M77" s="14" t="str">
        <f>VLOOKUP($H77, F_Outputs_Mapping!$B$5:$F$23, 2, FALSE)</f>
        <v>Uptime - OFWAT view of company forecast</v>
      </c>
      <c r="N77" s="14" t="str">
        <f>VLOOKUP($H77, F_Outputs_Mapping!$B$5:$F$23, 3, FALSE)</f>
        <v>%</v>
      </c>
      <c r="O77" s="14">
        <f>VLOOKUP($H77, F_Outputs_Mapping!$B$5:$F$23, 4, FALSE)</f>
        <v>4</v>
      </c>
      <c r="P77" s="149" t="str">
        <f>FD_Input_Final_Data!P111</f>
        <v>-</v>
      </c>
      <c r="Q77" s="149" t="str">
        <f>FD_Input_Final_Data!Q111</f>
        <v>-</v>
      </c>
      <c r="R77" s="149" t="str">
        <f>FD_Input_Final_Data!R111</f>
        <v>-</v>
      </c>
      <c r="S77" s="149" t="str">
        <f>FD_Input_Final_Data!S111</f>
        <v>-</v>
      </c>
      <c r="T77" s="149" t="str">
        <f>FD_Input_Final_Data!T111</f>
        <v>-</v>
      </c>
      <c r="U77" s="149">
        <f>FD_Input_Final_Data!U111</f>
        <v>1.1900000000000001E-2</v>
      </c>
      <c r="V77" s="149">
        <f>FD_Input_Final_Data!V111</f>
        <v>1.01E-2</v>
      </c>
      <c r="W77" s="149">
        <f>FD_Input_Final_Data!W111</f>
        <v>0.20250000000000001</v>
      </c>
      <c r="X77" s="149">
        <f>FD_Input_Final_Data!X111</f>
        <v>0.39419999999999999</v>
      </c>
      <c r="Y77" s="149">
        <f>FD_Input_Final_Data!Y111</f>
        <v>0.72450000000000003</v>
      </c>
      <c r="Z77" s="149">
        <f>FD_Input_Final_Data!Z111</f>
        <v>0.82020000000000004</v>
      </c>
      <c r="AA77" s="149">
        <f>FD_Input_Final_Data!AA111</f>
        <v>0.84789999999999999</v>
      </c>
      <c r="AB77" s="149">
        <f>FD_Input_Final_Data!AB111</f>
        <v>0.9</v>
      </c>
      <c r="AC77" s="149">
        <f>FD_Input_Final_Data!AC111</f>
        <v>0.95</v>
      </c>
      <c r="AD77" s="149">
        <f>FD_Input_Final_Data!AD111</f>
        <v>1</v>
      </c>
      <c r="AE77" s="149">
        <f>FD_Input_Final_Data!AE111</f>
        <v>1</v>
      </c>
      <c r="AF77" s="149">
        <f>FD_Input_Final_Data!AF111</f>
        <v>1</v>
      </c>
      <c r="AG77" s="149">
        <f>FD_Input_Final_Data!AG111</f>
        <v>1</v>
      </c>
      <c r="AH77" s="149">
        <f>FD_Input_Final_Data!AH111</f>
        <v>1</v>
      </c>
    </row>
    <row r="78" spans="2:34" hidden="1" x14ac:dyDescent="0.45">
      <c r="B78" s="11" t="s">
        <v>99</v>
      </c>
      <c r="C78" s="11" t="str">
        <f>_xlfn.XLOOKUP($B78,FD_Lists!$B$4:$B$25,FD_Lists!C$4:C$25)</f>
        <v>Southern Water</v>
      </c>
      <c r="D78" s="11" t="str">
        <f>_xlfn.XLOOKUP($B78,FD_Lists!$B$4:$B$25,FD_Lists!D$4:D$25)</f>
        <v>England</v>
      </c>
      <c r="E78" s="11" t="str">
        <f>_xlfn.XLOOKUP($B78,FD_Lists!$B$4:$B$25,FD_Lists!E$4:E$25)</f>
        <v>Company</v>
      </c>
      <c r="F78" s="11" t="str">
        <f>_xlfn.XLOOKUP($B78,FD_Lists!$B$4:$B$25,FD_Lists!F$4:F$25)</f>
        <v>WaSC</v>
      </c>
      <c r="G78" s="12" t="s">
        <v>249</v>
      </c>
      <c r="H78" s="13" t="s">
        <v>533</v>
      </c>
      <c r="I78" s="13" t="str">
        <f t="shared" si="2"/>
        <v>SRNOUT5_10_D_PR24_OFWAT</v>
      </c>
      <c r="J78" s="13" t="s">
        <v>548</v>
      </c>
      <c r="K78" s="13" t="s">
        <v>549</v>
      </c>
      <c r="L78" s="13" t="s">
        <v>119</v>
      </c>
      <c r="M78" s="14" t="str">
        <f>VLOOKUP($H78, F_Outputs_Mapping!$B$5:$F$23, 2, FALSE)</f>
        <v>Uptime - OFWAT view of company forecast</v>
      </c>
      <c r="N78" s="14" t="str">
        <f>VLOOKUP($H78, F_Outputs_Mapping!$B$5:$F$23, 3, FALSE)</f>
        <v>%</v>
      </c>
      <c r="O78" s="14">
        <f>VLOOKUP($H78, F_Outputs_Mapping!$B$5:$F$23, 4, FALSE)</f>
        <v>4</v>
      </c>
      <c r="P78" s="149" t="str">
        <f>FD_Input_Final_Data!P112</f>
        <v>-</v>
      </c>
      <c r="Q78" s="149" t="str">
        <f>FD_Input_Final_Data!Q112</f>
        <v>-</v>
      </c>
      <c r="R78" s="149" t="str">
        <f>FD_Input_Final_Data!R112</f>
        <v>-</v>
      </c>
      <c r="S78" s="149" t="str">
        <f>FD_Input_Final_Data!S112</f>
        <v>-</v>
      </c>
      <c r="T78" s="149" t="str">
        <f>FD_Input_Final_Data!T112</f>
        <v>-</v>
      </c>
      <c r="U78" s="149" t="str">
        <f>FD_Input_Final_Data!U112</f>
        <v>-</v>
      </c>
      <c r="V78" s="149">
        <f>FD_Input_Final_Data!V112</f>
        <v>0.99160000000000004</v>
      </c>
      <c r="W78" s="149">
        <f>FD_Input_Final_Data!W112</f>
        <v>0.97909999999999997</v>
      </c>
      <c r="X78" s="149">
        <f>FD_Input_Final_Data!X112</f>
        <v>0.9587</v>
      </c>
      <c r="Y78" s="149">
        <f>FD_Input_Final_Data!Y112</f>
        <v>0.96189999999999998</v>
      </c>
      <c r="Z78" s="149">
        <f>FD_Input_Final_Data!Z112</f>
        <v>0.91779999999999995</v>
      </c>
      <c r="AA78" s="149">
        <f>FD_Input_Final_Data!AA112</f>
        <v>0.92049999999999998</v>
      </c>
      <c r="AB78" s="149">
        <f>FD_Input_Final_Data!AB112</f>
        <v>0.92649999999999999</v>
      </c>
      <c r="AC78" s="149">
        <f>FD_Input_Final_Data!AC112</f>
        <v>0.97</v>
      </c>
      <c r="AD78" s="149">
        <f>FD_Input_Final_Data!AD112</f>
        <v>0.97</v>
      </c>
      <c r="AE78" s="149">
        <f>FD_Input_Final_Data!AE112</f>
        <v>0.97</v>
      </c>
      <c r="AF78" s="149">
        <f>FD_Input_Final_Data!AF112</f>
        <v>0.97</v>
      </c>
      <c r="AG78" s="149">
        <f>FD_Input_Final_Data!AG112</f>
        <v>0.97</v>
      </c>
      <c r="AH78" s="149">
        <f>FD_Input_Final_Data!AH112</f>
        <v>0.97</v>
      </c>
    </row>
    <row r="79" spans="2:34" hidden="1" x14ac:dyDescent="0.45">
      <c r="B79" s="11" t="s">
        <v>100</v>
      </c>
      <c r="C79" s="11" t="str">
        <f>_xlfn.XLOOKUP($B79,FD_Lists!$B$4:$B$25,FD_Lists!C$4:C$25)</f>
        <v>Thames Water</v>
      </c>
      <c r="D79" s="11" t="str">
        <f>_xlfn.XLOOKUP($B79,FD_Lists!$B$4:$B$25,FD_Lists!D$4:D$25)</f>
        <v>England</v>
      </c>
      <c r="E79" s="11" t="str">
        <f>_xlfn.XLOOKUP($B79,FD_Lists!$B$4:$B$25,FD_Lists!E$4:E$25)</f>
        <v>Company</v>
      </c>
      <c r="F79" s="11" t="str">
        <f>_xlfn.XLOOKUP($B79,FD_Lists!$B$4:$B$25,FD_Lists!F$4:F$25)</f>
        <v>WaSC</v>
      </c>
      <c r="G79" s="12" t="s">
        <v>249</v>
      </c>
      <c r="H79" s="13" t="s">
        <v>533</v>
      </c>
      <c r="I79" s="13" t="str">
        <f t="shared" si="2"/>
        <v>TMSOUT5_10_D_PR24_OFWAT</v>
      </c>
      <c r="J79" s="13" t="s">
        <v>548</v>
      </c>
      <c r="K79" s="13" t="s">
        <v>549</v>
      </c>
      <c r="L79" s="13" t="s">
        <v>119</v>
      </c>
      <c r="M79" s="14" t="str">
        <f>VLOOKUP($H79, F_Outputs_Mapping!$B$5:$F$23, 2, FALSE)</f>
        <v>Uptime - OFWAT view of company forecast</v>
      </c>
      <c r="N79" s="14" t="str">
        <f>VLOOKUP($H79, F_Outputs_Mapping!$B$5:$F$23, 3, FALSE)</f>
        <v>%</v>
      </c>
      <c r="O79" s="14">
        <f>VLOOKUP($H79, F_Outputs_Mapping!$B$5:$F$23, 4, FALSE)</f>
        <v>4</v>
      </c>
      <c r="P79" s="149">
        <f>FD_Input_Final_Data!P113</f>
        <v>0</v>
      </c>
      <c r="Q79" s="149">
        <f>FD_Input_Final_Data!Q113</f>
        <v>0</v>
      </c>
      <c r="R79" s="149">
        <f>FD_Input_Final_Data!R113</f>
        <v>0</v>
      </c>
      <c r="S79" s="149">
        <f>FD_Input_Final_Data!S113</f>
        <v>0</v>
      </c>
      <c r="T79" s="149">
        <f>FD_Input_Final_Data!T113</f>
        <v>0</v>
      </c>
      <c r="U79" s="149">
        <f>FD_Input_Final_Data!U113</f>
        <v>0</v>
      </c>
      <c r="V79" s="149">
        <f>FD_Input_Final_Data!V113</f>
        <v>0</v>
      </c>
      <c r="W79" s="149">
        <f>FD_Input_Final_Data!W113</f>
        <v>0</v>
      </c>
      <c r="X79" s="149">
        <f>FD_Input_Final_Data!X113</f>
        <v>0</v>
      </c>
      <c r="Y79" s="149">
        <f>FD_Input_Final_Data!Y113</f>
        <v>0.71809999999999996</v>
      </c>
      <c r="Z79" s="149">
        <f>FD_Input_Final_Data!Z113</f>
        <v>0.70269999999999999</v>
      </c>
      <c r="AA79" s="149">
        <f>FD_Input_Final_Data!AA113</f>
        <v>0.71009999999999995</v>
      </c>
      <c r="AB79" s="149">
        <f>FD_Input_Final_Data!AB113</f>
        <v>0.90300000000000002</v>
      </c>
      <c r="AC79" s="149">
        <f>FD_Input_Final_Data!AC113</f>
        <v>0.98</v>
      </c>
      <c r="AD79" s="149">
        <f>FD_Input_Final_Data!AD113</f>
        <v>0.98</v>
      </c>
      <c r="AE79" s="149">
        <f>FD_Input_Final_Data!AE113</f>
        <v>0.98</v>
      </c>
      <c r="AF79" s="149">
        <f>FD_Input_Final_Data!AF113</f>
        <v>0.98</v>
      </c>
      <c r="AG79" s="149">
        <f>FD_Input_Final_Data!AG113</f>
        <v>0.98</v>
      </c>
      <c r="AH79" s="149">
        <f>FD_Input_Final_Data!AH113</f>
        <v>0.98</v>
      </c>
    </row>
    <row r="80" spans="2:34" hidden="1" x14ac:dyDescent="0.45">
      <c r="B80" s="11" t="s">
        <v>101</v>
      </c>
      <c r="C80" s="11" t="str">
        <f>_xlfn.XLOOKUP($B80,FD_Lists!$B$4:$B$25,FD_Lists!C$4:C$25)</f>
        <v xml:space="preserve">United Utilities </v>
      </c>
      <c r="D80" s="11" t="str">
        <f>_xlfn.XLOOKUP($B80,FD_Lists!$B$4:$B$25,FD_Lists!D$4:D$25)</f>
        <v>England</v>
      </c>
      <c r="E80" s="11" t="str">
        <f>_xlfn.XLOOKUP($B80,FD_Lists!$B$4:$B$25,FD_Lists!E$4:E$25)</f>
        <v>Company</v>
      </c>
      <c r="F80" s="11" t="str">
        <f>_xlfn.XLOOKUP($B80,FD_Lists!$B$4:$B$25,FD_Lists!F$4:F$25)</f>
        <v>WaSC</v>
      </c>
      <c r="G80" s="12" t="s">
        <v>249</v>
      </c>
      <c r="H80" s="13" t="s">
        <v>533</v>
      </c>
      <c r="I80" s="13" t="str">
        <f t="shared" si="2"/>
        <v>NWTOUT5_10_D_PR24_OFWAT</v>
      </c>
      <c r="J80" s="13" t="s">
        <v>548</v>
      </c>
      <c r="K80" s="13" t="s">
        <v>549</v>
      </c>
      <c r="L80" s="13" t="s">
        <v>119</v>
      </c>
      <c r="M80" s="14" t="str">
        <f>VLOOKUP($H80, F_Outputs_Mapping!$B$5:$F$23, 2, FALSE)</f>
        <v>Uptime - OFWAT view of company forecast</v>
      </c>
      <c r="N80" s="14" t="str">
        <f>VLOOKUP($H80, F_Outputs_Mapping!$B$5:$F$23, 3, FALSE)</f>
        <v>%</v>
      </c>
      <c r="O80" s="14">
        <f>VLOOKUP($H80, F_Outputs_Mapping!$B$5:$F$23, 4, FALSE)</f>
        <v>4</v>
      </c>
      <c r="P80" s="149">
        <f>FD_Input_Final_Data!P114</f>
        <v>1</v>
      </c>
      <c r="Q80" s="149">
        <f>FD_Input_Final_Data!Q114</f>
        <v>1</v>
      </c>
      <c r="R80" s="149">
        <f>FD_Input_Final_Data!R114</f>
        <v>1</v>
      </c>
      <c r="S80" s="149">
        <f>FD_Input_Final_Data!S114</f>
        <v>1</v>
      </c>
      <c r="T80" s="149">
        <f>FD_Input_Final_Data!T114</f>
        <v>1</v>
      </c>
      <c r="U80" s="149">
        <f>FD_Input_Final_Data!U114</f>
        <v>1</v>
      </c>
      <c r="V80" s="149">
        <f>FD_Input_Final_Data!V114</f>
        <v>1</v>
      </c>
      <c r="W80" s="149">
        <f>FD_Input_Final_Data!W114</f>
        <v>1</v>
      </c>
      <c r="X80" s="149">
        <f>FD_Input_Final_Data!X114</f>
        <v>1</v>
      </c>
      <c r="Y80" s="149">
        <f>FD_Input_Final_Data!Y114</f>
        <v>0.95289999999999997</v>
      </c>
      <c r="Z80" s="149">
        <f>FD_Input_Final_Data!Z114</f>
        <v>0.84230000000000005</v>
      </c>
      <c r="AA80" s="149">
        <f>FD_Input_Final_Data!AA114</f>
        <v>0.80989999999999995</v>
      </c>
      <c r="AB80" s="149">
        <f>FD_Input_Final_Data!AB114</f>
        <v>0.92449999999999999</v>
      </c>
      <c r="AC80" s="149">
        <f>FD_Input_Final_Data!AC114</f>
        <v>0.97560000000000002</v>
      </c>
      <c r="AD80" s="149">
        <f>FD_Input_Final_Data!AD114</f>
        <v>1</v>
      </c>
      <c r="AE80" s="149">
        <f>FD_Input_Final_Data!AE114</f>
        <v>1</v>
      </c>
      <c r="AF80" s="149">
        <f>FD_Input_Final_Data!AF114</f>
        <v>1</v>
      </c>
      <c r="AG80" s="149">
        <f>FD_Input_Final_Data!AG114</f>
        <v>1</v>
      </c>
      <c r="AH80" s="149">
        <f>FD_Input_Final_Data!AH114</f>
        <v>1</v>
      </c>
    </row>
    <row r="81" spans="2:34" hidden="1" x14ac:dyDescent="0.45">
      <c r="B81" s="11" t="s">
        <v>102</v>
      </c>
      <c r="C81" s="11" t="str">
        <f>_xlfn.XLOOKUP($B81,FD_Lists!$B$4:$B$25,FD_Lists!C$4:C$25)</f>
        <v>Wessex Water</v>
      </c>
      <c r="D81" s="11" t="str">
        <f>_xlfn.XLOOKUP($B81,FD_Lists!$B$4:$B$25,FD_Lists!D$4:D$25)</f>
        <v>England</v>
      </c>
      <c r="E81" s="11" t="str">
        <f>_xlfn.XLOOKUP($B81,FD_Lists!$B$4:$B$25,FD_Lists!E$4:E$25)</f>
        <v>Company</v>
      </c>
      <c r="F81" s="11" t="str">
        <f>_xlfn.XLOOKUP($B81,FD_Lists!$B$4:$B$25,FD_Lists!F$4:F$25)</f>
        <v>WaSC</v>
      </c>
      <c r="G81" s="12" t="s">
        <v>249</v>
      </c>
      <c r="H81" s="13" t="s">
        <v>533</v>
      </c>
      <c r="I81" s="13" t="str">
        <f t="shared" si="2"/>
        <v>WSXOUT5_10_D_PR24_OFWAT</v>
      </c>
      <c r="J81" s="13" t="s">
        <v>548</v>
      </c>
      <c r="K81" s="13" t="s">
        <v>549</v>
      </c>
      <c r="L81" s="13" t="s">
        <v>119</v>
      </c>
      <c r="M81" s="14" t="str">
        <f>VLOOKUP($H81, F_Outputs_Mapping!$B$5:$F$23, 2, FALSE)</f>
        <v>Uptime - OFWAT view of company forecast</v>
      </c>
      <c r="N81" s="14" t="str">
        <f>VLOOKUP($H81, F_Outputs_Mapping!$B$5:$F$23, 3, FALSE)</f>
        <v>%</v>
      </c>
      <c r="O81" s="14">
        <f>VLOOKUP($H81, F_Outputs_Mapping!$B$5:$F$23, 4, FALSE)</f>
        <v>4</v>
      </c>
      <c r="P81" s="149" t="str">
        <f>FD_Input_Final_Data!P115</f>
        <v>-</v>
      </c>
      <c r="Q81" s="149" t="str">
        <f>FD_Input_Final_Data!Q115</f>
        <v>-</v>
      </c>
      <c r="R81" s="149" t="str">
        <f>FD_Input_Final_Data!R115</f>
        <v>-</v>
      </c>
      <c r="S81" s="149" t="str">
        <f>FD_Input_Final_Data!S115</f>
        <v>-</v>
      </c>
      <c r="T81" s="149" t="str">
        <f>FD_Input_Final_Data!T115</f>
        <v>-</v>
      </c>
      <c r="U81" s="149">
        <f>FD_Input_Final_Data!U115</f>
        <v>1</v>
      </c>
      <c r="V81" s="149">
        <f>FD_Input_Final_Data!V115</f>
        <v>1</v>
      </c>
      <c r="W81" s="149">
        <f>FD_Input_Final_Data!W115</f>
        <v>1</v>
      </c>
      <c r="X81" s="149">
        <f>FD_Input_Final_Data!X115</f>
        <v>1</v>
      </c>
      <c r="Y81" s="149">
        <f>FD_Input_Final_Data!Y115</f>
        <v>1</v>
      </c>
      <c r="Z81" s="149">
        <f>FD_Input_Final_Data!Z115</f>
        <v>1</v>
      </c>
      <c r="AA81" s="149">
        <f>FD_Input_Final_Data!AA115</f>
        <v>1</v>
      </c>
      <c r="AB81" s="149">
        <f>FD_Input_Final_Data!AB115</f>
        <v>1</v>
      </c>
      <c r="AC81" s="149">
        <f>FD_Input_Final_Data!AC115</f>
        <v>1</v>
      </c>
      <c r="AD81" s="149">
        <f>FD_Input_Final_Data!AD115</f>
        <v>1</v>
      </c>
      <c r="AE81" s="149">
        <f>FD_Input_Final_Data!AE115</f>
        <v>1</v>
      </c>
      <c r="AF81" s="149">
        <f>FD_Input_Final_Data!AF115</f>
        <v>1</v>
      </c>
      <c r="AG81" s="149">
        <f>FD_Input_Final_Data!AG115</f>
        <v>1</v>
      </c>
      <c r="AH81" s="149">
        <f>FD_Input_Final_Data!AH115</f>
        <v>1</v>
      </c>
    </row>
    <row r="82" spans="2:34" hidden="1" x14ac:dyDescent="0.45">
      <c r="B82" s="11" t="s">
        <v>103</v>
      </c>
      <c r="C82" s="11" t="str">
        <f>_xlfn.XLOOKUP($B82,FD_Lists!$B$4:$B$25,FD_Lists!C$4:C$25)</f>
        <v>Yorkshire Water</v>
      </c>
      <c r="D82" s="11" t="str">
        <f>_xlfn.XLOOKUP($B82,FD_Lists!$B$4:$B$25,FD_Lists!D$4:D$25)</f>
        <v>England</v>
      </c>
      <c r="E82" s="11" t="str">
        <f>_xlfn.XLOOKUP($B82,FD_Lists!$B$4:$B$25,FD_Lists!E$4:E$25)</f>
        <v>Company</v>
      </c>
      <c r="F82" s="11" t="str">
        <f>_xlfn.XLOOKUP($B82,FD_Lists!$B$4:$B$25,FD_Lists!F$4:F$25)</f>
        <v>WaSC</v>
      </c>
      <c r="G82" s="12" t="s">
        <v>249</v>
      </c>
      <c r="H82" s="13" t="s">
        <v>533</v>
      </c>
      <c r="I82" s="13" t="str">
        <f t="shared" si="2"/>
        <v>YKYOUT5_10_D_PR24_OFWAT</v>
      </c>
      <c r="J82" s="13" t="s">
        <v>548</v>
      </c>
      <c r="K82" s="13" t="s">
        <v>549</v>
      </c>
      <c r="L82" s="13" t="s">
        <v>119</v>
      </c>
      <c r="M82" s="14" t="str">
        <f>VLOOKUP($H82, F_Outputs_Mapping!$B$5:$F$23, 2, FALSE)</f>
        <v>Uptime - OFWAT view of company forecast</v>
      </c>
      <c r="N82" s="14" t="str">
        <f>VLOOKUP($H82, F_Outputs_Mapping!$B$5:$F$23, 3, FALSE)</f>
        <v>%</v>
      </c>
      <c r="O82" s="14">
        <f>VLOOKUP($H82, F_Outputs_Mapping!$B$5:$F$23, 4, FALSE)</f>
        <v>4</v>
      </c>
      <c r="P82" s="149" t="str">
        <f>FD_Input_Final_Data!P116</f>
        <v>-</v>
      </c>
      <c r="Q82" s="149" t="str">
        <f>FD_Input_Final_Data!Q116</f>
        <v>-</v>
      </c>
      <c r="R82" s="149" t="str">
        <f>FD_Input_Final_Data!R116</f>
        <v>-</v>
      </c>
      <c r="S82" s="149" t="str">
        <f>FD_Input_Final_Data!S116</f>
        <v>-</v>
      </c>
      <c r="T82" s="149" t="str">
        <f>FD_Input_Final_Data!T116</f>
        <v>-</v>
      </c>
      <c r="U82" s="149" t="str">
        <f>FD_Input_Final_Data!U116</f>
        <v>-</v>
      </c>
      <c r="V82" s="149" t="str">
        <f>FD_Input_Final_Data!V116</f>
        <v>-</v>
      </c>
      <c r="W82" s="149" t="str">
        <f>FD_Input_Final_Data!W116</f>
        <v>-</v>
      </c>
      <c r="X82" s="149" t="str">
        <f>FD_Input_Final_Data!X116</f>
        <v>-</v>
      </c>
      <c r="Y82" s="149">
        <f>FD_Input_Final_Data!Y116</f>
        <v>0.89549999999999996</v>
      </c>
      <c r="Z82" s="149">
        <f>FD_Input_Final_Data!Z116</f>
        <v>0.87</v>
      </c>
      <c r="AA82" s="149">
        <f>FD_Input_Final_Data!AA116</f>
        <v>0.86470000000000002</v>
      </c>
      <c r="AB82" s="149">
        <f>FD_Input_Final_Data!AB116</f>
        <v>0.92589999999999995</v>
      </c>
      <c r="AC82" s="149">
        <f>FD_Input_Final_Data!AC116</f>
        <v>0.95</v>
      </c>
      <c r="AD82" s="149">
        <f>FD_Input_Final_Data!AD116</f>
        <v>0.97</v>
      </c>
      <c r="AE82" s="149">
        <f>FD_Input_Final_Data!AE116</f>
        <v>0.97250000000000003</v>
      </c>
      <c r="AF82" s="149">
        <f>FD_Input_Final_Data!AF116</f>
        <v>0.97499999999999998</v>
      </c>
      <c r="AG82" s="149">
        <f>FD_Input_Final_Data!AG116</f>
        <v>0.97750000000000004</v>
      </c>
      <c r="AH82" s="149">
        <f>FD_Input_Final_Data!AH116</f>
        <v>0.98</v>
      </c>
    </row>
    <row r="83" spans="2:34" hidden="1" x14ac:dyDescent="0.45">
      <c r="B83" s="11" t="s">
        <v>121</v>
      </c>
      <c r="C83" s="11" t="str">
        <f>_xlfn.XLOOKUP($B83,FD_Lists!$B$4:$B$25,FD_Lists!C$4:C$25)</f>
        <v>Affinity Water</v>
      </c>
      <c r="D83" s="11" t="str">
        <f>_xlfn.XLOOKUP($B83,FD_Lists!$B$4:$B$25,FD_Lists!D$4:D$25)</f>
        <v>England</v>
      </c>
      <c r="E83" s="11" t="str">
        <f>_xlfn.XLOOKUP($B83,FD_Lists!$B$4:$B$25,FD_Lists!E$4:E$25)</f>
        <v>Company</v>
      </c>
      <c r="F83" s="11" t="str">
        <f>_xlfn.XLOOKUP($B83,FD_Lists!$B$4:$B$25,FD_Lists!F$4:F$25)</f>
        <v>WoC</v>
      </c>
      <c r="G83" s="12" t="s">
        <v>249</v>
      </c>
      <c r="H83" s="13" t="s">
        <v>533</v>
      </c>
      <c r="I83" s="13" t="str">
        <f t="shared" si="2"/>
        <v>AFWOUT5_10_D_PR24_OFWAT</v>
      </c>
      <c r="J83" s="13" t="s">
        <v>548</v>
      </c>
      <c r="K83" s="13" t="s">
        <v>549</v>
      </c>
      <c r="L83" s="13" t="s">
        <v>119</v>
      </c>
      <c r="M83" s="14" t="str">
        <f>VLOOKUP($H83, F_Outputs_Mapping!$B$5:$F$23, 2, FALSE)</f>
        <v>Uptime - OFWAT view of company forecast</v>
      </c>
      <c r="N83" s="14" t="str">
        <f>VLOOKUP($H83, F_Outputs_Mapping!$B$5:$F$23, 3, FALSE)</f>
        <v>%</v>
      </c>
      <c r="O83" s="14">
        <f>VLOOKUP($H83, F_Outputs_Mapping!$B$5:$F$23, 4, FALSE)</f>
        <v>4</v>
      </c>
      <c r="P83" s="83" t="s">
        <v>520</v>
      </c>
      <c r="Q83" s="83" t="s">
        <v>520</v>
      </c>
      <c r="R83" s="83" t="s">
        <v>520</v>
      </c>
      <c r="S83" s="83" t="s">
        <v>520</v>
      </c>
      <c r="T83" s="83" t="s">
        <v>520</v>
      </c>
      <c r="U83" s="83" t="s">
        <v>520</v>
      </c>
      <c r="V83" s="83" t="s">
        <v>520</v>
      </c>
      <c r="W83" s="83" t="s">
        <v>520</v>
      </c>
      <c r="X83" s="83" t="s">
        <v>520</v>
      </c>
      <c r="Y83" s="83" t="s">
        <v>520</v>
      </c>
      <c r="Z83" s="83" t="s">
        <v>520</v>
      </c>
      <c r="AA83" s="83" t="s">
        <v>520</v>
      </c>
      <c r="AB83" s="83" t="s">
        <v>520</v>
      </c>
      <c r="AC83" s="83" t="s">
        <v>520</v>
      </c>
      <c r="AD83" s="83" t="s">
        <v>520</v>
      </c>
      <c r="AE83" s="83" t="s">
        <v>520</v>
      </c>
      <c r="AF83" s="83" t="s">
        <v>520</v>
      </c>
      <c r="AG83" s="83" t="s">
        <v>520</v>
      </c>
      <c r="AH83" s="83" t="s">
        <v>520</v>
      </c>
    </row>
    <row r="84" spans="2:34" hidden="1" x14ac:dyDescent="0.45">
      <c r="B84" s="11" t="s">
        <v>122</v>
      </c>
      <c r="C84" s="11" t="str">
        <f>_xlfn.XLOOKUP($B84,FD_Lists!$B$4:$B$25,FD_Lists!C$4:C$25)</f>
        <v>Portsmouth Water</v>
      </c>
      <c r="D84" s="11" t="str">
        <f>_xlfn.XLOOKUP($B84,FD_Lists!$B$4:$B$25,FD_Lists!D$4:D$25)</f>
        <v>England</v>
      </c>
      <c r="E84" s="11" t="str">
        <f>_xlfn.XLOOKUP($B84,FD_Lists!$B$4:$B$25,FD_Lists!E$4:E$25)</f>
        <v>Company</v>
      </c>
      <c r="F84" s="11" t="str">
        <f>_xlfn.XLOOKUP($B84,FD_Lists!$B$4:$B$25,FD_Lists!F$4:F$25)</f>
        <v>WoC</v>
      </c>
      <c r="G84" s="12" t="s">
        <v>249</v>
      </c>
      <c r="H84" s="13" t="s">
        <v>533</v>
      </c>
      <c r="I84" s="13" t="str">
        <f t="shared" si="2"/>
        <v>PRTOUT5_10_D_PR24_OFWAT</v>
      </c>
      <c r="J84" s="13" t="s">
        <v>548</v>
      </c>
      <c r="K84" s="13" t="s">
        <v>549</v>
      </c>
      <c r="L84" s="13" t="s">
        <v>119</v>
      </c>
      <c r="M84" s="14" t="str">
        <f>VLOOKUP($H84, F_Outputs_Mapping!$B$5:$F$23, 2, FALSE)</f>
        <v>Uptime - OFWAT view of company forecast</v>
      </c>
      <c r="N84" s="14" t="str">
        <f>VLOOKUP($H84, F_Outputs_Mapping!$B$5:$F$23, 3, FALSE)</f>
        <v>%</v>
      </c>
      <c r="O84" s="14">
        <f>VLOOKUP($H84, F_Outputs_Mapping!$B$5:$F$23, 4, FALSE)</f>
        <v>4</v>
      </c>
      <c r="P84" s="83" t="s">
        <v>520</v>
      </c>
      <c r="Q84" s="83" t="s">
        <v>520</v>
      </c>
      <c r="R84" s="83" t="s">
        <v>520</v>
      </c>
      <c r="S84" s="83" t="s">
        <v>520</v>
      </c>
      <c r="T84" s="83" t="s">
        <v>520</v>
      </c>
      <c r="U84" s="83" t="s">
        <v>520</v>
      </c>
      <c r="V84" s="83" t="s">
        <v>520</v>
      </c>
      <c r="W84" s="83" t="s">
        <v>520</v>
      </c>
      <c r="X84" s="83" t="s">
        <v>520</v>
      </c>
      <c r="Y84" s="83" t="s">
        <v>520</v>
      </c>
      <c r="Z84" s="83" t="s">
        <v>520</v>
      </c>
      <c r="AA84" s="83" t="s">
        <v>520</v>
      </c>
      <c r="AB84" s="83" t="s">
        <v>520</v>
      </c>
      <c r="AC84" s="83" t="s">
        <v>520</v>
      </c>
      <c r="AD84" s="83" t="s">
        <v>520</v>
      </c>
      <c r="AE84" s="83" t="s">
        <v>520</v>
      </c>
      <c r="AF84" s="83" t="s">
        <v>520</v>
      </c>
      <c r="AG84" s="83" t="s">
        <v>520</v>
      </c>
      <c r="AH84" s="83" t="s">
        <v>520</v>
      </c>
    </row>
    <row r="85" spans="2:34" hidden="1" x14ac:dyDescent="0.45">
      <c r="B85" s="11" t="s">
        <v>123</v>
      </c>
      <c r="C85" s="11" t="str">
        <f>_xlfn.XLOOKUP($B85,FD_Lists!$B$4:$B$25,FD_Lists!C$4:C$25)</f>
        <v>South East Water</v>
      </c>
      <c r="D85" s="11" t="str">
        <f>_xlfn.XLOOKUP($B85,FD_Lists!$B$4:$B$25,FD_Lists!D$4:D$25)</f>
        <v>England</v>
      </c>
      <c r="E85" s="11" t="str">
        <f>_xlfn.XLOOKUP($B85,FD_Lists!$B$4:$B$25,FD_Lists!E$4:E$25)</f>
        <v>Company</v>
      </c>
      <c r="F85" s="11" t="str">
        <f>_xlfn.XLOOKUP($B85,FD_Lists!$B$4:$B$25,FD_Lists!F$4:F$25)</f>
        <v>WoC</v>
      </c>
      <c r="G85" s="12" t="s">
        <v>249</v>
      </c>
      <c r="H85" s="13" t="s">
        <v>533</v>
      </c>
      <c r="I85" s="13" t="str">
        <f t="shared" si="2"/>
        <v>SEWOUT5_10_D_PR24_OFWAT</v>
      </c>
      <c r="J85" s="13" t="s">
        <v>548</v>
      </c>
      <c r="K85" s="13" t="s">
        <v>549</v>
      </c>
      <c r="L85" s="13" t="s">
        <v>119</v>
      </c>
      <c r="M85" s="14" t="str">
        <f>VLOOKUP($H85, F_Outputs_Mapping!$B$5:$F$23, 2, FALSE)</f>
        <v>Uptime - OFWAT view of company forecast</v>
      </c>
      <c r="N85" s="14" t="str">
        <f>VLOOKUP($H85, F_Outputs_Mapping!$B$5:$F$23, 3, FALSE)</f>
        <v>%</v>
      </c>
      <c r="O85" s="14">
        <f>VLOOKUP($H85, F_Outputs_Mapping!$B$5:$F$23, 4, FALSE)</f>
        <v>4</v>
      </c>
      <c r="P85" s="83" t="s">
        <v>520</v>
      </c>
      <c r="Q85" s="83" t="s">
        <v>520</v>
      </c>
      <c r="R85" s="83" t="s">
        <v>520</v>
      </c>
      <c r="S85" s="83" t="s">
        <v>520</v>
      </c>
      <c r="T85" s="83" t="s">
        <v>520</v>
      </c>
      <c r="U85" s="83" t="s">
        <v>520</v>
      </c>
      <c r="V85" s="83" t="s">
        <v>520</v>
      </c>
      <c r="W85" s="83" t="s">
        <v>520</v>
      </c>
      <c r="X85" s="83" t="s">
        <v>520</v>
      </c>
      <c r="Y85" s="83" t="s">
        <v>520</v>
      </c>
      <c r="Z85" s="83" t="s">
        <v>520</v>
      </c>
      <c r="AA85" s="83" t="s">
        <v>520</v>
      </c>
      <c r="AB85" s="83" t="s">
        <v>520</v>
      </c>
      <c r="AC85" s="83" t="s">
        <v>520</v>
      </c>
      <c r="AD85" s="83" t="s">
        <v>520</v>
      </c>
      <c r="AE85" s="83" t="s">
        <v>520</v>
      </c>
      <c r="AF85" s="83" t="s">
        <v>520</v>
      </c>
      <c r="AG85" s="83" t="s">
        <v>520</v>
      </c>
      <c r="AH85" s="83" t="s">
        <v>520</v>
      </c>
    </row>
    <row r="86" spans="2:34" hidden="1" x14ac:dyDescent="0.45">
      <c r="B86" s="11" t="s">
        <v>124</v>
      </c>
      <c r="C86" s="11" t="str">
        <f>_xlfn.XLOOKUP($B86,FD_Lists!$B$4:$B$25,FD_Lists!C$4:C$25)</f>
        <v>South Staffordshire Water</v>
      </c>
      <c r="D86" s="11" t="str">
        <f>_xlfn.XLOOKUP($B86,FD_Lists!$B$4:$B$25,FD_Lists!D$4:D$25)</f>
        <v>England</v>
      </c>
      <c r="E86" s="11" t="str">
        <f>_xlfn.XLOOKUP($B86,FD_Lists!$B$4:$B$25,FD_Lists!E$4:E$25)</f>
        <v>Company</v>
      </c>
      <c r="F86" s="11" t="str">
        <f>_xlfn.XLOOKUP($B86,FD_Lists!$B$4:$B$25,FD_Lists!F$4:F$25)</f>
        <v>WoC</v>
      </c>
      <c r="G86" s="12" t="s">
        <v>249</v>
      </c>
      <c r="H86" s="13" t="s">
        <v>533</v>
      </c>
      <c r="I86" s="13" t="str">
        <f t="shared" si="2"/>
        <v>SSCOUT5_10_D_PR24_OFWAT</v>
      </c>
      <c r="J86" s="13" t="s">
        <v>548</v>
      </c>
      <c r="K86" s="13" t="s">
        <v>549</v>
      </c>
      <c r="L86" s="13" t="s">
        <v>119</v>
      </c>
      <c r="M86" s="14" t="str">
        <f>VLOOKUP($H86, F_Outputs_Mapping!$B$5:$F$23, 2, FALSE)</f>
        <v>Uptime - OFWAT view of company forecast</v>
      </c>
      <c r="N86" s="14" t="str">
        <f>VLOOKUP($H86, F_Outputs_Mapping!$B$5:$F$23, 3, FALSE)</f>
        <v>%</v>
      </c>
      <c r="O86" s="14">
        <f>VLOOKUP($H86, F_Outputs_Mapping!$B$5:$F$23, 4, FALSE)</f>
        <v>4</v>
      </c>
      <c r="P86" s="83" t="s">
        <v>520</v>
      </c>
      <c r="Q86" s="83" t="s">
        <v>520</v>
      </c>
      <c r="R86" s="83" t="s">
        <v>520</v>
      </c>
      <c r="S86" s="83" t="s">
        <v>520</v>
      </c>
      <c r="T86" s="83" t="s">
        <v>520</v>
      </c>
      <c r="U86" s="83" t="s">
        <v>520</v>
      </c>
      <c r="V86" s="83" t="s">
        <v>520</v>
      </c>
      <c r="W86" s="83" t="s">
        <v>520</v>
      </c>
      <c r="X86" s="83" t="s">
        <v>520</v>
      </c>
      <c r="Y86" s="83" t="s">
        <v>520</v>
      </c>
      <c r="Z86" s="83" t="s">
        <v>520</v>
      </c>
      <c r="AA86" s="83" t="s">
        <v>520</v>
      </c>
      <c r="AB86" s="83" t="s">
        <v>520</v>
      </c>
      <c r="AC86" s="83" t="s">
        <v>520</v>
      </c>
      <c r="AD86" s="83" t="s">
        <v>520</v>
      </c>
      <c r="AE86" s="83" t="s">
        <v>520</v>
      </c>
      <c r="AF86" s="83" t="s">
        <v>520</v>
      </c>
      <c r="AG86" s="83" t="s">
        <v>520</v>
      </c>
      <c r="AH86" s="83" t="s">
        <v>520</v>
      </c>
    </row>
    <row r="87" spans="2:34" hidden="1" x14ac:dyDescent="0.45">
      <c r="B87" s="11" t="s">
        <v>125</v>
      </c>
      <c r="C87" s="11" t="str">
        <f>_xlfn.XLOOKUP($B87,FD_Lists!$B$4:$B$25,FD_Lists!C$4:C$25)</f>
        <v>SES Water</v>
      </c>
      <c r="D87" s="11" t="str">
        <f>_xlfn.XLOOKUP($B87,FD_Lists!$B$4:$B$25,FD_Lists!D$4:D$25)</f>
        <v>England</v>
      </c>
      <c r="E87" s="11" t="str">
        <f>_xlfn.XLOOKUP($B87,FD_Lists!$B$4:$B$25,FD_Lists!E$4:E$25)</f>
        <v>Company</v>
      </c>
      <c r="F87" s="11" t="str">
        <f>_xlfn.XLOOKUP($B87,FD_Lists!$B$4:$B$25,FD_Lists!F$4:F$25)</f>
        <v>WoC</v>
      </c>
      <c r="G87" s="12" t="s">
        <v>249</v>
      </c>
      <c r="H87" s="13" t="s">
        <v>533</v>
      </c>
      <c r="I87" s="13" t="str">
        <f t="shared" si="2"/>
        <v>SESOUT5_10_D_PR24_OFWAT</v>
      </c>
      <c r="J87" s="13" t="s">
        <v>548</v>
      </c>
      <c r="K87" s="13" t="s">
        <v>549</v>
      </c>
      <c r="L87" s="13" t="s">
        <v>119</v>
      </c>
      <c r="M87" s="14" t="str">
        <f>VLOOKUP($H87, F_Outputs_Mapping!$B$5:$F$23, 2, FALSE)</f>
        <v>Uptime - OFWAT view of company forecast</v>
      </c>
      <c r="N87" s="14" t="str">
        <f>VLOOKUP($H87, F_Outputs_Mapping!$B$5:$F$23, 3, FALSE)</f>
        <v>%</v>
      </c>
      <c r="O87" s="14">
        <f>VLOOKUP($H87, F_Outputs_Mapping!$B$5:$F$23, 4, FALSE)</f>
        <v>4</v>
      </c>
      <c r="P87" s="83" t="s">
        <v>520</v>
      </c>
      <c r="Q87" s="83" t="s">
        <v>520</v>
      </c>
      <c r="R87" s="83" t="s">
        <v>520</v>
      </c>
      <c r="S87" s="83" t="s">
        <v>520</v>
      </c>
      <c r="T87" s="83" t="s">
        <v>520</v>
      </c>
      <c r="U87" s="83" t="s">
        <v>520</v>
      </c>
      <c r="V87" s="83" t="s">
        <v>520</v>
      </c>
      <c r="W87" s="83" t="s">
        <v>520</v>
      </c>
      <c r="X87" s="83" t="s">
        <v>520</v>
      </c>
      <c r="Y87" s="83" t="s">
        <v>520</v>
      </c>
      <c r="Z87" s="83" t="s">
        <v>520</v>
      </c>
      <c r="AA87" s="83" t="s">
        <v>520</v>
      </c>
      <c r="AB87" s="83" t="s">
        <v>520</v>
      </c>
      <c r="AC87" s="83" t="s">
        <v>520</v>
      </c>
      <c r="AD87" s="83" t="s">
        <v>520</v>
      </c>
      <c r="AE87" s="83" t="s">
        <v>520</v>
      </c>
      <c r="AF87" s="83" t="s">
        <v>520</v>
      </c>
      <c r="AG87" s="83" t="s">
        <v>520</v>
      </c>
      <c r="AH87" s="83" t="s">
        <v>520</v>
      </c>
    </row>
    <row r="88" spans="2:34" hidden="1" x14ac:dyDescent="0.45">
      <c r="B88" s="11" t="s">
        <v>98</v>
      </c>
      <c r="C88" s="11" t="str">
        <f>_xlfn.XLOOKUP($B88,FD_Lists!$B$4:$B$25,FD_Lists!C$4:C$25)</f>
        <v>South West Water</v>
      </c>
      <c r="D88" s="11" t="str">
        <f>_xlfn.XLOOKUP($B88,FD_Lists!$B$4:$B$25,FD_Lists!D$4:D$25)</f>
        <v>England</v>
      </c>
      <c r="E88" s="11" t="str">
        <f>_xlfn.XLOOKUP($B88,FD_Lists!$B$4:$B$25,FD_Lists!E$4:E$25)</f>
        <v>Company</v>
      </c>
      <c r="F88" s="11" t="str">
        <f>_xlfn.XLOOKUP($B88,FD_Lists!$B$4:$B$25,FD_Lists!F$4:F$25)</f>
        <v>WaSC</v>
      </c>
      <c r="G88" s="12" t="s">
        <v>249</v>
      </c>
      <c r="H88" s="13" t="s">
        <v>533</v>
      </c>
      <c r="I88" s="13" t="str">
        <f t="shared" si="2"/>
        <v>SWBOUT5_10_D_PR24_OFWAT</v>
      </c>
      <c r="J88" s="13" t="s">
        <v>548</v>
      </c>
      <c r="K88" s="13" t="s">
        <v>549</v>
      </c>
      <c r="L88" s="13" t="s">
        <v>119</v>
      </c>
      <c r="M88" s="14" t="str">
        <f>VLOOKUP($H88, F_Outputs_Mapping!$B$5:$F$23, 2, FALSE)</f>
        <v>Uptime - OFWAT view of company forecast</v>
      </c>
      <c r="N88" s="14" t="str">
        <f>VLOOKUP($H88, F_Outputs_Mapping!$B$5:$F$23, 3, FALSE)</f>
        <v>%</v>
      </c>
      <c r="O88" s="14">
        <f>VLOOKUP($H88, F_Outputs_Mapping!$B$5:$F$23, 4, FALSE)</f>
        <v>4</v>
      </c>
      <c r="P88" s="149" t="str">
        <f>FD_Input_Final_Data!P122</f>
        <v>-</v>
      </c>
      <c r="Q88" s="149" t="str">
        <f>FD_Input_Final_Data!Q122</f>
        <v>-</v>
      </c>
      <c r="R88" s="149" t="str">
        <f>FD_Input_Final_Data!R122</f>
        <v>-</v>
      </c>
      <c r="S88" s="149" t="str">
        <f>FD_Input_Final_Data!S122</f>
        <v>-</v>
      </c>
      <c r="T88" s="149" t="str">
        <f>FD_Input_Final_Data!T122</f>
        <v>-</v>
      </c>
      <c r="U88" s="149">
        <f>FD_Input_Final_Data!U122</f>
        <v>1</v>
      </c>
      <c r="V88" s="149">
        <f>FD_Input_Final_Data!V122</f>
        <v>1</v>
      </c>
      <c r="W88" s="149">
        <f>FD_Input_Final_Data!W122</f>
        <v>1</v>
      </c>
      <c r="X88" s="149">
        <f>FD_Input_Final_Data!X122</f>
        <v>1</v>
      </c>
      <c r="Y88" s="149">
        <f>FD_Input_Final_Data!Y122</f>
        <v>1</v>
      </c>
      <c r="Z88" s="149">
        <f>FD_Input_Final_Data!Z122</f>
        <v>1</v>
      </c>
      <c r="AA88" s="149">
        <f>FD_Input_Final_Data!AA122</f>
        <v>1</v>
      </c>
      <c r="AB88" s="149">
        <f>FD_Input_Final_Data!AB122</f>
        <v>1</v>
      </c>
      <c r="AC88" s="149">
        <f>FD_Input_Final_Data!AC122</f>
        <v>1</v>
      </c>
      <c r="AD88" s="149">
        <f>FD_Input_Final_Data!AD122</f>
        <v>1</v>
      </c>
      <c r="AE88" s="149">
        <f>FD_Input_Final_Data!AE122</f>
        <v>1</v>
      </c>
      <c r="AF88" s="149">
        <f>FD_Input_Final_Data!AF122</f>
        <v>1</v>
      </c>
      <c r="AG88" s="149">
        <f>FD_Input_Final_Data!AG122</f>
        <v>1</v>
      </c>
      <c r="AH88" s="149">
        <f>FD_Input_Final_Data!AH122</f>
        <v>1</v>
      </c>
    </row>
    <row r="89" spans="2:34" hidden="1" x14ac:dyDescent="0.45">
      <c r="B89" s="11" t="s">
        <v>126</v>
      </c>
      <c r="C89" s="11" t="str">
        <f>_xlfn.XLOOKUP($B89,FD_Lists!$B$4:$B$25,FD_Lists!C$4:C$25)</f>
        <v>Bristol Water</v>
      </c>
      <c r="D89" s="11" t="str">
        <f>_xlfn.XLOOKUP($B89,FD_Lists!$B$4:$B$25,FD_Lists!D$4:D$25)</f>
        <v>England</v>
      </c>
      <c r="E89" s="11" t="str">
        <f>_xlfn.XLOOKUP($B89,FD_Lists!$B$4:$B$25,FD_Lists!E$4:E$25)</f>
        <v>Company</v>
      </c>
      <c r="F89" s="11" t="str">
        <f>_xlfn.XLOOKUP($B89,FD_Lists!$B$4:$B$25,FD_Lists!F$4:F$25)</f>
        <v>WoC</v>
      </c>
      <c r="G89" s="12" t="s">
        <v>249</v>
      </c>
      <c r="H89" s="13" t="s">
        <v>533</v>
      </c>
      <c r="I89" s="13" t="str">
        <f t="shared" si="2"/>
        <v>BRLOUT5_10_D_PR24_OFWAT</v>
      </c>
      <c r="J89" s="13" t="s">
        <v>548</v>
      </c>
      <c r="K89" s="13" t="s">
        <v>549</v>
      </c>
      <c r="L89" s="13" t="s">
        <v>119</v>
      </c>
      <c r="M89" s="14" t="str">
        <f>VLOOKUP($H89, F_Outputs_Mapping!$B$5:$F$23, 2, FALSE)</f>
        <v>Uptime - OFWAT view of company forecast</v>
      </c>
      <c r="N89" s="14" t="str">
        <f>VLOOKUP($H89, F_Outputs_Mapping!$B$5:$F$23, 3, FALSE)</f>
        <v>%</v>
      </c>
      <c r="O89" s="14">
        <f>VLOOKUP($H89, F_Outputs_Mapping!$B$5:$F$23, 4, FALSE)</f>
        <v>4</v>
      </c>
      <c r="P89" s="83" t="s">
        <v>520</v>
      </c>
      <c r="Q89" s="83" t="s">
        <v>520</v>
      </c>
      <c r="R89" s="83" t="s">
        <v>520</v>
      </c>
      <c r="S89" s="83" t="s">
        <v>520</v>
      </c>
      <c r="T89" s="83" t="s">
        <v>520</v>
      </c>
      <c r="U89" s="83" t="s">
        <v>520</v>
      </c>
      <c r="V89" s="83" t="s">
        <v>520</v>
      </c>
      <c r="W89" s="83" t="s">
        <v>520</v>
      </c>
      <c r="X89" s="83" t="s">
        <v>520</v>
      </c>
      <c r="Y89" s="83" t="s">
        <v>520</v>
      </c>
      <c r="Z89" s="83" t="s">
        <v>520</v>
      </c>
      <c r="AA89" s="83" t="s">
        <v>520</v>
      </c>
      <c r="AB89" s="83" t="s">
        <v>520</v>
      </c>
      <c r="AC89" s="83" t="s">
        <v>520</v>
      </c>
      <c r="AD89" s="83" t="s">
        <v>520</v>
      </c>
      <c r="AE89" s="83" t="s">
        <v>520</v>
      </c>
      <c r="AF89" s="83" t="s">
        <v>520</v>
      </c>
      <c r="AG89" s="83" t="s">
        <v>520</v>
      </c>
      <c r="AH89" s="83" t="s">
        <v>520</v>
      </c>
    </row>
    <row r="90" spans="2:34" hidden="1" x14ac:dyDescent="0.45">
      <c r="B90" s="10" t="s">
        <v>73</v>
      </c>
      <c r="C90" s="11" t="str">
        <f>_xlfn.XLOOKUP($B90,FD_Lists!$B$4:$B$25,FD_Lists!C$4:C$25)</f>
        <v>Anglian Water</v>
      </c>
      <c r="D90" s="11" t="str">
        <f>_xlfn.XLOOKUP($B90,FD_Lists!$B$4:$B$25,FD_Lists!D$4:D$25)</f>
        <v>England</v>
      </c>
      <c r="E90" s="11" t="str">
        <f>_xlfn.XLOOKUP($B90,FD_Lists!$B$4:$B$25,FD_Lists!E$4:E$25)</f>
        <v>Company</v>
      </c>
      <c r="F90" s="11" t="str">
        <f>_xlfn.XLOOKUP($B90,FD_Lists!$B$4:$B$25,FD_Lists!F$4:F$25)</f>
        <v>WaSC</v>
      </c>
      <c r="G90" s="12" t="s">
        <v>109</v>
      </c>
      <c r="H90" s="13" t="s">
        <v>534</v>
      </c>
      <c r="I90" s="13" t="str">
        <f t="shared" si="2"/>
        <v>ANHOUT5_10_E_PR24_OFWAT</v>
      </c>
      <c r="J90" s="13" t="s">
        <v>548</v>
      </c>
      <c r="K90" s="13" t="s">
        <v>549</v>
      </c>
      <c r="L90" s="13" t="s">
        <v>119</v>
      </c>
      <c r="M90" s="14" t="str">
        <f>VLOOKUP($H90, F_Outputs_Mapping!$B$5:$F$23, 2, FALSE)</f>
        <v>Unmonitored storm overflows adjustment - OFWAT view of company forecast</v>
      </c>
      <c r="N90" s="14" t="str">
        <f>VLOOKUP($H90, F_Outputs_Mapping!$B$5:$F$23, 3, FALSE)</f>
        <v xml:space="preserve">Number </v>
      </c>
      <c r="O90" s="14">
        <f>VLOOKUP($H90, F_Outputs_Mapping!$B$5:$F$23, 4, FALSE)</f>
        <v>2</v>
      </c>
      <c r="P90" s="88">
        <f>FD_Input_Final_Data!P124</f>
        <v>100</v>
      </c>
      <c r="Q90" s="88">
        <f>FD_Input_Final_Data!Q124</f>
        <v>100</v>
      </c>
      <c r="R90" s="88">
        <f>FD_Input_Final_Data!R124</f>
        <v>100</v>
      </c>
      <c r="S90" s="88">
        <f>FD_Input_Final_Data!S124</f>
        <v>100</v>
      </c>
      <c r="T90" s="88">
        <f>FD_Input_Final_Data!T124</f>
        <v>100</v>
      </c>
      <c r="U90" s="88">
        <f>FD_Input_Final_Data!U124</f>
        <v>100</v>
      </c>
      <c r="V90" s="88">
        <f>FD_Input_Final_Data!V124</f>
        <v>100</v>
      </c>
      <c r="W90" s="88">
        <f>FD_Input_Final_Data!W124</f>
        <v>91</v>
      </c>
      <c r="X90" s="88">
        <f>FD_Input_Final_Data!X124</f>
        <v>72</v>
      </c>
      <c r="Y90" s="88">
        <f>FD_Input_Final_Data!Y124</f>
        <v>55</v>
      </c>
      <c r="Z90" s="88">
        <f>FD_Input_Final_Data!Z124</f>
        <v>46</v>
      </c>
      <c r="AA90" s="88">
        <f>FD_Input_Final_Data!AA124</f>
        <v>30</v>
      </c>
      <c r="AB90" s="88">
        <f>FD_Input_Final_Data!AB124</f>
        <v>3.14</v>
      </c>
      <c r="AC90" s="88">
        <f>FD_Input_Final_Data!AC124</f>
        <v>3.14</v>
      </c>
      <c r="AD90" s="88">
        <f>FD_Input_Final_Data!AD124</f>
        <v>0</v>
      </c>
      <c r="AE90" s="88">
        <f>FD_Input_Final_Data!AE124</f>
        <v>0</v>
      </c>
      <c r="AF90" s="88">
        <f>FD_Input_Final_Data!AF124</f>
        <v>0</v>
      </c>
      <c r="AG90" s="88">
        <f>FD_Input_Final_Data!AG124</f>
        <v>0</v>
      </c>
      <c r="AH90" s="88">
        <f>FD_Input_Final_Data!AH124</f>
        <v>0</v>
      </c>
    </row>
    <row r="91" spans="2:34" hidden="1" x14ac:dyDescent="0.45">
      <c r="B91" s="11" t="s">
        <v>94</v>
      </c>
      <c r="C91" s="11" t="str">
        <f>_xlfn.XLOOKUP($B91,FD_Lists!$B$4:$B$25,FD_Lists!C$4:C$25)</f>
        <v>Dŵr Cymru</v>
      </c>
      <c r="D91" s="11" t="str">
        <f>_xlfn.XLOOKUP($B91,FD_Lists!$B$4:$B$25,FD_Lists!D$4:D$25)</f>
        <v>Wales</v>
      </c>
      <c r="E91" s="11" t="str">
        <f>_xlfn.XLOOKUP($B91,FD_Lists!$B$4:$B$25,FD_Lists!E$4:E$25)</f>
        <v>Company</v>
      </c>
      <c r="F91" s="11" t="str">
        <f>_xlfn.XLOOKUP($B91,FD_Lists!$B$4:$B$25,FD_Lists!F$4:F$25)</f>
        <v>WaSC</v>
      </c>
      <c r="G91" s="12" t="s">
        <v>109</v>
      </c>
      <c r="H91" s="13" t="s">
        <v>534</v>
      </c>
      <c r="I91" s="13" t="str">
        <f t="shared" si="2"/>
        <v>WSHOUT5_10_E_PR24_OFWAT</v>
      </c>
      <c r="J91" s="13" t="s">
        <v>548</v>
      </c>
      <c r="K91" s="13" t="s">
        <v>549</v>
      </c>
      <c r="L91" s="13" t="s">
        <v>119</v>
      </c>
      <c r="M91" s="14" t="str">
        <f>VLOOKUP($H91, F_Outputs_Mapping!$B$5:$F$23, 2, FALSE)</f>
        <v>Unmonitored storm overflows adjustment - OFWAT view of company forecast</v>
      </c>
      <c r="N91" s="14" t="str">
        <f>VLOOKUP($H91, F_Outputs_Mapping!$B$5:$F$23, 3, FALSE)</f>
        <v xml:space="preserve">Number </v>
      </c>
      <c r="O91" s="14">
        <f>VLOOKUP($H91, F_Outputs_Mapping!$B$5:$F$23, 4, FALSE)</f>
        <v>2</v>
      </c>
      <c r="P91" s="88">
        <f>FD_Input_Final_Data!P125</f>
        <v>0</v>
      </c>
      <c r="Q91" s="88">
        <f>FD_Input_Final_Data!Q125</f>
        <v>0</v>
      </c>
      <c r="R91" s="88">
        <f>FD_Input_Final_Data!R125</f>
        <v>0</v>
      </c>
      <c r="S91" s="88">
        <f>FD_Input_Final_Data!S125</f>
        <v>0</v>
      </c>
      <c r="T91" s="88">
        <f>FD_Input_Final_Data!T125</f>
        <v>0</v>
      </c>
      <c r="U91" s="88">
        <f>FD_Input_Final_Data!U125</f>
        <v>0</v>
      </c>
      <c r="V91" s="88">
        <f>FD_Input_Final_Data!V125</f>
        <v>6.4</v>
      </c>
      <c r="W91" s="88">
        <f>FD_Input_Final_Data!W125</f>
        <v>6.4</v>
      </c>
      <c r="X91" s="88">
        <f>FD_Input_Final_Data!X125</f>
        <v>6.4</v>
      </c>
      <c r="Y91" s="88">
        <f>FD_Input_Final_Data!Y125</f>
        <v>6.4</v>
      </c>
      <c r="Z91" s="88">
        <f>FD_Input_Final_Data!Z125</f>
        <v>6.4</v>
      </c>
      <c r="AA91" s="88">
        <f>FD_Input_Final_Data!AA125</f>
        <v>6.4</v>
      </c>
      <c r="AB91" s="88">
        <f>FD_Input_Final_Data!AB125</f>
        <v>5.7</v>
      </c>
      <c r="AC91" s="88">
        <f>FD_Input_Final_Data!AC125</f>
        <v>5</v>
      </c>
      <c r="AD91" s="88">
        <f>FD_Input_Final_Data!AD125</f>
        <v>0</v>
      </c>
      <c r="AE91" s="88">
        <f>FD_Input_Final_Data!AE125</f>
        <v>0</v>
      </c>
      <c r="AF91" s="88">
        <f>FD_Input_Final_Data!AF125</f>
        <v>0</v>
      </c>
      <c r="AG91" s="88">
        <f>FD_Input_Final_Data!AG125</f>
        <v>0</v>
      </c>
      <c r="AH91" s="88">
        <f>FD_Input_Final_Data!AH125</f>
        <v>0</v>
      </c>
    </row>
    <row r="92" spans="2:34" hidden="1" x14ac:dyDescent="0.45">
      <c r="B92" s="11" t="s">
        <v>95</v>
      </c>
      <c r="C92" s="11" t="str">
        <f>_xlfn.XLOOKUP($B92,FD_Lists!$B$4:$B$25,FD_Lists!C$4:C$25)</f>
        <v>Hafren Dyfrdwy</v>
      </c>
      <c r="D92" s="11" t="str">
        <f>_xlfn.XLOOKUP($B92,FD_Lists!$B$4:$B$25,FD_Lists!D$4:D$25)</f>
        <v>Wales</v>
      </c>
      <c r="E92" s="11" t="str">
        <f>_xlfn.XLOOKUP($B92,FD_Lists!$B$4:$B$25,FD_Lists!E$4:E$25)</f>
        <v>Company</v>
      </c>
      <c r="F92" s="11" t="str">
        <f>_xlfn.XLOOKUP($B92,FD_Lists!$B$4:$B$25,FD_Lists!F$4:F$25)</f>
        <v>WaSC</v>
      </c>
      <c r="G92" s="12" t="s">
        <v>109</v>
      </c>
      <c r="H92" s="13" t="s">
        <v>534</v>
      </c>
      <c r="I92" s="13" t="str">
        <f t="shared" si="2"/>
        <v>HDDOUT5_10_E_PR24_OFWAT</v>
      </c>
      <c r="J92" s="13" t="s">
        <v>548</v>
      </c>
      <c r="K92" s="13" t="s">
        <v>549</v>
      </c>
      <c r="L92" s="13" t="s">
        <v>119</v>
      </c>
      <c r="M92" s="14" t="str">
        <f>VLOOKUP($H92, F_Outputs_Mapping!$B$5:$F$23, 2, FALSE)</f>
        <v>Unmonitored storm overflows adjustment - OFWAT view of company forecast</v>
      </c>
      <c r="N92" s="14" t="str">
        <f>VLOOKUP($H92, F_Outputs_Mapping!$B$5:$F$23, 3, FALSE)</f>
        <v xml:space="preserve">Number </v>
      </c>
      <c r="O92" s="14">
        <f>VLOOKUP($H92, F_Outputs_Mapping!$B$5:$F$23, 4, FALSE)</f>
        <v>2</v>
      </c>
      <c r="P92" s="88">
        <f>FD_Input_Final_Data!P126</f>
        <v>100</v>
      </c>
      <c r="Q92" s="88">
        <f>FD_Input_Final_Data!Q126</f>
        <v>100</v>
      </c>
      <c r="R92" s="88">
        <f>FD_Input_Final_Data!R126</f>
        <v>100</v>
      </c>
      <c r="S92" s="88">
        <f>FD_Input_Final_Data!S126</f>
        <v>100</v>
      </c>
      <c r="T92" s="88">
        <f>FD_Input_Final_Data!T126</f>
        <v>100</v>
      </c>
      <c r="U92" s="88">
        <f>FD_Input_Final_Data!U126</f>
        <v>100</v>
      </c>
      <c r="V92" s="88">
        <f>FD_Input_Final_Data!V126</f>
        <v>100</v>
      </c>
      <c r="W92" s="88">
        <f>FD_Input_Final_Data!W126</f>
        <v>100</v>
      </c>
      <c r="X92" s="88">
        <f>FD_Input_Final_Data!X126</f>
        <v>100</v>
      </c>
      <c r="Y92" s="88">
        <f>FD_Input_Final_Data!Y126</f>
        <v>14.15</v>
      </c>
      <c r="Z92" s="88">
        <f>FD_Input_Final_Data!Z126</f>
        <v>19.78</v>
      </c>
      <c r="AA92" s="88">
        <f>FD_Input_Final_Data!AA126</f>
        <v>14.46</v>
      </c>
      <c r="AB92" s="88">
        <f>FD_Input_Final_Data!AB126</f>
        <v>5.25</v>
      </c>
      <c r="AC92" s="88">
        <f>FD_Input_Final_Data!AC126</f>
        <v>0</v>
      </c>
      <c r="AD92" s="88">
        <f>FD_Input_Final_Data!AD126</f>
        <v>0</v>
      </c>
      <c r="AE92" s="88">
        <f>FD_Input_Final_Data!AE126</f>
        <v>0</v>
      </c>
      <c r="AF92" s="88">
        <f>FD_Input_Final_Data!AF126</f>
        <v>0</v>
      </c>
      <c r="AG92" s="88">
        <f>FD_Input_Final_Data!AG126</f>
        <v>0</v>
      </c>
      <c r="AH92" s="88">
        <f>FD_Input_Final_Data!AH126</f>
        <v>0</v>
      </c>
    </row>
    <row r="93" spans="2:34" hidden="1" x14ac:dyDescent="0.45">
      <c r="B93" s="11" t="s">
        <v>96</v>
      </c>
      <c r="C93" s="11" t="str">
        <f>_xlfn.XLOOKUP($B93,FD_Lists!$B$4:$B$25,FD_Lists!C$4:C$25)</f>
        <v>Northumbrian Water</v>
      </c>
      <c r="D93" s="11" t="str">
        <f>_xlfn.XLOOKUP($B93,FD_Lists!$B$4:$B$25,FD_Lists!D$4:D$25)</f>
        <v>England</v>
      </c>
      <c r="E93" s="11" t="str">
        <f>_xlfn.XLOOKUP($B93,FD_Lists!$B$4:$B$25,FD_Lists!E$4:E$25)</f>
        <v>Company</v>
      </c>
      <c r="F93" s="11" t="str">
        <f>_xlfn.XLOOKUP($B93,FD_Lists!$B$4:$B$25,FD_Lists!F$4:F$25)</f>
        <v>WaSC</v>
      </c>
      <c r="G93" s="12" t="s">
        <v>109</v>
      </c>
      <c r="H93" s="13" t="s">
        <v>534</v>
      </c>
      <c r="I93" s="13" t="str">
        <f t="shared" si="2"/>
        <v>NESOUT5_10_E_PR24_OFWAT</v>
      </c>
      <c r="J93" s="13" t="s">
        <v>548</v>
      </c>
      <c r="K93" s="13" t="s">
        <v>549</v>
      </c>
      <c r="L93" s="13" t="s">
        <v>119</v>
      </c>
      <c r="M93" s="14" t="str">
        <f>VLOOKUP($H93, F_Outputs_Mapping!$B$5:$F$23, 2, FALSE)</f>
        <v>Unmonitored storm overflows adjustment - OFWAT view of company forecast</v>
      </c>
      <c r="N93" s="14" t="str">
        <f>VLOOKUP($H93, F_Outputs_Mapping!$B$5:$F$23, 3, FALSE)</f>
        <v xml:space="preserve">Number </v>
      </c>
      <c r="O93" s="14">
        <f>VLOOKUP($H93, F_Outputs_Mapping!$B$5:$F$23, 4, FALSE)</f>
        <v>2</v>
      </c>
      <c r="P93" s="88">
        <f>FD_Input_Final_Data!P127</f>
        <v>100</v>
      </c>
      <c r="Q93" s="88">
        <f>FD_Input_Final_Data!Q127</f>
        <v>100</v>
      </c>
      <c r="R93" s="88">
        <f>FD_Input_Final_Data!R127</f>
        <v>100</v>
      </c>
      <c r="S93" s="88">
        <f>FD_Input_Final_Data!S127</f>
        <v>100</v>
      </c>
      <c r="T93" s="88">
        <f>FD_Input_Final_Data!T127</f>
        <v>100</v>
      </c>
      <c r="U93" s="88">
        <f>FD_Input_Final_Data!U127</f>
        <v>100</v>
      </c>
      <c r="V93" s="88">
        <f>FD_Input_Final_Data!V127</f>
        <v>6.68</v>
      </c>
      <c r="W93" s="88">
        <f>FD_Input_Final_Data!W127</f>
        <v>3.77</v>
      </c>
      <c r="X93" s="88">
        <f>FD_Input_Final_Data!X127</f>
        <v>2.25</v>
      </c>
      <c r="Y93" s="88">
        <f>FD_Input_Final_Data!Y127</f>
        <v>4.67</v>
      </c>
      <c r="Z93" s="88">
        <f>FD_Input_Final_Data!Z127</f>
        <v>11.79</v>
      </c>
      <c r="AA93" s="88">
        <f>FD_Input_Final_Data!AA127</f>
        <v>10.15</v>
      </c>
      <c r="AB93" s="88">
        <f>FD_Input_Final_Data!AB127</f>
        <v>6.42</v>
      </c>
      <c r="AC93" s="88">
        <f>FD_Input_Final_Data!AC127</f>
        <v>6</v>
      </c>
      <c r="AD93" s="88">
        <f>FD_Input_Final_Data!AD127</f>
        <v>0</v>
      </c>
      <c r="AE93" s="88">
        <f>FD_Input_Final_Data!AE127</f>
        <v>0</v>
      </c>
      <c r="AF93" s="88">
        <f>FD_Input_Final_Data!AF127</f>
        <v>0</v>
      </c>
      <c r="AG93" s="88">
        <f>FD_Input_Final_Data!AG127</f>
        <v>0</v>
      </c>
      <c r="AH93" s="88">
        <f>FD_Input_Final_Data!AH127</f>
        <v>0</v>
      </c>
    </row>
    <row r="94" spans="2:34" hidden="1" x14ac:dyDescent="0.45">
      <c r="B94" s="11" t="s">
        <v>97</v>
      </c>
      <c r="C94" s="11" t="str">
        <f>_xlfn.XLOOKUP($B94,FD_Lists!$B$4:$B$25,FD_Lists!C$4:C$25)</f>
        <v>Severn Trent Water</v>
      </c>
      <c r="D94" s="11" t="str">
        <f>_xlfn.XLOOKUP($B94,FD_Lists!$B$4:$B$25,FD_Lists!D$4:D$25)</f>
        <v>England</v>
      </c>
      <c r="E94" s="11" t="str">
        <f>_xlfn.XLOOKUP($B94,FD_Lists!$B$4:$B$25,FD_Lists!E$4:E$25)</f>
        <v>Company</v>
      </c>
      <c r="F94" s="11" t="str">
        <f>_xlfn.XLOOKUP($B94,FD_Lists!$B$4:$B$25,FD_Lists!F$4:F$25)</f>
        <v>WaSC</v>
      </c>
      <c r="G94" s="12" t="s">
        <v>109</v>
      </c>
      <c r="H94" s="13" t="s">
        <v>534</v>
      </c>
      <c r="I94" s="13" t="str">
        <f t="shared" si="2"/>
        <v>SVEOUT5_10_E_PR24_OFWAT</v>
      </c>
      <c r="J94" s="13" t="s">
        <v>548</v>
      </c>
      <c r="K94" s="13" t="s">
        <v>549</v>
      </c>
      <c r="L94" s="13" t="s">
        <v>119</v>
      </c>
      <c r="M94" s="14" t="str">
        <f>VLOOKUP($H94, F_Outputs_Mapping!$B$5:$F$23, 2, FALSE)</f>
        <v>Unmonitored storm overflows adjustment - OFWAT view of company forecast</v>
      </c>
      <c r="N94" s="14" t="str">
        <f>VLOOKUP($H94, F_Outputs_Mapping!$B$5:$F$23, 3, FALSE)</f>
        <v xml:space="preserve">Number </v>
      </c>
      <c r="O94" s="14">
        <f>VLOOKUP($H94, F_Outputs_Mapping!$B$5:$F$23, 4, FALSE)</f>
        <v>2</v>
      </c>
      <c r="P94" s="88">
        <f>FD_Input_Final_Data!P128</f>
        <v>100</v>
      </c>
      <c r="Q94" s="88">
        <f>FD_Input_Final_Data!Q128</f>
        <v>100</v>
      </c>
      <c r="R94" s="88">
        <f>FD_Input_Final_Data!R128</f>
        <v>100</v>
      </c>
      <c r="S94" s="88">
        <f>FD_Input_Final_Data!S128</f>
        <v>100</v>
      </c>
      <c r="T94" s="88">
        <f>FD_Input_Final_Data!T128</f>
        <v>100</v>
      </c>
      <c r="U94" s="88">
        <f>FD_Input_Final_Data!U128</f>
        <v>98.81</v>
      </c>
      <c r="V94" s="88">
        <f>FD_Input_Final_Data!V128</f>
        <v>98.99</v>
      </c>
      <c r="W94" s="88">
        <f>FD_Input_Final_Data!W128</f>
        <v>79.75</v>
      </c>
      <c r="X94" s="88">
        <f>FD_Input_Final_Data!X128</f>
        <v>60.58</v>
      </c>
      <c r="Y94" s="88">
        <f>FD_Input_Final_Data!Y128</f>
        <v>27.55</v>
      </c>
      <c r="Z94" s="88">
        <f>FD_Input_Final_Data!Z128</f>
        <v>17.98</v>
      </c>
      <c r="AA94" s="88">
        <f>FD_Input_Final_Data!AA128</f>
        <v>15.21</v>
      </c>
      <c r="AB94" s="88">
        <f>FD_Input_Final_Data!AB128</f>
        <v>10</v>
      </c>
      <c r="AC94" s="88">
        <f>FD_Input_Final_Data!AC128</f>
        <v>5</v>
      </c>
      <c r="AD94" s="88">
        <f>FD_Input_Final_Data!AD128</f>
        <v>0</v>
      </c>
      <c r="AE94" s="88">
        <f>FD_Input_Final_Data!AE128</f>
        <v>0</v>
      </c>
      <c r="AF94" s="88">
        <f>FD_Input_Final_Data!AF128</f>
        <v>0</v>
      </c>
      <c r="AG94" s="88">
        <f>FD_Input_Final_Data!AG128</f>
        <v>0</v>
      </c>
      <c r="AH94" s="88">
        <f>FD_Input_Final_Data!AH128</f>
        <v>0</v>
      </c>
    </row>
    <row r="95" spans="2:34" hidden="1" x14ac:dyDescent="0.45">
      <c r="B95" s="11" t="s">
        <v>99</v>
      </c>
      <c r="C95" s="11" t="str">
        <f>_xlfn.XLOOKUP($B95,FD_Lists!$B$4:$B$25,FD_Lists!C$4:C$25)</f>
        <v>Southern Water</v>
      </c>
      <c r="D95" s="11" t="str">
        <f>_xlfn.XLOOKUP($B95,FD_Lists!$B$4:$B$25,FD_Lists!D$4:D$25)</f>
        <v>England</v>
      </c>
      <c r="E95" s="11" t="str">
        <f>_xlfn.XLOOKUP($B95,FD_Lists!$B$4:$B$25,FD_Lists!E$4:E$25)</f>
        <v>Company</v>
      </c>
      <c r="F95" s="11" t="str">
        <f>_xlfn.XLOOKUP($B95,FD_Lists!$B$4:$B$25,FD_Lists!F$4:F$25)</f>
        <v>WaSC</v>
      </c>
      <c r="G95" s="12" t="s">
        <v>109</v>
      </c>
      <c r="H95" s="13" t="s">
        <v>534</v>
      </c>
      <c r="I95" s="13" t="str">
        <f t="shared" si="2"/>
        <v>SRNOUT5_10_E_PR24_OFWAT</v>
      </c>
      <c r="J95" s="13" t="s">
        <v>548</v>
      </c>
      <c r="K95" s="13" t="s">
        <v>549</v>
      </c>
      <c r="L95" s="13" t="s">
        <v>119</v>
      </c>
      <c r="M95" s="14" t="str">
        <f>VLOOKUP($H95, F_Outputs_Mapping!$B$5:$F$23, 2, FALSE)</f>
        <v>Unmonitored storm overflows adjustment - OFWAT view of company forecast</v>
      </c>
      <c r="N95" s="14" t="str">
        <f>VLOOKUP($H95, F_Outputs_Mapping!$B$5:$F$23, 3, FALSE)</f>
        <v xml:space="preserve">Number </v>
      </c>
      <c r="O95" s="14">
        <f>VLOOKUP($H95, F_Outputs_Mapping!$B$5:$F$23, 4, FALSE)</f>
        <v>2</v>
      </c>
      <c r="P95" s="88">
        <f>FD_Input_Final_Data!P129</f>
        <v>100</v>
      </c>
      <c r="Q95" s="88">
        <f>FD_Input_Final_Data!Q129</f>
        <v>100</v>
      </c>
      <c r="R95" s="88">
        <f>FD_Input_Final_Data!R129</f>
        <v>100</v>
      </c>
      <c r="S95" s="88">
        <f>FD_Input_Final_Data!S129</f>
        <v>100</v>
      </c>
      <c r="T95" s="88">
        <f>FD_Input_Final_Data!T129</f>
        <v>100</v>
      </c>
      <c r="U95" s="88">
        <f>FD_Input_Final_Data!U129</f>
        <v>100</v>
      </c>
      <c r="V95" s="88">
        <f>FD_Input_Final_Data!V129</f>
        <v>0.84</v>
      </c>
      <c r="W95" s="88">
        <f>FD_Input_Final_Data!W129</f>
        <v>2.09</v>
      </c>
      <c r="X95" s="88">
        <f>FD_Input_Final_Data!X129</f>
        <v>4.13</v>
      </c>
      <c r="Y95" s="88">
        <f>FD_Input_Final_Data!Y129</f>
        <v>3.81</v>
      </c>
      <c r="Z95" s="88">
        <f>FD_Input_Final_Data!Z129</f>
        <v>8.2200000000000006</v>
      </c>
      <c r="AA95" s="88">
        <f>FD_Input_Final_Data!AA129</f>
        <v>7.95</v>
      </c>
      <c r="AB95" s="88">
        <f>FD_Input_Final_Data!AB129</f>
        <v>7.35</v>
      </c>
      <c r="AC95" s="88">
        <f>FD_Input_Final_Data!AC129</f>
        <v>3</v>
      </c>
      <c r="AD95" s="88">
        <f>FD_Input_Final_Data!AD129</f>
        <v>3</v>
      </c>
      <c r="AE95" s="88">
        <f>FD_Input_Final_Data!AE129</f>
        <v>3</v>
      </c>
      <c r="AF95" s="88">
        <f>FD_Input_Final_Data!AF129</f>
        <v>3</v>
      </c>
      <c r="AG95" s="88">
        <f>FD_Input_Final_Data!AG129</f>
        <v>3</v>
      </c>
      <c r="AH95" s="88">
        <f>FD_Input_Final_Data!AH129</f>
        <v>3</v>
      </c>
    </row>
    <row r="96" spans="2:34" hidden="1" x14ac:dyDescent="0.45">
      <c r="B96" s="11" t="s">
        <v>100</v>
      </c>
      <c r="C96" s="11" t="str">
        <f>_xlfn.XLOOKUP($B96,FD_Lists!$B$4:$B$25,FD_Lists!C$4:C$25)</f>
        <v>Thames Water</v>
      </c>
      <c r="D96" s="11" t="str">
        <f>_xlfn.XLOOKUP($B96,FD_Lists!$B$4:$B$25,FD_Lists!D$4:D$25)</f>
        <v>England</v>
      </c>
      <c r="E96" s="11" t="str">
        <f>_xlfn.XLOOKUP($B96,FD_Lists!$B$4:$B$25,FD_Lists!E$4:E$25)</f>
        <v>Company</v>
      </c>
      <c r="F96" s="11" t="str">
        <f>_xlfn.XLOOKUP($B96,FD_Lists!$B$4:$B$25,FD_Lists!F$4:F$25)</f>
        <v>WaSC</v>
      </c>
      <c r="G96" s="12" t="s">
        <v>109</v>
      </c>
      <c r="H96" s="13" t="s">
        <v>534</v>
      </c>
      <c r="I96" s="13" t="str">
        <f t="shared" si="2"/>
        <v>TMSOUT5_10_E_PR24_OFWAT</v>
      </c>
      <c r="J96" s="13" t="s">
        <v>548</v>
      </c>
      <c r="K96" s="13" t="s">
        <v>549</v>
      </c>
      <c r="L96" s="13" t="s">
        <v>119</v>
      </c>
      <c r="M96" s="14" t="str">
        <f>VLOOKUP($H96, F_Outputs_Mapping!$B$5:$F$23, 2, FALSE)</f>
        <v>Unmonitored storm overflows adjustment - OFWAT view of company forecast</v>
      </c>
      <c r="N96" s="14" t="str">
        <f>VLOOKUP($H96, F_Outputs_Mapping!$B$5:$F$23, 3, FALSE)</f>
        <v xml:space="preserve">Number </v>
      </c>
      <c r="O96" s="14">
        <f>VLOOKUP($H96, F_Outputs_Mapping!$B$5:$F$23, 4, FALSE)</f>
        <v>2</v>
      </c>
      <c r="P96" s="88">
        <f>FD_Input_Final_Data!P130</f>
        <v>100</v>
      </c>
      <c r="Q96" s="88">
        <f>FD_Input_Final_Data!Q130</f>
        <v>100</v>
      </c>
      <c r="R96" s="88">
        <f>FD_Input_Final_Data!R130</f>
        <v>100</v>
      </c>
      <c r="S96" s="88">
        <f>FD_Input_Final_Data!S130</f>
        <v>100</v>
      </c>
      <c r="T96" s="88">
        <f>FD_Input_Final_Data!T130</f>
        <v>100</v>
      </c>
      <c r="U96" s="88">
        <f>FD_Input_Final_Data!U130</f>
        <v>100</v>
      </c>
      <c r="V96" s="88">
        <f>FD_Input_Final_Data!V130</f>
        <v>100</v>
      </c>
      <c r="W96" s="88">
        <f>FD_Input_Final_Data!W130</f>
        <v>100</v>
      </c>
      <c r="X96" s="88">
        <f>FD_Input_Final_Data!X130</f>
        <v>100</v>
      </c>
      <c r="Y96" s="88">
        <f>FD_Input_Final_Data!Y130</f>
        <v>28.19</v>
      </c>
      <c r="Z96" s="88">
        <f>FD_Input_Final_Data!Z130</f>
        <v>29.73</v>
      </c>
      <c r="AA96" s="88">
        <f>FD_Input_Final_Data!AA130</f>
        <v>28.99</v>
      </c>
      <c r="AB96" s="88">
        <f>FD_Input_Final_Data!AB130</f>
        <v>9.6999999999999993</v>
      </c>
      <c r="AC96" s="88">
        <f>FD_Input_Final_Data!AC130</f>
        <v>2</v>
      </c>
      <c r="AD96" s="88">
        <f>FD_Input_Final_Data!AD130</f>
        <v>2</v>
      </c>
      <c r="AE96" s="88">
        <f>FD_Input_Final_Data!AE130</f>
        <v>2</v>
      </c>
      <c r="AF96" s="88">
        <f>FD_Input_Final_Data!AF130</f>
        <v>2</v>
      </c>
      <c r="AG96" s="88">
        <f>FD_Input_Final_Data!AG130</f>
        <v>2</v>
      </c>
      <c r="AH96" s="88">
        <f>FD_Input_Final_Data!AH130</f>
        <v>2</v>
      </c>
    </row>
    <row r="97" spans="2:34" hidden="1" x14ac:dyDescent="0.45">
      <c r="B97" s="11" t="s">
        <v>101</v>
      </c>
      <c r="C97" s="11" t="str">
        <f>_xlfn.XLOOKUP($B97,FD_Lists!$B$4:$B$25,FD_Lists!C$4:C$25)</f>
        <v xml:space="preserve">United Utilities </v>
      </c>
      <c r="D97" s="11" t="str">
        <f>_xlfn.XLOOKUP($B97,FD_Lists!$B$4:$B$25,FD_Lists!D$4:D$25)</f>
        <v>England</v>
      </c>
      <c r="E97" s="11" t="str">
        <f>_xlfn.XLOOKUP($B97,FD_Lists!$B$4:$B$25,FD_Lists!E$4:E$25)</f>
        <v>Company</v>
      </c>
      <c r="F97" s="11" t="str">
        <f>_xlfn.XLOOKUP($B97,FD_Lists!$B$4:$B$25,FD_Lists!F$4:F$25)</f>
        <v>WaSC</v>
      </c>
      <c r="G97" s="12" t="s">
        <v>109</v>
      </c>
      <c r="H97" s="13" t="s">
        <v>534</v>
      </c>
      <c r="I97" s="13" t="str">
        <f t="shared" si="2"/>
        <v>NWTOUT5_10_E_PR24_OFWAT</v>
      </c>
      <c r="J97" s="13" t="s">
        <v>548</v>
      </c>
      <c r="K97" s="13" t="s">
        <v>549</v>
      </c>
      <c r="L97" s="13" t="s">
        <v>119</v>
      </c>
      <c r="M97" s="14" t="str">
        <f>VLOOKUP($H97, F_Outputs_Mapping!$B$5:$F$23, 2, FALSE)</f>
        <v>Unmonitored storm overflows adjustment - OFWAT view of company forecast</v>
      </c>
      <c r="N97" s="14" t="str">
        <f>VLOOKUP($H97, F_Outputs_Mapping!$B$5:$F$23, 3, FALSE)</f>
        <v xml:space="preserve">Number </v>
      </c>
      <c r="O97" s="14">
        <f>VLOOKUP($H97, F_Outputs_Mapping!$B$5:$F$23, 4, FALSE)</f>
        <v>2</v>
      </c>
      <c r="P97" s="88">
        <f>FD_Input_Final_Data!P131</f>
        <v>0</v>
      </c>
      <c r="Q97" s="88">
        <f>FD_Input_Final_Data!Q131</f>
        <v>0</v>
      </c>
      <c r="R97" s="88">
        <f>FD_Input_Final_Data!R131</f>
        <v>0</v>
      </c>
      <c r="S97" s="88">
        <f>FD_Input_Final_Data!S131</f>
        <v>0</v>
      </c>
      <c r="T97" s="88">
        <f>FD_Input_Final_Data!T131</f>
        <v>0</v>
      </c>
      <c r="U97" s="88">
        <f>FD_Input_Final_Data!U131</f>
        <v>0</v>
      </c>
      <c r="V97" s="88">
        <f>FD_Input_Final_Data!V131</f>
        <v>0</v>
      </c>
      <c r="W97" s="88">
        <f>FD_Input_Final_Data!W131</f>
        <v>0</v>
      </c>
      <c r="X97" s="88">
        <f>FD_Input_Final_Data!X131</f>
        <v>0</v>
      </c>
      <c r="Y97" s="88">
        <f>FD_Input_Final_Data!Y131</f>
        <v>4.71</v>
      </c>
      <c r="Z97" s="88">
        <f>FD_Input_Final_Data!Z131</f>
        <v>15.77</v>
      </c>
      <c r="AA97" s="88">
        <f>FD_Input_Final_Data!AA131</f>
        <v>19.010000000000002</v>
      </c>
      <c r="AB97" s="88">
        <f>FD_Input_Final_Data!AB131</f>
        <v>7.55</v>
      </c>
      <c r="AC97" s="88">
        <f>FD_Input_Final_Data!AC131</f>
        <v>2.44</v>
      </c>
      <c r="AD97" s="88">
        <f>FD_Input_Final_Data!AD131</f>
        <v>0</v>
      </c>
      <c r="AE97" s="88">
        <f>FD_Input_Final_Data!AE131</f>
        <v>0</v>
      </c>
      <c r="AF97" s="88">
        <f>FD_Input_Final_Data!AF131</f>
        <v>0</v>
      </c>
      <c r="AG97" s="88">
        <f>FD_Input_Final_Data!AG131</f>
        <v>0</v>
      </c>
      <c r="AH97" s="88">
        <f>FD_Input_Final_Data!AH131</f>
        <v>0</v>
      </c>
    </row>
    <row r="98" spans="2:34" hidden="1" x14ac:dyDescent="0.45">
      <c r="B98" s="11" t="s">
        <v>102</v>
      </c>
      <c r="C98" s="11" t="str">
        <f>_xlfn.XLOOKUP($B98,FD_Lists!$B$4:$B$25,FD_Lists!C$4:C$25)</f>
        <v>Wessex Water</v>
      </c>
      <c r="D98" s="11" t="str">
        <f>_xlfn.XLOOKUP($B98,FD_Lists!$B$4:$B$25,FD_Lists!D$4:D$25)</f>
        <v>England</v>
      </c>
      <c r="E98" s="11" t="str">
        <f>_xlfn.XLOOKUP($B98,FD_Lists!$B$4:$B$25,FD_Lists!E$4:E$25)</f>
        <v>Company</v>
      </c>
      <c r="F98" s="11" t="str">
        <f>_xlfn.XLOOKUP($B98,FD_Lists!$B$4:$B$25,FD_Lists!F$4:F$25)</f>
        <v>WaSC</v>
      </c>
      <c r="G98" s="12" t="s">
        <v>109</v>
      </c>
      <c r="H98" s="13" t="s">
        <v>534</v>
      </c>
      <c r="I98" s="13" t="str">
        <f t="shared" si="2"/>
        <v>WSXOUT5_10_E_PR24_OFWAT</v>
      </c>
      <c r="J98" s="13" t="s">
        <v>548</v>
      </c>
      <c r="K98" s="13" t="s">
        <v>549</v>
      </c>
      <c r="L98" s="13" t="s">
        <v>119</v>
      </c>
      <c r="M98" s="14" t="str">
        <f>VLOOKUP($H98, F_Outputs_Mapping!$B$5:$F$23, 2, FALSE)</f>
        <v>Unmonitored storm overflows adjustment - OFWAT view of company forecast</v>
      </c>
      <c r="N98" s="14" t="str">
        <f>VLOOKUP($H98, F_Outputs_Mapping!$B$5:$F$23, 3, FALSE)</f>
        <v xml:space="preserve">Number </v>
      </c>
      <c r="O98" s="14">
        <f>VLOOKUP($H98, F_Outputs_Mapping!$B$5:$F$23, 4, FALSE)</f>
        <v>2</v>
      </c>
      <c r="P98" s="88">
        <f>FD_Input_Final_Data!P132</f>
        <v>100</v>
      </c>
      <c r="Q98" s="88">
        <f>FD_Input_Final_Data!Q132</f>
        <v>100</v>
      </c>
      <c r="R98" s="88">
        <f>FD_Input_Final_Data!R132</f>
        <v>100</v>
      </c>
      <c r="S98" s="88">
        <f>FD_Input_Final_Data!S132</f>
        <v>100</v>
      </c>
      <c r="T98" s="88">
        <f>FD_Input_Final_Data!T132</f>
        <v>100</v>
      </c>
      <c r="U98" s="88">
        <f>FD_Input_Final_Data!U132</f>
        <v>0</v>
      </c>
      <c r="V98" s="88">
        <f>FD_Input_Final_Data!V132</f>
        <v>0</v>
      </c>
      <c r="W98" s="88">
        <f>FD_Input_Final_Data!W132</f>
        <v>0</v>
      </c>
      <c r="X98" s="88">
        <f>FD_Input_Final_Data!X132</f>
        <v>0</v>
      </c>
      <c r="Y98" s="88">
        <f>FD_Input_Final_Data!Y132</f>
        <v>0</v>
      </c>
      <c r="Z98" s="88">
        <f>FD_Input_Final_Data!Z132</f>
        <v>0</v>
      </c>
      <c r="AA98" s="88">
        <f>FD_Input_Final_Data!AA132</f>
        <v>0</v>
      </c>
      <c r="AB98" s="88">
        <f>FD_Input_Final_Data!AB132</f>
        <v>0</v>
      </c>
      <c r="AC98" s="88">
        <f>FD_Input_Final_Data!AC132</f>
        <v>0</v>
      </c>
      <c r="AD98" s="88">
        <f>FD_Input_Final_Data!AD132</f>
        <v>0</v>
      </c>
      <c r="AE98" s="88">
        <f>FD_Input_Final_Data!AE132</f>
        <v>0</v>
      </c>
      <c r="AF98" s="88">
        <f>FD_Input_Final_Data!AF132</f>
        <v>0</v>
      </c>
      <c r="AG98" s="88">
        <f>FD_Input_Final_Data!AG132</f>
        <v>0</v>
      </c>
      <c r="AH98" s="88">
        <f>FD_Input_Final_Data!AH132</f>
        <v>0</v>
      </c>
    </row>
    <row r="99" spans="2:34" hidden="1" x14ac:dyDescent="0.45">
      <c r="B99" s="11" t="s">
        <v>103</v>
      </c>
      <c r="C99" s="11" t="str">
        <f>_xlfn.XLOOKUP($B99,FD_Lists!$B$4:$B$25,FD_Lists!C$4:C$25)</f>
        <v>Yorkshire Water</v>
      </c>
      <c r="D99" s="11" t="str">
        <f>_xlfn.XLOOKUP($B99,FD_Lists!$B$4:$B$25,FD_Lists!D$4:D$25)</f>
        <v>England</v>
      </c>
      <c r="E99" s="11" t="str">
        <f>_xlfn.XLOOKUP($B99,FD_Lists!$B$4:$B$25,FD_Lists!E$4:E$25)</f>
        <v>Company</v>
      </c>
      <c r="F99" s="11" t="str">
        <f>_xlfn.XLOOKUP($B99,FD_Lists!$B$4:$B$25,FD_Lists!F$4:F$25)</f>
        <v>WaSC</v>
      </c>
      <c r="G99" s="12" t="s">
        <v>109</v>
      </c>
      <c r="H99" s="13" t="s">
        <v>534</v>
      </c>
      <c r="I99" s="13" t="str">
        <f t="shared" si="2"/>
        <v>YKYOUT5_10_E_PR24_OFWAT</v>
      </c>
      <c r="J99" s="13" t="s">
        <v>548</v>
      </c>
      <c r="K99" s="13" t="s">
        <v>549</v>
      </c>
      <c r="L99" s="13" t="s">
        <v>119</v>
      </c>
      <c r="M99" s="14" t="str">
        <f>VLOOKUP($H99, F_Outputs_Mapping!$B$5:$F$23, 2, FALSE)</f>
        <v>Unmonitored storm overflows adjustment - OFWAT view of company forecast</v>
      </c>
      <c r="N99" s="14" t="str">
        <f>VLOOKUP($H99, F_Outputs_Mapping!$B$5:$F$23, 3, FALSE)</f>
        <v xml:space="preserve">Number </v>
      </c>
      <c r="O99" s="14">
        <f>VLOOKUP($H99, F_Outputs_Mapping!$B$5:$F$23, 4, FALSE)</f>
        <v>2</v>
      </c>
      <c r="P99" s="88">
        <f>FD_Input_Final_Data!P133</f>
        <v>100</v>
      </c>
      <c r="Q99" s="88">
        <f>FD_Input_Final_Data!Q133</f>
        <v>100</v>
      </c>
      <c r="R99" s="88">
        <f>FD_Input_Final_Data!R133</f>
        <v>100</v>
      </c>
      <c r="S99" s="88">
        <f>FD_Input_Final_Data!S133</f>
        <v>100</v>
      </c>
      <c r="T99" s="88">
        <f>FD_Input_Final_Data!T133</f>
        <v>100</v>
      </c>
      <c r="U99" s="88">
        <f>FD_Input_Final_Data!U133</f>
        <v>100</v>
      </c>
      <c r="V99" s="88">
        <f>FD_Input_Final_Data!V133</f>
        <v>100</v>
      </c>
      <c r="W99" s="88">
        <f>FD_Input_Final_Data!W133</f>
        <v>100</v>
      </c>
      <c r="X99" s="88">
        <f>FD_Input_Final_Data!X133</f>
        <v>100</v>
      </c>
      <c r="Y99" s="88">
        <f>FD_Input_Final_Data!Y133</f>
        <v>10.45</v>
      </c>
      <c r="Z99" s="88">
        <f>FD_Input_Final_Data!Z133</f>
        <v>13</v>
      </c>
      <c r="AA99" s="88">
        <f>FD_Input_Final_Data!AA133</f>
        <v>13.53</v>
      </c>
      <c r="AB99" s="88">
        <f>FD_Input_Final_Data!AB133</f>
        <v>7.41</v>
      </c>
      <c r="AC99" s="88">
        <f>FD_Input_Final_Data!AC133</f>
        <v>5</v>
      </c>
      <c r="AD99" s="88">
        <f>FD_Input_Final_Data!AD133</f>
        <v>3</v>
      </c>
      <c r="AE99" s="88">
        <f>FD_Input_Final_Data!AE133</f>
        <v>2.75</v>
      </c>
      <c r="AF99" s="88">
        <f>FD_Input_Final_Data!AF133</f>
        <v>2.5</v>
      </c>
      <c r="AG99" s="88">
        <f>FD_Input_Final_Data!AG133</f>
        <v>2.25</v>
      </c>
      <c r="AH99" s="88">
        <f>FD_Input_Final_Data!AH133</f>
        <v>2</v>
      </c>
    </row>
    <row r="100" spans="2:34" hidden="1" x14ac:dyDescent="0.45">
      <c r="B100" s="11" t="s">
        <v>121</v>
      </c>
      <c r="C100" s="11" t="str">
        <f>_xlfn.XLOOKUP($B100,FD_Lists!$B$4:$B$25,FD_Lists!C$4:C$25)</f>
        <v>Affinity Water</v>
      </c>
      <c r="D100" s="11" t="str">
        <f>_xlfn.XLOOKUP($B100,FD_Lists!$B$4:$B$25,FD_Lists!D$4:D$25)</f>
        <v>England</v>
      </c>
      <c r="E100" s="11" t="str">
        <f>_xlfn.XLOOKUP($B100,FD_Lists!$B$4:$B$25,FD_Lists!E$4:E$25)</f>
        <v>Company</v>
      </c>
      <c r="F100" s="11" t="str">
        <f>_xlfn.XLOOKUP($B100,FD_Lists!$B$4:$B$25,FD_Lists!F$4:F$25)</f>
        <v>WoC</v>
      </c>
      <c r="G100" s="12" t="s">
        <v>109</v>
      </c>
      <c r="H100" s="13" t="s">
        <v>534</v>
      </c>
      <c r="I100" s="13" t="str">
        <f t="shared" si="2"/>
        <v>AFWOUT5_10_E_PR24_OFWAT</v>
      </c>
      <c r="J100" s="13" t="s">
        <v>548</v>
      </c>
      <c r="K100" s="13" t="s">
        <v>549</v>
      </c>
      <c r="L100" s="13" t="s">
        <v>119</v>
      </c>
      <c r="M100" s="14" t="str">
        <f>VLOOKUP($H100, F_Outputs_Mapping!$B$5:$F$23, 2, FALSE)</f>
        <v>Unmonitored storm overflows adjustment - OFWAT view of company forecast</v>
      </c>
      <c r="N100" s="14" t="str">
        <f>VLOOKUP($H100, F_Outputs_Mapping!$B$5:$F$23, 3, FALSE)</f>
        <v xml:space="preserve">Number </v>
      </c>
      <c r="O100" s="14">
        <f>VLOOKUP($H100, F_Outputs_Mapping!$B$5:$F$23, 4, FALSE)</f>
        <v>2</v>
      </c>
      <c r="P100" s="83" t="s">
        <v>520</v>
      </c>
      <c r="Q100" s="83" t="s">
        <v>520</v>
      </c>
      <c r="R100" s="83" t="s">
        <v>520</v>
      </c>
      <c r="S100" s="83" t="s">
        <v>520</v>
      </c>
      <c r="T100" s="83" t="s">
        <v>520</v>
      </c>
      <c r="U100" s="83" t="s">
        <v>520</v>
      </c>
      <c r="V100" s="83" t="s">
        <v>520</v>
      </c>
      <c r="W100" s="83" t="s">
        <v>520</v>
      </c>
      <c r="X100" s="83" t="s">
        <v>520</v>
      </c>
      <c r="Y100" s="83" t="s">
        <v>520</v>
      </c>
      <c r="Z100" s="83" t="s">
        <v>520</v>
      </c>
      <c r="AA100" s="83" t="s">
        <v>520</v>
      </c>
      <c r="AB100" s="83" t="s">
        <v>520</v>
      </c>
      <c r="AC100" s="83" t="s">
        <v>520</v>
      </c>
      <c r="AD100" s="83" t="s">
        <v>520</v>
      </c>
      <c r="AE100" s="83" t="s">
        <v>520</v>
      </c>
      <c r="AF100" s="83" t="s">
        <v>520</v>
      </c>
      <c r="AG100" s="83" t="s">
        <v>520</v>
      </c>
      <c r="AH100" s="83" t="s">
        <v>520</v>
      </c>
    </row>
    <row r="101" spans="2:34" hidden="1" x14ac:dyDescent="0.45">
      <c r="B101" s="11" t="s">
        <v>122</v>
      </c>
      <c r="C101" s="11" t="str">
        <f>_xlfn.XLOOKUP($B101,FD_Lists!$B$4:$B$25,FD_Lists!C$4:C$25)</f>
        <v>Portsmouth Water</v>
      </c>
      <c r="D101" s="11" t="str">
        <f>_xlfn.XLOOKUP($B101,FD_Lists!$B$4:$B$25,FD_Lists!D$4:D$25)</f>
        <v>England</v>
      </c>
      <c r="E101" s="11" t="str">
        <f>_xlfn.XLOOKUP($B101,FD_Lists!$B$4:$B$25,FD_Lists!E$4:E$25)</f>
        <v>Company</v>
      </c>
      <c r="F101" s="11" t="str">
        <f>_xlfn.XLOOKUP($B101,FD_Lists!$B$4:$B$25,FD_Lists!F$4:F$25)</f>
        <v>WoC</v>
      </c>
      <c r="G101" s="12" t="s">
        <v>109</v>
      </c>
      <c r="H101" s="13" t="s">
        <v>534</v>
      </c>
      <c r="I101" s="13" t="str">
        <f t="shared" si="2"/>
        <v>PRTOUT5_10_E_PR24_OFWAT</v>
      </c>
      <c r="J101" s="13" t="s">
        <v>548</v>
      </c>
      <c r="K101" s="13" t="s">
        <v>549</v>
      </c>
      <c r="L101" s="13" t="s">
        <v>119</v>
      </c>
      <c r="M101" s="14" t="str">
        <f>VLOOKUP($H101, F_Outputs_Mapping!$B$5:$F$23, 2, FALSE)</f>
        <v>Unmonitored storm overflows adjustment - OFWAT view of company forecast</v>
      </c>
      <c r="N101" s="14" t="str">
        <f>VLOOKUP($H101, F_Outputs_Mapping!$B$5:$F$23, 3, FALSE)</f>
        <v xml:space="preserve">Number </v>
      </c>
      <c r="O101" s="14">
        <f>VLOOKUP($H101, F_Outputs_Mapping!$B$5:$F$23, 4, FALSE)</f>
        <v>2</v>
      </c>
      <c r="P101" s="83" t="s">
        <v>520</v>
      </c>
      <c r="Q101" s="83" t="s">
        <v>520</v>
      </c>
      <c r="R101" s="83" t="s">
        <v>520</v>
      </c>
      <c r="S101" s="83" t="s">
        <v>520</v>
      </c>
      <c r="T101" s="83" t="s">
        <v>520</v>
      </c>
      <c r="U101" s="83" t="s">
        <v>520</v>
      </c>
      <c r="V101" s="83" t="s">
        <v>520</v>
      </c>
      <c r="W101" s="83" t="s">
        <v>520</v>
      </c>
      <c r="X101" s="83" t="s">
        <v>520</v>
      </c>
      <c r="Y101" s="83" t="s">
        <v>520</v>
      </c>
      <c r="Z101" s="83" t="s">
        <v>520</v>
      </c>
      <c r="AA101" s="83" t="s">
        <v>520</v>
      </c>
      <c r="AB101" s="83" t="s">
        <v>520</v>
      </c>
      <c r="AC101" s="83" t="s">
        <v>520</v>
      </c>
      <c r="AD101" s="83" t="s">
        <v>520</v>
      </c>
      <c r="AE101" s="83" t="s">
        <v>520</v>
      </c>
      <c r="AF101" s="83" t="s">
        <v>520</v>
      </c>
      <c r="AG101" s="83" t="s">
        <v>520</v>
      </c>
      <c r="AH101" s="83" t="s">
        <v>520</v>
      </c>
    </row>
    <row r="102" spans="2:34" hidden="1" x14ac:dyDescent="0.45">
      <c r="B102" s="11" t="s">
        <v>123</v>
      </c>
      <c r="C102" s="11" t="str">
        <f>_xlfn.XLOOKUP($B102,FD_Lists!$B$4:$B$25,FD_Lists!C$4:C$25)</f>
        <v>South East Water</v>
      </c>
      <c r="D102" s="11" t="str">
        <f>_xlfn.XLOOKUP($B102,FD_Lists!$B$4:$B$25,FD_Lists!D$4:D$25)</f>
        <v>England</v>
      </c>
      <c r="E102" s="11" t="str">
        <f>_xlfn.XLOOKUP($B102,FD_Lists!$B$4:$B$25,FD_Lists!E$4:E$25)</f>
        <v>Company</v>
      </c>
      <c r="F102" s="11" t="str">
        <f>_xlfn.XLOOKUP($B102,FD_Lists!$B$4:$B$25,FD_Lists!F$4:F$25)</f>
        <v>WoC</v>
      </c>
      <c r="G102" s="12" t="s">
        <v>109</v>
      </c>
      <c r="H102" s="13" t="s">
        <v>534</v>
      </c>
      <c r="I102" s="13" t="str">
        <f t="shared" si="2"/>
        <v>SEWOUT5_10_E_PR24_OFWAT</v>
      </c>
      <c r="J102" s="13" t="s">
        <v>548</v>
      </c>
      <c r="K102" s="13" t="s">
        <v>549</v>
      </c>
      <c r="L102" s="13" t="s">
        <v>119</v>
      </c>
      <c r="M102" s="14" t="str">
        <f>VLOOKUP($H102, F_Outputs_Mapping!$B$5:$F$23, 2, FALSE)</f>
        <v>Unmonitored storm overflows adjustment - OFWAT view of company forecast</v>
      </c>
      <c r="N102" s="14" t="str">
        <f>VLOOKUP($H102, F_Outputs_Mapping!$B$5:$F$23, 3, FALSE)</f>
        <v xml:space="preserve">Number </v>
      </c>
      <c r="O102" s="14">
        <f>VLOOKUP($H102, F_Outputs_Mapping!$B$5:$F$23, 4, FALSE)</f>
        <v>2</v>
      </c>
      <c r="P102" s="83" t="s">
        <v>520</v>
      </c>
      <c r="Q102" s="83" t="s">
        <v>520</v>
      </c>
      <c r="R102" s="83" t="s">
        <v>520</v>
      </c>
      <c r="S102" s="83" t="s">
        <v>520</v>
      </c>
      <c r="T102" s="83" t="s">
        <v>520</v>
      </c>
      <c r="U102" s="83" t="s">
        <v>520</v>
      </c>
      <c r="V102" s="83" t="s">
        <v>520</v>
      </c>
      <c r="W102" s="83" t="s">
        <v>520</v>
      </c>
      <c r="X102" s="83" t="s">
        <v>520</v>
      </c>
      <c r="Y102" s="83" t="s">
        <v>520</v>
      </c>
      <c r="Z102" s="83" t="s">
        <v>520</v>
      </c>
      <c r="AA102" s="83" t="s">
        <v>520</v>
      </c>
      <c r="AB102" s="83" t="s">
        <v>520</v>
      </c>
      <c r="AC102" s="83" t="s">
        <v>520</v>
      </c>
      <c r="AD102" s="83" t="s">
        <v>520</v>
      </c>
      <c r="AE102" s="83" t="s">
        <v>520</v>
      </c>
      <c r="AF102" s="83" t="s">
        <v>520</v>
      </c>
      <c r="AG102" s="83" t="s">
        <v>520</v>
      </c>
      <c r="AH102" s="83" t="s">
        <v>520</v>
      </c>
    </row>
    <row r="103" spans="2:34" hidden="1" x14ac:dyDescent="0.45">
      <c r="B103" s="11" t="s">
        <v>124</v>
      </c>
      <c r="C103" s="11" t="str">
        <f>_xlfn.XLOOKUP($B103,FD_Lists!$B$4:$B$25,FD_Lists!C$4:C$25)</f>
        <v>South Staffordshire Water</v>
      </c>
      <c r="D103" s="11" t="str">
        <f>_xlfn.XLOOKUP($B103,FD_Lists!$B$4:$B$25,FD_Lists!D$4:D$25)</f>
        <v>England</v>
      </c>
      <c r="E103" s="11" t="str">
        <f>_xlfn.XLOOKUP($B103,FD_Lists!$B$4:$B$25,FD_Lists!E$4:E$25)</f>
        <v>Company</v>
      </c>
      <c r="F103" s="11" t="str">
        <f>_xlfn.XLOOKUP($B103,FD_Lists!$B$4:$B$25,FD_Lists!F$4:F$25)</f>
        <v>WoC</v>
      </c>
      <c r="G103" s="12" t="s">
        <v>109</v>
      </c>
      <c r="H103" s="13" t="s">
        <v>534</v>
      </c>
      <c r="I103" s="13" t="str">
        <f t="shared" si="2"/>
        <v>SSCOUT5_10_E_PR24_OFWAT</v>
      </c>
      <c r="J103" s="13" t="s">
        <v>548</v>
      </c>
      <c r="K103" s="13" t="s">
        <v>549</v>
      </c>
      <c r="L103" s="13" t="s">
        <v>119</v>
      </c>
      <c r="M103" s="14" t="str">
        <f>VLOOKUP($H103, F_Outputs_Mapping!$B$5:$F$23, 2, FALSE)</f>
        <v>Unmonitored storm overflows adjustment - OFWAT view of company forecast</v>
      </c>
      <c r="N103" s="14" t="str">
        <f>VLOOKUP($H103, F_Outputs_Mapping!$B$5:$F$23, 3, FALSE)</f>
        <v xml:space="preserve">Number </v>
      </c>
      <c r="O103" s="14">
        <f>VLOOKUP($H103, F_Outputs_Mapping!$B$5:$F$23, 4, FALSE)</f>
        <v>2</v>
      </c>
      <c r="P103" s="83" t="s">
        <v>520</v>
      </c>
      <c r="Q103" s="83" t="s">
        <v>520</v>
      </c>
      <c r="R103" s="83" t="s">
        <v>520</v>
      </c>
      <c r="S103" s="83" t="s">
        <v>520</v>
      </c>
      <c r="T103" s="83" t="s">
        <v>520</v>
      </c>
      <c r="U103" s="83" t="s">
        <v>520</v>
      </c>
      <c r="V103" s="83" t="s">
        <v>520</v>
      </c>
      <c r="W103" s="83" t="s">
        <v>520</v>
      </c>
      <c r="X103" s="83" t="s">
        <v>520</v>
      </c>
      <c r="Y103" s="83" t="s">
        <v>520</v>
      </c>
      <c r="Z103" s="83" t="s">
        <v>520</v>
      </c>
      <c r="AA103" s="83" t="s">
        <v>520</v>
      </c>
      <c r="AB103" s="83" t="s">
        <v>520</v>
      </c>
      <c r="AC103" s="83" t="s">
        <v>520</v>
      </c>
      <c r="AD103" s="83" t="s">
        <v>520</v>
      </c>
      <c r="AE103" s="83" t="s">
        <v>520</v>
      </c>
      <c r="AF103" s="83" t="s">
        <v>520</v>
      </c>
      <c r="AG103" s="83" t="s">
        <v>520</v>
      </c>
      <c r="AH103" s="83" t="s">
        <v>520</v>
      </c>
    </row>
    <row r="104" spans="2:34" hidden="1" x14ac:dyDescent="0.45">
      <c r="B104" s="11" t="s">
        <v>125</v>
      </c>
      <c r="C104" s="11" t="str">
        <f>_xlfn.XLOOKUP($B104,FD_Lists!$B$4:$B$25,FD_Lists!C$4:C$25)</f>
        <v>SES Water</v>
      </c>
      <c r="D104" s="11" t="str">
        <f>_xlfn.XLOOKUP($B104,FD_Lists!$B$4:$B$25,FD_Lists!D$4:D$25)</f>
        <v>England</v>
      </c>
      <c r="E104" s="11" t="str">
        <f>_xlfn.XLOOKUP($B104,FD_Lists!$B$4:$B$25,FD_Lists!E$4:E$25)</f>
        <v>Company</v>
      </c>
      <c r="F104" s="11" t="str">
        <f>_xlfn.XLOOKUP($B104,FD_Lists!$B$4:$B$25,FD_Lists!F$4:F$25)</f>
        <v>WoC</v>
      </c>
      <c r="G104" s="12" t="s">
        <v>109</v>
      </c>
      <c r="H104" s="13" t="s">
        <v>534</v>
      </c>
      <c r="I104" s="13" t="str">
        <f t="shared" si="2"/>
        <v>SESOUT5_10_E_PR24_OFWAT</v>
      </c>
      <c r="J104" s="13" t="s">
        <v>548</v>
      </c>
      <c r="K104" s="13" t="s">
        <v>549</v>
      </c>
      <c r="L104" s="13" t="s">
        <v>119</v>
      </c>
      <c r="M104" s="14" t="str">
        <f>VLOOKUP($H104, F_Outputs_Mapping!$B$5:$F$23, 2, FALSE)</f>
        <v>Unmonitored storm overflows adjustment - OFWAT view of company forecast</v>
      </c>
      <c r="N104" s="14" t="str">
        <f>VLOOKUP($H104, F_Outputs_Mapping!$B$5:$F$23, 3, FALSE)</f>
        <v xml:space="preserve">Number </v>
      </c>
      <c r="O104" s="14">
        <f>VLOOKUP($H104, F_Outputs_Mapping!$B$5:$F$23, 4, FALSE)</f>
        <v>2</v>
      </c>
      <c r="P104" s="83" t="s">
        <v>520</v>
      </c>
      <c r="Q104" s="83" t="s">
        <v>520</v>
      </c>
      <c r="R104" s="83" t="s">
        <v>520</v>
      </c>
      <c r="S104" s="83" t="s">
        <v>520</v>
      </c>
      <c r="T104" s="83" t="s">
        <v>520</v>
      </c>
      <c r="U104" s="83" t="s">
        <v>520</v>
      </c>
      <c r="V104" s="83" t="s">
        <v>520</v>
      </c>
      <c r="W104" s="83" t="s">
        <v>520</v>
      </c>
      <c r="X104" s="83" t="s">
        <v>520</v>
      </c>
      <c r="Y104" s="83" t="s">
        <v>520</v>
      </c>
      <c r="Z104" s="83" t="s">
        <v>520</v>
      </c>
      <c r="AA104" s="83" t="s">
        <v>520</v>
      </c>
      <c r="AB104" s="83" t="s">
        <v>520</v>
      </c>
      <c r="AC104" s="83" t="s">
        <v>520</v>
      </c>
      <c r="AD104" s="83" t="s">
        <v>520</v>
      </c>
      <c r="AE104" s="83" t="s">
        <v>520</v>
      </c>
      <c r="AF104" s="83" t="s">
        <v>520</v>
      </c>
      <c r="AG104" s="83" t="s">
        <v>520</v>
      </c>
      <c r="AH104" s="83" t="s">
        <v>520</v>
      </c>
    </row>
    <row r="105" spans="2:34" hidden="1" x14ac:dyDescent="0.45">
      <c r="B105" s="11" t="s">
        <v>98</v>
      </c>
      <c r="C105" s="11" t="str">
        <f>_xlfn.XLOOKUP($B105,FD_Lists!$B$4:$B$25,FD_Lists!C$4:C$25)</f>
        <v>South West Water</v>
      </c>
      <c r="D105" s="11" t="str">
        <f>_xlfn.XLOOKUP($B105,FD_Lists!$B$4:$B$25,FD_Lists!D$4:D$25)</f>
        <v>England</v>
      </c>
      <c r="E105" s="11" t="str">
        <f>_xlfn.XLOOKUP($B105,FD_Lists!$B$4:$B$25,FD_Lists!E$4:E$25)</f>
        <v>Company</v>
      </c>
      <c r="F105" s="11" t="str">
        <f>_xlfn.XLOOKUP($B105,FD_Lists!$B$4:$B$25,FD_Lists!F$4:F$25)</f>
        <v>WaSC</v>
      </c>
      <c r="G105" s="12" t="s">
        <v>109</v>
      </c>
      <c r="H105" s="13" t="s">
        <v>534</v>
      </c>
      <c r="I105" s="13" t="str">
        <f t="shared" si="2"/>
        <v>SWBOUT5_10_E_PR24_OFWAT</v>
      </c>
      <c r="J105" s="13" t="s">
        <v>548</v>
      </c>
      <c r="K105" s="13" t="s">
        <v>549</v>
      </c>
      <c r="L105" s="13" t="s">
        <v>119</v>
      </c>
      <c r="M105" s="14" t="str">
        <f>VLOOKUP($H105, F_Outputs_Mapping!$B$5:$F$23, 2, FALSE)</f>
        <v>Unmonitored storm overflows adjustment - OFWAT view of company forecast</v>
      </c>
      <c r="N105" s="14" t="str">
        <f>VLOOKUP($H105, F_Outputs_Mapping!$B$5:$F$23, 3, FALSE)</f>
        <v xml:space="preserve">Number </v>
      </c>
      <c r="O105" s="14">
        <f>VLOOKUP($H105, F_Outputs_Mapping!$B$5:$F$23, 4, FALSE)</f>
        <v>2</v>
      </c>
      <c r="P105" s="88">
        <f>FD_Input_Final_Data!P139</f>
        <v>100</v>
      </c>
      <c r="Q105" s="88">
        <f>FD_Input_Final_Data!Q139</f>
        <v>100</v>
      </c>
      <c r="R105" s="88">
        <f>FD_Input_Final_Data!R139</f>
        <v>100</v>
      </c>
      <c r="S105" s="88">
        <f>FD_Input_Final_Data!S139</f>
        <v>100</v>
      </c>
      <c r="T105" s="88">
        <f>FD_Input_Final_Data!T139</f>
        <v>100</v>
      </c>
      <c r="U105" s="88">
        <f>FD_Input_Final_Data!U139</f>
        <v>0</v>
      </c>
      <c r="V105" s="88">
        <f>FD_Input_Final_Data!V139</f>
        <v>0</v>
      </c>
      <c r="W105" s="88">
        <f>FD_Input_Final_Data!W139</f>
        <v>0</v>
      </c>
      <c r="X105" s="88">
        <f>FD_Input_Final_Data!X139</f>
        <v>0</v>
      </c>
      <c r="Y105" s="88">
        <f>FD_Input_Final_Data!Y139</f>
        <v>0</v>
      </c>
      <c r="Z105" s="88">
        <f>FD_Input_Final_Data!Z139</f>
        <v>0</v>
      </c>
      <c r="AA105" s="88">
        <f>FD_Input_Final_Data!AA139</f>
        <v>0</v>
      </c>
      <c r="AB105" s="88">
        <f>FD_Input_Final_Data!AB139</f>
        <v>0</v>
      </c>
      <c r="AC105" s="88">
        <f>FD_Input_Final_Data!AC139</f>
        <v>0</v>
      </c>
      <c r="AD105" s="88">
        <f>FD_Input_Final_Data!AD139</f>
        <v>0</v>
      </c>
      <c r="AE105" s="88">
        <f>FD_Input_Final_Data!AE139</f>
        <v>0</v>
      </c>
      <c r="AF105" s="88">
        <f>FD_Input_Final_Data!AF139</f>
        <v>0</v>
      </c>
      <c r="AG105" s="88">
        <f>FD_Input_Final_Data!AG139</f>
        <v>0</v>
      </c>
      <c r="AH105" s="88">
        <f>FD_Input_Final_Data!AH139</f>
        <v>0</v>
      </c>
    </row>
    <row r="106" spans="2:34" hidden="1" x14ac:dyDescent="0.45">
      <c r="B106" s="11" t="s">
        <v>126</v>
      </c>
      <c r="C106" s="11" t="str">
        <f>_xlfn.XLOOKUP($B106,FD_Lists!$B$4:$B$25,FD_Lists!C$4:C$25)</f>
        <v>Bristol Water</v>
      </c>
      <c r="D106" s="11" t="str">
        <f>_xlfn.XLOOKUP($B106,FD_Lists!$B$4:$B$25,FD_Lists!D$4:D$25)</f>
        <v>England</v>
      </c>
      <c r="E106" s="11" t="str">
        <f>_xlfn.XLOOKUP($B106,FD_Lists!$B$4:$B$25,FD_Lists!E$4:E$25)</f>
        <v>Company</v>
      </c>
      <c r="F106" s="11" t="str">
        <f>_xlfn.XLOOKUP($B106,FD_Lists!$B$4:$B$25,FD_Lists!F$4:F$25)</f>
        <v>WoC</v>
      </c>
      <c r="G106" s="12" t="s">
        <v>109</v>
      </c>
      <c r="H106" s="13" t="s">
        <v>534</v>
      </c>
      <c r="I106" s="13" t="str">
        <f t="shared" si="2"/>
        <v>BRLOUT5_10_E_PR24_OFWAT</v>
      </c>
      <c r="J106" s="13" t="s">
        <v>548</v>
      </c>
      <c r="K106" s="13" t="s">
        <v>549</v>
      </c>
      <c r="L106" s="13" t="s">
        <v>119</v>
      </c>
      <c r="M106" s="14" t="str">
        <f>VLOOKUP($H106, F_Outputs_Mapping!$B$5:$F$23, 2, FALSE)</f>
        <v>Unmonitored storm overflows adjustment - OFWAT view of company forecast</v>
      </c>
      <c r="N106" s="14" t="str">
        <f>VLOOKUP($H106, F_Outputs_Mapping!$B$5:$F$23, 3, FALSE)</f>
        <v xml:space="preserve">Number </v>
      </c>
      <c r="O106" s="14">
        <f>VLOOKUP($H106, F_Outputs_Mapping!$B$5:$F$23, 4, FALSE)</f>
        <v>2</v>
      </c>
      <c r="P106" s="83" t="s">
        <v>520</v>
      </c>
      <c r="Q106" s="83" t="s">
        <v>520</v>
      </c>
      <c r="R106" s="83" t="s">
        <v>520</v>
      </c>
      <c r="S106" s="83" t="s">
        <v>520</v>
      </c>
      <c r="T106" s="83" t="s">
        <v>520</v>
      </c>
      <c r="U106" s="83" t="s">
        <v>520</v>
      </c>
      <c r="V106" s="83" t="s">
        <v>520</v>
      </c>
      <c r="W106" s="83" t="s">
        <v>520</v>
      </c>
      <c r="X106" s="83" t="s">
        <v>520</v>
      </c>
      <c r="Y106" s="83" t="s">
        <v>520</v>
      </c>
      <c r="Z106" s="83" t="s">
        <v>520</v>
      </c>
      <c r="AA106" s="83" t="s">
        <v>520</v>
      </c>
      <c r="AB106" s="83" t="s">
        <v>520</v>
      </c>
      <c r="AC106" s="83" t="s">
        <v>520</v>
      </c>
      <c r="AD106" s="83" t="s">
        <v>520</v>
      </c>
      <c r="AE106" s="83" t="s">
        <v>520</v>
      </c>
      <c r="AF106" s="83" t="s">
        <v>520</v>
      </c>
      <c r="AG106" s="83" t="s">
        <v>520</v>
      </c>
      <c r="AH106" s="83" t="s">
        <v>520</v>
      </c>
    </row>
    <row r="107" spans="2:34" x14ac:dyDescent="0.45">
      <c r="B107" s="10" t="s">
        <v>73</v>
      </c>
      <c r="C107" s="11" t="str">
        <f>_xlfn.XLOOKUP($B107,FD_Lists!$B$4:$B$25,FD_Lists!C$4:C$25)</f>
        <v>Anglian Water</v>
      </c>
      <c r="D107" s="11" t="str">
        <f>_xlfn.XLOOKUP($B107,FD_Lists!$B$4:$B$25,FD_Lists!D$4:D$25)</f>
        <v>England</v>
      </c>
      <c r="E107" s="11" t="str">
        <f>_xlfn.XLOOKUP($B107,FD_Lists!$B$4:$B$25,FD_Lists!E$4:E$25)</f>
        <v>Company</v>
      </c>
      <c r="F107" s="11" t="str">
        <f>_xlfn.XLOOKUP($B107,FD_Lists!$B$4:$B$25,FD_Lists!F$4:F$25)</f>
        <v>WaSC</v>
      </c>
      <c r="G107" s="12" t="s">
        <v>249</v>
      </c>
      <c r="H107" s="13" t="s">
        <v>536</v>
      </c>
      <c r="I107" s="13" t="str">
        <f t="shared" ref="I107:I123" si="3">B107&amp;H107</f>
        <v>ANHOUT5_10_F_PR24_OFWAT</v>
      </c>
      <c r="J107" s="13" t="s">
        <v>548</v>
      </c>
      <c r="K107" s="13" t="s">
        <v>549</v>
      </c>
      <c r="L107" s="13" t="s">
        <v>119</v>
      </c>
      <c r="M107" s="14" t="str">
        <f>VLOOKUP($H107, F_Outputs_Mapping!$B$5:$F$23, 2, FALSE)</f>
        <v>Average spills per overflow - assuming 100% monitoring - OFWAT view of company forecast</v>
      </c>
      <c r="N107" s="14" t="str">
        <f>VLOOKUP($H107, F_Outputs_Mapping!$B$5:$F$23, 3, FALSE)</f>
        <v>Number</v>
      </c>
      <c r="O107" s="14">
        <f>VLOOKUP($H107, F_Outputs_Mapping!$B$5:$F$23, 4, FALSE)</f>
        <v>2</v>
      </c>
      <c r="P107" s="83" t="s">
        <v>520</v>
      </c>
      <c r="Q107" s="83" t="s">
        <v>520</v>
      </c>
      <c r="R107" s="83" t="s">
        <v>520</v>
      </c>
      <c r="S107" s="83" t="s">
        <v>520</v>
      </c>
      <c r="T107" s="83" t="s">
        <v>520</v>
      </c>
      <c r="U107" s="83" t="s">
        <v>520</v>
      </c>
      <c r="V107" s="83" t="s">
        <v>520</v>
      </c>
      <c r="W107" s="83" t="s">
        <v>520</v>
      </c>
      <c r="X107" s="83" t="s">
        <v>520</v>
      </c>
      <c r="Y107" s="128">
        <f>'Analysis_Additional (ADJUSTMT)'!D22</f>
        <v>23.96</v>
      </c>
      <c r="Z107" s="128">
        <f>'Analysis_Additional (ADJUSTMT)'!E22</f>
        <v>24.37</v>
      </c>
      <c r="AA107" s="128">
        <f>'Analysis_Additional (ADJUSTMT)'!F22</f>
        <v>14.67</v>
      </c>
      <c r="AB107" s="128">
        <f>'Analysis_Additional (ADJUSTMT)'!G22</f>
        <v>22.92</v>
      </c>
      <c r="AC107" s="128">
        <f>'Analysis_Additional (ADJUSTMT)'!H22</f>
        <v>20.65</v>
      </c>
      <c r="AD107" s="128">
        <f>'Analysis_Additional (ADJUSTMT)'!I22</f>
        <v>19.920000000000002</v>
      </c>
      <c r="AE107" s="128">
        <f>'Analysis_Additional (ADJUSTMT)'!J22</f>
        <v>19.7</v>
      </c>
      <c r="AF107" s="128">
        <f>'Analysis_Additional (ADJUSTMT)'!K22</f>
        <v>19.5</v>
      </c>
      <c r="AG107" s="128">
        <f>'Analysis_Additional (ADJUSTMT)'!L22</f>
        <v>18.100000000000001</v>
      </c>
      <c r="AH107" s="128">
        <f>'Analysis_Additional (ADJUSTMT)'!M22</f>
        <v>17.399999999999999</v>
      </c>
    </row>
    <row r="108" spans="2:34" x14ac:dyDescent="0.45">
      <c r="B108" s="11" t="s">
        <v>94</v>
      </c>
      <c r="C108" s="11" t="str">
        <f>_xlfn.XLOOKUP($B108,FD_Lists!$B$4:$B$25,FD_Lists!C$4:C$25)</f>
        <v>Dŵr Cymru</v>
      </c>
      <c r="D108" s="11" t="str">
        <f>_xlfn.XLOOKUP($B108,FD_Lists!$B$4:$B$25,FD_Lists!D$4:D$25)</f>
        <v>Wales</v>
      </c>
      <c r="E108" s="11" t="str">
        <f>_xlfn.XLOOKUP($B108,FD_Lists!$B$4:$B$25,FD_Lists!E$4:E$25)</f>
        <v>Company</v>
      </c>
      <c r="F108" s="11" t="str">
        <f>_xlfn.XLOOKUP($B108,FD_Lists!$B$4:$B$25,FD_Lists!F$4:F$25)</f>
        <v>WaSC</v>
      </c>
      <c r="G108" s="12" t="s">
        <v>249</v>
      </c>
      <c r="H108" s="13" t="s">
        <v>536</v>
      </c>
      <c r="I108" s="13" t="str">
        <f t="shared" si="3"/>
        <v>WSHOUT5_10_F_PR24_OFWAT</v>
      </c>
      <c r="J108" s="13" t="s">
        <v>548</v>
      </c>
      <c r="K108" s="13" t="s">
        <v>549</v>
      </c>
      <c r="L108" s="13" t="s">
        <v>119</v>
      </c>
      <c r="M108" s="14" t="str">
        <f>VLOOKUP($H108, F_Outputs_Mapping!$B$5:$F$23, 2, FALSE)</f>
        <v>Average spills per overflow - assuming 100% monitoring - OFWAT view of company forecast</v>
      </c>
      <c r="N108" s="14" t="str">
        <f>VLOOKUP($H108, F_Outputs_Mapping!$B$5:$F$23, 3, FALSE)</f>
        <v>Number</v>
      </c>
      <c r="O108" s="14">
        <f>VLOOKUP($H108, F_Outputs_Mapping!$B$5:$F$23, 4, FALSE)</f>
        <v>2</v>
      </c>
      <c r="P108" s="83" t="s">
        <v>520</v>
      </c>
      <c r="Q108" s="83" t="s">
        <v>520</v>
      </c>
      <c r="R108" s="83" t="s">
        <v>520</v>
      </c>
      <c r="S108" s="83" t="s">
        <v>520</v>
      </c>
      <c r="T108" s="83" t="s">
        <v>520</v>
      </c>
      <c r="U108" s="83" t="s">
        <v>520</v>
      </c>
      <c r="V108" s="83" t="s">
        <v>520</v>
      </c>
      <c r="W108" s="83" t="s">
        <v>520</v>
      </c>
      <c r="X108" s="83" t="s">
        <v>520</v>
      </c>
      <c r="Y108" s="128">
        <f>'Analysis_Additional (ADJUSTMT)'!D23</f>
        <v>54.81</v>
      </c>
      <c r="Z108" s="128">
        <f>'Analysis_Additional (ADJUSTMT)'!E23</f>
        <v>45.27</v>
      </c>
      <c r="AA108" s="128">
        <f>'Analysis_Additional (ADJUSTMT)'!F23</f>
        <v>39.44</v>
      </c>
      <c r="AB108" s="128">
        <f>'Analysis_Additional (ADJUSTMT)'!G23</f>
        <v>55.89</v>
      </c>
      <c r="AC108" s="128">
        <f>'Analysis_Additional (ADJUSTMT)'!H23</f>
        <v>47.29</v>
      </c>
      <c r="AD108" s="128">
        <f>'Analysis_Additional (ADJUSTMT)'!I23</f>
        <v>44.93</v>
      </c>
      <c r="AE108" s="128">
        <f>'Analysis_Additional (ADJUSTMT)'!J23</f>
        <v>44.38</v>
      </c>
      <c r="AF108" s="128">
        <f>'Analysis_Additional (ADJUSTMT)'!K23</f>
        <v>42.17</v>
      </c>
      <c r="AG108" s="128">
        <f>'Analysis_Additional (ADJUSTMT)'!L23</f>
        <v>38.020000000000003</v>
      </c>
      <c r="AH108" s="128">
        <f>'Analysis_Additional (ADJUSTMT)'!M23</f>
        <v>33.869999999999997</v>
      </c>
    </row>
    <row r="109" spans="2:34" x14ac:dyDescent="0.45">
      <c r="B109" s="11" t="s">
        <v>95</v>
      </c>
      <c r="C109" s="11" t="str">
        <f>_xlfn.XLOOKUP($B109,FD_Lists!$B$4:$B$25,FD_Lists!C$4:C$25)</f>
        <v>Hafren Dyfrdwy</v>
      </c>
      <c r="D109" s="11" t="str">
        <f>_xlfn.XLOOKUP($B109,FD_Lists!$B$4:$B$25,FD_Lists!D$4:D$25)</f>
        <v>Wales</v>
      </c>
      <c r="E109" s="11" t="str">
        <f>_xlfn.XLOOKUP($B109,FD_Lists!$B$4:$B$25,FD_Lists!E$4:E$25)</f>
        <v>Company</v>
      </c>
      <c r="F109" s="11" t="str">
        <f>_xlfn.XLOOKUP($B109,FD_Lists!$B$4:$B$25,FD_Lists!F$4:F$25)</f>
        <v>WaSC</v>
      </c>
      <c r="G109" s="12" t="s">
        <v>249</v>
      </c>
      <c r="H109" s="13" t="s">
        <v>536</v>
      </c>
      <c r="I109" s="13" t="str">
        <f t="shared" si="3"/>
        <v>HDDOUT5_10_F_PR24_OFWAT</v>
      </c>
      <c r="J109" s="13" t="s">
        <v>548</v>
      </c>
      <c r="K109" s="13" t="s">
        <v>549</v>
      </c>
      <c r="L109" s="13" t="s">
        <v>119</v>
      </c>
      <c r="M109" s="14" t="str">
        <f>VLOOKUP($H109, F_Outputs_Mapping!$B$5:$F$23, 2, FALSE)</f>
        <v>Average spills per overflow - assuming 100% monitoring - OFWAT view of company forecast</v>
      </c>
      <c r="N109" s="14" t="str">
        <f>VLOOKUP($H109, F_Outputs_Mapping!$B$5:$F$23, 3, FALSE)</f>
        <v>Number</v>
      </c>
      <c r="O109" s="14">
        <f>VLOOKUP($H109, F_Outputs_Mapping!$B$5:$F$23, 4, FALSE)</f>
        <v>2</v>
      </c>
      <c r="P109" s="83" t="s">
        <v>520</v>
      </c>
      <c r="Q109" s="83" t="s">
        <v>520</v>
      </c>
      <c r="R109" s="83" t="s">
        <v>520</v>
      </c>
      <c r="S109" s="83" t="s">
        <v>520</v>
      </c>
      <c r="T109" s="83" t="s">
        <v>520</v>
      </c>
      <c r="U109" s="83" t="s">
        <v>520</v>
      </c>
      <c r="V109" s="83" t="s">
        <v>520</v>
      </c>
      <c r="W109" s="83" t="s">
        <v>520</v>
      </c>
      <c r="X109" s="83" t="s">
        <v>520</v>
      </c>
      <c r="Y109" s="128">
        <f>'Analysis_Additional (ADJUSTMT)'!D24</f>
        <v>27.89</v>
      </c>
      <c r="Z109" s="128">
        <f>'Analysis_Additional (ADJUSTMT)'!E24</f>
        <v>38.67</v>
      </c>
      <c r="AA109" s="128">
        <f>'Analysis_Additional (ADJUSTMT)'!F24</f>
        <v>31.97</v>
      </c>
      <c r="AB109" s="128">
        <f>'Analysis_Additional (ADJUSTMT)'!G24</f>
        <v>38.729999999999997</v>
      </c>
      <c r="AC109" s="128">
        <f>'Analysis_Additional (ADJUSTMT)'!H24</f>
        <v>39.72</v>
      </c>
      <c r="AD109" s="128">
        <f>'Analysis_Additional (ADJUSTMT)'!I24</f>
        <v>37.76</v>
      </c>
      <c r="AE109" s="128">
        <f>'Analysis_Additional (ADJUSTMT)'!J24</f>
        <v>35.78</v>
      </c>
      <c r="AF109" s="128">
        <f>'Analysis_Additional (ADJUSTMT)'!K24</f>
        <v>29.81</v>
      </c>
      <c r="AG109" s="128">
        <f>'Analysis_Additional (ADJUSTMT)'!L24</f>
        <v>25.93</v>
      </c>
      <c r="AH109" s="128">
        <f>'Analysis_Additional (ADJUSTMT)'!M24</f>
        <v>17.260000000000002</v>
      </c>
    </row>
    <row r="110" spans="2:34" x14ac:dyDescent="0.45">
      <c r="B110" s="11" t="s">
        <v>96</v>
      </c>
      <c r="C110" s="11" t="str">
        <f>_xlfn.XLOOKUP($B110,FD_Lists!$B$4:$B$25,FD_Lists!C$4:C$25)</f>
        <v>Northumbrian Water</v>
      </c>
      <c r="D110" s="11" t="str">
        <f>_xlfn.XLOOKUP($B110,FD_Lists!$B$4:$B$25,FD_Lists!D$4:D$25)</f>
        <v>England</v>
      </c>
      <c r="E110" s="11" t="str">
        <f>_xlfn.XLOOKUP($B110,FD_Lists!$B$4:$B$25,FD_Lists!E$4:E$25)</f>
        <v>Company</v>
      </c>
      <c r="F110" s="11" t="str">
        <f>_xlfn.XLOOKUP($B110,FD_Lists!$B$4:$B$25,FD_Lists!F$4:F$25)</f>
        <v>WaSC</v>
      </c>
      <c r="G110" s="12" t="s">
        <v>249</v>
      </c>
      <c r="H110" s="13" t="s">
        <v>536</v>
      </c>
      <c r="I110" s="13" t="str">
        <f t="shared" si="3"/>
        <v>NESOUT5_10_F_PR24_OFWAT</v>
      </c>
      <c r="J110" s="13" t="s">
        <v>548</v>
      </c>
      <c r="K110" s="13" t="s">
        <v>549</v>
      </c>
      <c r="L110" s="13" t="s">
        <v>119</v>
      </c>
      <c r="M110" s="14" t="str">
        <f>VLOOKUP($H110, F_Outputs_Mapping!$B$5:$F$23, 2, FALSE)</f>
        <v>Average spills per overflow - assuming 100% monitoring - OFWAT view of company forecast</v>
      </c>
      <c r="N110" s="14" t="str">
        <f>VLOOKUP($H110, F_Outputs_Mapping!$B$5:$F$23, 3, FALSE)</f>
        <v>Number</v>
      </c>
      <c r="O110" s="14">
        <f>VLOOKUP($H110, F_Outputs_Mapping!$B$5:$F$23, 4, FALSE)</f>
        <v>2</v>
      </c>
      <c r="P110" s="83" t="s">
        <v>520</v>
      </c>
      <c r="Q110" s="83" t="s">
        <v>520</v>
      </c>
      <c r="R110" s="83" t="s">
        <v>520</v>
      </c>
      <c r="S110" s="83" t="s">
        <v>520</v>
      </c>
      <c r="T110" s="83" t="s">
        <v>520</v>
      </c>
      <c r="U110" s="83" t="s">
        <v>520</v>
      </c>
      <c r="V110" s="83" t="s">
        <v>520</v>
      </c>
      <c r="W110" s="83" t="s">
        <v>520</v>
      </c>
      <c r="X110" s="83" t="s">
        <v>520</v>
      </c>
      <c r="Y110" s="128">
        <f>'Analysis_Additional (ADJUSTMT)'!D25</f>
        <v>22.73</v>
      </c>
      <c r="Z110" s="128">
        <f>'Analysis_Additional (ADJUSTMT)'!E25</f>
        <v>26.39</v>
      </c>
      <c r="AA110" s="128">
        <f>'Analysis_Additional (ADJUSTMT)'!F25</f>
        <v>21.14</v>
      </c>
      <c r="AB110" s="128">
        <f>'Analysis_Additional (ADJUSTMT)'!G25</f>
        <v>31.75</v>
      </c>
      <c r="AC110" s="128">
        <f>'Analysis_Additional (ADJUSTMT)'!H25</f>
        <v>21.28</v>
      </c>
      <c r="AD110" s="128">
        <f>'Analysis_Additional (ADJUSTMT)'!I25</f>
        <v>19.329999999999998</v>
      </c>
      <c r="AE110" s="128">
        <f>'Analysis_Additional (ADJUSTMT)'!J25</f>
        <v>18.11</v>
      </c>
      <c r="AF110" s="128">
        <f>'Analysis_Additional (ADJUSTMT)'!K25</f>
        <v>16.739999999999998</v>
      </c>
      <c r="AG110" s="128">
        <f>'Analysis_Additional (ADJUSTMT)'!L25</f>
        <v>15.36</v>
      </c>
      <c r="AH110" s="128">
        <f>'Analysis_Additional (ADJUSTMT)'!M25</f>
        <v>14</v>
      </c>
    </row>
    <row r="111" spans="2:34" x14ac:dyDescent="0.45">
      <c r="B111" s="11" t="s">
        <v>97</v>
      </c>
      <c r="C111" s="11" t="str">
        <f>_xlfn.XLOOKUP($B111,FD_Lists!$B$4:$B$25,FD_Lists!C$4:C$25)</f>
        <v>Severn Trent Water</v>
      </c>
      <c r="D111" s="11" t="str">
        <f>_xlfn.XLOOKUP($B111,FD_Lists!$B$4:$B$25,FD_Lists!D$4:D$25)</f>
        <v>England</v>
      </c>
      <c r="E111" s="11" t="str">
        <f>_xlfn.XLOOKUP($B111,FD_Lists!$B$4:$B$25,FD_Lists!E$4:E$25)</f>
        <v>Company</v>
      </c>
      <c r="F111" s="11" t="str">
        <f>_xlfn.XLOOKUP($B111,FD_Lists!$B$4:$B$25,FD_Lists!F$4:F$25)</f>
        <v>WaSC</v>
      </c>
      <c r="G111" s="12" t="s">
        <v>249</v>
      </c>
      <c r="H111" s="13" t="s">
        <v>536</v>
      </c>
      <c r="I111" s="13" t="str">
        <f t="shared" si="3"/>
        <v>SVEOUT5_10_F_PR24_OFWAT</v>
      </c>
      <c r="J111" s="13" t="s">
        <v>548</v>
      </c>
      <c r="K111" s="13" t="s">
        <v>549</v>
      </c>
      <c r="L111" s="13" t="s">
        <v>119</v>
      </c>
      <c r="M111" s="14" t="str">
        <f>VLOOKUP($H111, F_Outputs_Mapping!$B$5:$F$23, 2, FALSE)</f>
        <v>Average spills per overflow - assuming 100% monitoring - OFWAT view of company forecast</v>
      </c>
      <c r="N111" s="14" t="str">
        <f>VLOOKUP($H111, F_Outputs_Mapping!$B$5:$F$23, 3, FALSE)</f>
        <v>Number</v>
      </c>
      <c r="O111" s="14">
        <f>VLOOKUP($H111, F_Outputs_Mapping!$B$5:$F$23, 4, FALSE)</f>
        <v>2</v>
      </c>
      <c r="P111" s="83" t="s">
        <v>520</v>
      </c>
      <c r="Q111" s="83" t="s">
        <v>520</v>
      </c>
      <c r="R111" s="83" t="s">
        <v>520</v>
      </c>
      <c r="S111" s="83" t="s">
        <v>520</v>
      </c>
      <c r="T111" s="83" t="s">
        <v>520</v>
      </c>
      <c r="U111" s="83" t="s">
        <v>520</v>
      </c>
      <c r="V111" s="83" t="s">
        <v>520</v>
      </c>
      <c r="W111" s="83" t="s">
        <v>520</v>
      </c>
      <c r="X111" s="83" t="s">
        <v>520</v>
      </c>
      <c r="Y111" s="128">
        <f>'Analysis_Additional (ADJUSTMT)'!D26</f>
        <v>28.43</v>
      </c>
      <c r="Z111" s="128">
        <f>'Analysis_Additional (ADJUSTMT)'!E26</f>
        <v>27.37</v>
      </c>
      <c r="AA111" s="128">
        <f>'Analysis_Additional (ADJUSTMT)'!F26</f>
        <v>21.67</v>
      </c>
      <c r="AB111" s="128">
        <f>'Analysis_Additional (ADJUSTMT)'!G26</f>
        <v>27.66</v>
      </c>
      <c r="AC111" s="128">
        <f>'Analysis_Additional (ADJUSTMT)'!H26</f>
        <v>20.99</v>
      </c>
      <c r="AD111" s="128">
        <f>'Analysis_Additional (ADJUSTMT)'!I26</f>
        <v>18.8</v>
      </c>
      <c r="AE111" s="128">
        <f>'Analysis_Additional (ADJUSTMT)'!J26</f>
        <v>17.600000000000001</v>
      </c>
      <c r="AF111" s="128">
        <f>'Analysis_Additional (ADJUSTMT)'!K26</f>
        <v>16.399999999999999</v>
      </c>
      <c r="AG111" s="128">
        <f>'Analysis_Additional (ADJUSTMT)'!L26</f>
        <v>15.2</v>
      </c>
      <c r="AH111" s="128">
        <f>'Analysis_Additional (ADJUSTMT)'!M26</f>
        <v>14</v>
      </c>
    </row>
    <row r="112" spans="2:34" x14ac:dyDescent="0.45">
      <c r="B112" s="11" t="s">
        <v>99</v>
      </c>
      <c r="C112" s="11" t="str">
        <f>_xlfn.XLOOKUP($B112,FD_Lists!$B$4:$B$25,FD_Lists!C$4:C$25)</f>
        <v>Southern Water</v>
      </c>
      <c r="D112" s="11" t="str">
        <f>_xlfn.XLOOKUP($B112,FD_Lists!$B$4:$B$25,FD_Lists!D$4:D$25)</f>
        <v>England</v>
      </c>
      <c r="E112" s="11" t="str">
        <f>_xlfn.XLOOKUP($B112,FD_Lists!$B$4:$B$25,FD_Lists!E$4:E$25)</f>
        <v>Company</v>
      </c>
      <c r="F112" s="11" t="str">
        <f>_xlfn.XLOOKUP($B112,FD_Lists!$B$4:$B$25,FD_Lists!F$4:F$25)</f>
        <v>WaSC</v>
      </c>
      <c r="G112" s="12" t="s">
        <v>249</v>
      </c>
      <c r="H112" s="13" t="s">
        <v>536</v>
      </c>
      <c r="I112" s="13" t="str">
        <f t="shared" si="3"/>
        <v>SRNOUT5_10_F_PR24_OFWAT</v>
      </c>
      <c r="J112" s="13" t="s">
        <v>548</v>
      </c>
      <c r="K112" s="13" t="s">
        <v>549</v>
      </c>
      <c r="L112" s="13" t="s">
        <v>119</v>
      </c>
      <c r="M112" s="14" t="str">
        <f>VLOOKUP($H112, F_Outputs_Mapping!$B$5:$F$23, 2, FALSE)</f>
        <v>Average spills per overflow - assuming 100% monitoring - OFWAT view of company forecast</v>
      </c>
      <c r="N112" s="14" t="str">
        <f>VLOOKUP($H112, F_Outputs_Mapping!$B$5:$F$23, 3, FALSE)</f>
        <v>Number</v>
      </c>
      <c r="O112" s="14">
        <f>VLOOKUP($H112, F_Outputs_Mapping!$B$5:$F$23, 4, FALSE)</f>
        <v>2</v>
      </c>
      <c r="P112" s="83" t="s">
        <v>520</v>
      </c>
      <c r="Q112" s="83" t="s">
        <v>520</v>
      </c>
      <c r="R112" s="83" t="s">
        <v>520</v>
      </c>
      <c r="S112" s="83" t="s">
        <v>520</v>
      </c>
      <c r="T112" s="83" t="s">
        <v>520</v>
      </c>
      <c r="U112" s="83" t="s">
        <v>520</v>
      </c>
      <c r="V112" s="83" t="s">
        <v>520</v>
      </c>
      <c r="W112" s="83" t="s">
        <v>520</v>
      </c>
      <c r="X112" s="83" t="s">
        <v>520</v>
      </c>
      <c r="Y112" s="128">
        <f>'Analysis_Additional (ADJUSTMT)'!D27</f>
        <v>26.92</v>
      </c>
      <c r="Z112" s="128">
        <f>'Analysis_Additional (ADJUSTMT)'!E27</f>
        <v>22.04</v>
      </c>
      <c r="AA112" s="128">
        <f>'Analysis_Additional (ADJUSTMT)'!F27</f>
        <v>19.3</v>
      </c>
      <c r="AB112" s="128">
        <f>'Analysis_Additional (ADJUSTMT)'!G27</f>
        <v>33.090000000000003</v>
      </c>
      <c r="AC112" s="128">
        <f>'Analysis_Additional (ADJUSTMT)'!H27</f>
        <v>18.559999999999999</v>
      </c>
      <c r="AD112" s="128">
        <f>'Analysis_Additional (ADJUSTMT)'!I27</f>
        <v>17.989999999999998</v>
      </c>
      <c r="AE112" s="128">
        <f>'Analysis_Additional (ADJUSTMT)'!J27</f>
        <v>17.95</v>
      </c>
      <c r="AF112" s="128">
        <f>'Analysis_Additional (ADJUSTMT)'!K27</f>
        <v>17.12</v>
      </c>
      <c r="AG112" s="128">
        <f>'Analysis_Additional (ADJUSTMT)'!L27</f>
        <v>17.12</v>
      </c>
      <c r="AH112" s="128">
        <f>'Analysis_Additional (ADJUSTMT)'!M27</f>
        <v>14.71</v>
      </c>
    </row>
    <row r="113" spans="2:34" x14ac:dyDescent="0.45">
      <c r="B113" s="11" t="s">
        <v>100</v>
      </c>
      <c r="C113" s="11" t="str">
        <f>_xlfn.XLOOKUP($B113,FD_Lists!$B$4:$B$25,FD_Lists!C$4:C$25)</f>
        <v>Thames Water</v>
      </c>
      <c r="D113" s="11" t="str">
        <f>_xlfn.XLOOKUP($B113,FD_Lists!$B$4:$B$25,FD_Lists!D$4:D$25)</f>
        <v>England</v>
      </c>
      <c r="E113" s="11" t="str">
        <f>_xlfn.XLOOKUP($B113,FD_Lists!$B$4:$B$25,FD_Lists!E$4:E$25)</f>
        <v>Company</v>
      </c>
      <c r="F113" s="11" t="str">
        <f>_xlfn.XLOOKUP($B113,FD_Lists!$B$4:$B$25,FD_Lists!F$4:F$25)</f>
        <v>WaSC</v>
      </c>
      <c r="G113" s="12" t="s">
        <v>249</v>
      </c>
      <c r="H113" s="13" t="s">
        <v>536</v>
      </c>
      <c r="I113" s="13" t="str">
        <f t="shared" si="3"/>
        <v>TMSOUT5_10_F_PR24_OFWAT</v>
      </c>
      <c r="J113" s="13" t="s">
        <v>548</v>
      </c>
      <c r="K113" s="13" t="s">
        <v>549</v>
      </c>
      <c r="L113" s="13" t="s">
        <v>119</v>
      </c>
      <c r="M113" s="14" t="str">
        <f>VLOOKUP($H113, F_Outputs_Mapping!$B$5:$F$23, 2, FALSE)</f>
        <v>Average spills per overflow - assuming 100% monitoring - OFWAT view of company forecast</v>
      </c>
      <c r="N113" s="14" t="str">
        <f>VLOOKUP($H113, F_Outputs_Mapping!$B$5:$F$23, 3, FALSE)</f>
        <v>Number</v>
      </c>
      <c r="O113" s="14">
        <f>VLOOKUP($H113, F_Outputs_Mapping!$B$5:$F$23, 4, FALSE)</f>
        <v>2</v>
      </c>
      <c r="P113" s="83" t="s">
        <v>520</v>
      </c>
      <c r="Q113" s="83" t="s">
        <v>520</v>
      </c>
      <c r="R113" s="83" t="s">
        <v>520</v>
      </c>
      <c r="S113" s="83" t="s">
        <v>520</v>
      </c>
      <c r="T113" s="83" t="s">
        <v>520</v>
      </c>
      <c r="U113" s="83" t="s">
        <v>520</v>
      </c>
      <c r="V113" s="83" t="s">
        <v>520</v>
      </c>
      <c r="W113" s="83" t="s">
        <v>520</v>
      </c>
      <c r="X113" s="83" t="s">
        <v>520</v>
      </c>
      <c r="Y113" s="128">
        <f>'Analysis_Additional (ADJUSTMT)'!D28</f>
        <v>42.38</v>
      </c>
      <c r="Z113" s="128">
        <f>'Analysis_Additional (ADJUSTMT)'!E28</f>
        <v>34.549999999999997</v>
      </c>
      <c r="AA113" s="128">
        <f>'Analysis_Additional (ADJUSTMT)'!F28</f>
        <v>18.62</v>
      </c>
      <c r="AB113" s="128">
        <f>'Analysis_Additional (ADJUSTMT)'!G28</f>
        <v>30.4</v>
      </c>
      <c r="AC113" s="128">
        <f>'Analysis_Additional (ADJUSTMT)'!H28</f>
        <v>24.31</v>
      </c>
      <c r="AD113" s="128">
        <f>'Analysis_Additional (ADJUSTMT)'!I28</f>
        <v>22.77</v>
      </c>
      <c r="AE113" s="128">
        <f>'Analysis_Additional (ADJUSTMT)'!J28</f>
        <v>19.66</v>
      </c>
      <c r="AF113" s="128">
        <f>'Analysis_Additional (ADJUSTMT)'!K28</f>
        <v>18.32</v>
      </c>
      <c r="AG113" s="128">
        <f>'Analysis_Additional (ADJUSTMT)'!L28</f>
        <v>18.13</v>
      </c>
      <c r="AH113" s="128">
        <f>'Analysis_Additional (ADJUSTMT)'!M28</f>
        <v>15.38</v>
      </c>
    </row>
    <row r="114" spans="2:34" x14ac:dyDescent="0.45">
      <c r="B114" s="11" t="s">
        <v>101</v>
      </c>
      <c r="C114" s="11" t="str">
        <f>_xlfn.XLOOKUP($B114,FD_Lists!$B$4:$B$25,FD_Lists!C$4:C$25)</f>
        <v xml:space="preserve">United Utilities </v>
      </c>
      <c r="D114" s="11" t="str">
        <f>_xlfn.XLOOKUP($B114,FD_Lists!$B$4:$B$25,FD_Lists!D$4:D$25)</f>
        <v>England</v>
      </c>
      <c r="E114" s="11" t="str">
        <f>_xlfn.XLOOKUP($B114,FD_Lists!$B$4:$B$25,FD_Lists!E$4:E$25)</f>
        <v>Company</v>
      </c>
      <c r="F114" s="11" t="str">
        <f>_xlfn.XLOOKUP($B114,FD_Lists!$B$4:$B$25,FD_Lists!F$4:F$25)</f>
        <v>WaSC</v>
      </c>
      <c r="G114" s="12" t="s">
        <v>249</v>
      </c>
      <c r="H114" s="13" t="s">
        <v>536</v>
      </c>
      <c r="I114" s="13" t="str">
        <f t="shared" si="3"/>
        <v>NWTOUT5_10_F_PR24_OFWAT</v>
      </c>
      <c r="J114" s="13" t="s">
        <v>548</v>
      </c>
      <c r="K114" s="13" t="s">
        <v>549</v>
      </c>
      <c r="L114" s="13" t="s">
        <v>119</v>
      </c>
      <c r="M114" s="14" t="str">
        <f>VLOOKUP($H114, F_Outputs_Mapping!$B$5:$F$23, 2, FALSE)</f>
        <v>Average spills per overflow - assuming 100% monitoring - OFWAT view of company forecast</v>
      </c>
      <c r="N114" s="14" t="str">
        <f>VLOOKUP($H114, F_Outputs_Mapping!$B$5:$F$23, 3, FALSE)</f>
        <v>Number</v>
      </c>
      <c r="O114" s="14">
        <f>VLOOKUP($H114, F_Outputs_Mapping!$B$5:$F$23, 4, FALSE)</f>
        <v>2</v>
      </c>
      <c r="P114" s="83" t="s">
        <v>520</v>
      </c>
      <c r="Q114" s="83" t="s">
        <v>520</v>
      </c>
      <c r="R114" s="83" t="s">
        <v>520</v>
      </c>
      <c r="S114" s="83" t="s">
        <v>520</v>
      </c>
      <c r="T114" s="83" t="s">
        <v>520</v>
      </c>
      <c r="U114" s="83" t="s">
        <v>520</v>
      </c>
      <c r="V114" s="83" t="s">
        <v>520</v>
      </c>
      <c r="W114" s="83" t="s">
        <v>520</v>
      </c>
      <c r="X114" s="83" t="s">
        <v>520</v>
      </c>
      <c r="Y114" s="128">
        <f>'Analysis_Additional (ADJUSTMT)'!D29</f>
        <v>62.12</v>
      </c>
      <c r="Z114" s="128">
        <f>'Analysis_Additional (ADJUSTMT)'!E29</f>
        <v>44.24</v>
      </c>
      <c r="AA114" s="128">
        <f>'Analysis_Additional (ADJUSTMT)'!F29</f>
        <v>37.93</v>
      </c>
      <c r="AB114" s="128">
        <f>'Analysis_Additional (ADJUSTMT)'!G29</f>
        <v>46.6</v>
      </c>
      <c r="AC114" s="128">
        <f>'Analysis_Additional (ADJUSTMT)'!H29</f>
        <v>27.59</v>
      </c>
      <c r="AD114" s="128">
        <f>'Analysis_Additional (ADJUSTMT)'!I29</f>
        <v>26.35</v>
      </c>
      <c r="AE114" s="128">
        <f>'Analysis_Additional (ADJUSTMT)'!J29</f>
        <v>25.5</v>
      </c>
      <c r="AF114" s="128">
        <f>'Analysis_Additional (ADJUSTMT)'!K29</f>
        <v>24.09</v>
      </c>
      <c r="AG114" s="128">
        <f>'Analysis_Additional (ADJUSTMT)'!L29</f>
        <v>22.28</v>
      </c>
      <c r="AH114" s="128">
        <f>'Analysis_Additional (ADJUSTMT)'!M29</f>
        <v>18.71</v>
      </c>
    </row>
    <row r="115" spans="2:34" x14ac:dyDescent="0.45">
      <c r="B115" s="11" t="s">
        <v>102</v>
      </c>
      <c r="C115" s="11" t="str">
        <f>_xlfn.XLOOKUP($B115,FD_Lists!$B$4:$B$25,FD_Lists!C$4:C$25)</f>
        <v>Wessex Water</v>
      </c>
      <c r="D115" s="11" t="str">
        <f>_xlfn.XLOOKUP($B115,FD_Lists!$B$4:$B$25,FD_Lists!D$4:D$25)</f>
        <v>England</v>
      </c>
      <c r="E115" s="11" t="str">
        <f>_xlfn.XLOOKUP($B115,FD_Lists!$B$4:$B$25,FD_Lists!E$4:E$25)</f>
        <v>Company</v>
      </c>
      <c r="F115" s="11" t="str">
        <f>_xlfn.XLOOKUP($B115,FD_Lists!$B$4:$B$25,FD_Lists!F$4:F$25)</f>
        <v>WaSC</v>
      </c>
      <c r="G115" s="12" t="s">
        <v>249</v>
      </c>
      <c r="H115" s="13" t="s">
        <v>536</v>
      </c>
      <c r="I115" s="13" t="str">
        <f t="shared" si="3"/>
        <v>WSXOUT5_10_F_PR24_OFWAT</v>
      </c>
      <c r="J115" s="13" t="s">
        <v>548</v>
      </c>
      <c r="K115" s="13" t="s">
        <v>549</v>
      </c>
      <c r="L115" s="13" t="s">
        <v>119</v>
      </c>
      <c r="M115" s="14" t="str">
        <f>VLOOKUP($H115, F_Outputs_Mapping!$B$5:$F$23, 2, FALSE)</f>
        <v>Average spills per overflow - assuming 100% monitoring - OFWAT view of company forecast</v>
      </c>
      <c r="N115" s="14" t="str">
        <f>VLOOKUP($H115, F_Outputs_Mapping!$B$5:$F$23, 3, FALSE)</f>
        <v>Number</v>
      </c>
      <c r="O115" s="14">
        <f>VLOOKUP($H115, F_Outputs_Mapping!$B$5:$F$23, 4, FALSE)</f>
        <v>2</v>
      </c>
      <c r="P115" s="83" t="s">
        <v>520</v>
      </c>
      <c r="Q115" s="83" t="s">
        <v>520</v>
      </c>
      <c r="R115" s="83" t="s">
        <v>520</v>
      </c>
      <c r="S115" s="83" t="s">
        <v>520</v>
      </c>
      <c r="T115" s="83" t="s">
        <v>520</v>
      </c>
      <c r="U115" s="83" t="s">
        <v>520</v>
      </c>
      <c r="V115" s="83" t="s">
        <v>520</v>
      </c>
      <c r="W115" s="83" t="s">
        <v>520</v>
      </c>
      <c r="X115" s="83" t="s">
        <v>520</v>
      </c>
      <c r="Y115" s="128">
        <f>'Analysis_Additional (ADJUSTMT)'!D30</f>
        <v>30.92</v>
      </c>
      <c r="Z115" s="128">
        <f>'Analysis_Additional (ADJUSTMT)'!E30</f>
        <v>22.53</v>
      </c>
      <c r="AA115" s="128">
        <f>'Analysis_Additional (ADJUSTMT)'!F30</f>
        <v>18.52</v>
      </c>
      <c r="AB115" s="128">
        <f>'Analysis_Additional (ADJUSTMT)'!G30</f>
        <v>32.01</v>
      </c>
      <c r="AC115" s="128">
        <f>'Analysis_Additional (ADJUSTMT)'!H30</f>
        <v>24.01</v>
      </c>
      <c r="AD115" s="128">
        <f>'Analysis_Additional (ADJUSTMT)'!I30</f>
        <v>23.5</v>
      </c>
      <c r="AE115" s="128">
        <f>'Analysis_Additional (ADJUSTMT)'!J30</f>
        <v>23.5</v>
      </c>
      <c r="AF115" s="128">
        <f>'Analysis_Additional (ADJUSTMT)'!K30</f>
        <v>22.76</v>
      </c>
      <c r="AG115" s="128">
        <f>'Analysis_Additional (ADJUSTMT)'!L30</f>
        <v>22</v>
      </c>
      <c r="AH115" s="128">
        <f>'Analysis_Additional (ADJUSTMT)'!M30</f>
        <v>20</v>
      </c>
    </row>
    <row r="116" spans="2:34" x14ac:dyDescent="0.45">
      <c r="B116" s="11" t="s">
        <v>103</v>
      </c>
      <c r="C116" s="11" t="str">
        <f>_xlfn.XLOOKUP($B116,FD_Lists!$B$4:$B$25,FD_Lists!C$4:C$25)</f>
        <v>Yorkshire Water</v>
      </c>
      <c r="D116" s="11" t="str">
        <f>_xlfn.XLOOKUP($B116,FD_Lists!$B$4:$B$25,FD_Lists!D$4:D$25)</f>
        <v>England</v>
      </c>
      <c r="E116" s="11" t="str">
        <f>_xlfn.XLOOKUP($B116,FD_Lists!$B$4:$B$25,FD_Lists!E$4:E$25)</f>
        <v>Company</v>
      </c>
      <c r="F116" s="11" t="str">
        <f>_xlfn.XLOOKUP($B116,FD_Lists!$B$4:$B$25,FD_Lists!F$4:F$25)</f>
        <v>WaSC</v>
      </c>
      <c r="G116" s="12" t="s">
        <v>249</v>
      </c>
      <c r="H116" s="13" t="s">
        <v>536</v>
      </c>
      <c r="I116" s="13" t="str">
        <f t="shared" si="3"/>
        <v>YKYOUT5_10_F_PR24_OFWAT</v>
      </c>
      <c r="J116" s="13" t="s">
        <v>548</v>
      </c>
      <c r="K116" s="13" t="s">
        <v>549</v>
      </c>
      <c r="L116" s="13" t="s">
        <v>119</v>
      </c>
      <c r="M116" s="14" t="str">
        <f>VLOOKUP($H116, F_Outputs_Mapping!$B$5:$F$23, 2, FALSE)</f>
        <v>Average spills per overflow - assuming 100% monitoring - OFWAT view of company forecast</v>
      </c>
      <c r="N116" s="14" t="str">
        <f>VLOOKUP($H116, F_Outputs_Mapping!$B$5:$F$23, 3, FALSE)</f>
        <v>Number</v>
      </c>
      <c r="O116" s="14">
        <f>VLOOKUP($H116, F_Outputs_Mapping!$B$5:$F$23, 4, FALSE)</f>
        <v>2</v>
      </c>
      <c r="P116" s="83" t="s">
        <v>520</v>
      </c>
      <c r="Q116" s="83" t="s">
        <v>520</v>
      </c>
      <c r="R116" s="83" t="s">
        <v>520</v>
      </c>
      <c r="S116" s="83" t="s">
        <v>520</v>
      </c>
      <c r="T116" s="83" t="s">
        <v>520</v>
      </c>
      <c r="U116" s="83" t="s">
        <v>520</v>
      </c>
      <c r="V116" s="83" t="s">
        <v>520</v>
      </c>
      <c r="W116" s="83" t="s">
        <v>520</v>
      </c>
      <c r="X116" s="83" t="s">
        <v>520</v>
      </c>
      <c r="Y116" s="128">
        <f>'Analysis_Additional (ADJUSTMT)'!D31</f>
        <v>32.43</v>
      </c>
      <c r="Z116" s="128">
        <f>'Analysis_Additional (ADJUSTMT)'!E31</f>
        <v>35.85</v>
      </c>
      <c r="AA116" s="128">
        <f>'Analysis_Additional (ADJUSTMT)'!F31</f>
        <v>28.26</v>
      </c>
      <c r="AB116" s="128">
        <f>'Analysis_Additional (ADJUSTMT)'!G31</f>
        <v>38.270000000000003</v>
      </c>
      <c r="AC116" s="128">
        <f>'Analysis_Additional (ADJUSTMT)'!H31</f>
        <v>35.75</v>
      </c>
      <c r="AD116" s="128">
        <f>'Analysis_Additional (ADJUSTMT)'!I31</f>
        <v>30.67</v>
      </c>
      <c r="AE116" s="128">
        <f>'Analysis_Additional (ADJUSTMT)'!J31</f>
        <v>29.04</v>
      </c>
      <c r="AF116" s="128">
        <f>'Analysis_Additional (ADJUSTMT)'!K31</f>
        <v>28.29</v>
      </c>
      <c r="AG116" s="128">
        <f>'Analysis_Additional (ADJUSTMT)'!L31</f>
        <v>26.54</v>
      </c>
      <c r="AH116" s="128">
        <f>'Analysis_Additional (ADJUSTMT)'!M31</f>
        <v>20.399999999999999</v>
      </c>
    </row>
    <row r="117" spans="2:34" x14ac:dyDescent="0.45">
      <c r="B117" s="11" t="s">
        <v>121</v>
      </c>
      <c r="C117" s="11" t="str">
        <f>_xlfn.XLOOKUP($B117,FD_Lists!$B$4:$B$25,FD_Lists!C$4:C$25)</f>
        <v>Affinity Water</v>
      </c>
      <c r="D117" s="11" t="str">
        <f>_xlfn.XLOOKUP($B117,FD_Lists!$B$4:$B$25,FD_Lists!D$4:D$25)</f>
        <v>England</v>
      </c>
      <c r="E117" s="11" t="str">
        <f>_xlfn.XLOOKUP($B117,FD_Lists!$B$4:$B$25,FD_Lists!E$4:E$25)</f>
        <v>Company</v>
      </c>
      <c r="F117" s="11" t="str">
        <f>_xlfn.XLOOKUP($B117,FD_Lists!$B$4:$B$25,FD_Lists!F$4:F$25)</f>
        <v>WoC</v>
      </c>
      <c r="G117" s="12" t="s">
        <v>249</v>
      </c>
      <c r="H117" s="13" t="s">
        <v>536</v>
      </c>
      <c r="I117" s="13" t="str">
        <f t="shared" si="3"/>
        <v>AFWOUT5_10_F_PR24_OFWAT</v>
      </c>
      <c r="J117" s="13" t="s">
        <v>548</v>
      </c>
      <c r="K117" s="13" t="s">
        <v>549</v>
      </c>
      <c r="L117" s="13" t="s">
        <v>119</v>
      </c>
      <c r="M117" s="14" t="str">
        <f>VLOOKUP($H117, F_Outputs_Mapping!$B$5:$F$23, 2, FALSE)</f>
        <v>Average spills per overflow - assuming 100% monitoring - OFWAT view of company forecast</v>
      </c>
      <c r="N117" s="14" t="str">
        <f>VLOOKUP($H117, F_Outputs_Mapping!$B$5:$F$23, 3, FALSE)</f>
        <v>Number</v>
      </c>
      <c r="O117" s="14">
        <f>VLOOKUP($H117, F_Outputs_Mapping!$B$5:$F$23, 4, FALSE)</f>
        <v>2</v>
      </c>
      <c r="P117" s="83" t="s">
        <v>520</v>
      </c>
      <c r="Q117" s="83" t="s">
        <v>520</v>
      </c>
      <c r="R117" s="83" t="s">
        <v>520</v>
      </c>
      <c r="S117" s="83" t="s">
        <v>520</v>
      </c>
      <c r="T117" s="83" t="s">
        <v>520</v>
      </c>
      <c r="U117" s="83" t="s">
        <v>520</v>
      </c>
      <c r="V117" s="83" t="s">
        <v>520</v>
      </c>
      <c r="W117" s="83" t="s">
        <v>520</v>
      </c>
      <c r="X117" s="83" t="s">
        <v>520</v>
      </c>
      <c r="Y117" s="83" t="s">
        <v>520</v>
      </c>
      <c r="Z117" s="83" t="s">
        <v>520</v>
      </c>
      <c r="AA117" s="83" t="s">
        <v>520</v>
      </c>
      <c r="AB117" s="83" t="s">
        <v>520</v>
      </c>
      <c r="AC117" s="83" t="s">
        <v>520</v>
      </c>
      <c r="AD117" s="83" t="s">
        <v>520</v>
      </c>
      <c r="AE117" s="83" t="s">
        <v>520</v>
      </c>
      <c r="AF117" s="83" t="s">
        <v>520</v>
      </c>
      <c r="AG117" s="83" t="s">
        <v>520</v>
      </c>
      <c r="AH117" s="83" t="s">
        <v>520</v>
      </c>
    </row>
    <row r="118" spans="2:34" x14ac:dyDescent="0.45">
      <c r="B118" s="11" t="s">
        <v>122</v>
      </c>
      <c r="C118" s="11" t="str">
        <f>_xlfn.XLOOKUP($B118,FD_Lists!$B$4:$B$25,FD_Lists!C$4:C$25)</f>
        <v>Portsmouth Water</v>
      </c>
      <c r="D118" s="11" t="str">
        <f>_xlfn.XLOOKUP($B118,FD_Lists!$B$4:$B$25,FD_Lists!D$4:D$25)</f>
        <v>England</v>
      </c>
      <c r="E118" s="11" t="str">
        <f>_xlfn.XLOOKUP($B118,FD_Lists!$B$4:$B$25,FD_Lists!E$4:E$25)</f>
        <v>Company</v>
      </c>
      <c r="F118" s="11" t="str">
        <f>_xlfn.XLOOKUP($B118,FD_Lists!$B$4:$B$25,FD_Lists!F$4:F$25)</f>
        <v>WoC</v>
      </c>
      <c r="G118" s="12" t="s">
        <v>249</v>
      </c>
      <c r="H118" s="13" t="s">
        <v>536</v>
      </c>
      <c r="I118" s="13" t="str">
        <f t="shared" si="3"/>
        <v>PRTOUT5_10_F_PR24_OFWAT</v>
      </c>
      <c r="J118" s="13" t="s">
        <v>548</v>
      </c>
      <c r="K118" s="13" t="s">
        <v>549</v>
      </c>
      <c r="L118" s="13" t="s">
        <v>119</v>
      </c>
      <c r="M118" s="14" t="str">
        <f>VLOOKUP($H118, F_Outputs_Mapping!$B$5:$F$23, 2, FALSE)</f>
        <v>Average spills per overflow - assuming 100% monitoring - OFWAT view of company forecast</v>
      </c>
      <c r="N118" s="14" t="str">
        <f>VLOOKUP($H118, F_Outputs_Mapping!$B$5:$F$23, 3, FALSE)</f>
        <v>Number</v>
      </c>
      <c r="O118" s="14">
        <f>VLOOKUP($H118, F_Outputs_Mapping!$B$5:$F$23, 4, FALSE)</f>
        <v>2</v>
      </c>
      <c r="P118" s="83" t="s">
        <v>520</v>
      </c>
      <c r="Q118" s="83" t="s">
        <v>520</v>
      </c>
      <c r="R118" s="83" t="s">
        <v>520</v>
      </c>
      <c r="S118" s="83" t="s">
        <v>520</v>
      </c>
      <c r="T118" s="83" t="s">
        <v>520</v>
      </c>
      <c r="U118" s="83" t="s">
        <v>520</v>
      </c>
      <c r="V118" s="83" t="s">
        <v>520</v>
      </c>
      <c r="W118" s="83" t="s">
        <v>520</v>
      </c>
      <c r="X118" s="83" t="s">
        <v>520</v>
      </c>
      <c r="Y118" s="83" t="s">
        <v>520</v>
      </c>
      <c r="Z118" s="83" t="s">
        <v>520</v>
      </c>
      <c r="AA118" s="83" t="s">
        <v>520</v>
      </c>
      <c r="AB118" s="83" t="s">
        <v>520</v>
      </c>
      <c r="AC118" s="83" t="s">
        <v>520</v>
      </c>
      <c r="AD118" s="83" t="s">
        <v>520</v>
      </c>
      <c r="AE118" s="83" t="s">
        <v>520</v>
      </c>
      <c r="AF118" s="83" t="s">
        <v>520</v>
      </c>
      <c r="AG118" s="83" t="s">
        <v>520</v>
      </c>
      <c r="AH118" s="83" t="s">
        <v>520</v>
      </c>
    </row>
    <row r="119" spans="2:34" x14ac:dyDescent="0.45">
      <c r="B119" s="11" t="s">
        <v>123</v>
      </c>
      <c r="C119" s="11" t="str">
        <f>_xlfn.XLOOKUP($B119,FD_Lists!$B$4:$B$25,FD_Lists!C$4:C$25)</f>
        <v>South East Water</v>
      </c>
      <c r="D119" s="11" t="str">
        <f>_xlfn.XLOOKUP($B119,FD_Lists!$B$4:$B$25,FD_Lists!D$4:D$25)</f>
        <v>England</v>
      </c>
      <c r="E119" s="11" t="str">
        <f>_xlfn.XLOOKUP($B119,FD_Lists!$B$4:$B$25,FD_Lists!E$4:E$25)</f>
        <v>Company</v>
      </c>
      <c r="F119" s="11" t="str">
        <f>_xlfn.XLOOKUP($B119,FD_Lists!$B$4:$B$25,FD_Lists!F$4:F$25)</f>
        <v>WoC</v>
      </c>
      <c r="G119" s="12" t="s">
        <v>249</v>
      </c>
      <c r="H119" s="13" t="s">
        <v>536</v>
      </c>
      <c r="I119" s="13" t="str">
        <f t="shared" si="3"/>
        <v>SEWOUT5_10_F_PR24_OFWAT</v>
      </c>
      <c r="J119" s="13" t="s">
        <v>548</v>
      </c>
      <c r="K119" s="13" t="s">
        <v>549</v>
      </c>
      <c r="L119" s="13" t="s">
        <v>119</v>
      </c>
      <c r="M119" s="14" t="str">
        <f>VLOOKUP($H119, F_Outputs_Mapping!$B$5:$F$23, 2, FALSE)</f>
        <v>Average spills per overflow - assuming 100% monitoring - OFWAT view of company forecast</v>
      </c>
      <c r="N119" s="14" t="str">
        <f>VLOOKUP($H119, F_Outputs_Mapping!$B$5:$F$23, 3, FALSE)</f>
        <v>Number</v>
      </c>
      <c r="O119" s="14">
        <f>VLOOKUP($H119, F_Outputs_Mapping!$B$5:$F$23, 4, FALSE)</f>
        <v>2</v>
      </c>
      <c r="P119" s="83" t="s">
        <v>520</v>
      </c>
      <c r="Q119" s="83" t="s">
        <v>520</v>
      </c>
      <c r="R119" s="83" t="s">
        <v>520</v>
      </c>
      <c r="S119" s="83" t="s">
        <v>520</v>
      </c>
      <c r="T119" s="83" t="s">
        <v>520</v>
      </c>
      <c r="U119" s="83" t="s">
        <v>520</v>
      </c>
      <c r="V119" s="83" t="s">
        <v>520</v>
      </c>
      <c r="W119" s="83" t="s">
        <v>520</v>
      </c>
      <c r="X119" s="83" t="s">
        <v>520</v>
      </c>
      <c r="Y119" s="83" t="s">
        <v>520</v>
      </c>
      <c r="Z119" s="83" t="s">
        <v>520</v>
      </c>
      <c r="AA119" s="83" t="s">
        <v>520</v>
      </c>
      <c r="AB119" s="83" t="s">
        <v>520</v>
      </c>
      <c r="AC119" s="83" t="s">
        <v>520</v>
      </c>
      <c r="AD119" s="83" t="s">
        <v>520</v>
      </c>
      <c r="AE119" s="83" t="s">
        <v>520</v>
      </c>
      <c r="AF119" s="83" t="s">
        <v>520</v>
      </c>
      <c r="AG119" s="83" t="s">
        <v>520</v>
      </c>
      <c r="AH119" s="83" t="s">
        <v>520</v>
      </c>
    </row>
    <row r="120" spans="2:34" x14ac:dyDescent="0.45">
      <c r="B120" s="11" t="s">
        <v>124</v>
      </c>
      <c r="C120" s="11" t="str">
        <f>_xlfn.XLOOKUP($B120,FD_Lists!$B$4:$B$25,FD_Lists!C$4:C$25)</f>
        <v>South Staffordshire Water</v>
      </c>
      <c r="D120" s="11" t="str">
        <f>_xlfn.XLOOKUP($B120,FD_Lists!$B$4:$B$25,FD_Lists!D$4:D$25)</f>
        <v>England</v>
      </c>
      <c r="E120" s="11" t="str">
        <f>_xlfn.XLOOKUP($B120,FD_Lists!$B$4:$B$25,FD_Lists!E$4:E$25)</f>
        <v>Company</v>
      </c>
      <c r="F120" s="11" t="str">
        <f>_xlfn.XLOOKUP($B120,FD_Lists!$B$4:$B$25,FD_Lists!F$4:F$25)</f>
        <v>WoC</v>
      </c>
      <c r="G120" s="12" t="s">
        <v>249</v>
      </c>
      <c r="H120" s="13" t="s">
        <v>536</v>
      </c>
      <c r="I120" s="13" t="str">
        <f t="shared" si="3"/>
        <v>SSCOUT5_10_F_PR24_OFWAT</v>
      </c>
      <c r="J120" s="13" t="s">
        <v>548</v>
      </c>
      <c r="K120" s="13" t="s">
        <v>549</v>
      </c>
      <c r="L120" s="13" t="s">
        <v>119</v>
      </c>
      <c r="M120" s="14" t="str">
        <f>VLOOKUP($H120, F_Outputs_Mapping!$B$5:$F$23, 2, FALSE)</f>
        <v>Average spills per overflow - assuming 100% monitoring - OFWAT view of company forecast</v>
      </c>
      <c r="N120" s="14" t="str">
        <f>VLOOKUP($H120, F_Outputs_Mapping!$B$5:$F$23, 3, FALSE)</f>
        <v>Number</v>
      </c>
      <c r="O120" s="14">
        <f>VLOOKUP($H120, F_Outputs_Mapping!$B$5:$F$23, 4, FALSE)</f>
        <v>2</v>
      </c>
      <c r="P120" s="83" t="s">
        <v>520</v>
      </c>
      <c r="Q120" s="83" t="s">
        <v>520</v>
      </c>
      <c r="R120" s="83" t="s">
        <v>520</v>
      </c>
      <c r="S120" s="83" t="s">
        <v>520</v>
      </c>
      <c r="T120" s="83" t="s">
        <v>520</v>
      </c>
      <c r="U120" s="83" t="s">
        <v>520</v>
      </c>
      <c r="V120" s="83" t="s">
        <v>520</v>
      </c>
      <c r="W120" s="83" t="s">
        <v>520</v>
      </c>
      <c r="X120" s="83" t="s">
        <v>520</v>
      </c>
      <c r="Y120" s="83" t="s">
        <v>520</v>
      </c>
      <c r="Z120" s="83" t="s">
        <v>520</v>
      </c>
      <c r="AA120" s="83" t="s">
        <v>520</v>
      </c>
      <c r="AB120" s="83" t="s">
        <v>520</v>
      </c>
      <c r="AC120" s="83" t="s">
        <v>520</v>
      </c>
      <c r="AD120" s="83" t="s">
        <v>520</v>
      </c>
      <c r="AE120" s="83" t="s">
        <v>520</v>
      </c>
      <c r="AF120" s="83" t="s">
        <v>520</v>
      </c>
      <c r="AG120" s="83" t="s">
        <v>520</v>
      </c>
      <c r="AH120" s="83" t="s">
        <v>520</v>
      </c>
    </row>
    <row r="121" spans="2:34" x14ac:dyDescent="0.45">
      <c r="B121" s="11" t="s">
        <v>125</v>
      </c>
      <c r="C121" s="11" t="str">
        <f>_xlfn.XLOOKUP($B121,FD_Lists!$B$4:$B$25,FD_Lists!C$4:C$25)</f>
        <v>SES Water</v>
      </c>
      <c r="D121" s="11" t="str">
        <f>_xlfn.XLOOKUP($B121,FD_Lists!$B$4:$B$25,FD_Lists!D$4:D$25)</f>
        <v>England</v>
      </c>
      <c r="E121" s="11" t="str">
        <f>_xlfn.XLOOKUP($B121,FD_Lists!$B$4:$B$25,FD_Lists!E$4:E$25)</f>
        <v>Company</v>
      </c>
      <c r="F121" s="11" t="str">
        <f>_xlfn.XLOOKUP($B121,FD_Lists!$B$4:$B$25,FD_Lists!F$4:F$25)</f>
        <v>WoC</v>
      </c>
      <c r="G121" s="12" t="s">
        <v>249</v>
      </c>
      <c r="H121" s="13" t="s">
        <v>536</v>
      </c>
      <c r="I121" s="13" t="str">
        <f t="shared" si="3"/>
        <v>SESOUT5_10_F_PR24_OFWAT</v>
      </c>
      <c r="J121" s="13" t="s">
        <v>548</v>
      </c>
      <c r="K121" s="13" t="s">
        <v>549</v>
      </c>
      <c r="L121" s="13" t="s">
        <v>119</v>
      </c>
      <c r="M121" s="14" t="str">
        <f>VLOOKUP($H121, F_Outputs_Mapping!$B$5:$F$23, 2, FALSE)</f>
        <v>Average spills per overflow - assuming 100% monitoring - OFWAT view of company forecast</v>
      </c>
      <c r="N121" s="14" t="str">
        <f>VLOOKUP($H121, F_Outputs_Mapping!$B$5:$F$23, 3, FALSE)</f>
        <v>Number</v>
      </c>
      <c r="O121" s="14">
        <f>VLOOKUP($H121, F_Outputs_Mapping!$B$5:$F$23, 4, FALSE)</f>
        <v>2</v>
      </c>
      <c r="P121" s="83" t="s">
        <v>520</v>
      </c>
      <c r="Q121" s="83" t="s">
        <v>520</v>
      </c>
      <c r="R121" s="83" t="s">
        <v>520</v>
      </c>
      <c r="S121" s="83" t="s">
        <v>520</v>
      </c>
      <c r="T121" s="83" t="s">
        <v>520</v>
      </c>
      <c r="U121" s="83" t="s">
        <v>520</v>
      </c>
      <c r="V121" s="83" t="s">
        <v>520</v>
      </c>
      <c r="W121" s="83" t="s">
        <v>520</v>
      </c>
      <c r="X121" s="83" t="s">
        <v>520</v>
      </c>
      <c r="Y121" s="83" t="s">
        <v>520</v>
      </c>
      <c r="Z121" s="83" t="s">
        <v>520</v>
      </c>
      <c r="AA121" s="83" t="s">
        <v>520</v>
      </c>
      <c r="AB121" s="83" t="s">
        <v>520</v>
      </c>
      <c r="AC121" s="83" t="s">
        <v>520</v>
      </c>
      <c r="AD121" s="83" t="s">
        <v>520</v>
      </c>
      <c r="AE121" s="83" t="s">
        <v>520</v>
      </c>
      <c r="AF121" s="83" t="s">
        <v>520</v>
      </c>
      <c r="AG121" s="83" t="s">
        <v>520</v>
      </c>
      <c r="AH121" s="83" t="s">
        <v>520</v>
      </c>
    </row>
    <row r="122" spans="2:34" x14ac:dyDescent="0.45">
      <c r="B122" s="11" t="s">
        <v>98</v>
      </c>
      <c r="C122" s="11" t="str">
        <f>_xlfn.XLOOKUP($B122,FD_Lists!$B$4:$B$25,FD_Lists!C$4:C$25)</f>
        <v>South West Water</v>
      </c>
      <c r="D122" s="11" t="str">
        <f>_xlfn.XLOOKUP($B122,FD_Lists!$B$4:$B$25,FD_Lists!D$4:D$25)</f>
        <v>England</v>
      </c>
      <c r="E122" s="11" t="str">
        <f>_xlfn.XLOOKUP($B122,FD_Lists!$B$4:$B$25,FD_Lists!E$4:E$25)</f>
        <v>Company</v>
      </c>
      <c r="F122" s="11" t="str">
        <f>_xlfn.XLOOKUP($B122,FD_Lists!$B$4:$B$25,FD_Lists!F$4:F$25)</f>
        <v>WaSC</v>
      </c>
      <c r="G122" s="12" t="s">
        <v>249</v>
      </c>
      <c r="H122" s="13" t="s">
        <v>536</v>
      </c>
      <c r="I122" s="13" t="str">
        <f t="shared" si="3"/>
        <v>SWBOUT5_10_F_PR24_OFWAT</v>
      </c>
      <c r="J122" s="13" t="s">
        <v>548</v>
      </c>
      <c r="K122" s="13" t="s">
        <v>549</v>
      </c>
      <c r="L122" s="13" t="s">
        <v>119</v>
      </c>
      <c r="M122" s="14" t="str">
        <f>VLOOKUP($H122, F_Outputs_Mapping!$B$5:$F$23, 2, FALSE)</f>
        <v>Average spills per overflow - assuming 100% monitoring - OFWAT view of company forecast</v>
      </c>
      <c r="N122" s="14" t="str">
        <f>VLOOKUP($H122, F_Outputs_Mapping!$B$5:$F$23, 3, FALSE)</f>
        <v>Number</v>
      </c>
      <c r="O122" s="14">
        <f>VLOOKUP($H122, F_Outputs_Mapping!$B$5:$F$23, 4, FALSE)</f>
        <v>2</v>
      </c>
      <c r="P122" s="83" t="s">
        <v>520</v>
      </c>
      <c r="Q122" s="83" t="s">
        <v>520</v>
      </c>
      <c r="R122" s="83" t="s">
        <v>520</v>
      </c>
      <c r="S122" s="83" t="s">
        <v>520</v>
      </c>
      <c r="T122" s="83" t="s">
        <v>520</v>
      </c>
      <c r="U122" s="83" t="s">
        <v>520</v>
      </c>
      <c r="V122" s="83" t="s">
        <v>520</v>
      </c>
      <c r="W122" s="83" t="s">
        <v>520</v>
      </c>
      <c r="X122" s="83" t="s">
        <v>520</v>
      </c>
      <c r="Y122" s="128">
        <f>'Analysis_Additional (ADJUSTMT)'!D37</f>
        <v>31.38</v>
      </c>
      <c r="Z122" s="128">
        <f>'Analysis_Additional (ADJUSTMT)'!E37</f>
        <v>31.700000000000003</v>
      </c>
      <c r="AA122" s="128">
        <f>'Analysis_Additional (ADJUSTMT)'!F37</f>
        <v>28.03</v>
      </c>
      <c r="AB122" s="128">
        <f>'Analysis_Additional (ADJUSTMT)'!G37</f>
        <v>41.02</v>
      </c>
      <c r="AC122" s="128">
        <f>'Analysis_Additional (ADJUSTMT)'!H37</f>
        <v>26.990000000000002</v>
      </c>
      <c r="AD122" s="128">
        <f>'Analysis_Additional (ADJUSTMT)'!I37</f>
        <v>20</v>
      </c>
      <c r="AE122" s="128">
        <f>'Analysis_Additional (ADJUSTMT)'!J37</f>
        <v>19.73</v>
      </c>
      <c r="AF122" s="128">
        <f>'Analysis_Additional (ADJUSTMT)'!K37</f>
        <v>18.72</v>
      </c>
      <c r="AG122" s="128">
        <f>'Analysis_Additional (ADJUSTMT)'!L37</f>
        <v>17.78</v>
      </c>
      <c r="AH122" s="128">
        <f>'Analysis_Additional (ADJUSTMT)'!M37</f>
        <v>16.5</v>
      </c>
    </row>
    <row r="123" spans="2:34" x14ac:dyDescent="0.45">
      <c r="B123" s="11" t="s">
        <v>126</v>
      </c>
      <c r="C123" s="11" t="str">
        <f>_xlfn.XLOOKUP($B123,FD_Lists!$B$4:$B$25,FD_Lists!C$4:C$25)</f>
        <v>Bristol Water</v>
      </c>
      <c r="D123" s="11" t="str">
        <f>_xlfn.XLOOKUP($B123,FD_Lists!$B$4:$B$25,FD_Lists!D$4:D$25)</f>
        <v>England</v>
      </c>
      <c r="E123" s="11" t="str">
        <f>_xlfn.XLOOKUP($B123,FD_Lists!$B$4:$B$25,FD_Lists!E$4:E$25)</f>
        <v>Company</v>
      </c>
      <c r="F123" s="11" t="str">
        <f>_xlfn.XLOOKUP($B123,FD_Lists!$B$4:$B$25,FD_Lists!F$4:F$25)</f>
        <v>WoC</v>
      </c>
      <c r="G123" s="12" t="s">
        <v>249</v>
      </c>
      <c r="H123" s="13" t="s">
        <v>536</v>
      </c>
      <c r="I123" s="13" t="str">
        <f t="shared" si="3"/>
        <v>BRLOUT5_10_F_PR24_OFWAT</v>
      </c>
      <c r="J123" s="13" t="s">
        <v>548</v>
      </c>
      <c r="K123" s="13" t="s">
        <v>549</v>
      </c>
      <c r="L123" s="13" t="s">
        <v>119</v>
      </c>
      <c r="M123" s="14" t="str">
        <f>VLOOKUP($H123, F_Outputs_Mapping!$B$5:$F$23, 2, FALSE)</f>
        <v>Average spills per overflow - assuming 100% monitoring - OFWAT view of company forecast</v>
      </c>
      <c r="N123" s="14" t="str">
        <f>VLOOKUP($H123, F_Outputs_Mapping!$B$5:$F$23, 3, FALSE)</f>
        <v>Number</v>
      </c>
      <c r="O123" s="14">
        <f>VLOOKUP($H123, F_Outputs_Mapping!$B$5:$F$23, 4, FALSE)</f>
        <v>2</v>
      </c>
      <c r="P123" s="83" t="s">
        <v>520</v>
      </c>
      <c r="Q123" s="83" t="s">
        <v>520</v>
      </c>
      <c r="R123" s="83" t="s">
        <v>520</v>
      </c>
      <c r="S123" s="83" t="s">
        <v>520</v>
      </c>
      <c r="T123" s="83" t="s">
        <v>520</v>
      </c>
      <c r="U123" s="83" t="s">
        <v>520</v>
      </c>
      <c r="V123" s="83" t="s">
        <v>520</v>
      </c>
      <c r="W123" s="83" t="s">
        <v>520</v>
      </c>
      <c r="X123" s="83" t="s">
        <v>520</v>
      </c>
      <c r="Y123" s="83" t="s">
        <v>520</v>
      </c>
      <c r="Z123" s="83" t="s">
        <v>520</v>
      </c>
      <c r="AA123" s="83" t="s">
        <v>520</v>
      </c>
      <c r="AB123" s="83" t="s">
        <v>520</v>
      </c>
      <c r="AC123" s="83" t="s">
        <v>520</v>
      </c>
      <c r="AD123" s="83" t="s">
        <v>520</v>
      </c>
      <c r="AE123" s="83" t="s">
        <v>520</v>
      </c>
      <c r="AF123" s="83" t="s">
        <v>520</v>
      </c>
      <c r="AG123" s="83" t="s">
        <v>520</v>
      </c>
      <c r="AH123" s="83" t="s">
        <v>520</v>
      </c>
    </row>
    <row r="124" spans="2:34" hidden="1" x14ac:dyDescent="0.45">
      <c r="B124" s="10" t="s">
        <v>73</v>
      </c>
      <c r="C124" s="11" t="str">
        <f>_xlfn.XLOOKUP($B124,FD_Lists!$B$4:$B$25,FD_Lists!C$4:C$25)</f>
        <v>Anglian Water</v>
      </c>
      <c r="D124" s="11" t="str">
        <f>_xlfn.XLOOKUP($B124,FD_Lists!$B$4:$B$25,FD_Lists!D$4:D$25)</f>
        <v>England</v>
      </c>
      <c r="E124" s="11" t="str">
        <f>_xlfn.XLOOKUP($B124,FD_Lists!$B$4:$B$25,FD_Lists!E$4:E$25)</f>
        <v>Company</v>
      </c>
      <c r="F124" s="11" t="str">
        <f>_xlfn.XLOOKUP($B124,FD_Lists!$B$4:$B$25,FD_Lists!F$4:F$25)</f>
        <v>WaSC</v>
      </c>
      <c r="G124" s="12" t="s">
        <v>249</v>
      </c>
      <c r="H124" s="13" t="s">
        <v>538</v>
      </c>
      <c r="I124" s="13" t="str">
        <f t="shared" ref="I124:I140" si="4">B124&amp;H124</f>
        <v>ANHOUT5_10_G_PR24_OFWAT</v>
      </c>
      <c r="J124" s="13" t="s">
        <v>548</v>
      </c>
      <c r="K124" s="13" t="s">
        <v>549</v>
      </c>
      <c r="L124" s="13" t="s">
        <v>119</v>
      </c>
      <c r="M124" s="14" t="str">
        <f>VLOOKUP($H124, F_Outputs_Mapping!$B$5:$F$23, 2, FALSE)</f>
        <v>Total number of spills - assuming 100% monitoring - OFWAT view of company forecast</v>
      </c>
      <c r="N124" s="14" t="str">
        <f>VLOOKUP($H124, F_Outputs_Mapping!$B$5:$F$23, 3, FALSE)</f>
        <v>Number</v>
      </c>
      <c r="O124" s="14">
        <f>VLOOKUP($H124, F_Outputs_Mapping!$B$5:$F$23, 4, FALSE)</f>
        <v>0</v>
      </c>
      <c r="P124" s="83" t="s">
        <v>520</v>
      </c>
      <c r="Q124" s="83" t="s">
        <v>520</v>
      </c>
      <c r="R124" s="83" t="s">
        <v>520</v>
      </c>
      <c r="S124" s="83" t="s">
        <v>520</v>
      </c>
      <c r="T124" s="83" t="s">
        <v>520</v>
      </c>
      <c r="U124" s="83" t="s">
        <v>520</v>
      </c>
      <c r="V124" s="83" t="s">
        <v>520</v>
      </c>
      <c r="W124" s="83" t="s">
        <v>520</v>
      </c>
      <c r="X124" s="83" t="s">
        <v>520</v>
      </c>
      <c r="Y124" s="166">
        <f>'Analysis_Additional (ADJUSTMT)'!AQ22</f>
        <v>38743</v>
      </c>
      <c r="Z124" s="166">
        <f>'Analysis_Additional (ADJUSTMT)'!AR22</f>
        <v>39528</v>
      </c>
      <c r="AA124" s="166">
        <f>'Analysis_Additional (ADJUSTMT)'!AS22</f>
        <v>22973</v>
      </c>
      <c r="AB124" s="166">
        <f>'Analysis_Additional (ADJUSTMT)'!AT22</f>
        <v>33830</v>
      </c>
      <c r="AC124" s="166">
        <f>'Analysis_Additional (ADJUSTMT)'!AU22</f>
        <v>30479</v>
      </c>
      <c r="AD124" s="166">
        <f>'Analysis_Additional (ADJUSTMT)'!AV22</f>
        <v>29402</v>
      </c>
      <c r="AE124" s="166">
        <f>'Analysis_Additional (ADJUSTMT)'!AW22</f>
        <v>29077</v>
      </c>
      <c r="AF124" s="166">
        <f>'Analysis_Additional (ADJUSTMT)'!AX22</f>
        <v>28782</v>
      </c>
      <c r="AG124" s="166">
        <f>'Analysis_Additional (ADJUSTMT)'!AY22</f>
        <v>26716</v>
      </c>
      <c r="AH124" s="166">
        <f>'Analysis_Additional (ADJUSTMT)'!AZ22</f>
        <v>25682</v>
      </c>
    </row>
    <row r="125" spans="2:34" hidden="1" x14ac:dyDescent="0.45">
      <c r="B125" s="11" t="s">
        <v>94</v>
      </c>
      <c r="C125" s="11" t="str">
        <f>_xlfn.XLOOKUP($B125,FD_Lists!$B$4:$B$25,FD_Lists!C$4:C$25)</f>
        <v>Dŵr Cymru</v>
      </c>
      <c r="D125" s="11" t="str">
        <f>_xlfn.XLOOKUP($B125,FD_Lists!$B$4:$B$25,FD_Lists!D$4:D$25)</f>
        <v>Wales</v>
      </c>
      <c r="E125" s="11" t="str">
        <f>_xlfn.XLOOKUP($B125,FD_Lists!$B$4:$B$25,FD_Lists!E$4:E$25)</f>
        <v>Company</v>
      </c>
      <c r="F125" s="11" t="str">
        <f>_xlfn.XLOOKUP($B125,FD_Lists!$B$4:$B$25,FD_Lists!F$4:F$25)</f>
        <v>WaSC</v>
      </c>
      <c r="G125" s="12" t="s">
        <v>249</v>
      </c>
      <c r="H125" s="13" t="s">
        <v>538</v>
      </c>
      <c r="I125" s="13" t="str">
        <f t="shared" si="4"/>
        <v>WSHOUT5_10_G_PR24_OFWAT</v>
      </c>
      <c r="J125" s="13" t="s">
        <v>548</v>
      </c>
      <c r="K125" s="13" t="s">
        <v>549</v>
      </c>
      <c r="L125" s="13" t="s">
        <v>119</v>
      </c>
      <c r="M125" s="14" t="str">
        <f>VLOOKUP($H125, F_Outputs_Mapping!$B$5:$F$23, 2, FALSE)</f>
        <v>Total number of spills - assuming 100% monitoring - OFWAT view of company forecast</v>
      </c>
      <c r="N125" s="14" t="str">
        <f>VLOOKUP($H125, F_Outputs_Mapping!$B$5:$F$23, 3, FALSE)</f>
        <v>Number</v>
      </c>
      <c r="O125" s="14">
        <f>VLOOKUP($H125, F_Outputs_Mapping!$B$5:$F$23, 4, FALSE)</f>
        <v>0</v>
      </c>
      <c r="P125" s="83" t="s">
        <v>520</v>
      </c>
      <c r="Q125" s="83" t="s">
        <v>520</v>
      </c>
      <c r="R125" s="83" t="s">
        <v>520</v>
      </c>
      <c r="S125" s="83" t="s">
        <v>520</v>
      </c>
      <c r="T125" s="83" t="s">
        <v>520</v>
      </c>
      <c r="U125" s="83" t="s">
        <v>520</v>
      </c>
      <c r="V125" s="83" t="s">
        <v>520</v>
      </c>
      <c r="W125" s="83" t="s">
        <v>520</v>
      </c>
      <c r="X125" s="83" t="s">
        <v>520</v>
      </c>
      <c r="Y125" s="166">
        <f>'Analysis_Additional (ADJUSTMT)'!AQ23</f>
        <v>115868</v>
      </c>
      <c r="Z125" s="166">
        <f>'Analysis_Additional (ADJUSTMT)'!AR23</f>
        <v>104664</v>
      </c>
      <c r="AA125" s="166">
        <f>'Analysis_Additional (ADJUSTMT)'!AS23</f>
        <v>92171</v>
      </c>
      <c r="AB125" s="166">
        <f>'Analysis_Additional (ADJUSTMT)'!AT23</f>
        <v>128771</v>
      </c>
      <c r="AC125" s="166">
        <f>'Analysis_Additional (ADJUSTMT)'!AU23</f>
        <v>108956</v>
      </c>
      <c r="AD125" s="166">
        <f>'Analysis_Additional (ADJUSTMT)'!AV23</f>
        <v>103519</v>
      </c>
      <c r="AE125" s="166">
        <f>'Analysis_Additional (ADJUSTMT)'!AW23</f>
        <v>102252</v>
      </c>
      <c r="AF125" s="166">
        <f>'Analysis_Additional (ADJUSTMT)'!AX23</f>
        <v>97160</v>
      </c>
      <c r="AG125" s="166">
        <f>'Analysis_Additional (ADJUSTMT)'!AY23</f>
        <v>87598</v>
      </c>
      <c r="AH125" s="166">
        <f>'Analysis_Additional (ADJUSTMT)'!AZ23</f>
        <v>78036</v>
      </c>
    </row>
    <row r="126" spans="2:34" hidden="1" x14ac:dyDescent="0.45">
      <c r="B126" s="11" t="s">
        <v>95</v>
      </c>
      <c r="C126" s="11" t="str">
        <f>_xlfn.XLOOKUP($B126,FD_Lists!$B$4:$B$25,FD_Lists!C$4:C$25)</f>
        <v>Hafren Dyfrdwy</v>
      </c>
      <c r="D126" s="11" t="str">
        <f>_xlfn.XLOOKUP($B126,FD_Lists!$B$4:$B$25,FD_Lists!D$4:D$25)</f>
        <v>Wales</v>
      </c>
      <c r="E126" s="11" t="str">
        <f>_xlfn.XLOOKUP($B126,FD_Lists!$B$4:$B$25,FD_Lists!E$4:E$25)</f>
        <v>Company</v>
      </c>
      <c r="F126" s="11" t="str">
        <f>_xlfn.XLOOKUP($B126,FD_Lists!$B$4:$B$25,FD_Lists!F$4:F$25)</f>
        <v>WaSC</v>
      </c>
      <c r="G126" s="12" t="s">
        <v>249</v>
      </c>
      <c r="H126" s="13" t="s">
        <v>538</v>
      </c>
      <c r="I126" s="13" t="str">
        <f t="shared" si="4"/>
        <v>HDDOUT5_10_G_PR24_OFWAT</v>
      </c>
      <c r="J126" s="13" t="s">
        <v>548</v>
      </c>
      <c r="K126" s="13" t="s">
        <v>549</v>
      </c>
      <c r="L126" s="13" t="s">
        <v>119</v>
      </c>
      <c r="M126" s="14" t="str">
        <f>VLOOKUP($H126, F_Outputs_Mapping!$B$5:$F$23, 2, FALSE)</f>
        <v>Total number of spills - assuming 100% monitoring - OFWAT view of company forecast</v>
      </c>
      <c r="N126" s="14" t="str">
        <f>VLOOKUP($H126, F_Outputs_Mapping!$B$5:$F$23, 3, FALSE)</f>
        <v>Number</v>
      </c>
      <c r="O126" s="14">
        <f>VLOOKUP($H126, F_Outputs_Mapping!$B$5:$F$23, 4, FALSE)</f>
        <v>0</v>
      </c>
      <c r="P126" s="83" t="s">
        <v>520</v>
      </c>
      <c r="Q126" s="83" t="s">
        <v>520</v>
      </c>
      <c r="R126" s="83" t="s">
        <v>520</v>
      </c>
      <c r="S126" s="83" t="s">
        <v>520</v>
      </c>
      <c r="T126" s="83" t="s">
        <v>520</v>
      </c>
      <c r="U126" s="83" t="s">
        <v>520</v>
      </c>
      <c r="V126" s="83" t="s">
        <v>520</v>
      </c>
      <c r="W126" s="83" t="s">
        <v>520</v>
      </c>
      <c r="X126" s="83" t="s">
        <v>520</v>
      </c>
      <c r="Y126" s="166">
        <f>'Analysis_Additional (ADJUSTMT)'!AQ24</f>
        <v>1478</v>
      </c>
      <c r="Z126" s="166">
        <f>'Analysis_Additional (ADJUSTMT)'!AR24</f>
        <v>2088</v>
      </c>
      <c r="AA126" s="166">
        <f>'Analysis_Additional (ADJUSTMT)'!AS24</f>
        <v>1662</v>
      </c>
      <c r="AB126" s="166">
        <f>'Analysis_Additional (ADJUSTMT)'!AT24</f>
        <v>2091</v>
      </c>
      <c r="AC126" s="166">
        <f>'Analysis_Additional (ADJUSTMT)'!AU24</f>
        <v>2145</v>
      </c>
      <c r="AD126" s="166">
        <f>'Analysis_Additional (ADJUSTMT)'!AV24</f>
        <v>2039</v>
      </c>
      <c r="AE126" s="166">
        <f>'Analysis_Additional (ADJUSTMT)'!AW24</f>
        <v>1932</v>
      </c>
      <c r="AF126" s="166">
        <f>'Analysis_Additional (ADJUSTMT)'!AX24</f>
        <v>1610</v>
      </c>
      <c r="AG126" s="166">
        <f>'Analysis_Additional (ADJUSTMT)'!AY24</f>
        <v>1400</v>
      </c>
      <c r="AH126" s="166">
        <f>'Analysis_Additional (ADJUSTMT)'!AZ24</f>
        <v>932</v>
      </c>
    </row>
    <row r="127" spans="2:34" hidden="1" x14ac:dyDescent="0.45">
      <c r="B127" s="11" t="s">
        <v>96</v>
      </c>
      <c r="C127" s="11" t="str">
        <f>_xlfn.XLOOKUP($B127,FD_Lists!$B$4:$B$25,FD_Lists!C$4:C$25)</f>
        <v>Northumbrian Water</v>
      </c>
      <c r="D127" s="11" t="str">
        <f>_xlfn.XLOOKUP($B127,FD_Lists!$B$4:$B$25,FD_Lists!D$4:D$25)</f>
        <v>England</v>
      </c>
      <c r="E127" s="11" t="str">
        <f>_xlfn.XLOOKUP($B127,FD_Lists!$B$4:$B$25,FD_Lists!E$4:E$25)</f>
        <v>Company</v>
      </c>
      <c r="F127" s="11" t="str">
        <f>_xlfn.XLOOKUP($B127,FD_Lists!$B$4:$B$25,FD_Lists!F$4:F$25)</f>
        <v>WaSC</v>
      </c>
      <c r="G127" s="12" t="s">
        <v>249</v>
      </c>
      <c r="H127" s="13" t="s">
        <v>538</v>
      </c>
      <c r="I127" s="13" t="str">
        <f t="shared" si="4"/>
        <v>NESOUT5_10_G_PR24_OFWAT</v>
      </c>
      <c r="J127" s="13" t="s">
        <v>548</v>
      </c>
      <c r="K127" s="13" t="s">
        <v>549</v>
      </c>
      <c r="L127" s="13" t="s">
        <v>119</v>
      </c>
      <c r="M127" s="14" t="str">
        <f>VLOOKUP($H127, F_Outputs_Mapping!$B$5:$F$23, 2, FALSE)</f>
        <v>Total number of spills - assuming 100% monitoring - OFWAT view of company forecast</v>
      </c>
      <c r="N127" s="14" t="str">
        <f>VLOOKUP($H127, F_Outputs_Mapping!$B$5:$F$23, 3, FALSE)</f>
        <v>Number</v>
      </c>
      <c r="O127" s="14">
        <f>VLOOKUP($H127, F_Outputs_Mapping!$B$5:$F$23, 4, FALSE)</f>
        <v>0</v>
      </c>
      <c r="P127" s="83" t="s">
        <v>520</v>
      </c>
      <c r="Q127" s="83" t="s">
        <v>520</v>
      </c>
      <c r="R127" s="83" t="s">
        <v>520</v>
      </c>
      <c r="S127" s="83" t="s">
        <v>520</v>
      </c>
      <c r="T127" s="83" t="s">
        <v>520</v>
      </c>
      <c r="U127" s="83" t="s">
        <v>520</v>
      </c>
      <c r="V127" s="83" t="s">
        <v>520</v>
      </c>
      <c r="W127" s="83" t="s">
        <v>520</v>
      </c>
      <c r="X127" s="83" t="s">
        <v>520</v>
      </c>
      <c r="Y127" s="166">
        <f>'Analysis_Additional (ADJUSTMT)'!AQ25</f>
        <v>34550</v>
      </c>
      <c r="Z127" s="166">
        <f>'Analysis_Additional (ADJUSTMT)'!AR25</f>
        <v>41353</v>
      </c>
      <c r="AA127" s="166">
        <f>'Analysis_Additional (ADJUSTMT)'!AS25</f>
        <v>33063</v>
      </c>
      <c r="AB127" s="166">
        <f>'Analysis_Additional (ADJUSTMT)'!AT25</f>
        <v>49689</v>
      </c>
      <c r="AC127" s="166">
        <f>'Analysis_Additional (ADJUSTMT)'!AU25</f>
        <v>33282</v>
      </c>
      <c r="AD127" s="166">
        <f>'Analysis_Additional (ADJUSTMT)'!AV25</f>
        <v>30232</v>
      </c>
      <c r="AE127" s="166">
        <f>'Analysis_Additional (ADJUSTMT)'!AW25</f>
        <v>28324</v>
      </c>
      <c r="AF127" s="166">
        <f>'Analysis_Additional (ADJUSTMT)'!AX25</f>
        <v>26181</v>
      </c>
      <c r="AG127" s="166">
        <f>'Analysis_Additional (ADJUSTMT)'!AY25</f>
        <v>24023</v>
      </c>
      <c r="AH127" s="166">
        <f>'Analysis_Additional (ADJUSTMT)'!AZ25</f>
        <v>21896</v>
      </c>
    </row>
    <row r="128" spans="2:34" hidden="1" x14ac:dyDescent="0.45">
      <c r="B128" s="11" t="s">
        <v>97</v>
      </c>
      <c r="C128" s="11" t="str">
        <f>_xlfn.XLOOKUP($B128,FD_Lists!$B$4:$B$25,FD_Lists!C$4:C$25)</f>
        <v>Severn Trent Water</v>
      </c>
      <c r="D128" s="11" t="str">
        <f>_xlfn.XLOOKUP($B128,FD_Lists!$B$4:$B$25,FD_Lists!D$4:D$25)</f>
        <v>England</v>
      </c>
      <c r="E128" s="11" t="str">
        <f>_xlfn.XLOOKUP($B128,FD_Lists!$B$4:$B$25,FD_Lists!E$4:E$25)</f>
        <v>Company</v>
      </c>
      <c r="F128" s="11" t="str">
        <f>_xlfn.XLOOKUP($B128,FD_Lists!$B$4:$B$25,FD_Lists!F$4:F$25)</f>
        <v>WaSC</v>
      </c>
      <c r="G128" s="12" t="s">
        <v>249</v>
      </c>
      <c r="H128" s="13" t="s">
        <v>538</v>
      </c>
      <c r="I128" s="13" t="str">
        <f t="shared" si="4"/>
        <v>SVEOUT5_10_G_PR24_OFWAT</v>
      </c>
      <c r="J128" s="13" t="s">
        <v>548</v>
      </c>
      <c r="K128" s="13" t="s">
        <v>549</v>
      </c>
      <c r="L128" s="13" t="s">
        <v>119</v>
      </c>
      <c r="M128" s="14" t="str">
        <f>VLOOKUP($H128, F_Outputs_Mapping!$B$5:$F$23, 2, FALSE)</f>
        <v>Total number of spills - assuming 100% monitoring - OFWAT view of company forecast</v>
      </c>
      <c r="N128" s="14" t="str">
        <f>VLOOKUP($H128, F_Outputs_Mapping!$B$5:$F$23, 3, FALSE)</f>
        <v>Number</v>
      </c>
      <c r="O128" s="14">
        <f>VLOOKUP($H128, F_Outputs_Mapping!$B$5:$F$23, 4, FALSE)</f>
        <v>0</v>
      </c>
      <c r="P128" s="83" t="s">
        <v>520</v>
      </c>
      <c r="Q128" s="83" t="s">
        <v>520</v>
      </c>
      <c r="R128" s="83" t="s">
        <v>520</v>
      </c>
      <c r="S128" s="83" t="s">
        <v>520</v>
      </c>
      <c r="T128" s="83" t="s">
        <v>520</v>
      </c>
      <c r="U128" s="83" t="s">
        <v>520</v>
      </c>
      <c r="V128" s="83" t="s">
        <v>520</v>
      </c>
      <c r="W128" s="83" t="s">
        <v>520</v>
      </c>
      <c r="X128" s="83" t="s">
        <v>520</v>
      </c>
      <c r="Y128" s="166">
        <f>'Analysis_Additional (ADJUSTMT)'!AQ26</f>
        <v>84181</v>
      </c>
      <c r="Z128" s="166">
        <f>'Analysis_Additional (ADJUSTMT)'!AR26</f>
        <v>72749</v>
      </c>
      <c r="AA128" s="166">
        <f>'Analysis_Additional (ADJUSTMT)'!AS26</f>
        <v>52831</v>
      </c>
      <c r="AB128" s="166">
        <f>'Analysis_Additional (ADJUSTMT)'!AT26</f>
        <v>66965</v>
      </c>
      <c r="AC128" s="166">
        <f>'Analysis_Additional (ADJUSTMT)'!AU26</f>
        <v>50397</v>
      </c>
      <c r="AD128" s="166">
        <f>'Analysis_Additional (ADJUSTMT)'!AV26</f>
        <v>45007</v>
      </c>
      <c r="AE128" s="166">
        <f>'Analysis_Additional (ADJUSTMT)'!AW26</f>
        <v>42011</v>
      </c>
      <c r="AF128" s="166">
        <f>'Analysis_Additional (ADJUSTMT)'!AX26</f>
        <v>39032</v>
      </c>
      <c r="AG128" s="166">
        <f>'Analysis_Additional (ADJUSTMT)'!AY26</f>
        <v>36070</v>
      </c>
      <c r="AH128" s="166">
        <f>'Analysis_Additional (ADJUSTMT)'!AZ26</f>
        <v>33124</v>
      </c>
    </row>
    <row r="129" spans="2:34" hidden="1" x14ac:dyDescent="0.45">
      <c r="B129" s="11" t="s">
        <v>99</v>
      </c>
      <c r="C129" s="11" t="str">
        <f>_xlfn.XLOOKUP($B129,FD_Lists!$B$4:$B$25,FD_Lists!C$4:C$25)</f>
        <v>Southern Water</v>
      </c>
      <c r="D129" s="11" t="str">
        <f>_xlfn.XLOOKUP($B129,FD_Lists!$B$4:$B$25,FD_Lists!D$4:D$25)</f>
        <v>England</v>
      </c>
      <c r="E129" s="11" t="str">
        <f>_xlfn.XLOOKUP($B129,FD_Lists!$B$4:$B$25,FD_Lists!E$4:E$25)</f>
        <v>Company</v>
      </c>
      <c r="F129" s="11" t="str">
        <f>_xlfn.XLOOKUP($B129,FD_Lists!$B$4:$B$25,FD_Lists!F$4:F$25)</f>
        <v>WaSC</v>
      </c>
      <c r="G129" s="12" t="s">
        <v>249</v>
      </c>
      <c r="H129" s="13" t="s">
        <v>538</v>
      </c>
      <c r="I129" s="13" t="str">
        <f t="shared" si="4"/>
        <v>SRNOUT5_10_G_PR24_OFWAT</v>
      </c>
      <c r="J129" s="13" t="s">
        <v>548</v>
      </c>
      <c r="K129" s="13" t="s">
        <v>549</v>
      </c>
      <c r="L129" s="13" t="s">
        <v>119</v>
      </c>
      <c r="M129" s="14" t="str">
        <f>VLOOKUP($H129, F_Outputs_Mapping!$B$5:$F$23, 2, FALSE)</f>
        <v>Total number of spills - assuming 100% monitoring - OFWAT view of company forecast</v>
      </c>
      <c r="N129" s="14" t="str">
        <f>VLOOKUP($H129, F_Outputs_Mapping!$B$5:$F$23, 3, FALSE)</f>
        <v>Number</v>
      </c>
      <c r="O129" s="14">
        <f>VLOOKUP($H129, F_Outputs_Mapping!$B$5:$F$23, 4, FALSE)</f>
        <v>0</v>
      </c>
      <c r="P129" s="83" t="s">
        <v>520</v>
      </c>
      <c r="Q129" s="83" t="s">
        <v>520</v>
      </c>
      <c r="R129" s="83" t="s">
        <v>520</v>
      </c>
      <c r="S129" s="83" t="s">
        <v>520</v>
      </c>
      <c r="T129" s="83" t="s">
        <v>520</v>
      </c>
      <c r="U129" s="83" t="s">
        <v>520</v>
      </c>
      <c r="V129" s="83" t="s">
        <v>520</v>
      </c>
      <c r="W129" s="83" t="s">
        <v>520</v>
      </c>
      <c r="X129" s="83" t="s">
        <v>520</v>
      </c>
      <c r="Y129" s="166">
        <f>'Analysis_Additional (ADJUSTMT)'!AQ27</f>
        <v>26328</v>
      </c>
      <c r="Z129" s="166">
        <f>'Analysis_Additional (ADJUSTMT)'!AR27</f>
        <v>21555</v>
      </c>
      <c r="AA129" s="166">
        <f>'Analysis_Additional (ADJUSTMT)'!AS27</f>
        <v>18875</v>
      </c>
      <c r="AB129" s="166">
        <f>'Analysis_Additional (ADJUSTMT)'!AT27</f>
        <v>32296</v>
      </c>
      <c r="AC129" s="166">
        <f>'Analysis_Additional (ADJUSTMT)'!AU27</f>
        <v>18115</v>
      </c>
      <c r="AD129" s="166">
        <f>'Analysis_Additional (ADJUSTMT)'!AV27</f>
        <v>17558</v>
      </c>
      <c r="AE129" s="166">
        <f>'Analysis_Additional (ADJUSTMT)'!AW27</f>
        <v>17519</v>
      </c>
      <c r="AF129" s="166">
        <f>'Analysis_Additional (ADJUSTMT)'!AX27</f>
        <v>16709</v>
      </c>
      <c r="AG129" s="166">
        <f>'Analysis_Additional (ADJUSTMT)'!AY27</f>
        <v>16709</v>
      </c>
      <c r="AH129" s="166">
        <f>'Analysis_Additional (ADJUSTMT)'!AZ27</f>
        <v>14357</v>
      </c>
    </row>
    <row r="130" spans="2:34" hidden="1" x14ac:dyDescent="0.45">
      <c r="B130" s="11" t="s">
        <v>100</v>
      </c>
      <c r="C130" s="11" t="str">
        <f>_xlfn.XLOOKUP($B130,FD_Lists!$B$4:$B$25,FD_Lists!C$4:C$25)</f>
        <v>Thames Water</v>
      </c>
      <c r="D130" s="11" t="str">
        <f>_xlfn.XLOOKUP($B130,FD_Lists!$B$4:$B$25,FD_Lists!D$4:D$25)</f>
        <v>England</v>
      </c>
      <c r="E130" s="11" t="str">
        <f>_xlfn.XLOOKUP($B130,FD_Lists!$B$4:$B$25,FD_Lists!E$4:E$25)</f>
        <v>Company</v>
      </c>
      <c r="F130" s="11" t="str">
        <f>_xlfn.XLOOKUP($B130,FD_Lists!$B$4:$B$25,FD_Lists!F$4:F$25)</f>
        <v>WaSC</v>
      </c>
      <c r="G130" s="12" t="s">
        <v>249</v>
      </c>
      <c r="H130" s="13" t="s">
        <v>538</v>
      </c>
      <c r="I130" s="13" t="str">
        <f t="shared" si="4"/>
        <v>TMSOUT5_10_G_PR24_OFWAT</v>
      </c>
      <c r="J130" s="13" t="s">
        <v>548</v>
      </c>
      <c r="K130" s="13" t="s">
        <v>549</v>
      </c>
      <c r="L130" s="13" t="s">
        <v>119</v>
      </c>
      <c r="M130" s="14" t="str">
        <f>VLOOKUP($H130, F_Outputs_Mapping!$B$5:$F$23, 2, FALSE)</f>
        <v>Total number of spills - assuming 100% monitoring - OFWAT view of company forecast</v>
      </c>
      <c r="N130" s="14" t="str">
        <f>VLOOKUP($H130, F_Outputs_Mapping!$B$5:$F$23, 3, FALSE)</f>
        <v>Number</v>
      </c>
      <c r="O130" s="14">
        <f>VLOOKUP($H130, F_Outputs_Mapping!$B$5:$F$23, 4, FALSE)</f>
        <v>0</v>
      </c>
      <c r="P130" s="83" t="s">
        <v>520</v>
      </c>
      <c r="Q130" s="83" t="s">
        <v>520</v>
      </c>
      <c r="R130" s="83" t="s">
        <v>520</v>
      </c>
      <c r="S130" s="83" t="s">
        <v>520</v>
      </c>
      <c r="T130" s="83" t="s">
        <v>520</v>
      </c>
      <c r="U130" s="83" t="s">
        <v>520</v>
      </c>
      <c r="V130" s="83" t="s">
        <v>520</v>
      </c>
      <c r="W130" s="83" t="s">
        <v>520</v>
      </c>
      <c r="X130" s="83" t="s">
        <v>520</v>
      </c>
      <c r="Y130" s="166">
        <f>'Analysis_Additional (ADJUSTMT)'!AQ28</f>
        <v>25682</v>
      </c>
      <c r="Z130" s="166">
        <f>'Analysis_Additional (ADJUSTMT)'!AR28</f>
        <v>20937</v>
      </c>
      <c r="AA130" s="166">
        <f>'Analysis_Additional (ADJUSTMT)'!AS28</f>
        <v>11284</v>
      </c>
      <c r="AB130" s="166">
        <f>'Analysis_Additional (ADJUSTMT)'!AT28</f>
        <v>18818</v>
      </c>
      <c r="AC130" s="166">
        <f>'Analysis_Additional (ADJUSTMT)'!AU28</f>
        <v>14732</v>
      </c>
      <c r="AD130" s="166">
        <f>'Analysis_Additional (ADJUSTMT)'!AV28</f>
        <v>13799</v>
      </c>
      <c r="AE130" s="166">
        <f>'Analysis_Additional (ADJUSTMT)'!AW28</f>
        <v>11914</v>
      </c>
      <c r="AF130" s="166">
        <f>'Analysis_Additional (ADJUSTMT)'!AX28</f>
        <v>11102</v>
      </c>
      <c r="AG130" s="166">
        <f>'Analysis_Additional (ADJUSTMT)'!AY28</f>
        <v>10987</v>
      </c>
      <c r="AH130" s="166">
        <f>'Analysis_Additional (ADJUSTMT)'!AZ28</f>
        <v>9320</v>
      </c>
    </row>
    <row r="131" spans="2:34" hidden="1" x14ac:dyDescent="0.45">
      <c r="B131" s="11" t="s">
        <v>101</v>
      </c>
      <c r="C131" s="11" t="str">
        <f>_xlfn.XLOOKUP($B131,FD_Lists!$B$4:$B$25,FD_Lists!C$4:C$25)</f>
        <v xml:space="preserve">United Utilities </v>
      </c>
      <c r="D131" s="11" t="str">
        <f>_xlfn.XLOOKUP($B131,FD_Lists!$B$4:$B$25,FD_Lists!D$4:D$25)</f>
        <v>England</v>
      </c>
      <c r="E131" s="11" t="str">
        <f>_xlfn.XLOOKUP($B131,FD_Lists!$B$4:$B$25,FD_Lists!E$4:E$25)</f>
        <v>Company</v>
      </c>
      <c r="F131" s="11" t="str">
        <f>_xlfn.XLOOKUP($B131,FD_Lists!$B$4:$B$25,FD_Lists!F$4:F$25)</f>
        <v>WaSC</v>
      </c>
      <c r="G131" s="12" t="s">
        <v>249</v>
      </c>
      <c r="H131" s="13" t="s">
        <v>538</v>
      </c>
      <c r="I131" s="13" t="str">
        <f t="shared" si="4"/>
        <v>NWTOUT5_10_G_PR24_OFWAT</v>
      </c>
      <c r="J131" s="13" t="s">
        <v>548</v>
      </c>
      <c r="K131" s="13" t="s">
        <v>549</v>
      </c>
      <c r="L131" s="13" t="s">
        <v>119</v>
      </c>
      <c r="M131" s="14" t="str">
        <f>VLOOKUP($H131, F_Outputs_Mapping!$B$5:$F$23, 2, FALSE)</f>
        <v>Total number of spills - assuming 100% monitoring - OFWAT view of company forecast</v>
      </c>
      <c r="N131" s="14" t="str">
        <f>VLOOKUP($H131, F_Outputs_Mapping!$B$5:$F$23, 3, FALSE)</f>
        <v>Number</v>
      </c>
      <c r="O131" s="14">
        <f>VLOOKUP($H131, F_Outputs_Mapping!$B$5:$F$23, 4, FALSE)</f>
        <v>0</v>
      </c>
      <c r="P131" s="83" t="s">
        <v>520</v>
      </c>
      <c r="Q131" s="83" t="s">
        <v>520</v>
      </c>
      <c r="R131" s="83" t="s">
        <v>520</v>
      </c>
      <c r="S131" s="83" t="s">
        <v>520</v>
      </c>
      <c r="T131" s="83" t="s">
        <v>520</v>
      </c>
      <c r="U131" s="83" t="s">
        <v>520</v>
      </c>
      <c r="V131" s="83" t="s">
        <v>520</v>
      </c>
      <c r="W131" s="83" t="s">
        <v>520</v>
      </c>
      <c r="X131" s="83" t="s">
        <v>520</v>
      </c>
      <c r="Y131" s="166">
        <f>'Analysis_Additional (ADJUSTMT)'!AQ29</f>
        <v>119581</v>
      </c>
      <c r="Z131" s="166">
        <f>'Analysis_Additional (ADJUSTMT)'!AR29</f>
        <v>96974</v>
      </c>
      <c r="AA131" s="166">
        <f>'Analysis_Additional (ADJUSTMT)'!AS29</f>
        <v>85494</v>
      </c>
      <c r="AB131" s="166">
        <f>'Analysis_Additional (ADJUSTMT)'!AT29</f>
        <v>105502</v>
      </c>
      <c r="AC131" s="166">
        <f>'Analysis_Additional (ADJUSTMT)'!AU29</f>
        <v>62547</v>
      </c>
      <c r="AD131" s="166">
        <f>'Analysis_Additional (ADJUSTMT)'!AV29</f>
        <v>59735</v>
      </c>
      <c r="AE131" s="166">
        <f>'Analysis_Additional (ADJUSTMT)'!AW29</f>
        <v>57809</v>
      </c>
      <c r="AF131" s="166">
        <f>'Analysis_Additional (ADJUSTMT)'!AX29</f>
        <v>54612</v>
      </c>
      <c r="AG131" s="166">
        <f>'Analysis_Additional (ADJUSTMT)'!AY29</f>
        <v>50509</v>
      </c>
      <c r="AH131" s="166">
        <f>'Analysis_Additional (ADJUSTMT)'!AZ29</f>
        <v>42416</v>
      </c>
    </row>
    <row r="132" spans="2:34" hidden="1" x14ac:dyDescent="0.45">
      <c r="B132" s="11" t="s">
        <v>102</v>
      </c>
      <c r="C132" s="11" t="str">
        <f>_xlfn.XLOOKUP($B132,FD_Lists!$B$4:$B$25,FD_Lists!C$4:C$25)</f>
        <v>Wessex Water</v>
      </c>
      <c r="D132" s="11" t="str">
        <f>_xlfn.XLOOKUP($B132,FD_Lists!$B$4:$B$25,FD_Lists!D$4:D$25)</f>
        <v>England</v>
      </c>
      <c r="E132" s="11" t="str">
        <f>_xlfn.XLOOKUP($B132,FD_Lists!$B$4:$B$25,FD_Lists!E$4:E$25)</f>
        <v>Company</v>
      </c>
      <c r="F132" s="11" t="str">
        <f>_xlfn.XLOOKUP($B132,FD_Lists!$B$4:$B$25,FD_Lists!F$4:F$25)</f>
        <v>WaSC</v>
      </c>
      <c r="G132" s="12" t="s">
        <v>249</v>
      </c>
      <c r="H132" s="13" t="s">
        <v>538</v>
      </c>
      <c r="I132" s="13" t="str">
        <f t="shared" si="4"/>
        <v>WSXOUT5_10_G_PR24_OFWAT</v>
      </c>
      <c r="J132" s="13" t="s">
        <v>548</v>
      </c>
      <c r="K132" s="13" t="s">
        <v>549</v>
      </c>
      <c r="L132" s="13" t="s">
        <v>119</v>
      </c>
      <c r="M132" s="14" t="str">
        <f>VLOOKUP($H132, F_Outputs_Mapping!$B$5:$F$23, 2, FALSE)</f>
        <v>Total number of spills - assuming 100% monitoring - OFWAT view of company forecast</v>
      </c>
      <c r="N132" s="14" t="str">
        <f>VLOOKUP($H132, F_Outputs_Mapping!$B$5:$F$23, 3, FALSE)</f>
        <v>Number</v>
      </c>
      <c r="O132" s="14">
        <f>VLOOKUP($H132, F_Outputs_Mapping!$B$5:$F$23, 4, FALSE)</f>
        <v>0</v>
      </c>
      <c r="P132" s="83" t="s">
        <v>520</v>
      </c>
      <c r="Q132" s="83" t="s">
        <v>520</v>
      </c>
      <c r="R132" s="83" t="s">
        <v>520</v>
      </c>
      <c r="S132" s="83" t="s">
        <v>520</v>
      </c>
      <c r="T132" s="83" t="s">
        <v>520</v>
      </c>
      <c r="U132" s="83" t="s">
        <v>520</v>
      </c>
      <c r="V132" s="83" t="s">
        <v>520</v>
      </c>
      <c r="W132" s="83" t="s">
        <v>520</v>
      </c>
      <c r="X132" s="83" t="s">
        <v>520</v>
      </c>
      <c r="Y132" s="166">
        <f>'Analysis_Additional (ADJUSTMT)'!AQ30</f>
        <v>40041</v>
      </c>
      <c r="Z132" s="166">
        <f>'Analysis_Additional (ADJUSTMT)'!AR30</f>
        <v>29176</v>
      </c>
      <c r="AA132" s="166">
        <f>'Analysis_Additional (ADJUSTMT)'!AS30</f>
        <v>23983</v>
      </c>
      <c r="AB132" s="166">
        <f>'Analysis_Additional (ADJUSTMT)'!AT30</f>
        <v>41453</v>
      </c>
      <c r="AC132" s="166">
        <f>'Analysis_Additional (ADJUSTMT)'!AU30</f>
        <v>31093</v>
      </c>
      <c r="AD132" s="166">
        <f>'Analysis_Additional (ADJUSTMT)'!AV30</f>
        <v>30433</v>
      </c>
      <c r="AE132" s="166">
        <f>'Analysis_Additional (ADJUSTMT)'!AW30</f>
        <v>30433</v>
      </c>
      <c r="AF132" s="166">
        <f>'Analysis_Additional (ADJUSTMT)'!AX30</f>
        <v>29474</v>
      </c>
      <c r="AG132" s="166">
        <f>'Analysis_Additional (ADJUSTMT)'!AY30</f>
        <v>28490</v>
      </c>
      <c r="AH132" s="166">
        <f>'Analysis_Additional (ADJUSTMT)'!AZ30</f>
        <v>25900</v>
      </c>
    </row>
    <row r="133" spans="2:34" hidden="1" x14ac:dyDescent="0.45">
      <c r="B133" s="11" t="s">
        <v>103</v>
      </c>
      <c r="C133" s="11" t="str">
        <f>_xlfn.XLOOKUP($B133,FD_Lists!$B$4:$B$25,FD_Lists!C$4:C$25)</f>
        <v>Yorkshire Water</v>
      </c>
      <c r="D133" s="11" t="str">
        <f>_xlfn.XLOOKUP($B133,FD_Lists!$B$4:$B$25,FD_Lists!D$4:D$25)</f>
        <v>England</v>
      </c>
      <c r="E133" s="11" t="str">
        <f>_xlfn.XLOOKUP($B133,FD_Lists!$B$4:$B$25,FD_Lists!E$4:E$25)</f>
        <v>Company</v>
      </c>
      <c r="F133" s="11" t="str">
        <f>_xlfn.XLOOKUP($B133,FD_Lists!$B$4:$B$25,FD_Lists!F$4:F$25)</f>
        <v>WaSC</v>
      </c>
      <c r="G133" s="12" t="s">
        <v>249</v>
      </c>
      <c r="H133" s="13" t="s">
        <v>538</v>
      </c>
      <c r="I133" s="13" t="str">
        <f t="shared" si="4"/>
        <v>YKYOUT5_10_G_PR24_OFWAT</v>
      </c>
      <c r="J133" s="13" t="s">
        <v>548</v>
      </c>
      <c r="K133" s="13" t="s">
        <v>549</v>
      </c>
      <c r="L133" s="13" t="s">
        <v>119</v>
      </c>
      <c r="M133" s="14" t="str">
        <f>VLOOKUP($H133, F_Outputs_Mapping!$B$5:$F$23, 2, FALSE)</f>
        <v>Total number of spills - assuming 100% monitoring - OFWAT view of company forecast</v>
      </c>
      <c r="N133" s="14" t="str">
        <f>VLOOKUP($H133, F_Outputs_Mapping!$B$5:$F$23, 3, FALSE)</f>
        <v>Number</v>
      </c>
      <c r="O133" s="14">
        <f>VLOOKUP($H133, F_Outputs_Mapping!$B$5:$F$23, 4, FALSE)</f>
        <v>0</v>
      </c>
      <c r="P133" s="83" t="s">
        <v>520</v>
      </c>
      <c r="Q133" s="83" t="s">
        <v>520</v>
      </c>
      <c r="R133" s="83" t="s">
        <v>520</v>
      </c>
      <c r="S133" s="83" t="s">
        <v>520</v>
      </c>
      <c r="T133" s="83" t="s">
        <v>520</v>
      </c>
      <c r="U133" s="83" t="s">
        <v>520</v>
      </c>
      <c r="V133" s="83" t="s">
        <v>520</v>
      </c>
      <c r="W133" s="83" t="s">
        <v>520</v>
      </c>
      <c r="X133" s="83" t="s">
        <v>520</v>
      </c>
      <c r="Y133" s="166">
        <f>'Analysis_Additional (ADJUSTMT)'!AQ31</f>
        <v>72676</v>
      </c>
      <c r="Z133" s="166">
        <f>'Analysis_Additional (ADJUSTMT)'!AR31</f>
        <v>80519</v>
      </c>
      <c r="AA133" s="166">
        <f>'Analysis_Additional (ADJUSTMT)'!AS31</f>
        <v>62765</v>
      </c>
      <c r="AB133" s="166">
        <f>'Analysis_Additional (ADJUSTMT)'!AT31</f>
        <v>84003</v>
      </c>
      <c r="AC133" s="166">
        <f>'Analysis_Additional (ADJUSTMT)'!AU31</f>
        <v>78328</v>
      </c>
      <c r="AD133" s="166">
        <f>'Analysis_Additional (ADJUSTMT)'!AV31</f>
        <v>67198</v>
      </c>
      <c r="AE133" s="166">
        <f>'Analysis_Additional (ADJUSTMT)'!AW31</f>
        <v>63627</v>
      </c>
      <c r="AF133" s="166">
        <f>'Analysis_Additional (ADJUSTMT)'!AX31</f>
        <v>61983</v>
      </c>
      <c r="AG133" s="166">
        <f>'Analysis_Additional (ADJUSTMT)'!AY31</f>
        <v>58149</v>
      </c>
      <c r="AH133" s="166">
        <f>'Analysis_Additional (ADJUSTMT)'!AZ31</f>
        <v>44696</v>
      </c>
    </row>
    <row r="134" spans="2:34" hidden="1" x14ac:dyDescent="0.45">
      <c r="B134" s="11" t="s">
        <v>121</v>
      </c>
      <c r="C134" s="11" t="str">
        <f>_xlfn.XLOOKUP($B134,FD_Lists!$B$4:$B$25,FD_Lists!C$4:C$25)</f>
        <v>Affinity Water</v>
      </c>
      <c r="D134" s="11" t="str">
        <f>_xlfn.XLOOKUP($B134,FD_Lists!$B$4:$B$25,FD_Lists!D$4:D$25)</f>
        <v>England</v>
      </c>
      <c r="E134" s="11" t="str">
        <f>_xlfn.XLOOKUP($B134,FD_Lists!$B$4:$B$25,FD_Lists!E$4:E$25)</f>
        <v>Company</v>
      </c>
      <c r="F134" s="11" t="str">
        <f>_xlfn.XLOOKUP($B134,FD_Lists!$B$4:$B$25,FD_Lists!F$4:F$25)</f>
        <v>WoC</v>
      </c>
      <c r="G134" s="12" t="s">
        <v>249</v>
      </c>
      <c r="H134" s="13" t="s">
        <v>538</v>
      </c>
      <c r="I134" s="13" t="str">
        <f t="shared" si="4"/>
        <v>AFWOUT5_10_G_PR24_OFWAT</v>
      </c>
      <c r="J134" s="13" t="s">
        <v>548</v>
      </c>
      <c r="K134" s="13" t="s">
        <v>549</v>
      </c>
      <c r="L134" s="13" t="s">
        <v>119</v>
      </c>
      <c r="M134" s="14" t="str">
        <f>VLOOKUP($H134, F_Outputs_Mapping!$B$5:$F$23, 2, FALSE)</f>
        <v>Total number of spills - assuming 100% monitoring - OFWAT view of company forecast</v>
      </c>
      <c r="N134" s="14" t="str">
        <f>VLOOKUP($H134, F_Outputs_Mapping!$B$5:$F$23, 3, FALSE)</f>
        <v>Number</v>
      </c>
      <c r="O134" s="14">
        <f>VLOOKUP($H134, F_Outputs_Mapping!$B$5:$F$23, 4, FALSE)</f>
        <v>0</v>
      </c>
      <c r="P134" s="83" t="s">
        <v>520</v>
      </c>
      <c r="Q134" s="83" t="s">
        <v>520</v>
      </c>
      <c r="R134" s="83" t="s">
        <v>520</v>
      </c>
      <c r="S134" s="83" t="s">
        <v>520</v>
      </c>
      <c r="T134" s="83" t="s">
        <v>520</v>
      </c>
      <c r="U134" s="83" t="s">
        <v>520</v>
      </c>
      <c r="V134" s="83" t="s">
        <v>520</v>
      </c>
      <c r="W134" s="83" t="s">
        <v>520</v>
      </c>
      <c r="X134" s="83" t="s">
        <v>520</v>
      </c>
      <c r="Y134" s="166" t="s">
        <v>520</v>
      </c>
      <c r="Z134" s="166" t="s">
        <v>520</v>
      </c>
      <c r="AA134" s="166" t="s">
        <v>520</v>
      </c>
      <c r="AB134" s="166" t="s">
        <v>520</v>
      </c>
      <c r="AC134" s="166" t="s">
        <v>520</v>
      </c>
      <c r="AD134" s="83" t="s">
        <v>520</v>
      </c>
      <c r="AE134" s="83" t="s">
        <v>520</v>
      </c>
      <c r="AF134" s="83" t="s">
        <v>520</v>
      </c>
      <c r="AG134" s="83" t="s">
        <v>520</v>
      </c>
      <c r="AH134" s="83" t="s">
        <v>520</v>
      </c>
    </row>
    <row r="135" spans="2:34" hidden="1" x14ac:dyDescent="0.45">
      <c r="B135" s="11" t="s">
        <v>122</v>
      </c>
      <c r="C135" s="11" t="str">
        <f>_xlfn.XLOOKUP($B135,FD_Lists!$B$4:$B$25,FD_Lists!C$4:C$25)</f>
        <v>Portsmouth Water</v>
      </c>
      <c r="D135" s="11" t="str">
        <f>_xlfn.XLOOKUP($B135,FD_Lists!$B$4:$B$25,FD_Lists!D$4:D$25)</f>
        <v>England</v>
      </c>
      <c r="E135" s="11" t="str">
        <f>_xlfn.XLOOKUP($B135,FD_Lists!$B$4:$B$25,FD_Lists!E$4:E$25)</f>
        <v>Company</v>
      </c>
      <c r="F135" s="11" t="str">
        <f>_xlfn.XLOOKUP($B135,FD_Lists!$B$4:$B$25,FD_Lists!F$4:F$25)</f>
        <v>WoC</v>
      </c>
      <c r="G135" s="12" t="s">
        <v>249</v>
      </c>
      <c r="H135" s="13" t="s">
        <v>538</v>
      </c>
      <c r="I135" s="13" t="str">
        <f t="shared" si="4"/>
        <v>PRTOUT5_10_G_PR24_OFWAT</v>
      </c>
      <c r="J135" s="13" t="s">
        <v>548</v>
      </c>
      <c r="K135" s="13" t="s">
        <v>549</v>
      </c>
      <c r="L135" s="13" t="s">
        <v>119</v>
      </c>
      <c r="M135" s="14" t="str">
        <f>VLOOKUP($H135, F_Outputs_Mapping!$B$5:$F$23, 2, FALSE)</f>
        <v>Total number of spills - assuming 100% monitoring - OFWAT view of company forecast</v>
      </c>
      <c r="N135" s="14" t="str">
        <f>VLOOKUP($H135, F_Outputs_Mapping!$B$5:$F$23, 3, FALSE)</f>
        <v>Number</v>
      </c>
      <c r="O135" s="14">
        <f>VLOOKUP($H135, F_Outputs_Mapping!$B$5:$F$23, 4, FALSE)</f>
        <v>0</v>
      </c>
      <c r="P135" s="83" t="s">
        <v>520</v>
      </c>
      <c r="Q135" s="83" t="s">
        <v>520</v>
      </c>
      <c r="R135" s="83" t="s">
        <v>520</v>
      </c>
      <c r="S135" s="83" t="s">
        <v>520</v>
      </c>
      <c r="T135" s="83" t="s">
        <v>520</v>
      </c>
      <c r="U135" s="83" t="s">
        <v>520</v>
      </c>
      <c r="V135" s="83" t="s">
        <v>520</v>
      </c>
      <c r="W135" s="83" t="s">
        <v>520</v>
      </c>
      <c r="X135" s="83" t="s">
        <v>520</v>
      </c>
      <c r="Y135" s="166" t="s">
        <v>520</v>
      </c>
      <c r="Z135" s="166" t="s">
        <v>520</v>
      </c>
      <c r="AA135" s="166" t="s">
        <v>520</v>
      </c>
      <c r="AB135" s="166" t="s">
        <v>520</v>
      </c>
      <c r="AC135" s="166" t="s">
        <v>520</v>
      </c>
      <c r="AD135" s="83" t="s">
        <v>520</v>
      </c>
      <c r="AE135" s="83" t="s">
        <v>520</v>
      </c>
      <c r="AF135" s="83" t="s">
        <v>520</v>
      </c>
      <c r="AG135" s="83" t="s">
        <v>520</v>
      </c>
      <c r="AH135" s="83" t="s">
        <v>520</v>
      </c>
    </row>
    <row r="136" spans="2:34" hidden="1" x14ac:dyDescent="0.45">
      <c r="B136" s="11" t="s">
        <v>123</v>
      </c>
      <c r="C136" s="11" t="str">
        <f>_xlfn.XLOOKUP($B136,FD_Lists!$B$4:$B$25,FD_Lists!C$4:C$25)</f>
        <v>South East Water</v>
      </c>
      <c r="D136" s="11" t="str">
        <f>_xlfn.XLOOKUP($B136,FD_Lists!$B$4:$B$25,FD_Lists!D$4:D$25)</f>
        <v>England</v>
      </c>
      <c r="E136" s="11" t="str">
        <f>_xlfn.XLOOKUP($B136,FD_Lists!$B$4:$B$25,FD_Lists!E$4:E$25)</f>
        <v>Company</v>
      </c>
      <c r="F136" s="11" t="str">
        <f>_xlfn.XLOOKUP($B136,FD_Lists!$B$4:$B$25,FD_Lists!F$4:F$25)</f>
        <v>WoC</v>
      </c>
      <c r="G136" s="12" t="s">
        <v>249</v>
      </c>
      <c r="H136" s="13" t="s">
        <v>538</v>
      </c>
      <c r="I136" s="13" t="str">
        <f t="shared" si="4"/>
        <v>SEWOUT5_10_G_PR24_OFWAT</v>
      </c>
      <c r="J136" s="13" t="s">
        <v>548</v>
      </c>
      <c r="K136" s="13" t="s">
        <v>549</v>
      </c>
      <c r="L136" s="13" t="s">
        <v>119</v>
      </c>
      <c r="M136" s="14" t="str">
        <f>VLOOKUP($H136, F_Outputs_Mapping!$B$5:$F$23, 2, FALSE)</f>
        <v>Total number of spills - assuming 100% monitoring - OFWAT view of company forecast</v>
      </c>
      <c r="N136" s="14" t="str">
        <f>VLOOKUP($H136, F_Outputs_Mapping!$B$5:$F$23, 3, FALSE)</f>
        <v>Number</v>
      </c>
      <c r="O136" s="14">
        <f>VLOOKUP($H136, F_Outputs_Mapping!$B$5:$F$23, 4, FALSE)</f>
        <v>0</v>
      </c>
      <c r="P136" s="83" t="s">
        <v>520</v>
      </c>
      <c r="Q136" s="83" t="s">
        <v>520</v>
      </c>
      <c r="R136" s="83" t="s">
        <v>520</v>
      </c>
      <c r="S136" s="83" t="s">
        <v>520</v>
      </c>
      <c r="T136" s="83" t="s">
        <v>520</v>
      </c>
      <c r="U136" s="83" t="s">
        <v>520</v>
      </c>
      <c r="V136" s="83" t="s">
        <v>520</v>
      </c>
      <c r="W136" s="83" t="s">
        <v>520</v>
      </c>
      <c r="X136" s="83" t="s">
        <v>520</v>
      </c>
      <c r="Y136" s="166" t="s">
        <v>520</v>
      </c>
      <c r="Z136" s="166" t="s">
        <v>520</v>
      </c>
      <c r="AA136" s="166" t="s">
        <v>520</v>
      </c>
      <c r="AB136" s="166" t="s">
        <v>520</v>
      </c>
      <c r="AC136" s="166" t="s">
        <v>520</v>
      </c>
      <c r="AD136" s="83" t="s">
        <v>520</v>
      </c>
      <c r="AE136" s="83" t="s">
        <v>520</v>
      </c>
      <c r="AF136" s="83" t="s">
        <v>520</v>
      </c>
      <c r="AG136" s="83" t="s">
        <v>520</v>
      </c>
      <c r="AH136" s="83" t="s">
        <v>520</v>
      </c>
    </row>
    <row r="137" spans="2:34" hidden="1" x14ac:dyDescent="0.45">
      <c r="B137" s="11" t="s">
        <v>124</v>
      </c>
      <c r="C137" s="11" t="str">
        <f>_xlfn.XLOOKUP($B137,FD_Lists!$B$4:$B$25,FD_Lists!C$4:C$25)</f>
        <v>South Staffordshire Water</v>
      </c>
      <c r="D137" s="11" t="str">
        <f>_xlfn.XLOOKUP($B137,FD_Lists!$B$4:$B$25,FD_Lists!D$4:D$25)</f>
        <v>England</v>
      </c>
      <c r="E137" s="11" t="str">
        <f>_xlfn.XLOOKUP($B137,FD_Lists!$B$4:$B$25,FD_Lists!E$4:E$25)</f>
        <v>Company</v>
      </c>
      <c r="F137" s="11" t="str">
        <f>_xlfn.XLOOKUP($B137,FD_Lists!$B$4:$B$25,FD_Lists!F$4:F$25)</f>
        <v>WoC</v>
      </c>
      <c r="G137" s="12" t="s">
        <v>249</v>
      </c>
      <c r="H137" s="13" t="s">
        <v>538</v>
      </c>
      <c r="I137" s="13" t="str">
        <f t="shared" si="4"/>
        <v>SSCOUT5_10_G_PR24_OFWAT</v>
      </c>
      <c r="J137" s="13" t="s">
        <v>548</v>
      </c>
      <c r="K137" s="13" t="s">
        <v>549</v>
      </c>
      <c r="L137" s="13" t="s">
        <v>119</v>
      </c>
      <c r="M137" s="14" t="str">
        <f>VLOOKUP($H137, F_Outputs_Mapping!$B$5:$F$23, 2, FALSE)</f>
        <v>Total number of spills - assuming 100% monitoring - OFWAT view of company forecast</v>
      </c>
      <c r="N137" s="14" t="str">
        <f>VLOOKUP($H137, F_Outputs_Mapping!$B$5:$F$23, 3, FALSE)</f>
        <v>Number</v>
      </c>
      <c r="O137" s="14">
        <f>VLOOKUP($H137, F_Outputs_Mapping!$B$5:$F$23, 4, FALSE)</f>
        <v>0</v>
      </c>
      <c r="P137" s="83" t="s">
        <v>520</v>
      </c>
      <c r="Q137" s="83" t="s">
        <v>520</v>
      </c>
      <c r="R137" s="83" t="s">
        <v>520</v>
      </c>
      <c r="S137" s="83" t="s">
        <v>520</v>
      </c>
      <c r="T137" s="83" t="s">
        <v>520</v>
      </c>
      <c r="U137" s="83" t="s">
        <v>520</v>
      </c>
      <c r="V137" s="83" t="s">
        <v>520</v>
      </c>
      <c r="W137" s="83" t="s">
        <v>520</v>
      </c>
      <c r="X137" s="83" t="s">
        <v>520</v>
      </c>
      <c r="Y137" s="166" t="s">
        <v>520</v>
      </c>
      <c r="Z137" s="166" t="s">
        <v>520</v>
      </c>
      <c r="AA137" s="166" t="s">
        <v>520</v>
      </c>
      <c r="AB137" s="166" t="s">
        <v>520</v>
      </c>
      <c r="AC137" s="166" t="s">
        <v>520</v>
      </c>
      <c r="AD137" s="83" t="s">
        <v>520</v>
      </c>
      <c r="AE137" s="83" t="s">
        <v>520</v>
      </c>
      <c r="AF137" s="83" t="s">
        <v>520</v>
      </c>
      <c r="AG137" s="83" t="s">
        <v>520</v>
      </c>
      <c r="AH137" s="83" t="s">
        <v>520</v>
      </c>
    </row>
    <row r="138" spans="2:34" hidden="1" x14ac:dyDescent="0.45">
      <c r="B138" s="11" t="s">
        <v>125</v>
      </c>
      <c r="C138" s="11" t="str">
        <f>_xlfn.XLOOKUP($B138,FD_Lists!$B$4:$B$25,FD_Lists!C$4:C$25)</f>
        <v>SES Water</v>
      </c>
      <c r="D138" s="11" t="str">
        <f>_xlfn.XLOOKUP($B138,FD_Lists!$B$4:$B$25,FD_Lists!D$4:D$25)</f>
        <v>England</v>
      </c>
      <c r="E138" s="11" t="str">
        <f>_xlfn.XLOOKUP($B138,FD_Lists!$B$4:$B$25,FD_Lists!E$4:E$25)</f>
        <v>Company</v>
      </c>
      <c r="F138" s="11" t="str">
        <f>_xlfn.XLOOKUP($B138,FD_Lists!$B$4:$B$25,FD_Lists!F$4:F$25)</f>
        <v>WoC</v>
      </c>
      <c r="G138" s="12" t="s">
        <v>249</v>
      </c>
      <c r="H138" s="13" t="s">
        <v>538</v>
      </c>
      <c r="I138" s="13" t="str">
        <f t="shared" si="4"/>
        <v>SESOUT5_10_G_PR24_OFWAT</v>
      </c>
      <c r="J138" s="13" t="s">
        <v>548</v>
      </c>
      <c r="K138" s="13" t="s">
        <v>549</v>
      </c>
      <c r="L138" s="13" t="s">
        <v>119</v>
      </c>
      <c r="M138" s="14" t="str">
        <f>VLOOKUP($H138, F_Outputs_Mapping!$B$5:$F$23, 2, FALSE)</f>
        <v>Total number of spills - assuming 100% monitoring - OFWAT view of company forecast</v>
      </c>
      <c r="N138" s="14" t="str">
        <f>VLOOKUP($H138, F_Outputs_Mapping!$B$5:$F$23, 3, FALSE)</f>
        <v>Number</v>
      </c>
      <c r="O138" s="14">
        <f>VLOOKUP($H138, F_Outputs_Mapping!$B$5:$F$23, 4, FALSE)</f>
        <v>0</v>
      </c>
      <c r="P138" s="83" t="s">
        <v>520</v>
      </c>
      <c r="Q138" s="83" t="s">
        <v>520</v>
      </c>
      <c r="R138" s="83" t="s">
        <v>520</v>
      </c>
      <c r="S138" s="83" t="s">
        <v>520</v>
      </c>
      <c r="T138" s="83" t="s">
        <v>520</v>
      </c>
      <c r="U138" s="83" t="s">
        <v>520</v>
      </c>
      <c r="V138" s="83" t="s">
        <v>520</v>
      </c>
      <c r="W138" s="83" t="s">
        <v>520</v>
      </c>
      <c r="X138" s="83" t="s">
        <v>520</v>
      </c>
      <c r="Y138" s="166" t="s">
        <v>520</v>
      </c>
      <c r="Z138" s="166" t="s">
        <v>520</v>
      </c>
      <c r="AA138" s="166" t="s">
        <v>520</v>
      </c>
      <c r="AB138" s="166" t="s">
        <v>520</v>
      </c>
      <c r="AC138" s="166" t="s">
        <v>520</v>
      </c>
      <c r="AD138" s="83" t="s">
        <v>520</v>
      </c>
      <c r="AE138" s="83" t="s">
        <v>520</v>
      </c>
      <c r="AF138" s="83" t="s">
        <v>520</v>
      </c>
      <c r="AG138" s="83" t="s">
        <v>520</v>
      </c>
      <c r="AH138" s="83" t="s">
        <v>520</v>
      </c>
    </row>
    <row r="139" spans="2:34" hidden="1" x14ac:dyDescent="0.45">
      <c r="B139" s="11" t="s">
        <v>98</v>
      </c>
      <c r="C139" s="11" t="str">
        <f>_xlfn.XLOOKUP($B139,FD_Lists!$B$4:$B$25,FD_Lists!C$4:C$25)</f>
        <v>South West Water</v>
      </c>
      <c r="D139" s="11" t="str">
        <f>_xlfn.XLOOKUP($B139,FD_Lists!$B$4:$B$25,FD_Lists!D$4:D$25)</f>
        <v>England</v>
      </c>
      <c r="E139" s="11" t="str">
        <f>_xlfn.XLOOKUP($B139,FD_Lists!$B$4:$B$25,FD_Lists!E$4:E$25)</f>
        <v>Company</v>
      </c>
      <c r="F139" s="11" t="str">
        <f>_xlfn.XLOOKUP($B139,FD_Lists!$B$4:$B$25,FD_Lists!F$4:F$25)</f>
        <v>WaSC</v>
      </c>
      <c r="G139" s="12" t="s">
        <v>249</v>
      </c>
      <c r="H139" s="13" t="s">
        <v>538</v>
      </c>
      <c r="I139" s="13" t="str">
        <f t="shared" si="4"/>
        <v>SWBOUT5_10_G_PR24_OFWAT</v>
      </c>
      <c r="J139" s="13" t="s">
        <v>548</v>
      </c>
      <c r="K139" s="13" t="s">
        <v>549</v>
      </c>
      <c r="L139" s="13" t="s">
        <v>119</v>
      </c>
      <c r="M139" s="14" t="str">
        <f>VLOOKUP($H139, F_Outputs_Mapping!$B$5:$F$23, 2, FALSE)</f>
        <v>Total number of spills - assuming 100% monitoring - OFWAT view of company forecast</v>
      </c>
      <c r="N139" s="14" t="str">
        <f>VLOOKUP($H139, F_Outputs_Mapping!$B$5:$F$23, 3, FALSE)</f>
        <v>Number</v>
      </c>
      <c r="O139" s="14">
        <f>VLOOKUP($H139, F_Outputs_Mapping!$B$5:$F$23, 4, FALSE)</f>
        <v>0</v>
      </c>
      <c r="P139" s="83" t="s">
        <v>520</v>
      </c>
      <c r="Q139" s="83" t="s">
        <v>520</v>
      </c>
      <c r="R139" s="83" t="s">
        <v>520</v>
      </c>
      <c r="S139" s="83" t="s">
        <v>520</v>
      </c>
      <c r="T139" s="83" t="s">
        <v>520</v>
      </c>
      <c r="U139" s="83" t="s">
        <v>520</v>
      </c>
      <c r="V139" s="83" t="s">
        <v>520</v>
      </c>
      <c r="W139" s="83" t="s">
        <v>520</v>
      </c>
      <c r="X139" s="83" t="s">
        <v>520</v>
      </c>
      <c r="Y139" s="166">
        <f>'Analysis_Additional (ADJUSTMT)'!AQ37</f>
        <v>42112</v>
      </c>
      <c r="Z139" s="166">
        <f>'Analysis_Additional (ADJUSTMT)'!AR37</f>
        <v>42541</v>
      </c>
      <c r="AA139" s="166">
        <f>'Analysis_Additional (ADJUSTMT)'!AS37</f>
        <v>37616</v>
      </c>
      <c r="AB139" s="166">
        <f>'Analysis_Additional (ADJUSTMT)'!AT37</f>
        <v>55049</v>
      </c>
      <c r="AC139" s="166">
        <f>'Analysis_Additional (ADJUSTMT)'!AU37</f>
        <v>37489</v>
      </c>
      <c r="AD139" s="166">
        <f>'Analysis_Additional (ADJUSTMT)'!AV37</f>
        <v>27780</v>
      </c>
      <c r="AE139" s="166">
        <f>'Analysis_Additional (ADJUSTMT)'!AW37</f>
        <v>27405</v>
      </c>
      <c r="AF139" s="166">
        <f>'Analysis_Additional (ADJUSTMT)'!AX37</f>
        <v>26002</v>
      </c>
      <c r="AG139" s="166">
        <f>'Analysis_Additional (ADJUSTMT)'!AY37</f>
        <v>24696</v>
      </c>
      <c r="AH139" s="166">
        <f>'Analysis_Additional (ADJUSTMT)'!AZ37</f>
        <v>22919</v>
      </c>
    </row>
    <row r="140" spans="2:34" hidden="1" x14ac:dyDescent="0.45">
      <c r="B140" s="11" t="s">
        <v>126</v>
      </c>
      <c r="C140" s="11" t="str">
        <f>_xlfn.XLOOKUP($B140,FD_Lists!$B$4:$B$25,FD_Lists!C$4:C$25)</f>
        <v>Bristol Water</v>
      </c>
      <c r="D140" s="11" t="str">
        <f>_xlfn.XLOOKUP($B140,FD_Lists!$B$4:$B$25,FD_Lists!D$4:D$25)</f>
        <v>England</v>
      </c>
      <c r="E140" s="11" t="str">
        <f>_xlfn.XLOOKUP($B140,FD_Lists!$B$4:$B$25,FD_Lists!E$4:E$25)</f>
        <v>Company</v>
      </c>
      <c r="F140" s="11" t="str">
        <f>_xlfn.XLOOKUP($B140,FD_Lists!$B$4:$B$25,FD_Lists!F$4:F$25)</f>
        <v>WoC</v>
      </c>
      <c r="G140" s="12" t="s">
        <v>249</v>
      </c>
      <c r="H140" s="13" t="s">
        <v>538</v>
      </c>
      <c r="I140" s="13" t="str">
        <f t="shared" si="4"/>
        <v>BRLOUT5_10_G_PR24_OFWAT</v>
      </c>
      <c r="J140" s="13" t="s">
        <v>548</v>
      </c>
      <c r="K140" s="13" t="s">
        <v>549</v>
      </c>
      <c r="L140" s="13" t="s">
        <v>119</v>
      </c>
      <c r="M140" s="14" t="str">
        <f>VLOOKUP($H140, F_Outputs_Mapping!$B$5:$F$23, 2, FALSE)</f>
        <v>Total number of spills - assuming 100% monitoring - OFWAT view of company forecast</v>
      </c>
      <c r="N140" s="14" t="str">
        <f>VLOOKUP($H140, F_Outputs_Mapping!$B$5:$F$23, 3, FALSE)</f>
        <v>Number</v>
      </c>
      <c r="O140" s="14">
        <f>VLOOKUP($H140, F_Outputs_Mapping!$B$5:$F$23, 4, FALSE)</f>
        <v>0</v>
      </c>
      <c r="P140" s="83" t="s">
        <v>520</v>
      </c>
      <c r="Q140" s="83" t="s">
        <v>520</v>
      </c>
      <c r="R140" s="83" t="s">
        <v>520</v>
      </c>
      <c r="S140" s="83" t="s">
        <v>520</v>
      </c>
      <c r="T140" s="83" t="s">
        <v>520</v>
      </c>
      <c r="U140" s="83" t="s">
        <v>520</v>
      </c>
      <c r="V140" s="83" t="s">
        <v>520</v>
      </c>
      <c r="W140" s="83" t="s">
        <v>520</v>
      </c>
      <c r="X140" s="83" t="s">
        <v>520</v>
      </c>
      <c r="Y140" s="83" t="s">
        <v>520</v>
      </c>
      <c r="Z140" s="83" t="s">
        <v>520</v>
      </c>
      <c r="AA140" s="83" t="s">
        <v>520</v>
      </c>
      <c r="AB140" s="83" t="s">
        <v>520</v>
      </c>
      <c r="AC140" s="83" t="s">
        <v>520</v>
      </c>
      <c r="AD140" s="83" t="s">
        <v>520</v>
      </c>
      <c r="AE140" s="83" t="s">
        <v>520</v>
      </c>
      <c r="AF140" s="83" t="s">
        <v>520</v>
      </c>
      <c r="AG140" s="83" t="s">
        <v>520</v>
      </c>
      <c r="AH140" s="83" t="s">
        <v>520</v>
      </c>
    </row>
    <row r="141" spans="2:34" hidden="1" x14ac:dyDescent="0.45">
      <c r="B141" s="10" t="s">
        <v>73</v>
      </c>
      <c r="C141" s="11" t="str">
        <f>_xlfn.XLOOKUP($B141,FD_Lists!$B$4:$B$25,FD_Lists!C$4:C$25)</f>
        <v>Anglian Water</v>
      </c>
      <c r="D141" s="11" t="str">
        <f>_xlfn.XLOOKUP($B141,FD_Lists!$B$4:$B$25,FD_Lists!D$4:D$25)</f>
        <v>England</v>
      </c>
      <c r="E141" s="11" t="str">
        <f>_xlfn.XLOOKUP($B141,FD_Lists!$B$4:$B$25,FD_Lists!E$4:E$25)</f>
        <v>Company</v>
      </c>
      <c r="F141" s="11" t="str">
        <f>_xlfn.XLOOKUP($B141,FD_Lists!$B$4:$B$25,FD_Lists!F$4:F$25)</f>
        <v>WaSC</v>
      </c>
      <c r="G141" s="12" t="s">
        <v>109</v>
      </c>
      <c r="H141" s="13" t="s">
        <v>522</v>
      </c>
      <c r="I141" s="13" t="str">
        <f t="shared" si="2"/>
        <v>ANHC_OUT5_10_PR24_OFWAT</v>
      </c>
      <c r="J141" s="13" t="s">
        <v>548</v>
      </c>
      <c r="K141" s="13" t="s">
        <v>549</v>
      </c>
      <c r="L141" s="13" t="s">
        <v>119</v>
      </c>
      <c r="M141" s="14" t="str">
        <f>VLOOKUP($H141, F_Outputs_Mapping!$B$5:$F$23, 2, FALSE)</f>
        <v>Average number of spills per overflow - with unmonitored adjustment</v>
      </c>
      <c r="N141" s="14" t="str">
        <f>VLOOKUP($H141, F_Outputs_Mapping!$B$5:$F$23, 3, FALSE)</f>
        <v>Number</v>
      </c>
      <c r="O141" s="14">
        <f>VLOOKUP($H141, F_Outputs_Mapping!$B$5:$F$23, 4, FALSE)</f>
        <v>2</v>
      </c>
      <c r="P141" s="83">
        <v>0</v>
      </c>
      <c r="Q141" s="83">
        <v>0</v>
      </c>
      <c r="R141" s="83">
        <v>0</v>
      </c>
      <c r="S141" s="83">
        <v>0</v>
      </c>
      <c r="T141" s="83">
        <v>0</v>
      </c>
      <c r="U141" s="83">
        <v>0</v>
      </c>
      <c r="V141" s="83">
        <v>0</v>
      </c>
      <c r="W141" s="83">
        <v>0</v>
      </c>
      <c r="X141" s="83">
        <v>0</v>
      </c>
      <c r="Y141" s="83" t="s">
        <v>520</v>
      </c>
      <c r="Z141" s="83" t="s">
        <v>520</v>
      </c>
      <c r="AA141" s="83" t="s">
        <v>520</v>
      </c>
      <c r="AB141" s="83" t="s">
        <v>520</v>
      </c>
      <c r="AC141" s="83" t="s">
        <v>520</v>
      </c>
      <c r="AD141" s="128">
        <f>Output_Final_PCLs!O109</f>
        <v>22.920000000000005</v>
      </c>
      <c r="AE141" s="128">
        <f>Output_Final_PCLs!P109</f>
        <v>22.619999999999997</v>
      </c>
      <c r="AF141" s="128">
        <f>Output_Final_PCLs!Q109</f>
        <v>22.220000000000002</v>
      </c>
      <c r="AG141" s="128">
        <f>Output_Final_PCLs!R109</f>
        <v>20.699999999999996</v>
      </c>
      <c r="AH141" s="128">
        <f>Output_Final_PCLs!S109</f>
        <v>19.000000000000025</v>
      </c>
    </row>
    <row r="142" spans="2:34" hidden="1" x14ac:dyDescent="0.45">
      <c r="B142" s="11" t="s">
        <v>94</v>
      </c>
      <c r="C142" s="11" t="str">
        <f>_xlfn.XLOOKUP($B142,FD_Lists!$B$4:$B$25,FD_Lists!C$4:C$25)</f>
        <v>Dŵr Cymru</v>
      </c>
      <c r="D142" s="11" t="str">
        <f>_xlfn.XLOOKUP($B142,FD_Lists!$B$4:$B$25,FD_Lists!D$4:D$25)</f>
        <v>Wales</v>
      </c>
      <c r="E142" s="11" t="str">
        <f>_xlfn.XLOOKUP($B142,FD_Lists!$B$4:$B$25,FD_Lists!E$4:E$25)</f>
        <v>Company</v>
      </c>
      <c r="F142" s="11" t="str">
        <f>_xlfn.XLOOKUP($B142,FD_Lists!$B$4:$B$25,FD_Lists!F$4:F$25)</f>
        <v>WaSC</v>
      </c>
      <c r="G142" s="12" t="s">
        <v>109</v>
      </c>
      <c r="H142" s="13" t="s">
        <v>522</v>
      </c>
      <c r="I142" s="13" t="str">
        <f t="shared" si="2"/>
        <v>WSHC_OUT5_10_PR24_OFWAT</v>
      </c>
      <c r="J142" s="13" t="s">
        <v>548</v>
      </c>
      <c r="K142" s="13" t="s">
        <v>549</v>
      </c>
      <c r="L142" s="13" t="s">
        <v>119</v>
      </c>
      <c r="M142" s="14" t="str">
        <f>VLOOKUP($H142, F_Outputs_Mapping!$B$5:$F$23, 2, FALSE)</f>
        <v>Average number of spills per overflow - with unmonitored adjustment</v>
      </c>
      <c r="N142" s="14" t="str">
        <f>VLOOKUP($H142, F_Outputs_Mapping!$B$5:$F$23, 3, FALSE)</f>
        <v>Number</v>
      </c>
      <c r="O142" s="14">
        <f>VLOOKUP($H142, F_Outputs_Mapping!$B$5:$F$23, 4, FALSE)</f>
        <v>2</v>
      </c>
      <c r="P142" s="83">
        <v>0</v>
      </c>
      <c r="Q142" s="83">
        <v>0</v>
      </c>
      <c r="R142" s="83">
        <v>0</v>
      </c>
      <c r="S142" s="83">
        <v>0</v>
      </c>
      <c r="T142" s="83">
        <v>0</v>
      </c>
      <c r="U142" s="83">
        <v>0</v>
      </c>
      <c r="V142" s="83">
        <v>0</v>
      </c>
      <c r="W142" s="83">
        <v>0</v>
      </c>
      <c r="X142" s="83">
        <v>0</v>
      </c>
      <c r="Y142" s="83" t="s">
        <v>520</v>
      </c>
      <c r="Z142" s="83" t="s">
        <v>520</v>
      </c>
      <c r="AA142" s="83" t="s">
        <v>520</v>
      </c>
      <c r="AB142" s="83" t="s">
        <v>520</v>
      </c>
      <c r="AC142" s="83" t="s">
        <v>520</v>
      </c>
      <c r="AD142" s="128">
        <f>Output_Final_PCLs!O110</f>
        <v>45.92</v>
      </c>
      <c r="AE142" s="128">
        <f>Output_Final_PCLs!P110</f>
        <v>44.655000000000001</v>
      </c>
      <c r="AF142" s="128">
        <f>Output_Final_PCLs!Q110</f>
        <v>41.730000000000004</v>
      </c>
      <c r="AG142" s="128">
        <f>Output_Final_PCLs!R110</f>
        <v>36.865000000000009</v>
      </c>
      <c r="AH142" s="128">
        <f>Output_Final_PCLs!S110</f>
        <v>32.000000000000021</v>
      </c>
    </row>
    <row r="143" spans="2:34" hidden="1" x14ac:dyDescent="0.45">
      <c r="B143" s="11" t="s">
        <v>95</v>
      </c>
      <c r="C143" s="11" t="str">
        <f>_xlfn.XLOOKUP($B143,FD_Lists!$B$4:$B$25,FD_Lists!C$4:C$25)</f>
        <v>Hafren Dyfrdwy</v>
      </c>
      <c r="D143" s="11" t="str">
        <f>_xlfn.XLOOKUP($B143,FD_Lists!$B$4:$B$25,FD_Lists!D$4:D$25)</f>
        <v>Wales</v>
      </c>
      <c r="E143" s="11" t="str">
        <f>_xlfn.XLOOKUP($B143,FD_Lists!$B$4:$B$25,FD_Lists!E$4:E$25)</f>
        <v>Company</v>
      </c>
      <c r="F143" s="11" t="str">
        <f>_xlfn.XLOOKUP($B143,FD_Lists!$B$4:$B$25,FD_Lists!F$4:F$25)</f>
        <v>WaSC</v>
      </c>
      <c r="G143" s="12" t="s">
        <v>109</v>
      </c>
      <c r="H143" s="13" t="s">
        <v>522</v>
      </c>
      <c r="I143" s="13" t="str">
        <f t="shared" si="2"/>
        <v>HDDC_OUT5_10_PR24_OFWAT</v>
      </c>
      <c r="J143" s="13" t="s">
        <v>548</v>
      </c>
      <c r="K143" s="13" t="s">
        <v>549</v>
      </c>
      <c r="L143" s="13" t="s">
        <v>119</v>
      </c>
      <c r="M143" s="14" t="str">
        <f>VLOOKUP($H143, F_Outputs_Mapping!$B$5:$F$23, 2, FALSE)</f>
        <v>Average number of spills per overflow - with unmonitored adjustment</v>
      </c>
      <c r="N143" s="14" t="str">
        <f>VLOOKUP($H143, F_Outputs_Mapping!$B$5:$F$23, 3, FALSE)</f>
        <v>Number</v>
      </c>
      <c r="O143" s="14">
        <f>VLOOKUP($H143, F_Outputs_Mapping!$B$5:$F$23, 4, FALSE)</f>
        <v>2</v>
      </c>
      <c r="P143" s="83">
        <v>0</v>
      </c>
      <c r="Q143" s="83">
        <v>0</v>
      </c>
      <c r="R143" s="83">
        <v>0</v>
      </c>
      <c r="S143" s="83">
        <v>0</v>
      </c>
      <c r="T143" s="83">
        <v>0</v>
      </c>
      <c r="U143" s="83">
        <v>0</v>
      </c>
      <c r="V143" s="83">
        <v>0</v>
      </c>
      <c r="W143" s="83">
        <v>0</v>
      </c>
      <c r="X143" s="83">
        <v>0</v>
      </c>
      <c r="Y143" s="83" t="s">
        <v>520</v>
      </c>
      <c r="Z143" s="83" t="s">
        <v>520</v>
      </c>
      <c r="AA143" s="83" t="s">
        <v>520</v>
      </c>
      <c r="AB143" s="83" t="s">
        <v>520</v>
      </c>
      <c r="AC143" s="83" t="s">
        <v>520</v>
      </c>
      <c r="AD143" s="128">
        <f>Output_Final_PCLs!O111</f>
        <v>40.76</v>
      </c>
      <c r="AE143" s="128">
        <f>Output_Final_PCLs!P111</f>
        <v>38.53</v>
      </c>
      <c r="AF143" s="128">
        <f>Output_Final_PCLs!Q111</f>
        <v>32.31</v>
      </c>
      <c r="AG143" s="128">
        <f>Output_Final_PCLs!R111</f>
        <v>28.179999999999996</v>
      </c>
      <c r="AH143" s="128">
        <f>Output_Final_PCLs!S111</f>
        <v>19.260000000000026</v>
      </c>
    </row>
    <row r="144" spans="2:34" hidden="1" x14ac:dyDescent="0.45">
      <c r="B144" s="11" t="s">
        <v>96</v>
      </c>
      <c r="C144" s="11" t="str">
        <f>_xlfn.XLOOKUP($B144,FD_Lists!$B$4:$B$25,FD_Lists!C$4:C$25)</f>
        <v>Northumbrian Water</v>
      </c>
      <c r="D144" s="11" t="str">
        <f>_xlfn.XLOOKUP($B144,FD_Lists!$B$4:$B$25,FD_Lists!D$4:D$25)</f>
        <v>England</v>
      </c>
      <c r="E144" s="11" t="str">
        <f>_xlfn.XLOOKUP($B144,FD_Lists!$B$4:$B$25,FD_Lists!E$4:E$25)</f>
        <v>Company</v>
      </c>
      <c r="F144" s="11" t="str">
        <f>_xlfn.XLOOKUP($B144,FD_Lists!$B$4:$B$25,FD_Lists!F$4:F$25)</f>
        <v>WaSC</v>
      </c>
      <c r="G144" s="12" t="s">
        <v>109</v>
      </c>
      <c r="H144" s="13" t="s">
        <v>522</v>
      </c>
      <c r="I144" s="13" t="str">
        <f t="shared" si="2"/>
        <v>NESC_OUT5_10_PR24_OFWAT</v>
      </c>
      <c r="J144" s="13" t="s">
        <v>548</v>
      </c>
      <c r="K144" s="13" t="s">
        <v>549</v>
      </c>
      <c r="L144" s="13" t="s">
        <v>119</v>
      </c>
      <c r="M144" s="14" t="str">
        <f>VLOOKUP($H144, F_Outputs_Mapping!$B$5:$F$23, 2, FALSE)</f>
        <v>Average number of spills per overflow - with unmonitored adjustment</v>
      </c>
      <c r="N144" s="14" t="str">
        <f>VLOOKUP($H144, F_Outputs_Mapping!$B$5:$F$23, 3, FALSE)</f>
        <v>Number</v>
      </c>
      <c r="O144" s="14">
        <f>VLOOKUP($H144, F_Outputs_Mapping!$B$5:$F$23, 4, FALSE)</f>
        <v>2</v>
      </c>
      <c r="P144" s="83">
        <v>0</v>
      </c>
      <c r="Q144" s="83">
        <v>0</v>
      </c>
      <c r="R144" s="83">
        <v>0</v>
      </c>
      <c r="S144" s="83">
        <v>0</v>
      </c>
      <c r="T144" s="83">
        <v>0</v>
      </c>
      <c r="U144" s="83">
        <v>0</v>
      </c>
      <c r="V144" s="83">
        <v>0</v>
      </c>
      <c r="W144" s="83">
        <v>0</v>
      </c>
      <c r="X144" s="83">
        <v>0</v>
      </c>
      <c r="Y144" s="83" t="s">
        <v>520</v>
      </c>
      <c r="Z144" s="83" t="s">
        <v>520</v>
      </c>
      <c r="AA144" s="83" t="s">
        <v>520</v>
      </c>
      <c r="AB144" s="83" t="s">
        <v>520</v>
      </c>
      <c r="AC144" s="83" t="s">
        <v>520</v>
      </c>
      <c r="AD144" s="128">
        <f>Output_Final_PCLs!O112</f>
        <v>22.330000000000002</v>
      </c>
      <c r="AE144" s="128">
        <f>Output_Final_PCLs!P112</f>
        <v>21.139999999999997</v>
      </c>
      <c r="AF144" s="128">
        <f>Output_Final_PCLs!Q112</f>
        <v>19.800000000000004</v>
      </c>
      <c r="AG144" s="128">
        <f>Output_Final_PCLs!R112</f>
        <v>18.449999999999996</v>
      </c>
      <c r="AH144" s="128">
        <f>Output_Final_PCLs!S112</f>
        <v>16.000000000000025</v>
      </c>
    </row>
    <row r="145" spans="2:34" hidden="1" x14ac:dyDescent="0.45">
      <c r="B145" s="11" t="s">
        <v>97</v>
      </c>
      <c r="C145" s="11" t="str">
        <f>_xlfn.XLOOKUP($B145,FD_Lists!$B$4:$B$25,FD_Lists!C$4:C$25)</f>
        <v>Severn Trent Water</v>
      </c>
      <c r="D145" s="11" t="str">
        <f>_xlfn.XLOOKUP($B145,FD_Lists!$B$4:$B$25,FD_Lists!D$4:D$25)</f>
        <v>England</v>
      </c>
      <c r="E145" s="11" t="str">
        <f>_xlfn.XLOOKUP($B145,FD_Lists!$B$4:$B$25,FD_Lists!E$4:E$25)</f>
        <v>Company</v>
      </c>
      <c r="F145" s="11" t="str">
        <f>_xlfn.XLOOKUP($B145,FD_Lists!$B$4:$B$25,FD_Lists!F$4:F$25)</f>
        <v>WaSC</v>
      </c>
      <c r="G145" s="12" t="s">
        <v>109</v>
      </c>
      <c r="H145" s="13" t="s">
        <v>522</v>
      </c>
      <c r="I145" s="13" t="str">
        <f t="shared" si="2"/>
        <v>SVEC_OUT5_10_PR24_OFWAT</v>
      </c>
      <c r="J145" s="13" t="s">
        <v>548</v>
      </c>
      <c r="K145" s="13" t="s">
        <v>549</v>
      </c>
      <c r="L145" s="13" t="s">
        <v>119</v>
      </c>
      <c r="M145" s="14" t="str">
        <f>VLOOKUP($H145, F_Outputs_Mapping!$B$5:$F$23, 2, FALSE)</f>
        <v>Average number of spills per overflow - with unmonitored adjustment</v>
      </c>
      <c r="N145" s="14" t="str">
        <f>VLOOKUP($H145, F_Outputs_Mapping!$B$5:$F$23, 3, FALSE)</f>
        <v>Number</v>
      </c>
      <c r="O145" s="14">
        <f>VLOOKUP($H145, F_Outputs_Mapping!$B$5:$F$23, 4, FALSE)</f>
        <v>2</v>
      </c>
      <c r="P145" s="83">
        <v>0</v>
      </c>
      <c r="Q145" s="83">
        <v>0</v>
      </c>
      <c r="R145" s="83">
        <v>0</v>
      </c>
      <c r="S145" s="83">
        <v>0</v>
      </c>
      <c r="T145" s="83">
        <v>0</v>
      </c>
      <c r="U145" s="83">
        <v>0</v>
      </c>
      <c r="V145" s="83">
        <v>0</v>
      </c>
      <c r="W145" s="83">
        <v>0</v>
      </c>
      <c r="X145" s="83">
        <v>0</v>
      </c>
      <c r="Y145" s="83" t="s">
        <v>520</v>
      </c>
      <c r="Z145" s="83" t="s">
        <v>520</v>
      </c>
      <c r="AA145" s="83" t="s">
        <v>520</v>
      </c>
      <c r="AB145" s="83" t="s">
        <v>520</v>
      </c>
      <c r="AC145" s="83" t="s">
        <v>520</v>
      </c>
      <c r="AD145" s="128">
        <f>Output_Final_PCLs!O113</f>
        <v>21.800000000000004</v>
      </c>
      <c r="AE145" s="128">
        <f>Output_Final_PCLs!P113</f>
        <v>20.749999999999996</v>
      </c>
      <c r="AF145" s="128">
        <f>Output_Final_PCLs!Q113</f>
        <v>19.710000000000004</v>
      </c>
      <c r="AG145" s="128">
        <f>Output_Final_PCLs!R113</f>
        <v>18.649999999999995</v>
      </c>
      <c r="AH145" s="128">
        <f>Output_Final_PCLs!S113</f>
        <v>16.000000000000025</v>
      </c>
    </row>
    <row r="146" spans="2:34" hidden="1" x14ac:dyDescent="0.45">
      <c r="B146" s="11" t="s">
        <v>99</v>
      </c>
      <c r="C146" s="11" t="str">
        <f>_xlfn.XLOOKUP($B146,FD_Lists!$B$4:$B$25,FD_Lists!C$4:C$25)</f>
        <v>Southern Water</v>
      </c>
      <c r="D146" s="11" t="str">
        <f>_xlfn.XLOOKUP($B146,FD_Lists!$B$4:$B$25,FD_Lists!D$4:D$25)</f>
        <v>England</v>
      </c>
      <c r="E146" s="11" t="str">
        <f>_xlfn.XLOOKUP($B146,FD_Lists!$B$4:$B$25,FD_Lists!E$4:E$25)</f>
        <v>Company</v>
      </c>
      <c r="F146" s="11" t="str">
        <f>_xlfn.XLOOKUP($B146,FD_Lists!$B$4:$B$25,FD_Lists!F$4:F$25)</f>
        <v>WaSC</v>
      </c>
      <c r="G146" s="12" t="s">
        <v>109</v>
      </c>
      <c r="H146" s="13" t="s">
        <v>522</v>
      </c>
      <c r="I146" s="13" t="str">
        <f t="shared" si="2"/>
        <v>SRNC_OUT5_10_PR24_OFWAT</v>
      </c>
      <c r="J146" s="13" t="s">
        <v>548</v>
      </c>
      <c r="K146" s="13" t="s">
        <v>549</v>
      </c>
      <c r="L146" s="13" t="s">
        <v>119</v>
      </c>
      <c r="M146" s="14" t="str">
        <f>VLOOKUP($H146, F_Outputs_Mapping!$B$5:$F$23, 2, FALSE)</f>
        <v>Average number of spills per overflow - with unmonitored adjustment</v>
      </c>
      <c r="N146" s="14" t="str">
        <f>VLOOKUP($H146, F_Outputs_Mapping!$B$5:$F$23, 3, FALSE)</f>
        <v>Number</v>
      </c>
      <c r="O146" s="14">
        <f>VLOOKUP($H146, F_Outputs_Mapping!$B$5:$F$23, 4, FALSE)</f>
        <v>2</v>
      </c>
      <c r="P146" s="83">
        <v>0</v>
      </c>
      <c r="Q146" s="83">
        <v>0</v>
      </c>
      <c r="R146" s="83">
        <v>0</v>
      </c>
      <c r="S146" s="83">
        <v>0</v>
      </c>
      <c r="T146" s="83">
        <v>0</v>
      </c>
      <c r="U146" s="83">
        <v>0</v>
      </c>
      <c r="V146" s="83">
        <v>0</v>
      </c>
      <c r="W146" s="83">
        <v>0</v>
      </c>
      <c r="X146" s="83">
        <v>0</v>
      </c>
      <c r="Y146" s="83" t="s">
        <v>520</v>
      </c>
      <c r="Z146" s="83" t="s">
        <v>520</v>
      </c>
      <c r="AA146" s="83" t="s">
        <v>520</v>
      </c>
      <c r="AB146" s="83" t="s">
        <v>520</v>
      </c>
      <c r="AC146" s="83" t="s">
        <v>520</v>
      </c>
      <c r="AD146" s="128">
        <f>Output_Final_PCLs!O114</f>
        <v>20.990000000000002</v>
      </c>
      <c r="AE146" s="128">
        <f>Output_Final_PCLs!P114</f>
        <v>20.699999999999996</v>
      </c>
      <c r="AF146" s="128">
        <f>Output_Final_PCLs!Q114</f>
        <v>19.650000000000002</v>
      </c>
      <c r="AG146" s="128">
        <f>Output_Final_PCLs!R114</f>
        <v>18.079999999999995</v>
      </c>
      <c r="AH146" s="128">
        <f>Output_Final_PCLs!S114</f>
        <v>15.710000000000026</v>
      </c>
    </row>
    <row r="147" spans="2:34" hidden="1" x14ac:dyDescent="0.45">
      <c r="B147" s="11" t="s">
        <v>100</v>
      </c>
      <c r="C147" s="11" t="str">
        <f>_xlfn.XLOOKUP($B147,FD_Lists!$B$4:$B$25,FD_Lists!C$4:C$25)</f>
        <v>Thames Water</v>
      </c>
      <c r="D147" s="11" t="str">
        <f>_xlfn.XLOOKUP($B147,FD_Lists!$B$4:$B$25,FD_Lists!D$4:D$25)</f>
        <v>England</v>
      </c>
      <c r="E147" s="11" t="str">
        <f>_xlfn.XLOOKUP($B147,FD_Lists!$B$4:$B$25,FD_Lists!E$4:E$25)</f>
        <v>Company</v>
      </c>
      <c r="F147" s="11" t="str">
        <f>_xlfn.XLOOKUP($B147,FD_Lists!$B$4:$B$25,FD_Lists!F$4:F$25)</f>
        <v>WaSC</v>
      </c>
      <c r="G147" s="12" t="s">
        <v>109</v>
      </c>
      <c r="H147" s="13" t="s">
        <v>522</v>
      </c>
      <c r="I147" s="13" t="str">
        <f t="shared" si="2"/>
        <v>TMSC_OUT5_10_PR24_OFWAT</v>
      </c>
      <c r="J147" s="13" t="s">
        <v>548</v>
      </c>
      <c r="K147" s="13" t="s">
        <v>549</v>
      </c>
      <c r="L147" s="13" t="s">
        <v>119</v>
      </c>
      <c r="M147" s="14" t="str">
        <f>VLOOKUP($H147, F_Outputs_Mapping!$B$5:$F$23, 2, FALSE)</f>
        <v>Average number of spills per overflow - with unmonitored adjustment</v>
      </c>
      <c r="N147" s="14" t="str">
        <f>VLOOKUP($H147, F_Outputs_Mapping!$B$5:$F$23, 3, FALSE)</f>
        <v>Number</v>
      </c>
      <c r="O147" s="14">
        <f>VLOOKUP($H147, F_Outputs_Mapping!$B$5:$F$23, 4, FALSE)</f>
        <v>2</v>
      </c>
      <c r="P147" s="83">
        <v>0</v>
      </c>
      <c r="Q147" s="83">
        <v>0</v>
      </c>
      <c r="R147" s="83">
        <v>0</v>
      </c>
      <c r="S147" s="83">
        <v>0</v>
      </c>
      <c r="T147" s="83">
        <v>0</v>
      </c>
      <c r="U147" s="83">
        <v>0</v>
      </c>
      <c r="V147" s="83">
        <v>0</v>
      </c>
      <c r="W147" s="83">
        <v>0</v>
      </c>
      <c r="X147" s="83">
        <v>0</v>
      </c>
      <c r="Y147" s="83" t="s">
        <v>520</v>
      </c>
      <c r="Z147" s="83" t="s">
        <v>520</v>
      </c>
      <c r="AA147" s="83" t="s">
        <v>520</v>
      </c>
      <c r="AB147" s="83" t="s">
        <v>520</v>
      </c>
      <c r="AC147" s="83" t="s">
        <v>520</v>
      </c>
      <c r="AD147" s="128">
        <f>Output_Final_PCLs!O115</f>
        <v>23.000000000000004</v>
      </c>
      <c r="AE147" s="128">
        <f>Output_Final_PCLs!P115</f>
        <v>22.159999999999997</v>
      </c>
      <c r="AF147" s="128">
        <f>Output_Final_PCLs!Q115</f>
        <v>20.570000000000004</v>
      </c>
      <c r="AG147" s="128">
        <f>Output_Final_PCLs!R115</f>
        <v>20.129999999999995</v>
      </c>
      <c r="AH147" s="128">
        <f>Output_Final_PCLs!S115</f>
        <v>16.210000000000026</v>
      </c>
    </row>
    <row r="148" spans="2:34" hidden="1" x14ac:dyDescent="0.45">
      <c r="B148" s="11" t="s">
        <v>101</v>
      </c>
      <c r="C148" s="11" t="str">
        <f>_xlfn.XLOOKUP($B148,FD_Lists!$B$4:$B$25,FD_Lists!C$4:C$25)</f>
        <v xml:space="preserve">United Utilities </v>
      </c>
      <c r="D148" s="11" t="str">
        <f>_xlfn.XLOOKUP($B148,FD_Lists!$B$4:$B$25,FD_Lists!D$4:D$25)</f>
        <v>England</v>
      </c>
      <c r="E148" s="11" t="str">
        <f>_xlfn.XLOOKUP($B148,FD_Lists!$B$4:$B$25,FD_Lists!E$4:E$25)</f>
        <v>Company</v>
      </c>
      <c r="F148" s="11" t="str">
        <f>_xlfn.XLOOKUP($B148,FD_Lists!$B$4:$B$25,FD_Lists!F$4:F$25)</f>
        <v>WaSC</v>
      </c>
      <c r="G148" s="12" t="s">
        <v>109</v>
      </c>
      <c r="H148" s="13" t="s">
        <v>522</v>
      </c>
      <c r="I148" s="13" t="str">
        <f t="shared" si="2"/>
        <v>NWTC_OUT5_10_PR24_OFWAT</v>
      </c>
      <c r="J148" s="13" t="s">
        <v>548</v>
      </c>
      <c r="K148" s="13" t="s">
        <v>549</v>
      </c>
      <c r="L148" s="13" t="s">
        <v>119</v>
      </c>
      <c r="M148" s="14" t="str">
        <f>VLOOKUP($H148, F_Outputs_Mapping!$B$5:$F$23, 2, FALSE)</f>
        <v>Average number of spills per overflow - with unmonitored adjustment</v>
      </c>
      <c r="N148" s="14" t="str">
        <f>VLOOKUP($H148, F_Outputs_Mapping!$B$5:$F$23, 3, FALSE)</f>
        <v>Number</v>
      </c>
      <c r="O148" s="14">
        <f>VLOOKUP($H148, F_Outputs_Mapping!$B$5:$F$23, 4, FALSE)</f>
        <v>2</v>
      </c>
      <c r="P148" s="83">
        <v>0</v>
      </c>
      <c r="Q148" s="83">
        <v>0</v>
      </c>
      <c r="R148" s="83">
        <v>0</v>
      </c>
      <c r="S148" s="83">
        <v>0</v>
      </c>
      <c r="T148" s="83">
        <v>0</v>
      </c>
      <c r="U148" s="83">
        <v>0</v>
      </c>
      <c r="V148" s="83">
        <v>0</v>
      </c>
      <c r="W148" s="83">
        <v>0</v>
      </c>
      <c r="X148" s="83">
        <v>0</v>
      </c>
      <c r="Y148" s="83" t="s">
        <v>520</v>
      </c>
      <c r="Z148" s="83" t="s">
        <v>520</v>
      </c>
      <c r="AA148" s="83" t="s">
        <v>520</v>
      </c>
      <c r="AB148" s="83" t="s">
        <v>520</v>
      </c>
      <c r="AC148" s="83" t="s">
        <v>520</v>
      </c>
      <c r="AD148" s="128">
        <f>Output_Final_PCLs!O116</f>
        <v>29.350000000000005</v>
      </c>
      <c r="AE148" s="128">
        <f>Output_Final_PCLs!P116</f>
        <v>27.999999999999996</v>
      </c>
      <c r="AF148" s="128">
        <f>Output_Final_PCLs!Q116</f>
        <v>26.340000000000003</v>
      </c>
      <c r="AG148" s="128">
        <f>Output_Final_PCLs!R116</f>
        <v>24.279999999999998</v>
      </c>
      <c r="AH148" s="128">
        <f>Output_Final_PCLs!S116</f>
        <v>19.710000000000026</v>
      </c>
    </row>
    <row r="149" spans="2:34" hidden="1" x14ac:dyDescent="0.45">
      <c r="B149" s="11" t="s">
        <v>102</v>
      </c>
      <c r="C149" s="11" t="str">
        <f>_xlfn.XLOOKUP($B149,FD_Lists!$B$4:$B$25,FD_Lists!C$4:C$25)</f>
        <v>Wessex Water</v>
      </c>
      <c r="D149" s="11" t="str">
        <f>_xlfn.XLOOKUP($B149,FD_Lists!$B$4:$B$25,FD_Lists!D$4:D$25)</f>
        <v>England</v>
      </c>
      <c r="E149" s="11" t="str">
        <f>_xlfn.XLOOKUP($B149,FD_Lists!$B$4:$B$25,FD_Lists!E$4:E$25)</f>
        <v>Company</v>
      </c>
      <c r="F149" s="11" t="str">
        <f>_xlfn.XLOOKUP($B149,FD_Lists!$B$4:$B$25,FD_Lists!F$4:F$25)</f>
        <v>WaSC</v>
      </c>
      <c r="G149" s="12" t="s">
        <v>109</v>
      </c>
      <c r="H149" s="13" t="s">
        <v>522</v>
      </c>
      <c r="I149" s="13" t="str">
        <f t="shared" si="2"/>
        <v>WSXC_OUT5_10_PR24_OFWAT</v>
      </c>
      <c r="J149" s="13" t="s">
        <v>548</v>
      </c>
      <c r="K149" s="13" t="s">
        <v>549</v>
      </c>
      <c r="L149" s="13" t="s">
        <v>119</v>
      </c>
      <c r="M149" s="14" t="str">
        <f>VLOOKUP($H149, F_Outputs_Mapping!$B$5:$F$23, 2, FALSE)</f>
        <v>Average number of spills per overflow - with unmonitored adjustment</v>
      </c>
      <c r="N149" s="14" t="str">
        <f>VLOOKUP($H149, F_Outputs_Mapping!$B$5:$F$23, 3, FALSE)</f>
        <v>Number</v>
      </c>
      <c r="O149" s="14">
        <f>VLOOKUP($H149, F_Outputs_Mapping!$B$5:$F$23, 4, FALSE)</f>
        <v>2</v>
      </c>
      <c r="P149" s="83">
        <v>0</v>
      </c>
      <c r="Q149" s="83">
        <v>0</v>
      </c>
      <c r="R149" s="83">
        <v>0</v>
      </c>
      <c r="S149" s="83">
        <v>0</v>
      </c>
      <c r="T149" s="83">
        <v>0</v>
      </c>
      <c r="U149" s="83">
        <v>0</v>
      </c>
      <c r="V149" s="83">
        <v>0</v>
      </c>
      <c r="W149" s="83">
        <v>0</v>
      </c>
      <c r="X149" s="83">
        <v>0</v>
      </c>
      <c r="Y149" s="83" t="s">
        <v>520</v>
      </c>
      <c r="Z149" s="83" t="s">
        <v>520</v>
      </c>
      <c r="AA149" s="83" t="s">
        <v>520</v>
      </c>
      <c r="AB149" s="83" t="s">
        <v>520</v>
      </c>
      <c r="AC149" s="83" t="s">
        <v>520</v>
      </c>
      <c r="AD149" s="128">
        <f>Output_Final_PCLs!O117</f>
        <v>24.890000000000004</v>
      </c>
      <c r="AE149" s="128">
        <f>Output_Final_PCLs!P117</f>
        <v>24.389999999999997</v>
      </c>
      <c r="AF149" s="128">
        <f>Output_Final_PCLs!Q117</f>
        <v>23.160000000000004</v>
      </c>
      <c r="AG149" s="128">
        <f>Output_Final_PCLs!R117</f>
        <v>21.899999999999995</v>
      </c>
      <c r="AH149" s="128">
        <f>Output_Final_PCLs!S117</f>
        <v>20.240000000000023</v>
      </c>
    </row>
    <row r="150" spans="2:34" hidden="1" x14ac:dyDescent="0.45">
      <c r="B150" s="11" t="s">
        <v>103</v>
      </c>
      <c r="C150" s="11" t="str">
        <f>_xlfn.XLOOKUP($B150,FD_Lists!$B$4:$B$25,FD_Lists!C$4:C$25)</f>
        <v>Yorkshire Water</v>
      </c>
      <c r="D150" s="11" t="str">
        <f>_xlfn.XLOOKUP($B150,FD_Lists!$B$4:$B$25,FD_Lists!D$4:D$25)</f>
        <v>England</v>
      </c>
      <c r="E150" s="11" t="str">
        <f>_xlfn.XLOOKUP($B150,FD_Lists!$B$4:$B$25,FD_Lists!E$4:E$25)</f>
        <v>Company</v>
      </c>
      <c r="F150" s="11" t="str">
        <f>_xlfn.XLOOKUP($B150,FD_Lists!$B$4:$B$25,FD_Lists!F$4:F$25)</f>
        <v>WaSC</v>
      </c>
      <c r="G150" s="12" t="s">
        <v>109</v>
      </c>
      <c r="H150" s="13" t="s">
        <v>522</v>
      </c>
      <c r="I150" s="13" t="str">
        <f t="shared" si="2"/>
        <v>YKYC_OUT5_10_PR24_OFWAT</v>
      </c>
      <c r="J150" s="13" t="s">
        <v>548</v>
      </c>
      <c r="K150" s="13" t="s">
        <v>549</v>
      </c>
      <c r="L150" s="13" t="s">
        <v>119</v>
      </c>
      <c r="M150" s="14" t="str">
        <f>VLOOKUP($H150, F_Outputs_Mapping!$B$5:$F$23, 2, FALSE)</f>
        <v>Average number of spills per overflow - with unmonitored adjustment</v>
      </c>
      <c r="N150" s="14" t="str">
        <f>VLOOKUP($H150, F_Outputs_Mapping!$B$5:$F$23, 3, FALSE)</f>
        <v>Number</v>
      </c>
      <c r="O150" s="14">
        <f>VLOOKUP($H150, F_Outputs_Mapping!$B$5:$F$23, 4, FALSE)</f>
        <v>2</v>
      </c>
      <c r="P150" s="83">
        <v>0</v>
      </c>
      <c r="Q150" s="83">
        <v>0</v>
      </c>
      <c r="R150" s="83">
        <v>0</v>
      </c>
      <c r="S150" s="83">
        <v>0</v>
      </c>
      <c r="T150" s="83">
        <v>0</v>
      </c>
      <c r="U150" s="83">
        <v>0</v>
      </c>
      <c r="V150" s="83">
        <v>0</v>
      </c>
      <c r="W150" s="83">
        <v>0</v>
      </c>
      <c r="X150" s="83">
        <v>0</v>
      </c>
      <c r="Y150" s="83" t="s">
        <v>520</v>
      </c>
      <c r="Z150" s="83" t="s">
        <v>520</v>
      </c>
      <c r="AA150" s="83" t="s">
        <v>520</v>
      </c>
      <c r="AB150" s="83" t="s">
        <v>520</v>
      </c>
      <c r="AC150" s="83" t="s">
        <v>520</v>
      </c>
      <c r="AD150" s="128">
        <f>Output_Final_PCLs!O118</f>
        <v>29.040000000000003</v>
      </c>
      <c r="AE150" s="128">
        <f>Output_Final_PCLs!P118</f>
        <v>27.539999999999996</v>
      </c>
      <c r="AF150" s="128">
        <f>Output_Final_PCLs!Q118</f>
        <v>26.570000000000004</v>
      </c>
      <c r="AG150" s="128">
        <f>Output_Final_PCLs!R118</f>
        <v>24.619999999999997</v>
      </c>
      <c r="AH150" s="128">
        <f>Output_Final_PCLs!S118</f>
        <v>19.590000000000025</v>
      </c>
    </row>
    <row r="151" spans="2:34" hidden="1" x14ac:dyDescent="0.45">
      <c r="B151" s="11" t="s">
        <v>121</v>
      </c>
      <c r="C151" s="11" t="str">
        <f>_xlfn.XLOOKUP($B151,FD_Lists!$B$4:$B$25,FD_Lists!C$4:C$25)</f>
        <v>Affinity Water</v>
      </c>
      <c r="D151" s="11" t="str">
        <f>_xlfn.XLOOKUP($B151,FD_Lists!$B$4:$B$25,FD_Lists!D$4:D$25)</f>
        <v>England</v>
      </c>
      <c r="E151" s="11" t="str">
        <f>_xlfn.XLOOKUP($B151,FD_Lists!$B$4:$B$25,FD_Lists!E$4:E$25)</f>
        <v>Company</v>
      </c>
      <c r="F151" s="11" t="str">
        <f>_xlfn.XLOOKUP($B151,FD_Lists!$B$4:$B$25,FD_Lists!F$4:F$25)</f>
        <v>WoC</v>
      </c>
      <c r="G151" s="12" t="s">
        <v>109</v>
      </c>
      <c r="H151" s="13" t="s">
        <v>522</v>
      </c>
      <c r="I151" s="13" t="str">
        <f t="shared" si="2"/>
        <v>AFWC_OUT5_10_PR24_OFWAT</v>
      </c>
      <c r="J151" s="13" t="s">
        <v>548</v>
      </c>
      <c r="K151" s="13" t="s">
        <v>549</v>
      </c>
      <c r="L151" s="13" t="s">
        <v>119</v>
      </c>
      <c r="M151" s="14" t="str">
        <f>VLOOKUP($H151, F_Outputs_Mapping!$B$5:$F$23, 2, FALSE)</f>
        <v>Average number of spills per overflow - with unmonitored adjustment</v>
      </c>
      <c r="N151" s="14" t="str">
        <f>VLOOKUP($H151, F_Outputs_Mapping!$B$5:$F$23, 3, FALSE)</f>
        <v>Number</v>
      </c>
      <c r="O151" s="14">
        <f>VLOOKUP($H151, F_Outputs_Mapping!$B$5:$F$23, 4, FALSE)</f>
        <v>2</v>
      </c>
      <c r="P151" s="83">
        <v>0</v>
      </c>
      <c r="Q151" s="83">
        <v>0</v>
      </c>
      <c r="R151" s="83">
        <v>0</v>
      </c>
      <c r="S151" s="83">
        <v>0</v>
      </c>
      <c r="T151" s="83">
        <v>0</v>
      </c>
      <c r="U151" s="83">
        <v>0</v>
      </c>
      <c r="V151" s="83">
        <v>0</v>
      </c>
      <c r="W151" s="83">
        <v>0</v>
      </c>
      <c r="X151" s="83">
        <v>0</v>
      </c>
      <c r="Y151" s="83" t="s">
        <v>520</v>
      </c>
      <c r="Z151" s="83" t="s">
        <v>520</v>
      </c>
      <c r="AA151" s="83" t="s">
        <v>520</v>
      </c>
      <c r="AB151" s="83" t="s">
        <v>520</v>
      </c>
      <c r="AC151" s="83" t="s">
        <v>520</v>
      </c>
      <c r="AD151" s="83" t="s">
        <v>520</v>
      </c>
      <c r="AE151" s="83" t="s">
        <v>520</v>
      </c>
      <c r="AF151" s="83" t="s">
        <v>520</v>
      </c>
      <c r="AG151" s="83" t="s">
        <v>520</v>
      </c>
      <c r="AH151" s="83" t="s">
        <v>520</v>
      </c>
    </row>
    <row r="152" spans="2:34" hidden="1" x14ac:dyDescent="0.45">
      <c r="B152" s="11" t="s">
        <v>122</v>
      </c>
      <c r="C152" s="11" t="str">
        <f>_xlfn.XLOOKUP($B152,FD_Lists!$B$4:$B$25,FD_Lists!C$4:C$25)</f>
        <v>Portsmouth Water</v>
      </c>
      <c r="D152" s="11" t="str">
        <f>_xlfn.XLOOKUP($B152,FD_Lists!$B$4:$B$25,FD_Lists!D$4:D$25)</f>
        <v>England</v>
      </c>
      <c r="E152" s="11" t="str">
        <f>_xlfn.XLOOKUP($B152,FD_Lists!$B$4:$B$25,FD_Lists!E$4:E$25)</f>
        <v>Company</v>
      </c>
      <c r="F152" s="11" t="str">
        <f>_xlfn.XLOOKUP($B152,FD_Lists!$B$4:$B$25,FD_Lists!F$4:F$25)</f>
        <v>WoC</v>
      </c>
      <c r="G152" s="12" t="s">
        <v>109</v>
      </c>
      <c r="H152" s="13" t="s">
        <v>522</v>
      </c>
      <c r="I152" s="13" t="str">
        <f t="shared" si="2"/>
        <v>PRTC_OUT5_10_PR24_OFWAT</v>
      </c>
      <c r="J152" s="13" t="s">
        <v>548</v>
      </c>
      <c r="K152" s="13" t="s">
        <v>549</v>
      </c>
      <c r="L152" s="13" t="s">
        <v>119</v>
      </c>
      <c r="M152" s="14" t="str">
        <f>VLOOKUP($H152, F_Outputs_Mapping!$B$5:$F$23, 2, FALSE)</f>
        <v>Average number of spills per overflow - with unmonitored adjustment</v>
      </c>
      <c r="N152" s="14" t="str">
        <f>VLOOKUP($H152, F_Outputs_Mapping!$B$5:$F$23, 3, FALSE)</f>
        <v>Number</v>
      </c>
      <c r="O152" s="14">
        <f>VLOOKUP($H152, F_Outputs_Mapping!$B$5:$F$23, 4, FALSE)</f>
        <v>2</v>
      </c>
      <c r="P152" s="83">
        <v>0</v>
      </c>
      <c r="Q152" s="83">
        <v>0</v>
      </c>
      <c r="R152" s="83">
        <v>0</v>
      </c>
      <c r="S152" s="83">
        <v>0</v>
      </c>
      <c r="T152" s="83">
        <v>0</v>
      </c>
      <c r="U152" s="83">
        <v>0</v>
      </c>
      <c r="V152" s="83">
        <v>0</v>
      </c>
      <c r="W152" s="83">
        <v>0</v>
      </c>
      <c r="X152" s="83">
        <v>0</v>
      </c>
      <c r="Y152" s="83" t="s">
        <v>520</v>
      </c>
      <c r="Z152" s="83" t="s">
        <v>520</v>
      </c>
      <c r="AA152" s="83" t="s">
        <v>520</v>
      </c>
      <c r="AB152" s="83" t="s">
        <v>520</v>
      </c>
      <c r="AC152" s="83" t="s">
        <v>520</v>
      </c>
      <c r="AD152" s="83" t="s">
        <v>520</v>
      </c>
      <c r="AE152" s="83" t="s">
        <v>520</v>
      </c>
      <c r="AF152" s="83" t="s">
        <v>520</v>
      </c>
      <c r="AG152" s="83" t="s">
        <v>520</v>
      </c>
      <c r="AH152" s="83" t="s">
        <v>520</v>
      </c>
    </row>
    <row r="153" spans="2:34" hidden="1" x14ac:dyDescent="0.45">
      <c r="B153" s="11" t="s">
        <v>123</v>
      </c>
      <c r="C153" s="11" t="str">
        <f>_xlfn.XLOOKUP($B153,FD_Lists!$B$4:$B$25,FD_Lists!C$4:C$25)</f>
        <v>South East Water</v>
      </c>
      <c r="D153" s="11" t="str">
        <f>_xlfn.XLOOKUP($B153,FD_Lists!$B$4:$B$25,FD_Lists!D$4:D$25)</f>
        <v>England</v>
      </c>
      <c r="E153" s="11" t="str">
        <f>_xlfn.XLOOKUP($B153,FD_Lists!$B$4:$B$25,FD_Lists!E$4:E$25)</f>
        <v>Company</v>
      </c>
      <c r="F153" s="11" t="str">
        <f>_xlfn.XLOOKUP($B153,FD_Lists!$B$4:$B$25,FD_Lists!F$4:F$25)</f>
        <v>WoC</v>
      </c>
      <c r="G153" s="12" t="s">
        <v>109</v>
      </c>
      <c r="H153" s="13" t="s">
        <v>522</v>
      </c>
      <c r="I153" s="13" t="str">
        <f t="shared" si="2"/>
        <v>SEWC_OUT5_10_PR24_OFWAT</v>
      </c>
      <c r="J153" s="13" t="s">
        <v>548</v>
      </c>
      <c r="K153" s="13" t="s">
        <v>549</v>
      </c>
      <c r="L153" s="13" t="s">
        <v>119</v>
      </c>
      <c r="M153" s="14" t="str">
        <f>VLOOKUP($H153, F_Outputs_Mapping!$B$5:$F$23, 2, FALSE)</f>
        <v>Average number of spills per overflow - with unmonitored adjustment</v>
      </c>
      <c r="N153" s="14" t="str">
        <f>VLOOKUP($H153, F_Outputs_Mapping!$B$5:$F$23, 3, FALSE)</f>
        <v>Number</v>
      </c>
      <c r="O153" s="14">
        <f>VLOOKUP($H153, F_Outputs_Mapping!$B$5:$F$23, 4, FALSE)</f>
        <v>2</v>
      </c>
      <c r="P153" s="83">
        <v>0</v>
      </c>
      <c r="Q153" s="83">
        <v>0</v>
      </c>
      <c r="R153" s="83">
        <v>0</v>
      </c>
      <c r="S153" s="83">
        <v>0</v>
      </c>
      <c r="T153" s="83">
        <v>0</v>
      </c>
      <c r="U153" s="83">
        <v>0</v>
      </c>
      <c r="V153" s="83">
        <v>0</v>
      </c>
      <c r="W153" s="83">
        <v>0</v>
      </c>
      <c r="X153" s="83">
        <v>0</v>
      </c>
      <c r="Y153" s="83" t="s">
        <v>520</v>
      </c>
      <c r="Z153" s="83" t="s">
        <v>520</v>
      </c>
      <c r="AA153" s="83" t="s">
        <v>520</v>
      </c>
      <c r="AB153" s="83" t="s">
        <v>520</v>
      </c>
      <c r="AC153" s="83" t="s">
        <v>520</v>
      </c>
      <c r="AD153" s="83" t="s">
        <v>520</v>
      </c>
      <c r="AE153" s="83" t="s">
        <v>520</v>
      </c>
      <c r="AF153" s="83" t="s">
        <v>520</v>
      </c>
      <c r="AG153" s="83" t="s">
        <v>520</v>
      </c>
      <c r="AH153" s="83" t="s">
        <v>520</v>
      </c>
    </row>
    <row r="154" spans="2:34" hidden="1" x14ac:dyDescent="0.45">
      <c r="B154" s="11" t="s">
        <v>124</v>
      </c>
      <c r="C154" s="11" t="str">
        <f>_xlfn.XLOOKUP($B154,FD_Lists!$B$4:$B$25,FD_Lists!C$4:C$25)</f>
        <v>South Staffordshire Water</v>
      </c>
      <c r="D154" s="11" t="str">
        <f>_xlfn.XLOOKUP($B154,FD_Lists!$B$4:$B$25,FD_Lists!D$4:D$25)</f>
        <v>England</v>
      </c>
      <c r="E154" s="11" t="str">
        <f>_xlfn.XLOOKUP($B154,FD_Lists!$B$4:$B$25,FD_Lists!E$4:E$25)</f>
        <v>Company</v>
      </c>
      <c r="F154" s="11" t="str">
        <f>_xlfn.XLOOKUP($B154,FD_Lists!$B$4:$B$25,FD_Lists!F$4:F$25)</f>
        <v>WoC</v>
      </c>
      <c r="G154" s="12" t="s">
        <v>109</v>
      </c>
      <c r="H154" s="13" t="s">
        <v>522</v>
      </c>
      <c r="I154" s="13" t="str">
        <f t="shared" si="2"/>
        <v>SSCC_OUT5_10_PR24_OFWAT</v>
      </c>
      <c r="J154" s="13" t="s">
        <v>548</v>
      </c>
      <c r="K154" s="13" t="s">
        <v>549</v>
      </c>
      <c r="L154" s="13" t="s">
        <v>119</v>
      </c>
      <c r="M154" s="14" t="str">
        <f>VLOOKUP($H154, F_Outputs_Mapping!$B$5:$F$23, 2, FALSE)</f>
        <v>Average number of spills per overflow - with unmonitored adjustment</v>
      </c>
      <c r="N154" s="14" t="str">
        <f>VLOOKUP($H154, F_Outputs_Mapping!$B$5:$F$23, 3, FALSE)</f>
        <v>Number</v>
      </c>
      <c r="O154" s="14">
        <f>VLOOKUP($H154, F_Outputs_Mapping!$B$5:$F$23, 4, FALSE)</f>
        <v>2</v>
      </c>
      <c r="P154" s="83">
        <v>0</v>
      </c>
      <c r="Q154" s="83">
        <v>0</v>
      </c>
      <c r="R154" s="83">
        <v>0</v>
      </c>
      <c r="S154" s="83">
        <v>0</v>
      </c>
      <c r="T154" s="83">
        <v>0</v>
      </c>
      <c r="U154" s="83">
        <v>0</v>
      </c>
      <c r="V154" s="83">
        <v>0</v>
      </c>
      <c r="W154" s="83">
        <v>0</v>
      </c>
      <c r="X154" s="83">
        <v>0</v>
      </c>
      <c r="Y154" s="83" t="s">
        <v>520</v>
      </c>
      <c r="Z154" s="83" t="s">
        <v>520</v>
      </c>
      <c r="AA154" s="83" t="s">
        <v>520</v>
      </c>
      <c r="AB154" s="83" t="s">
        <v>520</v>
      </c>
      <c r="AC154" s="83" t="s">
        <v>520</v>
      </c>
      <c r="AD154" s="83" t="s">
        <v>520</v>
      </c>
      <c r="AE154" s="83" t="s">
        <v>520</v>
      </c>
      <c r="AF154" s="83" t="s">
        <v>520</v>
      </c>
      <c r="AG154" s="83" t="s">
        <v>520</v>
      </c>
      <c r="AH154" s="83" t="s">
        <v>520</v>
      </c>
    </row>
    <row r="155" spans="2:34" hidden="1" x14ac:dyDescent="0.45">
      <c r="B155" s="11" t="s">
        <v>125</v>
      </c>
      <c r="C155" s="11" t="str">
        <f>_xlfn.XLOOKUP($B155,FD_Lists!$B$4:$B$25,FD_Lists!C$4:C$25)</f>
        <v>SES Water</v>
      </c>
      <c r="D155" s="11" t="str">
        <f>_xlfn.XLOOKUP($B155,FD_Lists!$B$4:$B$25,FD_Lists!D$4:D$25)</f>
        <v>England</v>
      </c>
      <c r="E155" s="11" t="str">
        <f>_xlfn.XLOOKUP($B155,FD_Lists!$B$4:$B$25,FD_Lists!E$4:E$25)</f>
        <v>Company</v>
      </c>
      <c r="F155" s="11" t="str">
        <f>_xlfn.XLOOKUP($B155,FD_Lists!$B$4:$B$25,FD_Lists!F$4:F$25)</f>
        <v>WoC</v>
      </c>
      <c r="G155" s="12" t="s">
        <v>109</v>
      </c>
      <c r="H155" s="13" t="s">
        <v>522</v>
      </c>
      <c r="I155" s="13" t="str">
        <f t="shared" ref="I155:I171" si="5">B155&amp;H155</f>
        <v>SESC_OUT5_10_PR24_OFWAT</v>
      </c>
      <c r="J155" s="13" t="s">
        <v>548</v>
      </c>
      <c r="K155" s="13" t="s">
        <v>549</v>
      </c>
      <c r="L155" s="13" t="s">
        <v>119</v>
      </c>
      <c r="M155" s="14" t="str">
        <f>VLOOKUP($H155, F_Outputs_Mapping!$B$5:$F$23, 2, FALSE)</f>
        <v>Average number of spills per overflow - with unmonitored adjustment</v>
      </c>
      <c r="N155" s="14" t="str">
        <f>VLOOKUP($H155, F_Outputs_Mapping!$B$5:$F$23, 3, FALSE)</f>
        <v>Number</v>
      </c>
      <c r="O155" s="14">
        <f>VLOOKUP($H155, F_Outputs_Mapping!$B$5:$F$23, 4, FALSE)</f>
        <v>2</v>
      </c>
      <c r="P155" s="83">
        <v>0</v>
      </c>
      <c r="Q155" s="83">
        <v>0</v>
      </c>
      <c r="R155" s="83">
        <v>0</v>
      </c>
      <c r="S155" s="83">
        <v>0</v>
      </c>
      <c r="T155" s="83">
        <v>0</v>
      </c>
      <c r="U155" s="83">
        <v>0</v>
      </c>
      <c r="V155" s="83">
        <v>0</v>
      </c>
      <c r="W155" s="83">
        <v>0</v>
      </c>
      <c r="X155" s="83">
        <v>0</v>
      </c>
      <c r="Y155" s="83" t="s">
        <v>520</v>
      </c>
      <c r="Z155" s="83" t="s">
        <v>520</v>
      </c>
      <c r="AA155" s="83" t="s">
        <v>520</v>
      </c>
      <c r="AB155" s="83" t="s">
        <v>520</v>
      </c>
      <c r="AC155" s="83" t="s">
        <v>520</v>
      </c>
      <c r="AD155" s="83" t="s">
        <v>520</v>
      </c>
      <c r="AE155" s="83" t="s">
        <v>520</v>
      </c>
      <c r="AF155" s="83" t="s">
        <v>520</v>
      </c>
      <c r="AG155" s="83" t="s">
        <v>520</v>
      </c>
      <c r="AH155" s="83" t="s">
        <v>520</v>
      </c>
    </row>
    <row r="156" spans="2:34" hidden="1" x14ac:dyDescent="0.45">
      <c r="B156" s="11" t="s">
        <v>98</v>
      </c>
      <c r="C156" s="11" t="str">
        <f>_xlfn.XLOOKUP($B156,FD_Lists!$B$4:$B$25,FD_Lists!C$4:C$25)</f>
        <v>South West Water</v>
      </c>
      <c r="D156" s="11" t="str">
        <f>_xlfn.XLOOKUP($B156,FD_Lists!$B$4:$B$25,FD_Lists!D$4:D$25)</f>
        <v>England</v>
      </c>
      <c r="E156" s="11" t="str">
        <f>_xlfn.XLOOKUP($B156,FD_Lists!$B$4:$B$25,FD_Lists!E$4:E$25)</f>
        <v>Company</v>
      </c>
      <c r="F156" s="11" t="str">
        <f>_xlfn.XLOOKUP($B156,FD_Lists!$B$4:$B$25,FD_Lists!F$4:F$25)</f>
        <v>WaSC</v>
      </c>
      <c r="G156" s="12" t="s">
        <v>109</v>
      </c>
      <c r="H156" s="13" t="s">
        <v>522</v>
      </c>
      <c r="I156" s="13" t="str">
        <f t="shared" si="5"/>
        <v>SWBC_OUT5_10_PR24_OFWAT</v>
      </c>
      <c r="J156" s="13" t="s">
        <v>548</v>
      </c>
      <c r="K156" s="13" t="s">
        <v>549</v>
      </c>
      <c r="L156" s="13" t="s">
        <v>119</v>
      </c>
      <c r="M156" s="14" t="str">
        <f>VLOOKUP($H156, F_Outputs_Mapping!$B$5:$F$23, 2, FALSE)</f>
        <v>Average number of spills per overflow - with unmonitored adjustment</v>
      </c>
      <c r="N156" s="14" t="str">
        <f>VLOOKUP($H156, F_Outputs_Mapping!$B$5:$F$23, 3, FALSE)</f>
        <v>Number</v>
      </c>
      <c r="O156" s="14">
        <f>VLOOKUP($H156, F_Outputs_Mapping!$B$5:$F$23, 4, FALSE)</f>
        <v>2</v>
      </c>
      <c r="P156" s="83">
        <v>0</v>
      </c>
      <c r="Q156" s="83">
        <v>0</v>
      </c>
      <c r="R156" s="83">
        <v>0</v>
      </c>
      <c r="S156" s="83">
        <v>0</v>
      </c>
      <c r="T156" s="83">
        <v>0</v>
      </c>
      <c r="U156" s="83">
        <v>0</v>
      </c>
      <c r="V156" s="83">
        <v>0</v>
      </c>
      <c r="W156" s="83">
        <v>0</v>
      </c>
      <c r="X156" s="83">
        <v>0</v>
      </c>
      <c r="Y156" s="83" t="s">
        <v>520</v>
      </c>
      <c r="Z156" s="83" t="s">
        <v>520</v>
      </c>
      <c r="AA156" s="83" t="s">
        <v>520</v>
      </c>
      <c r="AB156" s="83" t="s">
        <v>520</v>
      </c>
      <c r="AC156" s="83" t="s">
        <v>520</v>
      </c>
      <c r="AD156" s="128">
        <f>Output_Final_PCLs!O124</f>
        <v>23.000000000000004</v>
      </c>
      <c r="AE156" s="128">
        <f>Output_Final_PCLs!P124</f>
        <v>22.509999999999998</v>
      </c>
      <c r="AF156" s="128">
        <f>Output_Final_PCLs!Q124</f>
        <v>21.260000000000005</v>
      </c>
      <c r="AG156" s="128">
        <f>Output_Final_PCLs!R124</f>
        <v>20.199999999999996</v>
      </c>
      <c r="AH156" s="128">
        <f>Output_Final_PCLs!S124</f>
        <v>17.760000000000023</v>
      </c>
    </row>
    <row r="157" spans="2:34" hidden="1" x14ac:dyDescent="0.45">
      <c r="B157" s="11" t="s">
        <v>126</v>
      </c>
      <c r="C157" s="11" t="str">
        <f>_xlfn.XLOOKUP($B157,FD_Lists!$B$4:$B$25,FD_Lists!C$4:C$25)</f>
        <v>Bristol Water</v>
      </c>
      <c r="D157" s="11" t="str">
        <f>_xlfn.XLOOKUP($B157,FD_Lists!$B$4:$B$25,FD_Lists!D$4:D$25)</f>
        <v>England</v>
      </c>
      <c r="E157" s="11" t="str">
        <f>_xlfn.XLOOKUP($B157,FD_Lists!$B$4:$B$25,FD_Lists!E$4:E$25)</f>
        <v>Company</v>
      </c>
      <c r="F157" s="11" t="str">
        <f>_xlfn.XLOOKUP($B157,FD_Lists!$B$4:$B$25,FD_Lists!F$4:F$25)</f>
        <v>WoC</v>
      </c>
      <c r="G157" s="12" t="s">
        <v>109</v>
      </c>
      <c r="H157" s="13" t="s">
        <v>522</v>
      </c>
      <c r="I157" s="13" t="str">
        <f t="shared" si="5"/>
        <v>BRLC_OUT5_10_PR24_OFWAT</v>
      </c>
      <c r="J157" s="13" t="s">
        <v>548</v>
      </c>
      <c r="K157" s="13" t="s">
        <v>549</v>
      </c>
      <c r="L157" s="13" t="s">
        <v>119</v>
      </c>
      <c r="M157" s="14" t="str">
        <f>VLOOKUP($H157, F_Outputs_Mapping!$B$5:$F$23, 2, FALSE)</f>
        <v>Average number of spills per overflow - with unmonitored adjustment</v>
      </c>
      <c r="N157" s="14" t="str">
        <f>VLOOKUP($H157, F_Outputs_Mapping!$B$5:$F$23, 3, FALSE)</f>
        <v>Number</v>
      </c>
      <c r="O157" s="14">
        <f>VLOOKUP($H157, F_Outputs_Mapping!$B$5:$F$23, 4, FALSE)</f>
        <v>2</v>
      </c>
      <c r="P157" s="83">
        <v>0</v>
      </c>
      <c r="Q157" s="83">
        <v>0</v>
      </c>
      <c r="R157" s="83">
        <v>0</v>
      </c>
      <c r="S157" s="83">
        <v>0</v>
      </c>
      <c r="T157" s="83">
        <v>0</v>
      </c>
      <c r="U157" s="83">
        <v>0</v>
      </c>
      <c r="V157" s="83">
        <v>0</v>
      </c>
      <c r="W157" s="83">
        <v>0</v>
      </c>
      <c r="X157" s="83">
        <v>0</v>
      </c>
      <c r="Y157" s="83" t="s">
        <v>520</v>
      </c>
      <c r="Z157" s="83" t="s">
        <v>520</v>
      </c>
      <c r="AA157" s="83" t="s">
        <v>520</v>
      </c>
      <c r="AB157" s="83" t="s">
        <v>520</v>
      </c>
      <c r="AC157" s="83" t="s">
        <v>520</v>
      </c>
      <c r="AD157" s="83" t="s">
        <v>520</v>
      </c>
      <c r="AE157" s="83" t="s">
        <v>520</v>
      </c>
      <c r="AF157" s="83" t="s">
        <v>520</v>
      </c>
      <c r="AG157" s="83" t="s">
        <v>520</v>
      </c>
      <c r="AH157" s="83" t="s">
        <v>520</v>
      </c>
    </row>
    <row r="158" spans="2:34" hidden="1" x14ac:dyDescent="0.45">
      <c r="B158" s="10" t="s">
        <v>73</v>
      </c>
      <c r="C158" s="11" t="str">
        <f>_xlfn.XLOOKUP($B158,FD_Lists!$B$4:$B$25,FD_Lists!C$4:C$25)</f>
        <v>Anglian Water</v>
      </c>
      <c r="D158" s="11" t="str">
        <f>_xlfn.XLOOKUP($B158,FD_Lists!$B$4:$B$25,FD_Lists!D$4:D$25)</f>
        <v>England</v>
      </c>
      <c r="E158" s="11" t="str">
        <f>_xlfn.XLOOKUP($B158,FD_Lists!$B$4:$B$25,FD_Lists!E$4:E$25)</f>
        <v>Company</v>
      </c>
      <c r="F158" s="11" t="str">
        <f>_xlfn.XLOOKUP($B158,FD_Lists!$B$4:$B$25,FD_Lists!F$4:F$25)</f>
        <v>WaSC</v>
      </c>
      <c r="G158" s="12" t="s">
        <v>109</v>
      </c>
      <c r="H158" s="98" t="s">
        <v>254</v>
      </c>
      <c r="I158" s="13" t="str">
        <f t="shared" si="5"/>
        <v>ANHC_OUT5_10_A_PR24_OFWAT</v>
      </c>
      <c r="J158" s="13" t="s">
        <v>548</v>
      </c>
      <c r="K158" s="13" t="s">
        <v>549</v>
      </c>
      <c r="L158" s="13" t="s">
        <v>119</v>
      </c>
      <c r="M158" s="14" t="str">
        <f>VLOOKUP($H158, F_Outputs_Mapping!$B$5:$F$23, 2, FALSE)</f>
        <v>Total number of monitored spills</v>
      </c>
      <c r="N158" s="14" t="str">
        <f>VLOOKUP($H158, F_Outputs_Mapping!$B$5:$F$23, 3, FALSE)</f>
        <v>Number</v>
      </c>
      <c r="O158" s="14">
        <f>VLOOKUP($H158, F_Outputs_Mapping!$B$5:$F$23, 4, FALSE)</f>
        <v>0</v>
      </c>
      <c r="P158" s="83">
        <v>0</v>
      </c>
      <c r="Q158" s="83">
        <v>0</v>
      </c>
      <c r="R158" s="83">
        <v>0</v>
      </c>
      <c r="S158" s="83">
        <v>0</v>
      </c>
      <c r="T158" s="83">
        <v>0</v>
      </c>
      <c r="U158" s="83">
        <v>0</v>
      </c>
      <c r="V158" s="83">
        <v>0</v>
      </c>
      <c r="W158" s="83">
        <v>0</v>
      </c>
      <c r="X158" s="83">
        <v>0</v>
      </c>
      <c r="Y158" s="83" t="s">
        <v>520</v>
      </c>
      <c r="Z158" s="83" t="s">
        <v>520</v>
      </c>
      <c r="AA158" s="83" t="s">
        <v>520</v>
      </c>
      <c r="AB158" s="83" t="s">
        <v>520</v>
      </c>
      <c r="AC158" s="83" t="s">
        <v>520</v>
      </c>
      <c r="AD158" s="83">
        <f>Output_Final_PCLs!O41</f>
        <v>29402</v>
      </c>
      <c r="AE158" s="83">
        <f>Output_Final_PCLs!P41</f>
        <v>29328</v>
      </c>
      <c r="AF158" s="83">
        <f>Output_Final_PCLs!Q41</f>
        <v>29107</v>
      </c>
      <c r="AG158" s="83">
        <f>Output_Final_PCLs!R41</f>
        <v>27232</v>
      </c>
      <c r="AH158" s="83">
        <f>Output_Final_PCLs!S41</f>
        <v>25092</v>
      </c>
    </row>
    <row r="159" spans="2:34" hidden="1" x14ac:dyDescent="0.45">
      <c r="B159" s="11" t="s">
        <v>94</v>
      </c>
      <c r="C159" s="11" t="str">
        <f>_xlfn.XLOOKUP($B159,FD_Lists!$B$4:$B$25,FD_Lists!C$4:C$25)</f>
        <v>Dŵr Cymru</v>
      </c>
      <c r="D159" s="11" t="str">
        <f>_xlfn.XLOOKUP($B159,FD_Lists!$B$4:$B$25,FD_Lists!D$4:D$25)</f>
        <v>Wales</v>
      </c>
      <c r="E159" s="11" t="str">
        <f>_xlfn.XLOOKUP($B159,FD_Lists!$B$4:$B$25,FD_Lists!E$4:E$25)</f>
        <v>Company</v>
      </c>
      <c r="F159" s="11" t="str">
        <f>_xlfn.XLOOKUP($B159,FD_Lists!$B$4:$B$25,FD_Lists!F$4:F$25)</f>
        <v>WaSC</v>
      </c>
      <c r="G159" s="12" t="s">
        <v>109</v>
      </c>
      <c r="H159" s="98" t="s">
        <v>254</v>
      </c>
      <c r="I159" s="13" t="str">
        <f t="shared" si="5"/>
        <v>WSHC_OUT5_10_A_PR24_OFWAT</v>
      </c>
      <c r="J159" s="13" t="s">
        <v>548</v>
      </c>
      <c r="K159" s="13" t="s">
        <v>549</v>
      </c>
      <c r="L159" s="13" t="s">
        <v>119</v>
      </c>
      <c r="M159" s="14" t="str">
        <f>VLOOKUP($H159, F_Outputs_Mapping!$B$5:$F$23, 2, FALSE)</f>
        <v>Total number of monitored spills</v>
      </c>
      <c r="N159" s="14" t="str">
        <f>VLOOKUP($H159, F_Outputs_Mapping!$B$5:$F$23, 3, FALSE)</f>
        <v>Number</v>
      </c>
      <c r="O159" s="14">
        <f>VLOOKUP($H159, F_Outputs_Mapping!$B$5:$F$23, 4, FALSE)</f>
        <v>0</v>
      </c>
      <c r="P159" s="83">
        <v>0</v>
      </c>
      <c r="Q159" s="83">
        <v>0</v>
      </c>
      <c r="R159" s="83">
        <v>0</v>
      </c>
      <c r="S159" s="83">
        <v>0</v>
      </c>
      <c r="T159" s="83">
        <v>0</v>
      </c>
      <c r="U159" s="83">
        <v>0</v>
      </c>
      <c r="V159" s="83">
        <v>0</v>
      </c>
      <c r="W159" s="83">
        <v>0</v>
      </c>
      <c r="X159" s="83">
        <v>0</v>
      </c>
      <c r="Y159" s="83" t="s">
        <v>520</v>
      </c>
      <c r="Z159" s="83" t="s">
        <v>520</v>
      </c>
      <c r="AA159" s="83" t="s">
        <v>520</v>
      </c>
      <c r="AB159" s="83" t="s">
        <v>520</v>
      </c>
      <c r="AC159" s="83" t="s">
        <v>520</v>
      </c>
      <c r="AD159" s="83">
        <f>Output_Final_PCLs!O42</f>
        <v>98888</v>
      </c>
      <c r="AE159" s="83">
        <f>Output_Final_PCLs!P42</f>
        <v>96549</v>
      </c>
      <c r="AF159" s="83">
        <f>Output_Final_PCLs!Q42</f>
        <v>90386</v>
      </c>
      <c r="AG159" s="83">
        <f>Output_Final_PCLs!R42</f>
        <v>79753</v>
      </c>
      <c r="AH159" s="83">
        <f>Output_Final_PCLs!S42</f>
        <v>69120</v>
      </c>
    </row>
    <row r="160" spans="2:34" hidden="1" x14ac:dyDescent="0.45">
      <c r="B160" s="11" t="s">
        <v>95</v>
      </c>
      <c r="C160" s="11" t="str">
        <f>_xlfn.XLOOKUP($B160,FD_Lists!$B$4:$B$25,FD_Lists!C$4:C$25)</f>
        <v>Hafren Dyfrdwy</v>
      </c>
      <c r="D160" s="11" t="str">
        <f>_xlfn.XLOOKUP($B160,FD_Lists!$B$4:$B$25,FD_Lists!D$4:D$25)</f>
        <v>Wales</v>
      </c>
      <c r="E160" s="11" t="str">
        <f>_xlfn.XLOOKUP($B160,FD_Lists!$B$4:$B$25,FD_Lists!E$4:E$25)</f>
        <v>Company</v>
      </c>
      <c r="F160" s="11" t="str">
        <f>_xlfn.XLOOKUP($B160,FD_Lists!$B$4:$B$25,FD_Lists!F$4:F$25)</f>
        <v>WaSC</v>
      </c>
      <c r="G160" s="12" t="s">
        <v>109</v>
      </c>
      <c r="H160" s="98" t="s">
        <v>254</v>
      </c>
      <c r="I160" s="13" t="str">
        <f t="shared" si="5"/>
        <v>HDDC_OUT5_10_A_PR24_OFWAT</v>
      </c>
      <c r="J160" s="13" t="s">
        <v>548</v>
      </c>
      <c r="K160" s="13" t="s">
        <v>549</v>
      </c>
      <c r="L160" s="13" t="s">
        <v>119</v>
      </c>
      <c r="M160" s="14" t="str">
        <f>VLOOKUP($H160, F_Outputs_Mapping!$B$5:$F$23, 2, FALSE)</f>
        <v>Total number of monitored spills</v>
      </c>
      <c r="N160" s="14" t="str">
        <f>VLOOKUP($H160, F_Outputs_Mapping!$B$5:$F$23, 3, FALSE)</f>
        <v>Number</v>
      </c>
      <c r="O160" s="14">
        <f>VLOOKUP($H160, F_Outputs_Mapping!$B$5:$F$23, 4, FALSE)</f>
        <v>0</v>
      </c>
      <c r="P160" s="83">
        <v>0</v>
      </c>
      <c r="Q160" s="83">
        <v>0</v>
      </c>
      <c r="R160" s="83">
        <v>0</v>
      </c>
      <c r="S160" s="83">
        <v>0</v>
      </c>
      <c r="T160" s="83">
        <v>0</v>
      </c>
      <c r="U160" s="83">
        <v>0</v>
      </c>
      <c r="V160" s="83">
        <v>0</v>
      </c>
      <c r="W160" s="83">
        <v>0</v>
      </c>
      <c r="X160" s="83">
        <v>0</v>
      </c>
      <c r="Y160" s="83" t="s">
        <v>520</v>
      </c>
      <c r="Z160" s="83" t="s">
        <v>520</v>
      </c>
      <c r="AA160" s="83" t="s">
        <v>520</v>
      </c>
      <c r="AB160" s="83" t="s">
        <v>520</v>
      </c>
      <c r="AC160" s="83" t="s">
        <v>520</v>
      </c>
      <c r="AD160" s="83">
        <f>Output_Final_PCLs!O43</f>
        <v>2039</v>
      </c>
      <c r="AE160" s="83">
        <f>Output_Final_PCLs!P43</f>
        <v>1932</v>
      </c>
      <c r="AF160" s="83">
        <f>Output_Final_PCLs!Q43</f>
        <v>1610</v>
      </c>
      <c r="AG160" s="83">
        <f>Output_Final_PCLs!R43</f>
        <v>1400</v>
      </c>
      <c r="AH160" s="83">
        <f>Output_Final_PCLs!S43</f>
        <v>932</v>
      </c>
    </row>
    <row r="161" spans="2:34" hidden="1" x14ac:dyDescent="0.45">
      <c r="B161" s="11" t="s">
        <v>96</v>
      </c>
      <c r="C161" s="11" t="str">
        <f>_xlfn.XLOOKUP($B161,FD_Lists!$B$4:$B$25,FD_Lists!C$4:C$25)</f>
        <v>Northumbrian Water</v>
      </c>
      <c r="D161" s="11" t="str">
        <f>_xlfn.XLOOKUP($B161,FD_Lists!$B$4:$B$25,FD_Lists!D$4:D$25)</f>
        <v>England</v>
      </c>
      <c r="E161" s="11" t="str">
        <f>_xlfn.XLOOKUP($B161,FD_Lists!$B$4:$B$25,FD_Lists!E$4:E$25)</f>
        <v>Company</v>
      </c>
      <c r="F161" s="11" t="str">
        <f>_xlfn.XLOOKUP($B161,FD_Lists!$B$4:$B$25,FD_Lists!F$4:F$25)</f>
        <v>WaSC</v>
      </c>
      <c r="G161" s="12" t="s">
        <v>109</v>
      </c>
      <c r="H161" s="98" t="s">
        <v>254</v>
      </c>
      <c r="I161" s="13" t="str">
        <f t="shared" si="5"/>
        <v>NESC_OUT5_10_A_PR24_OFWAT</v>
      </c>
      <c r="J161" s="13" t="s">
        <v>548</v>
      </c>
      <c r="K161" s="13" t="s">
        <v>549</v>
      </c>
      <c r="L161" s="13" t="s">
        <v>119</v>
      </c>
      <c r="M161" s="14" t="str">
        <f>VLOOKUP($H161, F_Outputs_Mapping!$B$5:$F$23, 2, FALSE)</f>
        <v>Total number of monitored spills</v>
      </c>
      <c r="N161" s="14" t="str">
        <f>VLOOKUP($H161, F_Outputs_Mapping!$B$5:$F$23, 3, FALSE)</f>
        <v>Number</v>
      </c>
      <c r="O161" s="14">
        <f>VLOOKUP($H161, F_Outputs_Mapping!$B$5:$F$23, 4, FALSE)</f>
        <v>0</v>
      </c>
      <c r="P161" s="83">
        <v>0</v>
      </c>
      <c r="Q161" s="83">
        <v>0</v>
      </c>
      <c r="R161" s="83">
        <v>0</v>
      </c>
      <c r="S161" s="83">
        <v>0</v>
      </c>
      <c r="T161" s="83">
        <v>0</v>
      </c>
      <c r="U161" s="83">
        <v>0</v>
      </c>
      <c r="V161" s="83">
        <v>0</v>
      </c>
      <c r="W161" s="83">
        <v>0</v>
      </c>
      <c r="X161" s="83">
        <v>0</v>
      </c>
      <c r="Y161" s="83" t="s">
        <v>520</v>
      </c>
      <c r="Z161" s="83" t="s">
        <v>520</v>
      </c>
      <c r="AA161" s="83" t="s">
        <v>520</v>
      </c>
      <c r="AB161" s="83" t="s">
        <v>520</v>
      </c>
      <c r="AC161" s="83" t="s">
        <v>520</v>
      </c>
      <c r="AD161" s="83">
        <f>Output_Final_PCLs!O44</f>
        <v>30232</v>
      </c>
      <c r="AE161" s="83">
        <f>Output_Final_PCLs!P44</f>
        <v>28762</v>
      </c>
      <c r="AF161" s="83">
        <f>Output_Final_PCLs!Q44</f>
        <v>27057</v>
      </c>
      <c r="AG161" s="83">
        <f>Output_Final_PCLs!R44</f>
        <v>25337</v>
      </c>
      <c r="AH161" s="83">
        <f>Output_Final_PCLs!S44</f>
        <v>21896</v>
      </c>
    </row>
    <row r="162" spans="2:34" hidden="1" x14ac:dyDescent="0.45">
      <c r="B162" s="11" t="s">
        <v>97</v>
      </c>
      <c r="C162" s="11" t="str">
        <f>_xlfn.XLOOKUP($B162,FD_Lists!$B$4:$B$25,FD_Lists!C$4:C$25)</f>
        <v>Severn Trent Water</v>
      </c>
      <c r="D162" s="11" t="str">
        <f>_xlfn.XLOOKUP($B162,FD_Lists!$B$4:$B$25,FD_Lists!D$4:D$25)</f>
        <v>England</v>
      </c>
      <c r="E162" s="11" t="str">
        <f>_xlfn.XLOOKUP($B162,FD_Lists!$B$4:$B$25,FD_Lists!E$4:E$25)</f>
        <v>Company</v>
      </c>
      <c r="F162" s="11" t="str">
        <f>_xlfn.XLOOKUP($B162,FD_Lists!$B$4:$B$25,FD_Lists!F$4:F$25)</f>
        <v>WaSC</v>
      </c>
      <c r="G162" s="12" t="s">
        <v>109</v>
      </c>
      <c r="H162" s="98" t="s">
        <v>254</v>
      </c>
      <c r="I162" s="13" t="str">
        <f t="shared" si="5"/>
        <v>SVEC_OUT5_10_A_PR24_OFWAT</v>
      </c>
      <c r="J162" s="13" t="s">
        <v>548</v>
      </c>
      <c r="K162" s="13" t="s">
        <v>549</v>
      </c>
      <c r="L162" s="13" t="s">
        <v>119</v>
      </c>
      <c r="M162" s="14" t="str">
        <f>VLOOKUP($H162, F_Outputs_Mapping!$B$5:$F$23, 2, FALSE)</f>
        <v>Total number of monitored spills</v>
      </c>
      <c r="N162" s="14" t="str">
        <f>VLOOKUP($H162, F_Outputs_Mapping!$B$5:$F$23, 3, FALSE)</f>
        <v>Number</v>
      </c>
      <c r="O162" s="14">
        <f>VLOOKUP($H162, F_Outputs_Mapping!$B$5:$F$23, 4, FALSE)</f>
        <v>0</v>
      </c>
      <c r="P162" s="83">
        <v>0</v>
      </c>
      <c r="Q162" s="83">
        <v>0</v>
      </c>
      <c r="R162" s="83">
        <v>0</v>
      </c>
      <c r="S162" s="83">
        <v>0</v>
      </c>
      <c r="T162" s="83">
        <v>0</v>
      </c>
      <c r="U162" s="83">
        <v>0</v>
      </c>
      <c r="V162" s="83">
        <v>0</v>
      </c>
      <c r="W162" s="83">
        <v>0</v>
      </c>
      <c r="X162" s="83">
        <v>0</v>
      </c>
      <c r="Y162" s="83" t="s">
        <v>520</v>
      </c>
      <c r="Z162" s="83" t="s">
        <v>520</v>
      </c>
      <c r="AA162" s="83" t="s">
        <v>520</v>
      </c>
      <c r="AB162" s="83" t="s">
        <v>520</v>
      </c>
      <c r="AC162" s="83" t="s">
        <v>520</v>
      </c>
      <c r="AD162" s="83">
        <f>Output_Final_PCLs!O45</f>
        <v>45007</v>
      </c>
      <c r="AE162" s="83">
        <f>Output_Final_PCLs!P45</f>
        <v>42966</v>
      </c>
      <c r="AF162" s="83">
        <f>Output_Final_PCLs!Q45</f>
        <v>40960</v>
      </c>
      <c r="AG162" s="83">
        <f>Output_Final_PCLs!R45</f>
        <v>38917</v>
      </c>
      <c r="AH162" s="83">
        <f>Output_Final_PCLs!S45</f>
        <v>33124</v>
      </c>
    </row>
    <row r="163" spans="2:34" hidden="1" x14ac:dyDescent="0.45">
      <c r="B163" s="11" t="s">
        <v>99</v>
      </c>
      <c r="C163" s="11" t="str">
        <f>_xlfn.XLOOKUP($B163,FD_Lists!$B$4:$B$25,FD_Lists!C$4:C$25)</f>
        <v>Southern Water</v>
      </c>
      <c r="D163" s="11" t="str">
        <f>_xlfn.XLOOKUP($B163,FD_Lists!$B$4:$B$25,FD_Lists!D$4:D$25)</f>
        <v>England</v>
      </c>
      <c r="E163" s="11" t="str">
        <f>_xlfn.XLOOKUP($B163,FD_Lists!$B$4:$B$25,FD_Lists!E$4:E$25)</f>
        <v>Company</v>
      </c>
      <c r="F163" s="11" t="str">
        <f>_xlfn.XLOOKUP($B163,FD_Lists!$B$4:$B$25,FD_Lists!F$4:F$25)</f>
        <v>WaSC</v>
      </c>
      <c r="G163" s="12" t="s">
        <v>109</v>
      </c>
      <c r="H163" s="98" t="s">
        <v>254</v>
      </c>
      <c r="I163" s="13" t="str">
        <f t="shared" si="5"/>
        <v>SRNC_OUT5_10_A_PR24_OFWAT</v>
      </c>
      <c r="J163" s="13" t="s">
        <v>548</v>
      </c>
      <c r="K163" s="13" t="s">
        <v>549</v>
      </c>
      <c r="L163" s="13" t="s">
        <v>119</v>
      </c>
      <c r="M163" s="14" t="str">
        <f>VLOOKUP($H163, F_Outputs_Mapping!$B$5:$F$23, 2, FALSE)</f>
        <v>Total number of monitored spills</v>
      </c>
      <c r="N163" s="14" t="str">
        <f>VLOOKUP($H163, F_Outputs_Mapping!$B$5:$F$23, 3, FALSE)</f>
        <v>Number</v>
      </c>
      <c r="O163" s="14">
        <f>VLOOKUP($H163, F_Outputs_Mapping!$B$5:$F$23, 4, FALSE)</f>
        <v>0</v>
      </c>
      <c r="P163" s="83">
        <v>0</v>
      </c>
      <c r="Q163" s="83">
        <v>0</v>
      </c>
      <c r="R163" s="83">
        <v>0</v>
      </c>
      <c r="S163" s="83">
        <v>0</v>
      </c>
      <c r="T163" s="83">
        <v>0</v>
      </c>
      <c r="U163" s="83">
        <v>0</v>
      </c>
      <c r="V163" s="83">
        <v>0</v>
      </c>
      <c r="W163" s="83">
        <v>0</v>
      </c>
      <c r="X163" s="83">
        <v>0</v>
      </c>
      <c r="Y163" s="83" t="s">
        <v>520</v>
      </c>
      <c r="Z163" s="83" t="s">
        <v>520</v>
      </c>
      <c r="AA163" s="83" t="s">
        <v>520</v>
      </c>
      <c r="AB163" s="83" t="s">
        <v>520</v>
      </c>
      <c r="AC163" s="83" t="s">
        <v>520</v>
      </c>
      <c r="AD163" s="83">
        <f>Output_Final_PCLs!O46</f>
        <v>17558</v>
      </c>
      <c r="AE163" s="83">
        <f>Output_Final_PCLs!P46</f>
        <v>17519</v>
      </c>
      <c r="AF163" s="83">
        <f>Output_Final_PCLs!Q46</f>
        <v>16738</v>
      </c>
      <c r="AG163" s="83">
        <f>Output_Final_PCLs!R46</f>
        <v>15450</v>
      </c>
      <c r="AH163" s="83">
        <f>Output_Final_PCLs!S46</f>
        <v>13381</v>
      </c>
    </row>
    <row r="164" spans="2:34" hidden="1" x14ac:dyDescent="0.45">
      <c r="B164" s="11" t="s">
        <v>100</v>
      </c>
      <c r="C164" s="11" t="str">
        <f>_xlfn.XLOOKUP($B164,FD_Lists!$B$4:$B$25,FD_Lists!C$4:C$25)</f>
        <v>Thames Water</v>
      </c>
      <c r="D164" s="11" t="str">
        <f>_xlfn.XLOOKUP($B164,FD_Lists!$B$4:$B$25,FD_Lists!D$4:D$25)</f>
        <v>England</v>
      </c>
      <c r="E164" s="11" t="str">
        <f>_xlfn.XLOOKUP($B164,FD_Lists!$B$4:$B$25,FD_Lists!E$4:E$25)</f>
        <v>Company</v>
      </c>
      <c r="F164" s="11" t="str">
        <f>_xlfn.XLOOKUP($B164,FD_Lists!$B$4:$B$25,FD_Lists!F$4:F$25)</f>
        <v>WaSC</v>
      </c>
      <c r="G164" s="12" t="s">
        <v>109</v>
      </c>
      <c r="H164" s="98" t="s">
        <v>254</v>
      </c>
      <c r="I164" s="13" t="str">
        <f t="shared" si="5"/>
        <v>TMSC_OUT5_10_A_PR24_OFWAT</v>
      </c>
      <c r="J164" s="13" t="s">
        <v>548</v>
      </c>
      <c r="K164" s="13" t="s">
        <v>549</v>
      </c>
      <c r="L164" s="13" t="s">
        <v>119</v>
      </c>
      <c r="M164" s="14" t="str">
        <f>VLOOKUP($H164, F_Outputs_Mapping!$B$5:$F$23, 2, FALSE)</f>
        <v>Total number of monitored spills</v>
      </c>
      <c r="N164" s="14" t="str">
        <f>VLOOKUP($H164, F_Outputs_Mapping!$B$5:$F$23, 3, FALSE)</f>
        <v>Number</v>
      </c>
      <c r="O164" s="14">
        <f>VLOOKUP($H164, F_Outputs_Mapping!$B$5:$F$23, 4, FALSE)</f>
        <v>0</v>
      </c>
      <c r="P164" s="83">
        <v>0</v>
      </c>
      <c r="Q164" s="83">
        <v>0</v>
      </c>
      <c r="R164" s="83">
        <v>0</v>
      </c>
      <c r="S164" s="83">
        <v>0</v>
      </c>
      <c r="T164" s="83">
        <v>0</v>
      </c>
      <c r="U164" s="83">
        <v>0</v>
      </c>
      <c r="V164" s="83">
        <v>0</v>
      </c>
      <c r="W164" s="83">
        <v>0</v>
      </c>
      <c r="X164" s="83">
        <v>0</v>
      </c>
      <c r="Y164" s="83" t="s">
        <v>520</v>
      </c>
      <c r="Z164" s="83" t="s">
        <v>520</v>
      </c>
      <c r="AA164" s="83" t="s">
        <v>520</v>
      </c>
      <c r="AB164" s="83" t="s">
        <v>520</v>
      </c>
      <c r="AC164" s="83" t="s">
        <v>520</v>
      </c>
      <c r="AD164" s="83">
        <f>Output_Final_PCLs!O47</f>
        <v>12120</v>
      </c>
      <c r="AE164" s="83">
        <f>Output_Final_PCLs!P47</f>
        <v>11762</v>
      </c>
      <c r="AF164" s="83">
        <f>Output_Final_PCLs!Q47</f>
        <v>10950</v>
      </c>
      <c r="AG164" s="83">
        <f>Output_Final_PCLs!R47</f>
        <v>10835</v>
      </c>
      <c r="AH164" s="83">
        <f>Output_Final_PCLs!S47</f>
        <v>8611</v>
      </c>
    </row>
    <row r="165" spans="2:34" hidden="1" x14ac:dyDescent="0.45">
      <c r="B165" s="11" t="s">
        <v>101</v>
      </c>
      <c r="C165" s="11" t="str">
        <f>_xlfn.XLOOKUP($B165,FD_Lists!$B$4:$B$25,FD_Lists!C$4:C$25)</f>
        <v xml:space="preserve">United Utilities </v>
      </c>
      <c r="D165" s="11" t="str">
        <f>_xlfn.XLOOKUP($B165,FD_Lists!$B$4:$B$25,FD_Lists!D$4:D$25)</f>
        <v>England</v>
      </c>
      <c r="E165" s="11" t="str">
        <f>_xlfn.XLOOKUP($B165,FD_Lists!$B$4:$B$25,FD_Lists!E$4:E$25)</f>
        <v>Company</v>
      </c>
      <c r="F165" s="11" t="str">
        <f>_xlfn.XLOOKUP($B165,FD_Lists!$B$4:$B$25,FD_Lists!F$4:F$25)</f>
        <v>WaSC</v>
      </c>
      <c r="G165" s="12" t="s">
        <v>109</v>
      </c>
      <c r="H165" s="98" t="s">
        <v>254</v>
      </c>
      <c r="I165" s="13" t="str">
        <f t="shared" si="5"/>
        <v>NWTC_OUT5_10_A_PR24_OFWAT</v>
      </c>
      <c r="J165" s="13" t="s">
        <v>548</v>
      </c>
      <c r="K165" s="13" t="s">
        <v>549</v>
      </c>
      <c r="L165" s="13" t="s">
        <v>119</v>
      </c>
      <c r="M165" s="14" t="str">
        <f>VLOOKUP($H165, F_Outputs_Mapping!$B$5:$F$23, 2, FALSE)</f>
        <v>Total number of monitored spills</v>
      </c>
      <c r="N165" s="14" t="str">
        <f>VLOOKUP($H165, F_Outputs_Mapping!$B$5:$F$23, 3, FALSE)</f>
        <v>Number</v>
      </c>
      <c r="O165" s="14">
        <f>VLOOKUP($H165, F_Outputs_Mapping!$B$5:$F$23, 4, FALSE)</f>
        <v>0</v>
      </c>
      <c r="P165" s="83">
        <v>0</v>
      </c>
      <c r="Q165" s="83">
        <v>0</v>
      </c>
      <c r="R165" s="83">
        <v>0</v>
      </c>
      <c r="S165" s="83">
        <v>0</v>
      </c>
      <c r="T165" s="83">
        <v>0</v>
      </c>
      <c r="U165" s="83">
        <v>0</v>
      </c>
      <c r="V165" s="83">
        <v>0</v>
      </c>
      <c r="W165" s="83">
        <v>0</v>
      </c>
      <c r="X165" s="83">
        <v>0</v>
      </c>
      <c r="Y165" s="83" t="s">
        <v>520</v>
      </c>
      <c r="Z165" s="83" t="s">
        <v>520</v>
      </c>
      <c r="AA165" s="83" t="s">
        <v>520</v>
      </c>
      <c r="AB165" s="83" t="s">
        <v>520</v>
      </c>
      <c r="AC165" s="83" t="s">
        <v>520</v>
      </c>
      <c r="AD165" s="83">
        <f>Output_Final_PCLs!O48</f>
        <v>59735</v>
      </c>
      <c r="AE165" s="83">
        <f>Output_Final_PCLs!P48</f>
        <v>57242</v>
      </c>
      <c r="AF165" s="83">
        <f>Output_Final_PCLs!Q48</f>
        <v>54045</v>
      </c>
      <c r="AG165" s="83">
        <f>Output_Final_PCLs!R48</f>
        <v>49942</v>
      </c>
      <c r="AH165" s="83">
        <f>Output_Final_PCLs!S48</f>
        <v>40149</v>
      </c>
    </row>
    <row r="166" spans="2:34" hidden="1" x14ac:dyDescent="0.45">
      <c r="B166" s="11" t="s">
        <v>102</v>
      </c>
      <c r="C166" s="11" t="str">
        <f>_xlfn.XLOOKUP($B166,FD_Lists!$B$4:$B$25,FD_Lists!C$4:C$25)</f>
        <v>Wessex Water</v>
      </c>
      <c r="D166" s="11" t="str">
        <f>_xlfn.XLOOKUP($B166,FD_Lists!$B$4:$B$25,FD_Lists!D$4:D$25)</f>
        <v>England</v>
      </c>
      <c r="E166" s="11" t="str">
        <f>_xlfn.XLOOKUP($B166,FD_Lists!$B$4:$B$25,FD_Lists!E$4:E$25)</f>
        <v>Company</v>
      </c>
      <c r="F166" s="11" t="str">
        <f>_xlfn.XLOOKUP($B166,FD_Lists!$B$4:$B$25,FD_Lists!F$4:F$25)</f>
        <v>WaSC</v>
      </c>
      <c r="G166" s="12" t="s">
        <v>109</v>
      </c>
      <c r="H166" s="98" t="s">
        <v>254</v>
      </c>
      <c r="I166" s="13" t="str">
        <f t="shared" si="5"/>
        <v>WSXC_OUT5_10_A_PR24_OFWAT</v>
      </c>
      <c r="J166" s="13" t="s">
        <v>548</v>
      </c>
      <c r="K166" s="13" t="s">
        <v>549</v>
      </c>
      <c r="L166" s="13" t="s">
        <v>119</v>
      </c>
      <c r="M166" s="14" t="str">
        <f>VLOOKUP($H166, F_Outputs_Mapping!$B$5:$F$23, 2, FALSE)</f>
        <v>Total number of monitored spills</v>
      </c>
      <c r="N166" s="14" t="str">
        <f>VLOOKUP($H166, F_Outputs_Mapping!$B$5:$F$23, 3, FALSE)</f>
        <v>Number</v>
      </c>
      <c r="O166" s="14">
        <f>VLOOKUP($H166, F_Outputs_Mapping!$B$5:$F$23, 4, FALSE)</f>
        <v>0</v>
      </c>
      <c r="P166" s="83">
        <v>0</v>
      </c>
      <c r="Q166" s="83">
        <v>0</v>
      </c>
      <c r="R166" s="83">
        <v>0</v>
      </c>
      <c r="S166" s="83">
        <v>0</v>
      </c>
      <c r="T166" s="83">
        <v>0</v>
      </c>
      <c r="U166" s="83">
        <v>0</v>
      </c>
      <c r="V166" s="83">
        <v>0</v>
      </c>
      <c r="W166" s="83">
        <v>0</v>
      </c>
      <c r="X166" s="83">
        <v>0</v>
      </c>
      <c r="Y166" s="83" t="s">
        <v>520</v>
      </c>
      <c r="Z166" s="83" t="s">
        <v>520</v>
      </c>
      <c r="AA166" s="83" t="s">
        <v>520</v>
      </c>
      <c r="AB166" s="83" t="s">
        <v>520</v>
      </c>
      <c r="AC166" s="83" t="s">
        <v>520</v>
      </c>
      <c r="AD166" s="83">
        <f>Output_Final_PCLs!O49</f>
        <v>28348</v>
      </c>
      <c r="AE166" s="83">
        <f>Output_Final_PCLs!P49</f>
        <v>28024</v>
      </c>
      <c r="AF166" s="83">
        <f>Output_Final_PCLs!Q49</f>
        <v>26755</v>
      </c>
      <c r="AG166" s="83">
        <f>Output_Final_PCLs!R49</f>
        <v>25447</v>
      </c>
      <c r="AH166" s="83">
        <f>Output_Final_PCLs!S49</f>
        <v>23621</v>
      </c>
    </row>
    <row r="167" spans="2:34" hidden="1" x14ac:dyDescent="0.45">
      <c r="B167" s="11" t="s">
        <v>103</v>
      </c>
      <c r="C167" s="11" t="str">
        <f>_xlfn.XLOOKUP($B167,FD_Lists!$B$4:$B$25,FD_Lists!C$4:C$25)</f>
        <v>Yorkshire Water</v>
      </c>
      <c r="D167" s="11" t="str">
        <f>_xlfn.XLOOKUP($B167,FD_Lists!$B$4:$B$25,FD_Lists!D$4:D$25)</f>
        <v>England</v>
      </c>
      <c r="E167" s="11" t="str">
        <f>_xlfn.XLOOKUP($B167,FD_Lists!$B$4:$B$25,FD_Lists!E$4:E$25)</f>
        <v>Company</v>
      </c>
      <c r="F167" s="11" t="str">
        <f>_xlfn.XLOOKUP($B167,FD_Lists!$B$4:$B$25,FD_Lists!F$4:F$25)</f>
        <v>WaSC</v>
      </c>
      <c r="G167" s="12" t="s">
        <v>109</v>
      </c>
      <c r="H167" s="98" t="s">
        <v>254</v>
      </c>
      <c r="I167" s="13" t="str">
        <f t="shared" si="5"/>
        <v>YKYC_OUT5_10_A_PR24_OFWAT</v>
      </c>
      <c r="J167" s="13" t="s">
        <v>548</v>
      </c>
      <c r="K167" s="13" t="s">
        <v>549</v>
      </c>
      <c r="L167" s="13" t="s">
        <v>119</v>
      </c>
      <c r="M167" s="14" t="str">
        <f>VLOOKUP($H167, F_Outputs_Mapping!$B$5:$F$23, 2, FALSE)</f>
        <v>Total number of monitored spills</v>
      </c>
      <c r="N167" s="14" t="str">
        <f>VLOOKUP($H167, F_Outputs_Mapping!$B$5:$F$23, 3, FALSE)</f>
        <v>Number</v>
      </c>
      <c r="O167" s="14">
        <f>VLOOKUP($H167, F_Outputs_Mapping!$B$5:$F$23, 4, FALSE)</f>
        <v>0</v>
      </c>
      <c r="P167" s="83">
        <v>0</v>
      </c>
      <c r="Q167" s="83">
        <v>0</v>
      </c>
      <c r="R167" s="83">
        <v>0</v>
      </c>
      <c r="S167" s="83">
        <v>0</v>
      </c>
      <c r="T167" s="83">
        <v>0</v>
      </c>
      <c r="U167" s="83">
        <v>0</v>
      </c>
      <c r="V167" s="83">
        <v>0</v>
      </c>
      <c r="W167" s="83">
        <v>0</v>
      </c>
      <c r="X167" s="83">
        <v>0</v>
      </c>
      <c r="Y167" s="83" t="s">
        <v>520</v>
      </c>
      <c r="Z167" s="83" t="s">
        <v>520</v>
      </c>
      <c r="AA167" s="83" t="s">
        <v>520</v>
      </c>
      <c r="AB167" s="83" t="s">
        <v>520</v>
      </c>
      <c r="AC167" s="83" t="s">
        <v>520</v>
      </c>
      <c r="AD167" s="83">
        <f>Output_Final_PCLs!O50</f>
        <v>57054</v>
      </c>
      <c r="AE167" s="83">
        <f>Output_Final_PCLs!P50</f>
        <v>54315</v>
      </c>
      <c r="AF167" s="83">
        <f>Output_Final_PCLs!Q50</f>
        <v>52737</v>
      </c>
      <c r="AG167" s="83">
        <f>Output_Final_PCLs!R50</f>
        <v>49013</v>
      </c>
      <c r="AH167" s="83">
        <f>Output_Final_PCLs!S50</f>
        <v>38540</v>
      </c>
    </row>
    <row r="168" spans="2:34" hidden="1" x14ac:dyDescent="0.45">
      <c r="B168" s="11" t="s">
        <v>121</v>
      </c>
      <c r="C168" s="11" t="str">
        <f>_xlfn.XLOOKUP($B168,FD_Lists!$B$4:$B$25,FD_Lists!C$4:C$25)</f>
        <v>Affinity Water</v>
      </c>
      <c r="D168" s="11" t="str">
        <f>_xlfn.XLOOKUP($B168,FD_Lists!$B$4:$B$25,FD_Lists!D$4:D$25)</f>
        <v>England</v>
      </c>
      <c r="E168" s="11" t="str">
        <f>_xlfn.XLOOKUP($B168,FD_Lists!$B$4:$B$25,FD_Lists!E$4:E$25)</f>
        <v>Company</v>
      </c>
      <c r="F168" s="11" t="str">
        <f>_xlfn.XLOOKUP($B168,FD_Lists!$B$4:$B$25,FD_Lists!F$4:F$25)</f>
        <v>WoC</v>
      </c>
      <c r="G168" s="12" t="s">
        <v>109</v>
      </c>
      <c r="H168" s="98" t="s">
        <v>254</v>
      </c>
      <c r="I168" s="13" t="str">
        <f t="shared" si="5"/>
        <v>AFWC_OUT5_10_A_PR24_OFWAT</v>
      </c>
      <c r="J168" s="13" t="s">
        <v>548</v>
      </c>
      <c r="K168" s="13" t="s">
        <v>549</v>
      </c>
      <c r="L168" s="13" t="s">
        <v>119</v>
      </c>
      <c r="M168" s="14" t="str">
        <f>VLOOKUP($H168, F_Outputs_Mapping!$B$5:$F$23, 2, FALSE)</f>
        <v>Total number of monitored spills</v>
      </c>
      <c r="N168" s="14" t="str">
        <f>VLOOKUP($H168, F_Outputs_Mapping!$B$5:$F$23, 3, FALSE)</f>
        <v>Number</v>
      </c>
      <c r="O168" s="14">
        <f>VLOOKUP($H168, F_Outputs_Mapping!$B$5:$F$23, 4, FALSE)</f>
        <v>0</v>
      </c>
      <c r="P168" s="83">
        <v>0</v>
      </c>
      <c r="Q168" s="83">
        <v>0</v>
      </c>
      <c r="R168" s="83">
        <v>0</v>
      </c>
      <c r="S168" s="83">
        <v>0</v>
      </c>
      <c r="T168" s="83">
        <v>0</v>
      </c>
      <c r="U168" s="83">
        <v>0</v>
      </c>
      <c r="V168" s="83">
        <v>0</v>
      </c>
      <c r="W168" s="83">
        <v>0</v>
      </c>
      <c r="X168" s="83">
        <v>0</v>
      </c>
      <c r="Y168" s="83" t="s">
        <v>520</v>
      </c>
      <c r="Z168" s="83" t="s">
        <v>520</v>
      </c>
      <c r="AA168" s="83" t="s">
        <v>520</v>
      </c>
      <c r="AB168" s="83" t="s">
        <v>520</v>
      </c>
      <c r="AC168" s="83" t="s">
        <v>520</v>
      </c>
      <c r="AD168" s="83" t="s">
        <v>520</v>
      </c>
      <c r="AE168" s="83" t="s">
        <v>520</v>
      </c>
      <c r="AF168" s="83" t="s">
        <v>520</v>
      </c>
      <c r="AG168" s="83" t="s">
        <v>520</v>
      </c>
      <c r="AH168" s="83" t="s">
        <v>520</v>
      </c>
    </row>
    <row r="169" spans="2:34" hidden="1" x14ac:dyDescent="0.45">
      <c r="B169" s="11" t="s">
        <v>122</v>
      </c>
      <c r="C169" s="11" t="str">
        <f>_xlfn.XLOOKUP($B169,FD_Lists!$B$4:$B$25,FD_Lists!C$4:C$25)</f>
        <v>Portsmouth Water</v>
      </c>
      <c r="D169" s="11" t="str">
        <f>_xlfn.XLOOKUP($B169,FD_Lists!$B$4:$B$25,FD_Lists!D$4:D$25)</f>
        <v>England</v>
      </c>
      <c r="E169" s="11" t="str">
        <f>_xlfn.XLOOKUP($B169,FD_Lists!$B$4:$B$25,FD_Lists!E$4:E$25)</f>
        <v>Company</v>
      </c>
      <c r="F169" s="11" t="str">
        <f>_xlfn.XLOOKUP($B169,FD_Lists!$B$4:$B$25,FD_Lists!F$4:F$25)</f>
        <v>WoC</v>
      </c>
      <c r="G169" s="12" t="s">
        <v>109</v>
      </c>
      <c r="H169" s="98" t="s">
        <v>254</v>
      </c>
      <c r="I169" s="13" t="str">
        <f t="shared" si="5"/>
        <v>PRTC_OUT5_10_A_PR24_OFWAT</v>
      </c>
      <c r="J169" s="13" t="s">
        <v>548</v>
      </c>
      <c r="K169" s="13" t="s">
        <v>549</v>
      </c>
      <c r="L169" s="13" t="s">
        <v>119</v>
      </c>
      <c r="M169" s="14" t="str">
        <f>VLOOKUP($H169, F_Outputs_Mapping!$B$5:$F$23, 2, FALSE)</f>
        <v>Total number of monitored spills</v>
      </c>
      <c r="N169" s="14" t="str">
        <f>VLOOKUP($H169, F_Outputs_Mapping!$B$5:$F$23, 3, FALSE)</f>
        <v>Number</v>
      </c>
      <c r="O169" s="14">
        <f>VLOOKUP($H169, F_Outputs_Mapping!$B$5:$F$23, 4, FALSE)</f>
        <v>0</v>
      </c>
      <c r="P169" s="83">
        <v>0</v>
      </c>
      <c r="Q169" s="83">
        <v>0</v>
      </c>
      <c r="R169" s="83">
        <v>0</v>
      </c>
      <c r="S169" s="83">
        <v>0</v>
      </c>
      <c r="T169" s="83">
        <v>0</v>
      </c>
      <c r="U169" s="83">
        <v>0</v>
      </c>
      <c r="V169" s="83">
        <v>0</v>
      </c>
      <c r="W169" s="83">
        <v>0</v>
      </c>
      <c r="X169" s="83">
        <v>0</v>
      </c>
      <c r="Y169" s="83" t="s">
        <v>520</v>
      </c>
      <c r="Z169" s="83" t="s">
        <v>520</v>
      </c>
      <c r="AA169" s="83" t="s">
        <v>520</v>
      </c>
      <c r="AB169" s="83" t="s">
        <v>520</v>
      </c>
      <c r="AC169" s="83" t="s">
        <v>520</v>
      </c>
      <c r="AD169" s="83" t="s">
        <v>520</v>
      </c>
      <c r="AE169" s="83" t="s">
        <v>520</v>
      </c>
      <c r="AF169" s="83" t="s">
        <v>520</v>
      </c>
      <c r="AG169" s="83" t="s">
        <v>520</v>
      </c>
      <c r="AH169" s="83" t="s">
        <v>520</v>
      </c>
    </row>
    <row r="170" spans="2:34" hidden="1" x14ac:dyDescent="0.45">
      <c r="B170" s="11" t="s">
        <v>123</v>
      </c>
      <c r="C170" s="11" t="str">
        <f>_xlfn.XLOOKUP($B170,FD_Lists!$B$4:$B$25,FD_Lists!C$4:C$25)</f>
        <v>South East Water</v>
      </c>
      <c r="D170" s="11" t="str">
        <f>_xlfn.XLOOKUP($B170,FD_Lists!$B$4:$B$25,FD_Lists!D$4:D$25)</f>
        <v>England</v>
      </c>
      <c r="E170" s="11" t="str">
        <f>_xlfn.XLOOKUP($B170,FD_Lists!$B$4:$B$25,FD_Lists!E$4:E$25)</f>
        <v>Company</v>
      </c>
      <c r="F170" s="11" t="str">
        <f>_xlfn.XLOOKUP($B170,FD_Lists!$B$4:$B$25,FD_Lists!F$4:F$25)</f>
        <v>WoC</v>
      </c>
      <c r="G170" s="12" t="s">
        <v>109</v>
      </c>
      <c r="H170" s="98" t="s">
        <v>254</v>
      </c>
      <c r="I170" s="13" t="str">
        <f t="shared" si="5"/>
        <v>SEWC_OUT5_10_A_PR24_OFWAT</v>
      </c>
      <c r="J170" s="13" t="s">
        <v>548</v>
      </c>
      <c r="K170" s="13" t="s">
        <v>549</v>
      </c>
      <c r="L170" s="13" t="s">
        <v>119</v>
      </c>
      <c r="M170" s="14" t="str">
        <f>VLOOKUP($H170, F_Outputs_Mapping!$B$5:$F$23, 2, FALSE)</f>
        <v>Total number of monitored spills</v>
      </c>
      <c r="N170" s="14" t="str">
        <f>VLOOKUP($H170, F_Outputs_Mapping!$B$5:$F$23, 3, FALSE)</f>
        <v>Number</v>
      </c>
      <c r="O170" s="14">
        <f>VLOOKUP($H170, F_Outputs_Mapping!$B$5:$F$23, 4, FALSE)</f>
        <v>0</v>
      </c>
      <c r="P170" s="83">
        <v>0</v>
      </c>
      <c r="Q170" s="83">
        <v>0</v>
      </c>
      <c r="R170" s="83">
        <v>0</v>
      </c>
      <c r="S170" s="83">
        <v>0</v>
      </c>
      <c r="T170" s="83">
        <v>0</v>
      </c>
      <c r="U170" s="83">
        <v>0</v>
      </c>
      <c r="V170" s="83">
        <v>0</v>
      </c>
      <c r="W170" s="83">
        <v>0</v>
      </c>
      <c r="X170" s="83">
        <v>0</v>
      </c>
      <c r="Y170" s="83" t="s">
        <v>520</v>
      </c>
      <c r="Z170" s="83" t="s">
        <v>520</v>
      </c>
      <c r="AA170" s="83" t="s">
        <v>520</v>
      </c>
      <c r="AB170" s="83" t="s">
        <v>520</v>
      </c>
      <c r="AC170" s="83" t="s">
        <v>520</v>
      </c>
      <c r="AD170" s="83" t="s">
        <v>520</v>
      </c>
      <c r="AE170" s="83" t="s">
        <v>520</v>
      </c>
      <c r="AF170" s="83" t="s">
        <v>520</v>
      </c>
      <c r="AG170" s="83" t="s">
        <v>520</v>
      </c>
      <c r="AH170" s="83" t="s">
        <v>520</v>
      </c>
    </row>
    <row r="171" spans="2:34" hidden="1" x14ac:dyDescent="0.45">
      <c r="B171" s="11" t="s">
        <v>124</v>
      </c>
      <c r="C171" s="11" t="str">
        <f>_xlfn.XLOOKUP($B171,FD_Lists!$B$4:$B$25,FD_Lists!C$4:C$25)</f>
        <v>South Staffordshire Water</v>
      </c>
      <c r="D171" s="11" t="str">
        <f>_xlfn.XLOOKUP($B171,FD_Lists!$B$4:$B$25,FD_Lists!D$4:D$25)</f>
        <v>England</v>
      </c>
      <c r="E171" s="11" t="str">
        <f>_xlfn.XLOOKUP($B171,FD_Lists!$B$4:$B$25,FD_Lists!E$4:E$25)</f>
        <v>Company</v>
      </c>
      <c r="F171" s="11" t="str">
        <f>_xlfn.XLOOKUP($B171,FD_Lists!$B$4:$B$25,FD_Lists!F$4:F$25)</f>
        <v>WoC</v>
      </c>
      <c r="G171" s="12" t="s">
        <v>109</v>
      </c>
      <c r="H171" s="98" t="s">
        <v>254</v>
      </c>
      <c r="I171" s="13" t="str">
        <f t="shared" si="5"/>
        <v>SSCC_OUT5_10_A_PR24_OFWAT</v>
      </c>
      <c r="J171" s="13" t="s">
        <v>548</v>
      </c>
      <c r="K171" s="13" t="s">
        <v>549</v>
      </c>
      <c r="L171" s="13" t="s">
        <v>119</v>
      </c>
      <c r="M171" s="14" t="str">
        <f>VLOOKUP($H171, F_Outputs_Mapping!$B$5:$F$23, 2, FALSE)</f>
        <v>Total number of monitored spills</v>
      </c>
      <c r="N171" s="14" t="str">
        <f>VLOOKUP($H171, F_Outputs_Mapping!$B$5:$F$23, 3, FALSE)</f>
        <v>Number</v>
      </c>
      <c r="O171" s="14">
        <f>VLOOKUP($H171, F_Outputs_Mapping!$B$5:$F$23, 4, FALSE)</f>
        <v>0</v>
      </c>
      <c r="P171" s="83">
        <v>0</v>
      </c>
      <c r="Q171" s="83">
        <v>0</v>
      </c>
      <c r="R171" s="83">
        <v>0</v>
      </c>
      <c r="S171" s="83">
        <v>0</v>
      </c>
      <c r="T171" s="83">
        <v>0</v>
      </c>
      <c r="U171" s="83">
        <v>0</v>
      </c>
      <c r="V171" s="83">
        <v>0</v>
      </c>
      <c r="W171" s="83">
        <v>0</v>
      </c>
      <c r="X171" s="83">
        <v>0</v>
      </c>
      <c r="Y171" s="83" t="s">
        <v>520</v>
      </c>
      <c r="Z171" s="83" t="s">
        <v>520</v>
      </c>
      <c r="AA171" s="83" t="s">
        <v>520</v>
      </c>
      <c r="AB171" s="83" t="s">
        <v>520</v>
      </c>
      <c r="AC171" s="83" t="s">
        <v>520</v>
      </c>
      <c r="AD171" s="83" t="s">
        <v>520</v>
      </c>
      <c r="AE171" s="83" t="s">
        <v>520</v>
      </c>
      <c r="AF171" s="83" t="s">
        <v>520</v>
      </c>
      <c r="AG171" s="83" t="s">
        <v>520</v>
      </c>
      <c r="AH171" s="83" t="s">
        <v>520</v>
      </c>
    </row>
    <row r="172" spans="2:34" hidden="1" x14ac:dyDescent="0.45">
      <c r="B172" s="11" t="s">
        <v>125</v>
      </c>
      <c r="C172" s="11" t="str">
        <f>_xlfn.XLOOKUP($B172,FD_Lists!$B$4:$B$25,FD_Lists!C$4:C$25)</f>
        <v>SES Water</v>
      </c>
      <c r="D172" s="11" t="str">
        <f>_xlfn.XLOOKUP($B172,FD_Lists!$B$4:$B$25,FD_Lists!D$4:D$25)</f>
        <v>England</v>
      </c>
      <c r="E172" s="11" t="str">
        <f>_xlfn.XLOOKUP($B172,FD_Lists!$B$4:$B$25,FD_Lists!E$4:E$25)</f>
        <v>Company</v>
      </c>
      <c r="F172" s="11" t="str">
        <f>_xlfn.XLOOKUP($B172,FD_Lists!$B$4:$B$25,FD_Lists!F$4:F$25)</f>
        <v>WoC</v>
      </c>
      <c r="G172" s="12" t="s">
        <v>109</v>
      </c>
      <c r="H172" s="98" t="s">
        <v>254</v>
      </c>
      <c r="I172" s="13" t="str">
        <f t="shared" ref="I172:I188" si="6">B172&amp;H172</f>
        <v>SESC_OUT5_10_A_PR24_OFWAT</v>
      </c>
      <c r="J172" s="13" t="s">
        <v>548</v>
      </c>
      <c r="K172" s="13" t="s">
        <v>549</v>
      </c>
      <c r="L172" s="13" t="s">
        <v>119</v>
      </c>
      <c r="M172" s="14" t="str">
        <f>VLOOKUP($H172, F_Outputs_Mapping!$B$5:$F$23, 2, FALSE)</f>
        <v>Total number of monitored spills</v>
      </c>
      <c r="N172" s="14" t="str">
        <f>VLOOKUP($H172, F_Outputs_Mapping!$B$5:$F$23, 3, FALSE)</f>
        <v>Number</v>
      </c>
      <c r="O172" s="14">
        <f>VLOOKUP($H172, F_Outputs_Mapping!$B$5:$F$23, 4, FALSE)</f>
        <v>0</v>
      </c>
      <c r="P172" s="83">
        <v>0</v>
      </c>
      <c r="Q172" s="83">
        <v>0</v>
      </c>
      <c r="R172" s="83">
        <v>0</v>
      </c>
      <c r="S172" s="83">
        <v>0</v>
      </c>
      <c r="T172" s="83">
        <v>0</v>
      </c>
      <c r="U172" s="83">
        <v>0</v>
      </c>
      <c r="V172" s="83">
        <v>0</v>
      </c>
      <c r="W172" s="83">
        <v>0</v>
      </c>
      <c r="X172" s="83">
        <v>0</v>
      </c>
      <c r="Y172" s="83" t="s">
        <v>520</v>
      </c>
      <c r="Z172" s="83" t="s">
        <v>520</v>
      </c>
      <c r="AA172" s="83" t="s">
        <v>520</v>
      </c>
      <c r="AB172" s="83" t="s">
        <v>520</v>
      </c>
      <c r="AC172" s="83" t="s">
        <v>520</v>
      </c>
      <c r="AD172" s="83" t="s">
        <v>520</v>
      </c>
      <c r="AE172" s="83" t="s">
        <v>520</v>
      </c>
      <c r="AF172" s="83" t="s">
        <v>520</v>
      </c>
      <c r="AG172" s="83" t="s">
        <v>520</v>
      </c>
      <c r="AH172" s="83" t="s">
        <v>520</v>
      </c>
    </row>
    <row r="173" spans="2:34" hidden="1" x14ac:dyDescent="0.45">
      <c r="B173" s="11" t="s">
        <v>98</v>
      </c>
      <c r="C173" s="11" t="str">
        <f>_xlfn.XLOOKUP($B173,FD_Lists!$B$4:$B$25,FD_Lists!C$4:C$25)</f>
        <v>South West Water</v>
      </c>
      <c r="D173" s="11" t="str">
        <f>_xlfn.XLOOKUP($B173,FD_Lists!$B$4:$B$25,FD_Lists!D$4:D$25)</f>
        <v>England</v>
      </c>
      <c r="E173" s="11" t="str">
        <f>_xlfn.XLOOKUP($B173,FD_Lists!$B$4:$B$25,FD_Lists!E$4:E$25)</f>
        <v>Company</v>
      </c>
      <c r="F173" s="11" t="str">
        <f>_xlfn.XLOOKUP($B173,FD_Lists!$B$4:$B$25,FD_Lists!F$4:F$25)</f>
        <v>WaSC</v>
      </c>
      <c r="G173" s="12" t="s">
        <v>109</v>
      </c>
      <c r="H173" s="98" t="s">
        <v>254</v>
      </c>
      <c r="I173" s="13" t="str">
        <f t="shared" si="6"/>
        <v>SWBC_OUT5_10_A_PR24_OFWAT</v>
      </c>
      <c r="J173" s="13" t="s">
        <v>548</v>
      </c>
      <c r="K173" s="13" t="s">
        <v>549</v>
      </c>
      <c r="L173" s="13" t="s">
        <v>119</v>
      </c>
      <c r="M173" s="14" t="str">
        <f>VLOOKUP($H173, F_Outputs_Mapping!$B$5:$F$23, 2, FALSE)</f>
        <v>Total number of monitored spills</v>
      </c>
      <c r="N173" s="14" t="str">
        <f>VLOOKUP($H173, F_Outputs_Mapping!$B$5:$F$23, 3, FALSE)</f>
        <v>Number</v>
      </c>
      <c r="O173" s="14">
        <f>VLOOKUP($H173, F_Outputs_Mapping!$B$5:$F$23, 4, FALSE)</f>
        <v>0</v>
      </c>
      <c r="P173" s="83">
        <v>0</v>
      </c>
      <c r="Q173" s="83">
        <v>0</v>
      </c>
      <c r="R173" s="83">
        <v>0</v>
      </c>
      <c r="S173" s="83">
        <v>0</v>
      </c>
      <c r="T173" s="83">
        <v>0</v>
      </c>
      <c r="U173" s="83">
        <v>0</v>
      </c>
      <c r="V173" s="83">
        <v>0</v>
      </c>
      <c r="W173" s="83">
        <v>0</v>
      </c>
      <c r="X173" s="83">
        <v>0</v>
      </c>
      <c r="Y173" s="83" t="s">
        <v>520</v>
      </c>
      <c r="Z173" s="83" t="s">
        <v>520</v>
      </c>
      <c r="AA173" s="83" t="s">
        <v>520</v>
      </c>
      <c r="AB173" s="83" t="s">
        <v>520</v>
      </c>
      <c r="AC173" s="83" t="s">
        <v>520</v>
      </c>
      <c r="AD173" s="83">
        <f>Output_Final_PCLs!O56</f>
        <v>27780</v>
      </c>
      <c r="AE173" s="83">
        <f>Output_Final_PCLs!P56</f>
        <v>27447</v>
      </c>
      <c r="AF173" s="83">
        <f>Output_Final_PCLs!Q56</f>
        <v>26058</v>
      </c>
      <c r="AG173" s="83">
        <f>Output_Final_PCLs!R56</f>
        <v>24933</v>
      </c>
      <c r="AH173" s="83">
        <f>Output_Final_PCLs!S56</f>
        <v>21891</v>
      </c>
    </row>
    <row r="174" spans="2:34" hidden="1" x14ac:dyDescent="0.45">
      <c r="B174" s="11" t="s">
        <v>126</v>
      </c>
      <c r="C174" s="11" t="str">
        <f>_xlfn.XLOOKUP($B174,FD_Lists!$B$4:$B$25,FD_Lists!C$4:C$25)</f>
        <v>Bristol Water</v>
      </c>
      <c r="D174" s="11" t="str">
        <f>_xlfn.XLOOKUP($B174,FD_Lists!$B$4:$B$25,FD_Lists!D$4:D$25)</f>
        <v>England</v>
      </c>
      <c r="E174" s="11" t="str">
        <f>_xlfn.XLOOKUP($B174,FD_Lists!$B$4:$B$25,FD_Lists!E$4:E$25)</f>
        <v>Company</v>
      </c>
      <c r="F174" s="11" t="str">
        <f>_xlfn.XLOOKUP($B174,FD_Lists!$B$4:$B$25,FD_Lists!F$4:F$25)</f>
        <v>WoC</v>
      </c>
      <c r="G174" s="12" t="s">
        <v>109</v>
      </c>
      <c r="H174" s="98" t="s">
        <v>254</v>
      </c>
      <c r="I174" s="13" t="str">
        <f t="shared" si="6"/>
        <v>BRLC_OUT5_10_A_PR24_OFWAT</v>
      </c>
      <c r="J174" s="13" t="s">
        <v>548</v>
      </c>
      <c r="K174" s="13" t="s">
        <v>549</v>
      </c>
      <c r="L174" s="13" t="s">
        <v>119</v>
      </c>
      <c r="M174" s="14" t="str">
        <f>VLOOKUP($H174, F_Outputs_Mapping!$B$5:$F$23, 2, FALSE)</f>
        <v>Total number of monitored spills</v>
      </c>
      <c r="N174" s="14" t="str">
        <f>VLOOKUP($H174, F_Outputs_Mapping!$B$5:$F$23, 3, FALSE)</f>
        <v>Number</v>
      </c>
      <c r="O174" s="14">
        <f>VLOOKUP($H174, F_Outputs_Mapping!$B$5:$F$23, 4, FALSE)</f>
        <v>0</v>
      </c>
      <c r="P174" s="83">
        <v>0</v>
      </c>
      <c r="Q174" s="83">
        <v>0</v>
      </c>
      <c r="R174" s="83">
        <v>0</v>
      </c>
      <c r="S174" s="83">
        <v>0</v>
      </c>
      <c r="T174" s="83">
        <v>0</v>
      </c>
      <c r="U174" s="83">
        <v>0</v>
      </c>
      <c r="V174" s="83">
        <v>0</v>
      </c>
      <c r="W174" s="83">
        <v>0</v>
      </c>
      <c r="X174" s="83">
        <v>0</v>
      </c>
      <c r="Y174" s="83" t="s">
        <v>520</v>
      </c>
      <c r="Z174" s="83" t="s">
        <v>520</v>
      </c>
      <c r="AA174" s="83" t="s">
        <v>520</v>
      </c>
      <c r="AB174" s="83" t="s">
        <v>520</v>
      </c>
      <c r="AC174" s="83" t="s">
        <v>520</v>
      </c>
      <c r="AD174" s="83" t="s">
        <v>520</v>
      </c>
      <c r="AE174" s="83" t="s">
        <v>520</v>
      </c>
      <c r="AF174" s="83" t="s">
        <v>520</v>
      </c>
      <c r="AG174" s="83" t="s">
        <v>520</v>
      </c>
      <c r="AH174" s="83" t="s">
        <v>520</v>
      </c>
    </row>
    <row r="175" spans="2:34" hidden="1" x14ac:dyDescent="0.45">
      <c r="B175" s="10" t="s">
        <v>73</v>
      </c>
      <c r="C175" s="11" t="str">
        <f>_xlfn.XLOOKUP($B175,FD_Lists!$B$4:$B$25,FD_Lists!C$4:C$25)</f>
        <v>Anglian Water</v>
      </c>
      <c r="D175" s="11" t="str">
        <f>_xlfn.XLOOKUP($B175,FD_Lists!$B$4:$B$25,FD_Lists!D$4:D$25)</f>
        <v>England</v>
      </c>
      <c r="E175" s="11" t="str">
        <f>_xlfn.XLOOKUP($B175,FD_Lists!$B$4:$B$25,FD_Lists!E$4:E$25)</f>
        <v>Company</v>
      </c>
      <c r="F175" s="11" t="str">
        <f>_xlfn.XLOOKUP($B175,FD_Lists!$B$4:$B$25,FD_Lists!F$4:F$25)</f>
        <v>WaSC</v>
      </c>
      <c r="G175" s="12" t="s">
        <v>109</v>
      </c>
      <c r="H175" s="98" t="s">
        <v>255</v>
      </c>
      <c r="I175" s="13" t="str">
        <f t="shared" si="6"/>
        <v>ANHC_OUT5_10_B_PR24_OFWAT</v>
      </c>
      <c r="J175" s="13" t="s">
        <v>548</v>
      </c>
      <c r="K175" s="13" t="s">
        <v>549</v>
      </c>
      <c r="L175" s="13" t="s">
        <v>119</v>
      </c>
      <c r="M175" s="14" t="str">
        <f>VLOOKUP($H175, F_Outputs_Mapping!$B$5:$F$23, 2, FALSE)</f>
        <v>Total number of storm overflows</v>
      </c>
      <c r="N175" s="14" t="str">
        <f>VLOOKUP($H175, F_Outputs_Mapping!$B$5:$F$23, 3, FALSE)</f>
        <v>Number</v>
      </c>
      <c r="O175" s="14">
        <f>VLOOKUP($H175, F_Outputs_Mapping!$B$5:$F$23, 4, FALSE)</f>
        <v>0</v>
      </c>
      <c r="P175" s="83">
        <v>0</v>
      </c>
      <c r="Q175" s="83">
        <v>0</v>
      </c>
      <c r="R175" s="83">
        <v>0</v>
      </c>
      <c r="S175" s="83">
        <v>0</v>
      </c>
      <c r="T175" s="83">
        <v>0</v>
      </c>
      <c r="U175" s="83">
        <v>0</v>
      </c>
      <c r="V175" s="83">
        <v>0</v>
      </c>
      <c r="W175" s="83">
        <v>0</v>
      </c>
      <c r="X175" s="83">
        <v>0</v>
      </c>
      <c r="Y175" s="83" t="s">
        <v>520</v>
      </c>
      <c r="Z175" s="83" t="s">
        <v>520</v>
      </c>
      <c r="AA175" s="83" t="s">
        <v>520</v>
      </c>
      <c r="AB175" s="83" t="s">
        <v>520</v>
      </c>
      <c r="AC175" s="83" t="s">
        <v>520</v>
      </c>
      <c r="AD175" s="83">
        <f>Output_Final_PCLs!O58</f>
        <v>1476</v>
      </c>
      <c r="AE175" s="83">
        <f>Output_Final_PCLs!P58</f>
        <v>1476</v>
      </c>
      <c r="AF175" s="83">
        <f>Output_Final_PCLs!Q58</f>
        <v>1476</v>
      </c>
      <c r="AG175" s="83">
        <f>Output_Final_PCLs!R58</f>
        <v>1476</v>
      </c>
      <c r="AH175" s="83">
        <f>Output_Final_PCLs!S58</f>
        <v>1476</v>
      </c>
    </row>
    <row r="176" spans="2:34" hidden="1" x14ac:dyDescent="0.45">
      <c r="B176" s="11" t="s">
        <v>94</v>
      </c>
      <c r="C176" s="11" t="str">
        <f>_xlfn.XLOOKUP($B176,FD_Lists!$B$4:$B$25,FD_Lists!C$4:C$25)</f>
        <v>Dŵr Cymru</v>
      </c>
      <c r="D176" s="11" t="str">
        <f>_xlfn.XLOOKUP($B176,FD_Lists!$B$4:$B$25,FD_Lists!D$4:D$25)</f>
        <v>Wales</v>
      </c>
      <c r="E176" s="11" t="str">
        <f>_xlfn.XLOOKUP($B176,FD_Lists!$B$4:$B$25,FD_Lists!E$4:E$25)</f>
        <v>Company</v>
      </c>
      <c r="F176" s="11" t="str">
        <f>_xlfn.XLOOKUP($B176,FD_Lists!$B$4:$B$25,FD_Lists!F$4:F$25)</f>
        <v>WaSC</v>
      </c>
      <c r="G176" s="12" t="s">
        <v>109</v>
      </c>
      <c r="H176" s="98" t="s">
        <v>255</v>
      </c>
      <c r="I176" s="13" t="str">
        <f t="shared" si="6"/>
        <v>WSHC_OUT5_10_B_PR24_OFWAT</v>
      </c>
      <c r="J176" s="13" t="s">
        <v>548</v>
      </c>
      <c r="K176" s="13" t="s">
        <v>549</v>
      </c>
      <c r="L176" s="13" t="s">
        <v>119</v>
      </c>
      <c r="M176" s="14" t="str">
        <f>VLOOKUP($H176, F_Outputs_Mapping!$B$5:$F$23, 2, FALSE)</f>
        <v>Total number of storm overflows</v>
      </c>
      <c r="N176" s="14" t="str">
        <f>VLOOKUP($H176, F_Outputs_Mapping!$B$5:$F$23, 3, FALSE)</f>
        <v>Number</v>
      </c>
      <c r="O176" s="14">
        <f>VLOOKUP($H176, F_Outputs_Mapping!$B$5:$F$23, 4, FALSE)</f>
        <v>0</v>
      </c>
      <c r="P176" s="83">
        <v>0</v>
      </c>
      <c r="Q176" s="83">
        <v>0</v>
      </c>
      <c r="R176" s="83">
        <v>0</v>
      </c>
      <c r="S176" s="83">
        <v>0</v>
      </c>
      <c r="T176" s="83">
        <v>0</v>
      </c>
      <c r="U176" s="83">
        <v>0</v>
      </c>
      <c r="V176" s="83">
        <v>0</v>
      </c>
      <c r="W176" s="83">
        <v>0</v>
      </c>
      <c r="X176" s="83">
        <v>0</v>
      </c>
      <c r="Y176" s="83" t="s">
        <v>520</v>
      </c>
      <c r="Z176" s="83" t="s">
        <v>520</v>
      </c>
      <c r="AA176" s="83" t="s">
        <v>520</v>
      </c>
      <c r="AB176" s="83" t="s">
        <v>520</v>
      </c>
      <c r="AC176" s="83" t="s">
        <v>520</v>
      </c>
      <c r="AD176" s="83">
        <f>Output_Final_PCLs!O59</f>
        <v>2304</v>
      </c>
      <c r="AE176" s="83">
        <f>Output_Final_PCLs!P59</f>
        <v>2304</v>
      </c>
      <c r="AF176" s="83">
        <f>Output_Final_PCLs!Q59</f>
        <v>2304</v>
      </c>
      <c r="AG176" s="83">
        <f>Output_Final_PCLs!R59</f>
        <v>2304</v>
      </c>
      <c r="AH176" s="83">
        <f>Output_Final_PCLs!S59</f>
        <v>2304</v>
      </c>
    </row>
    <row r="177" spans="2:34" hidden="1" x14ac:dyDescent="0.45">
      <c r="B177" s="11" t="s">
        <v>95</v>
      </c>
      <c r="C177" s="11" t="str">
        <f>_xlfn.XLOOKUP($B177,FD_Lists!$B$4:$B$25,FD_Lists!C$4:C$25)</f>
        <v>Hafren Dyfrdwy</v>
      </c>
      <c r="D177" s="11" t="str">
        <f>_xlfn.XLOOKUP($B177,FD_Lists!$B$4:$B$25,FD_Lists!D$4:D$25)</f>
        <v>Wales</v>
      </c>
      <c r="E177" s="11" t="str">
        <f>_xlfn.XLOOKUP($B177,FD_Lists!$B$4:$B$25,FD_Lists!E$4:E$25)</f>
        <v>Company</v>
      </c>
      <c r="F177" s="11" t="str">
        <f>_xlfn.XLOOKUP($B177,FD_Lists!$B$4:$B$25,FD_Lists!F$4:F$25)</f>
        <v>WaSC</v>
      </c>
      <c r="G177" s="12" t="s">
        <v>109</v>
      </c>
      <c r="H177" s="98" t="s">
        <v>255</v>
      </c>
      <c r="I177" s="13" t="str">
        <f t="shared" si="6"/>
        <v>HDDC_OUT5_10_B_PR24_OFWAT</v>
      </c>
      <c r="J177" s="13" t="s">
        <v>548</v>
      </c>
      <c r="K177" s="13" t="s">
        <v>549</v>
      </c>
      <c r="L177" s="13" t="s">
        <v>119</v>
      </c>
      <c r="M177" s="14" t="str">
        <f>VLOOKUP($H177, F_Outputs_Mapping!$B$5:$F$23, 2, FALSE)</f>
        <v>Total number of storm overflows</v>
      </c>
      <c r="N177" s="14" t="str">
        <f>VLOOKUP($H177, F_Outputs_Mapping!$B$5:$F$23, 3, FALSE)</f>
        <v>Number</v>
      </c>
      <c r="O177" s="14">
        <f>VLOOKUP($H177, F_Outputs_Mapping!$B$5:$F$23, 4, FALSE)</f>
        <v>0</v>
      </c>
      <c r="P177" s="83">
        <v>0</v>
      </c>
      <c r="Q177" s="83">
        <v>0</v>
      </c>
      <c r="R177" s="83">
        <v>0</v>
      </c>
      <c r="S177" s="83">
        <v>0</v>
      </c>
      <c r="T177" s="83">
        <v>0</v>
      </c>
      <c r="U177" s="83">
        <v>0</v>
      </c>
      <c r="V177" s="83">
        <v>0</v>
      </c>
      <c r="W177" s="83">
        <v>0</v>
      </c>
      <c r="X177" s="83">
        <v>0</v>
      </c>
      <c r="Y177" s="83" t="s">
        <v>520</v>
      </c>
      <c r="Z177" s="83" t="s">
        <v>520</v>
      </c>
      <c r="AA177" s="83" t="s">
        <v>520</v>
      </c>
      <c r="AB177" s="83" t="s">
        <v>520</v>
      </c>
      <c r="AC177" s="83" t="s">
        <v>520</v>
      </c>
      <c r="AD177" s="83">
        <f>Output_Final_PCLs!O60</f>
        <v>54</v>
      </c>
      <c r="AE177" s="83">
        <f>Output_Final_PCLs!P60</f>
        <v>54</v>
      </c>
      <c r="AF177" s="83">
        <f>Output_Final_PCLs!Q60</f>
        <v>54</v>
      </c>
      <c r="AG177" s="83">
        <f>Output_Final_PCLs!R60</f>
        <v>54</v>
      </c>
      <c r="AH177" s="83">
        <f>Output_Final_PCLs!S60</f>
        <v>54</v>
      </c>
    </row>
    <row r="178" spans="2:34" hidden="1" x14ac:dyDescent="0.45">
      <c r="B178" s="11" t="s">
        <v>96</v>
      </c>
      <c r="C178" s="11" t="str">
        <f>_xlfn.XLOOKUP($B178,FD_Lists!$B$4:$B$25,FD_Lists!C$4:C$25)</f>
        <v>Northumbrian Water</v>
      </c>
      <c r="D178" s="11" t="str">
        <f>_xlfn.XLOOKUP($B178,FD_Lists!$B$4:$B$25,FD_Lists!D$4:D$25)</f>
        <v>England</v>
      </c>
      <c r="E178" s="11" t="str">
        <f>_xlfn.XLOOKUP($B178,FD_Lists!$B$4:$B$25,FD_Lists!E$4:E$25)</f>
        <v>Company</v>
      </c>
      <c r="F178" s="11" t="str">
        <f>_xlfn.XLOOKUP($B178,FD_Lists!$B$4:$B$25,FD_Lists!F$4:F$25)</f>
        <v>WaSC</v>
      </c>
      <c r="G178" s="12" t="s">
        <v>109</v>
      </c>
      <c r="H178" s="98" t="s">
        <v>255</v>
      </c>
      <c r="I178" s="13" t="str">
        <f t="shared" si="6"/>
        <v>NESC_OUT5_10_B_PR24_OFWAT</v>
      </c>
      <c r="J178" s="13" t="s">
        <v>548</v>
      </c>
      <c r="K178" s="13" t="s">
        <v>549</v>
      </c>
      <c r="L178" s="13" t="s">
        <v>119</v>
      </c>
      <c r="M178" s="14" t="str">
        <f>VLOOKUP($H178, F_Outputs_Mapping!$B$5:$F$23, 2, FALSE)</f>
        <v>Total number of storm overflows</v>
      </c>
      <c r="N178" s="14" t="str">
        <f>VLOOKUP($H178, F_Outputs_Mapping!$B$5:$F$23, 3, FALSE)</f>
        <v>Number</v>
      </c>
      <c r="O178" s="14">
        <f>VLOOKUP($H178, F_Outputs_Mapping!$B$5:$F$23, 4, FALSE)</f>
        <v>0</v>
      </c>
      <c r="P178" s="83">
        <v>0</v>
      </c>
      <c r="Q178" s="83">
        <v>0</v>
      </c>
      <c r="R178" s="83">
        <v>0</v>
      </c>
      <c r="S178" s="83">
        <v>0</v>
      </c>
      <c r="T178" s="83">
        <v>0</v>
      </c>
      <c r="U178" s="83">
        <v>0</v>
      </c>
      <c r="V178" s="83">
        <v>0</v>
      </c>
      <c r="W178" s="83">
        <v>0</v>
      </c>
      <c r="X178" s="83">
        <v>0</v>
      </c>
      <c r="Y178" s="83" t="s">
        <v>520</v>
      </c>
      <c r="Z178" s="83" t="s">
        <v>520</v>
      </c>
      <c r="AA178" s="83" t="s">
        <v>520</v>
      </c>
      <c r="AB178" s="83" t="s">
        <v>520</v>
      </c>
      <c r="AC178" s="83" t="s">
        <v>520</v>
      </c>
      <c r="AD178" s="83">
        <f>Output_Final_PCLs!O61</f>
        <v>1564</v>
      </c>
      <c r="AE178" s="83">
        <f>Output_Final_PCLs!P61</f>
        <v>1564</v>
      </c>
      <c r="AF178" s="83">
        <f>Output_Final_PCLs!Q61</f>
        <v>1564</v>
      </c>
      <c r="AG178" s="83">
        <f>Output_Final_PCLs!R61</f>
        <v>1564</v>
      </c>
      <c r="AH178" s="83">
        <f>Output_Final_PCLs!S61</f>
        <v>1564</v>
      </c>
    </row>
    <row r="179" spans="2:34" hidden="1" x14ac:dyDescent="0.45">
      <c r="B179" s="11" t="s">
        <v>97</v>
      </c>
      <c r="C179" s="11" t="str">
        <f>_xlfn.XLOOKUP($B179,FD_Lists!$B$4:$B$25,FD_Lists!C$4:C$25)</f>
        <v>Severn Trent Water</v>
      </c>
      <c r="D179" s="11" t="str">
        <f>_xlfn.XLOOKUP($B179,FD_Lists!$B$4:$B$25,FD_Lists!D$4:D$25)</f>
        <v>England</v>
      </c>
      <c r="E179" s="11" t="str">
        <f>_xlfn.XLOOKUP($B179,FD_Lists!$B$4:$B$25,FD_Lists!E$4:E$25)</f>
        <v>Company</v>
      </c>
      <c r="F179" s="11" t="str">
        <f>_xlfn.XLOOKUP($B179,FD_Lists!$B$4:$B$25,FD_Lists!F$4:F$25)</f>
        <v>WaSC</v>
      </c>
      <c r="G179" s="12" t="s">
        <v>109</v>
      </c>
      <c r="H179" s="98" t="s">
        <v>255</v>
      </c>
      <c r="I179" s="13" t="str">
        <f t="shared" si="6"/>
        <v>SVEC_OUT5_10_B_PR24_OFWAT</v>
      </c>
      <c r="J179" s="13" t="s">
        <v>548</v>
      </c>
      <c r="K179" s="13" t="s">
        <v>549</v>
      </c>
      <c r="L179" s="13" t="s">
        <v>119</v>
      </c>
      <c r="M179" s="14" t="str">
        <f>VLOOKUP($H179, F_Outputs_Mapping!$B$5:$F$23, 2, FALSE)</f>
        <v>Total number of storm overflows</v>
      </c>
      <c r="N179" s="14" t="str">
        <f>VLOOKUP($H179, F_Outputs_Mapping!$B$5:$F$23, 3, FALSE)</f>
        <v>Number</v>
      </c>
      <c r="O179" s="14">
        <f>VLOOKUP($H179, F_Outputs_Mapping!$B$5:$F$23, 4, FALSE)</f>
        <v>0</v>
      </c>
      <c r="P179" s="83">
        <v>0</v>
      </c>
      <c r="Q179" s="83">
        <v>0</v>
      </c>
      <c r="R179" s="83">
        <v>0</v>
      </c>
      <c r="S179" s="83">
        <v>0</v>
      </c>
      <c r="T179" s="83">
        <v>0</v>
      </c>
      <c r="U179" s="83">
        <v>0</v>
      </c>
      <c r="V179" s="83">
        <v>0</v>
      </c>
      <c r="W179" s="83">
        <v>0</v>
      </c>
      <c r="X179" s="83">
        <v>0</v>
      </c>
      <c r="Y179" s="83" t="s">
        <v>520</v>
      </c>
      <c r="Z179" s="83" t="s">
        <v>520</v>
      </c>
      <c r="AA179" s="83" t="s">
        <v>520</v>
      </c>
      <c r="AB179" s="83" t="s">
        <v>520</v>
      </c>
      <c r="AC179" s="83" t="s">
        <v>520</v>
      </c>
      <c r="AD179" s="83">
        <f>Output_Final_PCLs!O62</f>
        <v>2394</v>
      </c>
      <c r="AE179" s="83">
        <f>Output_Final_PCLs!P62</f>
        <v>2387</v>
      </c>
      <c r="AF179" s="83">
        <f>Output_Final_PCLs!Q62</f>
        <v>2380</v>
      </c>
      <c r="AG179" s="83">
        <f>Output_Final_PCLs!R62</f>
        <v>2373</v>
      </c>
      <c r="AH179" s="83">
        <f>Output_Final_PCLs!S62</f>
        <v>2366</v>
      </c>
    </row>
    <row r="180" spans="2:34" hidden="1" x14ac:dyDescent="0.45">
      <c r="B180" s="11" t="s">
        <v>99</v>
      </c>
      <c r="C180" s="11" t="str">
        <f>_xlfn.XLOOKUP($B180,FD_Lists!$B$4:$B$25,FD_Lists!C$4:C$25)</f>
        <v>Southern Water</v>
      </c>
      <c r="D180" s="11" t="str">
        <f>_xlfn.XLOOKUP($B180,FD_Lists!$B$4:$B$25,FD_Lists!D$4:D$25)</f>
        <v>England</v>
      </c>
      <c r="E180" s="11" t="str">
        <f>_xlfn.XLOOKUP($B180,FD_Lists!$B$4:$B$25,FD_Lists!E$4:E$25)</f>
        <v>Company</v>
      </c>
      <c r="F180" s="11" t="str">
        <f>_xlfn.XLOOKUP($B180,FD_Lists!$B$4:$B$25,FD_Lists!F$4:F$25)</f>
        <v>WaSC</v>
      </c>
      <c r="G180" s="12" t="s">
        <v>109</v>
      </c>
      <c r="H180" s="98" t="s">
        <v>255</v>
      </c>
      <c r="I180" s="13" t="str">
        <f t="shared" si="6"/>
        <v>SRNC_OUT5_10_B_PR24_OFWAT</v>
      </c>
      <c r="J180" s="13" t="s">
        <v>548</v>
      </c>
      <c r="K180" s="13" t="s">
        <v>549</v>
      </c>
      <c r="L180" s="13" t="s">
        <v>119</v>
      </c>
      <c r="M180" s="14" t="str">
        <f>VLOOKUP($H180, F_Outputs_Mapping!$B$5:$F$23, 2, FALSE)</f>
        <v>Total number of storm overflows</v>
      </c>
      <c r="N180" s="14" t="str">
        <f>VLOOKUP($H180, F_Outputs_Mapping!$B$5:$F$23, 3, FALSE)</f>
        <v>Number</v>
      </c>
      <c r="O180" s="14">
        <f>VLOOKUP($H180, F_Outputs_Mapping!$B$5:$F$23, 4, FALSE)</f>
        <v>0</v>
      </c>
      <c r="P180" s="83">
        <v>0</v>
      </c>
      <c r="Q180" s="83">
        <v>0</v>
      </c>
      <c r="R180" s="83">
        <v>0</v>
      </c>
      <c r="S180" s="83">
        <v>0</v>
      </c>
      <c r="T180" s="83">
        <v>0</v>
      </c>
      <c r="U180" s="83">
        <v>0</v>
      </c>
      <c r="V180" s="83">
        <v>0</v>
      </c>
      <c r="W180" s="83">
        <v>0</v>
      </c>
      <c r="X180" s="83">
        <v>0</v>
      </c>
      <c r="Y180" s="83" t="s">
        <v>520</v>
      </c>
      <c r="Z180" s="83" t="s">
        <v>520</v>
      </c>
      <c r="AA180" s="83" t="s">
        <v>520</v>
      </c>
      <c r="AB180" s="83" t="s">
        <v>520</v>
      </c>
      <c r="AC180" s="83" t="s">
        <v>520</v>
      </c>
      <c r="AD180" s="83">
        <f>Output_Final_PCLs!O63</f>
        <v>976</v>
      </c>
      <c r="AE180" s="83">
        <f>Output_Final_PCLs!P63</f>
        <v>976</v>
      </c>
      <c r="AF180" s="83">
        <f>Output_Final_PCLs!Q63</f>
        <v>976</v>
      </c>
      <c r="AG180" s="83">
        <f>Output_Final_PCLs!R63</f>
        <v>976</v>
      </c>
      <c r="AH180" s="83">
        <f>Output_Final_PCLs!S63</f>
        <v>976</v>
      </c>
    </row>
    <row r="181" spans="2:34" hidden="1" x14ac:dyDescent="0.45">
      <c r="B181" s="11" t="s">
        <v>100</v>
      </c>
      <c r="C181" s="11" t="str">
        <f>_xlfn.XLOOKUP($B181,FD_Lists!$B$4:$B$25,FD_Lists!C$4:C$25)</f>
        <v>Thames Water</v>
      </c>
      <c r="D181" s="11" t="str">
        <f>_xlfn.XLOOKUP($B181,FD_Lists!$B$4:$B$25,FD_Lists!D$4:D$25)</f>
        <v>England</v>
      </c>
      <c r="E181" s="11" t="str">
        <f>_xlfn.XLOOKUP($B181,FD_Lists!$B$4:$B$25,FD_Lists!E$4:E$25)</f>
        <v>Company</v>
      </c>
      <c r="F181" s="11" t="str">
        <f>_xlfn.XLOOKUP($B181,FD_Lists!$B$4:$B$25,FD_Lists!F$4:F$25)</f>
        <v>WaSC</v>
      </c>
      <c r="G181" s="12" t="s">
        <v>109</v>
      </c>
      <c r="H181" s="98" t="s">
        <v>255</v>
      </c>
      <c r="I181" s="13" t="str">
        <f t="shared" si="6"/>
        <v>TMSC_OUT5_10_B_PR24_OFWAT</v>
      </c>
      <c r="J181" s="13" t="s">
        <v>548</v>
      </c>
      <c r="K181" s="13" t="s">
        <v>549</v>
      </c>
      <c r="L181" s="13" t="s">
        <v>119</v>
      </c>
      <c r="M181" s="14" t="str">
        <f>VLOOKUP($H181, F_Outputs_Mapping!$B$5:$F$23, 2, FALSE)</f>
        <v>Total number of storm overflows</v>
      </c>
      <c r="N181" s="14" t="str">
        <f>VLOOKUP($H181, F_Outputs_Mapping!$B$5:$F$23, 3, FALSE)</f>
        <v>Number</v>
      </c>
      <c r="O181" s="14">
        <f>VLOOKUP($H181, F_Outputs_Mapping!$B$5:$F$23, 4, FALSE)</f>
        <v>0</v>
      </c>
      <c r="P181" s="83">
        <v>0</v>
      </c>
      <c r="Q181" s="83">
        <v>0</v>
      </c>
      <c r="R181" s="83">
        <v>0</v>
      </c>
      <c r="S181" s="83">
        <v>0</v>
      </c>
      <c r="T181" s="83">
        <v>0</v>
      </c>
      <c r="U181" s="83">
        <v>0</v>
      </c>
      <c r="V181" s="83">
        <v>0</v>
      </c>
      <c r="W181" s="83">
        <v>0</v>
      </c>
      <c r="X181" s="83">
        <v>0</v>
      </c>
      <c r="Y181" s="83" t="s">
        <v>520</v>
      </c>
      <c r="Z181" s="83" t="s">
        <v>520</v>
      </c>
      <c r="AA181" s="83" t="s">
        <v>520</v>
      </c>
      <c r="AB181" s="83" t="s">
        <v>520</v>
      </c>
      <c r="AC181" s="83" t="s">
        <v>520</v>
      </c>
      <c r="AD181" s="83">
        <f>Output_Final_PCLs!O64</f>
        <v>606</v>
      </c>
      <c r="AE181" s="83">
        <f>Output_Final_PCLs!P64</f>
        <v>606</v>
      </c>
      <c r="AF181" s="83">
        <f>Output_Final_PCLs!Q64</f>
        <v>606</v>
      </c>
      <c r="AG181" s="83">
        <f>Output_Final_PCLs!R64</f>
        <v>606</v>
      </c>
      <c r="AH181" s="83">
        <f>Output_Final_PCLs!S64</f>
        <v>606</v>
      </c>
    </row>
    <row r="182" spans="2:34" hidden="1" x14ac:dyDescent="0.45">
      <c r="B182" s="11" t="s">
        <v>101</v>
      </c>
      <c r="C182" s="11" t="str">
        <f>_xlfn.XLOOKUP($B182,FD_Lists!$B$4:$B$25,FD_Lists!C$4:C$25)</f>
        <v xml:space="preserve">United Utilities </v>
      </c>
      <c r="D182" s="11" t="str">
        <f>_xlfn.XLOOKUP($B182,FD_Lists!$B$4:$B$25,FD_Lists!D$4:D$25)</f>
        <v>England</v>
      </c>
      <c r="E182" s="11" t="str">
        <f>_xlfn.XLOOKUP($B182,FD_Lists!$B$4:$B$25,FD_Lists!E$4:E$25)</f>
        <v>Company</v>
      </c>
      <c r="F182" s="11" t="str">
        <f>_xlfn.XLOOKUP($B182,FD_Lists!$B$4:$B$25,FD_Lists!F$4:F$25)</f>
        <v>WaSC</v>
      </c>
      <c r="G182" s="12" t="s">
        <v>109</v>
      </c>
      <c r="H182" s="98" t="s">
        <v>255</v>
      </c>
      <c r="I182" s="13" t="str">
        <f t="shared" si="6"/>
        <v>NWTC_OUT5_10_B_PR24_OFWAT</v>
      </c>
      <c r="J182" s="13" t="s">
        <v>548</v>
      </c>
      <c r="K182" s="13" t="s">
        <v>549</v>
      </c>
      <c r="L182" s="13" t="s">
        <v>119</v>
      </c>
      <c r="M182" s="14" t="str">
        <f>VLOOKUP($H182, F_Outputs_Mapping!$B$5:$F$23, 2, FALSE)</f>
        <v>Total number of storm overflows</v>
      </c>
      <c r="N182" s="14" t="str">
        <f>VLOOKUP($H182, F_Outputs_Mapping!$B$5:$F$23, 3, FALSE)</f>
        <v>Number</v>
      </c>
      <c r="O182" s="14">
        <f>VLOOKUP($H182, F_Outputs_Mapping!$B$5:$F$23, 4, FALSE)</f>
        <v>0</v>
      </c>
      <c r="P182" s="83">
        <v>0</v>
      </c>
      <c r="Q182" s="83">
        <v>0</v>
      </c>
      <c r="R182" s="83">
        <v>0</v>
      </c>
      <c r="S182" s="83">
        <v>0</v>
      </c>
      <c r="T182" s="83">
        <v>0</v>
      </c>
      <c r="U182" s="83">
        <v>0</v>
      </c>
      <c r="V182" s="83">
        <v>0</v>
      </c>
      <c r="W182" s="83">
        <v>0</v>
      </c>
      <c r="X182" s="83">
        <v>0</v>
      </c>
      <c r="Y182" s="83" t="s">
        <v>520</v>
      </c>
      <c r="Z182" s="83" t="s">
        <v>520</v>
      </c>
      <c r="AA182" s="83" t="s">
        <v>520</v>
      </c>
      <c r="AB182" s="83" t="s">
        <v>520</v>
      </c>
      <c r="AC182" s="83" t="s">
        <v>520</v>
      </c>
      <c r="AD182" s="83">
        <f>Output_Final_PCLs!O65</f>
        <v>2267</v>
      </c>
      <c r="AE182" s="83">
        <f>Output_Final_PCLs!P65</f>
        <v>2267</v>
      </c>
      <c r="AF182" s="83">
        <f>Output_Final_PCLs!Q65</f>
        <v>2267</v>
      </c>
      <c r="AG182" s="83">
        <f>Output_Final_PCLs!R65</f>
        <v>2267</v>
      </c>
      <c r="AH182" s="83">
        <f>Output_Final_PCLs!S65</f>
        <v>2267</v>
      </c>
    </row>
    <row r="183" spans="2:34" hidden="1" x14ac:dyDescent="0.45">
      <c r="B183" s="11" t="s">
        <v>102</v>
      </c>
      <c r="C183" s="11" t="str">
        <f>_xlfn.XLOOKUP($B183,FD_Lists!$B$4:$B$25,FD_Lists!C$4:C$25)</f>
        <v>Wessex Water</v>
      </c>
      <c r="D183" s="11" t="str">
        <f>_xlfn.XLOOKUP($B183,FD_Lists!$B$4:$B$25,FD_Lists!D$4:D$25)</f>
        <v>England</v>
      </c>
      <c r="E183" s="11" t="str">
        <f>_xlfn.XLOOKUP($B183,FD_Lists!$B$4:$B$25,FD_Lists!E$4:E$25)</f>
        <v>Company</v>
      </c>
      <c r="F183" s="11" t="str">
        <f>_xlfn.XLOOKUP($B183,FD_Lists!$B$4:$B$25,FD_Lists!F$4:F$25)</f>
        <v>WaSC</v>
      </c>
      <c r="G183" s="12" t="s">
        <v>109</v>
      </c>
      <c r="H183" s="98" t="s">
        <v>255</v>
      </c>
      <c r="I183" s="13" t="str">
        <f t="shared" si="6"/>
        <v>WSXC_OUT5_10_B_PR24_OFWAT</v>
      </c>
      <c r="J183" s="13" t="s">
        <v>548</v>
      </c>
      <c r="K183" s="13" t="s">
        <v>549</v>
      </c>
      <c r="L183" s="13" t="s">
        <v>119</v>
      </c>
      <c r="M183" s="14" t="str">
        <f>VLOOKUP($H183, F_Outputs_Mapping!$B$5:$F$23, 2, FALSE)</f>
        <v>Total number of storm overflows</v>
      </c>
      <c r="N183" s="14" t="str">
        <f>VLOOKUP($H183, F_Outputs_Mapping!$B$5:$F$23, 3, FALSE)</f>
        <v>Number</v>
      </c>
      <c r="O183" s="14">
        <f>VLOOKUP($H183, F_Outputs_Mapping!$B$5:$F$23, 4, FALSE)</f>
        <v>0</v>
      </c>
      <c r="P183" s="83">
        <v>0</v>
      </c>
      <c r="Q183" s="83">
        <v>0</v>
      </c>
      <c r="R183" s="83">
        <v>0</v>
      </c>
      <c r="S183" s="83">
        <v>0</v>
      </c>
      <c r="T183" s="83">
        <v>0</v>
      </c>
      <c r="U183" s="83">
        <v>0</v>
      </c>
      <c r="V183" s="83">
        <v>0</v>
      </c>
      <c r="W183" s="83">
        <v>0</v>
      </c>
      <c r="X183" s="83">
        <v>0</v>
      </c>
      <c r="Y183" s="83" t="s">
        <v>520</v>
      </c>
      <c r="Z183" s="83" t="s">
        <v>520</v>
      </c>
      <c r="AA183" s="83" t="s">
        <v>520</v>
      </c>
      <c r="AB183" s="83" t="s">
        <v>520</v>
      </c>
      <c r="AC183" s="83" t="s">
        <v>520</v>
      </c>
      <c r="AD183" s="83">
        <f>Output_Final_PCLs!O66</f>
        <v>1295</v>
      </c>
      <c r="AE183" s="83">
        <f>Output_Final_PCLs!P66</f>
        <v>1295</v>
      </c>
      <c r="AF183" s="83">
        <f>Output_Final_PCLs!Q66</f>
        <v>1295</v>
      </c>
      <c r="AG183" s="83">
        <f>Output_Final_PCLs!R66</f>
        <v>1295</v>
      </c>
      <c r="AH183" s="83">
        <f>Output_Final_PCLs!S66</f>
        <v>1295</v>
      </c>
    </row>
    <row r="184" spans="2:34" hidden="1" x14ac:dyDescent="0.45">
      <c r="B184" s="11" t="s">
        <v>103</v>
      </c>
      <c r="C184" s="11" t="str">
        <f>_xlfn.XLOOKUP($B184,FD_Lists!$B$4:$B$25,FD_Lists!C$4:C$25)</f>
        <v>Yorkshire Water</v>
      </c>
      <c r="D184" s="11" t="str">
        <f>_xlfn.XLOOKUP($B184,FD_Lists!$B$4:$B$25,FD_Lists!D$4:D$25)</f>
        <v>England</v>
      </c>
      <c r="E184" s="11" t="str">
        <f>_xlfn.XLOOKUP($B184,FD_Lists!$B$4:$B$25,FD_Lists!E$4:E$25)</f>
        <v>Company</v>
      </c>
      <c r="F184" s="11" t="str">
        <f>_xlfn.XLOOKUP($B184,FD_Lists!$B$4:$B$25,FD_Lists!F$4:F$25)</f>
        <v>WaSC</v>
      </c>
      <c r="G184" s="12" t="s">
        <v>109</v>
      </c>
      <c r="H184" s="98" t="s">
        <v>255</v>
      </c>
      <c r="I184" s="13" t="str">
        <f t="shared" si="6"/>
        <v>YKYC_OUT5_10_B_PR24_OFWAT</v>
      </c>
      <c r="J184" s="13" t="s">
        <v>548</v>
      </c>
      <c r="K184" s="13" t="s">
        <v>549</v>
      </c>
      <c r="L184" s="13" t="s">
        <v>119</v>
      </c>
      <c r="M184" s="14" t="str">
        <f>VLOOKUP($H184, F_Outputs_Mapping!$B$5:$F$23, 2, FALSE)</f>
        <v>Total number of storm overflows</v>
      </c>
      <c r="N184" s="14" t="str">
        <f>VLOOKUP($H184, F_Outputs_Mapping!$B$5:$F$23, 3, FALSE)</f>
        <v>Number</v>
      </c>
      <c r="O184" s="14">
        <f>VLOOKUP($H184, F_Outputs_Mapping!$B$5:$F$23, 4, FALSE)</f>
        <v>0</v>
      </c>
      <c r="P184" s="83">
        <v>0</v>
      </c>
      <c r="Q184" s="83">
        <v>0</v>
      </c>
      <c r="R184" s="83">
        <v>0</v>
      </c>
      <c r="S184" s="83">
        <v>0</v>
      </c>
      <c r="T184" s="83">
        <v>0</v>
      </c>
      <c r="U184" s="83">
        <v>0</v>
      </c>
      <c r="V184" s="83">
        <v>0</v>
      </c>
      <c r="W184" s="83">
        <v>0</v>
      </c>
      <c r="X184" s="83">
        <v>0</v>
      </c>
      <c r="Y184" s="83" t="s">
        <v>520</v>
      </c>
      <c r="Z184" s="83" t="s">
        <v>520</v>
      </c>
      <c r="AA184" s="83" t="s">
        <v>520</v>
      </c>
      <c r="AB184" s="83" t="s">
        <v>520</v>
      </c>
      <c r="AC184" s="83" t="s">
        <v>520</v>
      </c>
      <c r="AD184" s="83">
        <f>Output_Final_PCLs!O67</f>
        <v>2191</v>
      </c>
      <c r="AE184" s="83">
        <f>Output_Final_PCLs!P67</f>
        <v>2191</v>
      </c>
      <c r="AF184" s="83">
        <f>Output_Final_PCLs!Q67</f>
        <v>2191</v>
      </c>
      <c r="AG184" s="83">
        <f>Output_Final_PCLs!R67</f>
        <v>2191</v>
      </c>
      <c r="AH184" s="83">
        <f>Output_Final_PCLs!S67</f>
        <v>2191</v>
      </c>
    </row>
    <row r="185" spans="2:34" hidden="1" x14ac:dyDescent="0.45">
      <c r="B185" s="11" t="s">
        <v>121</v>
      </c>
      <c r="C185" s="11" t="str">
        <f>_xlfn.XLOOKUP($B185,FD_Lists!$B$4:$B$25,FD_Lists!C$4:C$25)</f>
        <v>Affinity Water</v>
      </c>
      <c r="D185" s="11" t="str">
        <f>_xlfn.XLOOKUP($B185,FD_Lists!$B$4:$B$25,FD_Lists!D$4:D$25)</f>
        <v>England</v>
      </c>
      <c r="E185" s="11" t="str">
        <f>_xlfn.XLOOKUP($B185,FD_Lists!$B$4:$B$25,FD_Lists!E$4:E$25)</f>
        <v>Company</v>
      </c>
      <c r="F185" s="11" t="str">
        <f>_xlfn.XLOOKUP($B185,FD_Lists!$B$4:$B$25,FD_Lists!F$4:F$25)</f>
        <v>WoC</v>
      </c>
      <c r="G185" s="12" t="s">
        <v>109</v>
      </c>
      <c r="H185" s="98" t="s">
        <v>255</v>
      </c>
      <c r="I185" s="13" t="str">
        <f t="shared" si="6"/>
        <v>AFWC_OUT5_10_B_PR24_OFWAT</v>
      </c>
      <c r="J185" s="13" t="s">
        <v>548</v>
      </c>
      <c r="K185" s="13" t="s">
        <v>549</v>
      </c>
      <c r="L185" s="13" t="s">
        <v>119</v>
      </c>
      <c r="M185" s="14" t="str">
        <f>VLOOKUP($H185, F_Outputs_Mapping!$B$5:$F$23, 2, FALSE)</f>
        <v>Total number of storm overflows</v>
      </c>
      <c r="N185" s="14" t="str">
        <f>VLOOKUP($H185, F_Outputs_Mapping!$B$5:$F$23, 3, FALSE)</f>
        <v>Number</v>
      </c>
      <c r="O185" s="14">
        <f>VLOOKUP($H185, F_Outputs_Mapping!$B$5:$F$23, 4, FALSE)</f>
        <v>0</v>
      </c>
      <c r="P185" s="83">
        <v>0</v>
      </c>
      <c r="Q185" s="83">
        <v>0</v>
      </c>
      <c r="R185" s="83">
        <v>0</v>
      </c>
      <c r="S185" s="83">
        <v>0</v>
      </c>
      <c r="T185" s="83">
        <v>0</v>
      </c>
      <c r="U185" s="83">
        <v>0</v>
      </c>
      <c r="V185" s="83">
        <v>0</v>
      </c>
      <c r="W185" s="83">
        <v>0</v>
      </c>
      <c r="X185" s="83">
        <v>0</v>
      </c>
      <c r="Y185" s="83" t="s">
        <v>520</v>
      </c>
      <c r="Z185" s="83" t="s">
        <v>520</v>
      </c>
      <c r="AA185" s="83" t="s">
        <v>520</v>
      </c>
      <c r="AB185" s="83" t="s">
        <v>520</v>
      </c>
      <c r="AC185" s="83" t="s">
        <v>520</v>
      </c>
      <c r="AD185" s="83" t="s">
        <v>520</v>
      </c>
      <c r="AE185" s="83" t="s">
        <v>520</v>
      </c>
      <c r="AF185" s="83" t="s">
        <v>520</v>
      </c>
      <c r="AG185" s="83" t="s">
        <v>520</v>
      </c>
      <c r="AH185" s="83" t="s">
        <v>520</v>
      </c>
    </row>
    <row r="186" spans="2:34" hidden="1" x14ac:dyDescent="0.45">
      <c r="B186" s="11" t="s">
        <v>122</v>
      </c>
      <c r="C186" s="11" t="str">
        <f>_xlfn.XLOOKUP($B186,FD_Lists!$B$4:$B$25,FD_Lists!C$4:C$25)</f>
        <v>Portsmouth Water</v>
      </c>
      <c r="D186" s="11" t="str">
        <f>_xlfn.XLOOKUP($B186,FD_Lists!$B$4:$B$25,FD_Lists!D$4:D$25)</f>
        <v>England</v>
      </c>
      <c r="E186" s="11" t="str">
        <f>_xlfn.XLOOKUP($B186,FD_Lists!$B$4:$B$25,FD_Lists!E$4:E$25)</f>
        <v>Company</v>
      </c>
      <c r="F186" s="11" t="str">
        <f>_xlfn.XLOOKUP($B186,FD_Lists!$B$4:$B$25,FD_Lists!F$4:F$25)</f>
        <v>WoC</v>
      </c>
      <c r="G186" s="12" t="s">
        <v>109</v>
      </c>
      <c r="H186" s="98" t="s">
        <v>255</v>
      </c>
      <c r="I186" s="13" t="str">
        <f t="shared" si="6"/>
        <v>PRTC_OUT5_10_B_PR24_OFWAT</v>
      </c>
      <c r="J186" s="13" t="s">
        <v>548</v>
      </c>
      <c r="K186" s="13" t="s">
        <v>549</v>
      </c>
      <c r="L186" s="13" t="s">
        <v>119</v>
      </c>
      <c r="M186" s="14" t="str">
        <f>VLOOKUP($H186, F_Outputs_Mapping!$B$5:$F$23, 2, FALSE)</f>
        <v>Total number of storm overflows</v>
      </c>
      <c r="N186" s="14" t="str">
        <f>VLOOKUP($H186, F_Outputs_Mapping!$B$5:$F$23, 3, FALSE)</f>
        <v>Number</v>
      </c>
      <c r="O186" s="14">
        <f>VLOOKUP($H186, F_Outputs_Mapping!$B$5:$F$23, 4, FALSE)</f>
        <v>0</v>
      </c>
      <c r="P186" s="83">
        <v>0</v>
      </c>
      <c r="Q186" s="83">
        <v>0</v>
      </c>
      <c r="R186" s="83">
        <v>0</v>
      </c>
      <c r="S186" s="83">
        <v>0</v>
      </c>
      <c r="T186" s="83">
        <v>0</v>
      </c>
      <c r="U186" s="83">
        <v>0</v>
      </c>
      <c r="V186" s="83">
        <v>0</v>
      </c>
      <c r="W186" s="83">
        <v>0</v>
      </c>
      <c r="X186" s="83">
        <v>0</v>
      </c>
      <c r="Y186" s="83" t="s">
        <v>520</v>
      </c>
      <c r="Z186" s="83" t="s">
        <v>520</v>
      </c>
      <c r="AA186" s="83" t="s">
        <v>520</v>
      </c>
      <c r="AB186" s="83" t="s">
        <v>520</v>
      </c>
      <c r="AC186" s="83" t="s">
        <v>520</v>
      </c>
      <c r="AD186" s="83" t="s">
        <v>520</v>
      </c>
      <c r="AE186" s="83" t="s">
        <v>520</v>
      </c>
      <c r="AF186" s="83" t="s">
        <v>520</v>
      </c>
      <c r="AG186" s="83" t="s">
        <v>520</v>
      </c>
      <c r="AH186" s="83" t="s">
        <v>520</v>
      </c>
    </row>
    <row r="187" spans="2:34" hidden="1" x14ac:dyDescent="0.45">
      <c r="B187" s="11" t="s">
        <v>123</v>
      </c>
      <c r="C187" s="11" t="str">
        <f>_xlfn.XLOOKUP($B187,FD_Lists!$B$4:$B$25,FD_Lists!C$4:C$25)</f>
        <v>South East Water</v>
      </c>
      <c r="D187" s="11" t="str">
        <f>_xlfn.XLOOKUP($B187,FD_Lists!$B$4:$B$25,FD_Lists!D$4:D$25)</f>
        <v>England</v>
      </c>
      <c r="E187" s="11" t="str">
        <f>_xlfn.XLOOKUP($B187,FD_Lists!$B$4:$B$25,FD_Lists!E$4:E$25)</f>
        <v>Company</v>
      </c>
      <c r="F187" s="11" t="str">
        <f>_xlfn.XLOOKUP($B187,FD_Lists!$B$4:$B$25,FD_Lists!F$4:F$25)</f>
        <v>WoC</v>
      </c>
      <c r="G187" s="12" t="s">
        <v>109</v>
      </c>
      <c r="H187" s="98" t="s">
        <v>255</v>
      </c>
      <c r="I187" s="13" t="str">
        <f t="shared" si="6"/>
        <v>SEWC_OUT5_10_B_PR24_OFWAT</v>
      </c>
      <c r="J187" s="13" t="s">
        <v>548</v>
      </c>
      <c r="K187" s="13" t="s">
        <v>549</v>
      </c>
      <c r="L187" s="13" t="s">
        <v>119</v>
      </c>
      <c r="M187" s="14" t="str">
        <f>VLOOKUP($H187, F_Outputs_Mapping!$B$5:$F$23, 2, FALSE)</f>
        <v>Total number of storm overflows</v>
      </c>
      <c r="N187" s="14" t="str">
        <f>VLOOKUP($H187, F_Outputs_Mapping!$B$5:$F$23, 3, FALSE)</f>
        <v>Number</v>
      </c>
      <c r="O187" s="14">
        <f>VLOOKUP($H187, F_Outputs_Mapping!$B$5:$F$23, 4, FALSE)</f>
        <v>0</v>
      </c>
      <c r="P187" s="83">
        <v>0</v>
      </c>
      <c r="Q187" s="83">
        <v>0</v>
      </c>
      <c r="R187" s="83">
        <v>0</v>
      </c>
      <c r="S187" s="83">
        <v>0</v>
      </c>
      <c r="T187" s="83">
        <v>0</v>
      </c>
      <c r="U187" s="83">
        <v>0</v>
      </c>
      <c r="V187" s="83">
        <v>0</v>
      </c>
      <c r="W187" s="83">
        <v>0</v>
      </c>
      <c r="X187" s="83">
        <v>0</v>
      </c>
      <c r="Y187" s="83" t="s">
        <v>520</v>
      </c>
      <c r="Z187" s="83" t="s">
        <v>520</v>
      </c>
      <c r="AA187" s="83" t="s">
        <v>520</v>
      </c>
      <c r="AB187" s="83" t="s">
        <v>520</v>
      </c>
      <c r="AC187" s="83" t="s">
        <v>520</v>
      </c>
      <c r="AD187" s="83" t="s">
        <v>520</v>
      </c>
      <c r="AE187" s="83" t="s">
        <v>520</v>
      </c>
      <c r="AF187" s="83" t="s">
        <v>520</v>
      </c>
      <c r="AG187" s="83" t="s">
        <v>520</v>
      </c>
      <c r="AH187" s="83" t="s">
        <v>520</v>
      </c>
    </row>
    <row r="188" spans="2:34" hidden="1" x14ac:dyDescent="0.45">
      <c r="B188" s="11" t="s">
        <v>124</v>
      </c>
      <c r="C188" s="11" t="str">
        <f>_xlfn.XLOOKUP($B188,FD_Lists!$B$4:$B$25,FD_Lists!C$4:C$25)</f>
        <v>South Staffordshire Water</v>
      </c>
      <c r="D188" s="11" t="str">
        <f>_xlfn.XLOOKUP($B188,FD_Lists!$B$4:$B$25,FD_Lists!D$4:D$25)</f>
        <v>England</v>
      </c>
      <c r="E188" s="11" t="str">
        <f>_xlfn.XLOOKUP($B188,FD_Lists!$B$4:$B$25,FD_Lists!E$4:E$25)</f>
        <v>Company</v>
      </c>
      <c r="F188" s="11" t="str">
        <f>_xlfn.XLOOKUP($B188,FD_Lists!$B$4:$B$25,FD_Lists!F$4:F$25)</f>
        <v>WoC</v>
      </c>
      <c r="G188" s="12" t="s">
        <v>109</v>
      </c>
      <c r="H188" s="98" t="s">
        <v>255</v>
      </c>
      <c r="I188" s="13" t="str">
        <f t="shared" si="6"/>
        <v>SSCC_OUT5_10_B_PR24_OFWAT</v>
      </c>
      <c r="J188" s="13" t="s">
        <v>548</v>
      </c>
      <c r="K188" s="13" t="s">
        <v>549</v>
      </c>
      <c r="L188" s="13" t="s">
        <v>119</v>
      </c>
      <c r="M188" s="14" t="str">
        <f>VLOOKUP($H188, F_Outputs_Mapping!$B$5:$F$23, 2, FALSE)</f>
        <v>Total number of storm overflows</v>
      </c>
      <c r="N188" s="14" t="str">
        <f>VLOOKUP($H188, F_Outputs_Mapping!$B$5:$F$23, 3, FALSE)</f>
        <v>Number</v>
      </c>
      <c r="O188" s="14">
        <f>VLOOKUP($H188, F_Outputs_Mapping!$B$5:$F$23, 4, FALSE)</f>
        <v>0</v>
      </c>
      <c r="P188" s="83">
        <v>0</v>
      </c>
      <c r="Q188" s="83">
        <v>0</v>
      </c>
      <c r="R188" s="83">
        <v>0</v>
      </c>
      <c r="S188" s="83">
        <v>0</v>
      </c>
      <c r="T188" s="83">
        <v>0</v>
      </c>
      <c r="U188" s="83">
        <v>0</v>
      </c>
      <c r="V188" s="83">
        <v>0</v>
      </c>
      <c r="W188" s="83">
        <v>0</v>
      </c>
      <c r="X188" s="83">
        <v>0</v>
      </c>
      <c r="Y188" s="83" t="s">
        <v>520</v>
      </c>
      <c r="Z188" s="83" t="s">
        <v>520</v>
      </c>
      <c r="AA188" s="83" t="s">
        <v>520</v>
      </c>
      <c r="AB188" s="83" t="s">
        <v>520</v>
      </c>
      <c r="AC188" s="83" t="s">
        <v>520</v>
      </c>
      <c r="AD188" s="83" t="s">
        <v>520</v>
      </c>
      <c r="AE188" s="83" t="s">
        <v>520</v>
      </c>
      <c r="AF188" s="83" t="s">
        <v>520</v>
      </c>
      <c r="AG188" s="83" t="s">
        <v>520</v>
      </c>
      <c r="AH188" s="83" t="s">
        <v>520</v>
      </c>
    </row>
    <row r="189" spans="2:34" hidden="1" x14ac:dyDescent="0.45">
      <c r="B189" s="11" t="s">
        <v>125</v>
      </c>
      <c r="C189" s="11" t="str">
        <f>_xlfn.XLOOKUP($B189,FD_Lists!$B$4:$B$25,FD_Lists!C$4:C$25)</f>
        <v>SES Water</v>
      </c>
      <c r="D189" s="11" t="str">
        <f>_xlfn.XLOOKUP($B189,FD_Lists!$B$4:$B$25,FD_Lists!D$4:D$25)</f>
        <v>England</v>
      </c>
      <c r="E189" s="11" t="str">
        <f>_xlfn.XLOOKUP($B189,FD_Lists!$B$4:$B$25,FD_Lists!E$4:E$25)</f>
        <v>Company</v>
      </c>
      <c r="F189" s="11" t="str">
        <f>_xlfn.XLOOKUP($B189,FD_Lists!$B$4:$B$25,FD_Lists!F$4:F$25)</f>
        <v>WoC</v>
      </c>
      <c r="G189" s="12" t="s">
        <v>109</v>
      </c>
      <c r="H189" s="98" t="s">
        <v>255</v>
      </c>
      <c r="I189" s="13" t="str">
        <f t="shared" ref="I189:I222" si="7">B189&amp;H189</f>
        <v>SESC_OUT5_10_B_PR24_OFWAT</v>
      </c>
      <c r="J189" s="13" t="s">
        <v>548</v>
      </c>
      <c r="K189" s="13" t="s">
        <v>549</v>
      </c>
      <c r="L189" s="13" t="s">
        <v>119</v>
      </c>
      <c r="M189" s="14" t="str">
        <f>VLOOKUP($H189, F_Outputs_Mapping!$B$5:$F$23, 2, FALSE)</f>
        <v>Total number of storm overflows</v>
      </c>
      <c r="N189" s="14" t="str">
        <f>VLOOKUP($H189, F_Outputs_Mapping!$B$5:$F$23, 3, FALSE)</f>
        <v>Number</v>
      </c>
      <c r="O189" s="14">
        <f>VLOOKUP($H189, F_Outputs_Mapping!$B$5:$F$23, 4, FALSE)</f>
        <v>0</v>
      </c>
      <c r="P189" s="83">
        <v>0</v>
      </c>
      <c r="Q189" s="83">
        <v>0</v>
      </c>
      <c r="R189" s="83">
        <v>0</v>
      </c>
      <c r="S189" s="83">
        <v>0</v>
      </c>
      <c r="T189" s="83">
        <v>0</v>
      </c>
      <c r="U189" s="83">
        <v>0</v>
      </c>
      <c r="V189" s="83">
        <v>0</v>
      </c>
      <c r="W189" s="83">
        <v>0</v>
      </c>
      <c r="X189" s="83">
        <v>0</v>
      </c>
      <c r="Y189" s="83" t="s">
        <v>520</v>
      </c>
      <c r="Z189" s="83" t="s">
        <v>520</v>
      </c>
      <c r="AA189" s="83" t="s">
        <v>520</v>
      </c>
      <c r="AB189" s="83" t="s">
        <v>520</v>
      </c>
      <c r="AC189" s="83" t="s">
        <v>520</v>
      </c>
      <c r="AD189" s="83" t="s">
        <v>520</v>
      </c>
      <c r="AE189" s="83" t="s">
        <v>520</v>
      </c>
      <c r="AF189" s="83" t="s">
        <v>520</v>
      </c>
      <c r="AG189" s="83" t="s">
        <v>520</v>
      </c>
      <c r="AH189" s="83" t="s">
        <v>520</v>
      </c>
    </row>
    <row r="190" spans="2:34" hidden="1" x14ac:dyDescent="0.45">
      <c r="B190" s="11" t="s">
        <v>98</v>
      </c>
      <c r="C190" s="11" t="str">
        <f>_xlfn.XLOOKUP($B190,FD_Lists!$B$4:$B$25,FD_Lists!C$4:C$25)</f>
        <v>South West Water</v>
      </c>
      <c r="D190" s="11" t="str">
        <f>_xlfn.XLOOKUP($B190,FD_Lists!$B$4:$B$25,FD_Lists!D$4:D$25)</f>
        <v>England</v>
      </c>
      <c r="E190" s="11" t="str">
        <f>_xlfn.XLOOKUP($B190,FD_Lists!$B$4:$B$25,FD_Lists!E$4:E$25)</f>
        <v>Company</v>
      </c>
      <c r="F190" s="11" t="str">
        <f>_xlfn.XLOOKUP($B190,FD_Lists!$B$4:$B$25,FD_Lists!F$4:F$25)</f>
        <v>WaSC</v>
      </c>
      <c r="G190" s="12" t="s">
        <v>109</v>
      </c>
      <c r="H190" s="98" t="s">
        <v>255</v>
      </c>
      <c r="I190" s="13" t="str">
        <f t="shared" si="7"/>
        <v>SWBC_OUT5_10_B_PR24_OFWAT</v>
      </c>
      <c r="J190" s="13" t="s">
        <v>548</v>
      </c>
      <c r="K190" s="13" t="s">
        <v>549</v>
      </c>
      <c r="L190" s="13" t="s">
        <v>119</v>
      </c>
      <c r="M190" s="14" t="str">
        <f>VLOOKUP($H190, F_Outputs_Mapping!$B$5:$F$23, 2, FALSE)</f>
        <v>Total number of storm overflows</v>
      </c>
      <c r="N190" s="14" t="str">
        <f>VLOOKUP($H190, F_Outputs_Mapping!$B$5:$F$23, 3, FALSE)</f>
        <v>Number</v>
      </c>
      <c r="O190" s="14">
        <f>VLOOKUP($H190, F_Outputs_Mapping!$B$5:$F$23, 4, FALSE)</f>
        <v>0</v>
      </c>
      <c r="P190" s="83">
        <v>0</v>
      </c>
      <c r="Q190" s="83">
        <v>0</v>
      </c>
      <c r="R190" s="83">
        <v>0</v>
      </c>
      <c r="S190" s="83">
        <v>0</v>
      </c>
      <c r="T190" s="83">
        <v>0</v>
      </c>
      <c r="U190" s="83">
        <v>0</v>
      </c>
      <c r="V190" s="83">
        <v>0</v>
      </c>
      <c r="W190" s="83">
        <v>0</v>
      </c>
      <c r="X190" s="83">
        <v>0</v>
      </c>
      <c r="Y190" s="83" t="s">
        <v>520</v>
      </c>
      <c r="Z190" s="83" t="s">
        <v>520</v>
      </c>
      <c r="AA190" s="83" t="s">
        <v>520</v>
      </c>
      <c r="AB190" s="83" t="s">
        <v>520</v>
      </c>
      <c r="AC190" s="83" t="s">
        <v>520</v>
      </c>
      <c r="AD190" s="83">
        <f>Output_Final_PCLs!O73</f>
        <v>1389</v>
      </c>
      <c r="AE190" s="83">
        <f>Output_Final_PCLs!P73</f>
        <v>1389</v>
      </c>
      <c r="AF190" s="83">
        <f>Output_Final_PCLs!Q73</f>
        <v>1389</v>
      </c>
      <c r="AG190" s="83">
        <f>Output_Final_PCLs!R73</f>
        <v>1389</v>
      </c>
      <c r="AH190" s="83">
        <f>Output_Final_PCLs!S73</f>
        <v>1389</v>
      </c>
    </row>
    <row r="191" spans="2:34" hidden="1" x14ac:dyDescent="0.45">
      <c r="B191" s="11" t="s">
        <v>126</v>
      </c>
      <c r="C191" s="11" t="str">
        <f>_xlfn.XLOOKUP($B191,FD_Lists!$B$4:$B$25,FD_Lists!C$4:C$25)</f>
        <v>Bristol Water</v>
      </c>
      <c r="D191" s="11" t="str">
        <f>_xlfn.XLOOKUP($B191,FD_Lists!$B$4:$B$25,FD_Lists!D$4:D$25)</f>
        <v>England</v>
      </c>
      <c r="E191" s="11" t="str">
        <f>_xlfn.XLOOKUP($B191,FD_Lists!$B$4:$B$25,FD_Lists!E$4:E$25)</f>
        <v>Company</v>
      </c>
      <c r="F191" s="11" t="str">
        <f>_xlfn.XLOOKUP($B191,FD_Lists!$B$4:$B$25,FD_Lists!F$4:F$25)</f>
        <v>WoC</v>
      </c>
      <c r="G191" s="12" t="s">
        <v>109</v>
      </c>
      <c r="H191" s="98" t="s">
        <v>255</v>
      </c>
      <c r="I191" s="13" t="str">
        <f t="shared" si="7"/>
        <v>BRLC_OUT5_10_B_PR24_OFWAT</v>
      </c>
      <c r="J191" s="13" t="s">
        <v>548</v>
      </c>
      <c r="K191" s="13" t="s">
        <v>549</v>
      </c>
      <c r="L191" s="13" t="s">
        <v>119</v>
      </c>
      <c r="M191" s="14" t="str">
        <f>VLOOKUP($H191, F_Outputs_Mapping!$B$5:$F$23, 2, FALSE)</f>
        <v>Total number of storm overflows</v>
      </c>
      <c r="N191" s="14" t="str">
        <f>VLOOKUP($H191, F_Outputs_Mapping!$B$5:$F$23, 3, FALSE)</f>
        <v>Number</v>
      </c>
      <c r="O191" s="14">
        <f>VLOOKUP($H191, F_Outputs_Mapping!$B$5:$F$23, 4, FALSE)</f>
        <v>0</v>
      </c>
      <c r="P191" s="83">
        <v>0</v>
      </c>
      <c r="Q191" s="83">
        <v>0</v>
      </c>
      <c r="R191" s="83">
        <v>0</v>
      </c>
      <c r="S191" s="83">
        <v>0</v>
      </c>
      <c r="T191" s="83">
        <v>0</v>
      </c>
      <c r="U191" s="83">
        <v>0</v>
      </c>
      <c r="V191" s="83">
        <v>0</v>
      </c>
      <c r="W191" s="83">
        <v>0</v>
      </c>
      <c r="X191" s="83">
        <v>0</v>
      </c>
      <c r="Y191" s="83" t="s">
        <v>520</v>
      </c>
      <c r="Z191" s="83" t="s">
        <v>520</v>
      </c>
      <c r="AA191" s="83" t="s">
        <v>520</v>
      </c>
      <c r="AB191" s="83" t="s">
        <v>520</v>
      </c>
      <c r="AC191" s="83" t="s">
        <v>520</v>
      </c>
      <c r="AD191" s="83" t="s">
        <v>520</v>
      </c>
      <c r="AE191" s="83" t="s">
        <v>520</v>
      </c>
      <c r="AF191" s="83" t="s">
        <v>520</v>
      </c>
      <c r="AG191" s="83" t="s">
        <v>520</v>
      </c>
      <c r="AH191" s="83" t="s">
        <v>520</v>
      </c>
    </row>
    <row r="192" spans="2:34" hidden="1" x14ac:dyDescent="0.45">
      <c r="B192" s="10" t="s">
        <v>73</v>
      </c>
      <c r="C192" s="11" t="str">
        <f>_xlfn.XLOOKUP($B192,FD_Lists!$B$4:$B$25,FD_Lists!C$4:C$25)</f>
        <v>Anglian Water</v>
      </c>
      <c r="D192" s="11" t="str">
        <f>_xlfn.XLOOKUP($B192,FD_Lists!$B$4:$B$25,FD_Lists!D$4:D$25)</f>
        <v>England</v>
      </c>
      <c r="E192" s="11" t="str">
        <f>_xlfn.XLOOKUP($B192,FD_Lists!$B$4:$B$25,FD_Lists!E$4:E$25)</f>
        <v>Company</v>
      </c>
      <c r="F192" s="11" t="str">
        <f>_xlfn.XLOOKUP($B192,FD_Lists!$B$4:$B$25,FD_Lists!F$4:F$25)</f>
        <v>WaSC</v>
      </c>
      <c r="G192" s="12" t="s">
        <v>109</v>
      </c>
      <c r="H192" s="98" t="s">
        <v>250</v>
      </c>
      <c r="I192" s="13" t="str">
        <f t="shared" si="7"/>
        <v>ANHC_OUT5_10_C_PR24_OFWAT</v>
      </c>
      <c r="J192" s="13" t="s">
        <v>548</v>
      </c>
      <c r="K192" s="13" t="s">
        <v>549</v>
      </c>
      <c r="L192" s="13" t="s">
        <v>119</v>
      </c>
      <c r="M192" s="14" t="str">
        <f>VLOOKUP($H192, F_Outputs_Mapping!$B$5:$F$23, 2, FALSE)</f>
        <v>Average number of spills per overflow - monitored</v>
      </c>
      <c r="N192" s="14" t="str">
        <f>VLOOKUP($H192, F_Outputs_Mapping!$B$5:$F$23, 3, FALSE)</f>
        <v>Number</v>
      </c>
      <c r="O192" s="14">
        <f>VLOOKUP($H192, F_Outputs_Mapping!$B$5:$F$23, 4, FALSE)</f>
        <v>2</v>
      </c>
      <c r="P192" s="83">
        <v>0</v>
      </c>
      <c r="Q192" s="83">
        <v>0</v>
      </c>
      <c r="R192" s="83">
        <v>0</v>
      </c>
      <c r="S192" s="83">
        <v>0</v>
      </c>
      <c r="T192" s="83">
        <v>0</v>
      </c>
      <c r="U192" s="83">
        <v>0</v>
      </c>
      <c r="V192" s="83">
        <v>0</v>
      </c>
      <c r="W192" s="83">
        <v>0</v>
      </c>
      <c r="X192" s="83">
        <v>0</v>
      </c>
      <c r="Y192" s="83" t="s">
        <v>520</v>
      </c>
      <c r="Z192" s="83" t="s">
        <v>520</v>
      </c>
      <c r="AA192" s="83" t="s">
        <v>520</v>
      </c>
      <c r="AB192" s="83" t="s">
        <v>520</v>
      </c>
      <c r="AC192" s="83" t="s">
        <v>520</v>
      </c>
      <c r="AD192" s="83" t="s">
        <v>520</v>
      </c>
      <c r="AE192" s="83" t="s">
        <v>520</v>
      </c>
      <c r="AF192" s="83" t="s">
        <v>520</v>
      </c>
      <c r="AG192" s="83" t="s">
        <v>520</v>
      </c>
      <c r="AH192" s="83" t="s">
        <v>520</v>
      </c>
    </row>
    <row r="193" spans="2:34" hidden="1" x14ac:dyDescent="0.45">
      <c r="B193" s="11" t="s">
        <v>94</v>
      </c>
      <c r="C193" s="11" t="str">
        <f>_xlfn.XLOOKUP($B193,FD_Lists!$B$4:$B$25,FD_Lists!C$4:C$25)</f>
        <v>Dŵr Cymru</v>
      </c>
      <c r="D193" s="11" t="str">
        <f>_xlfn.XLOOKUP($B193,FD_Lists!$B$4:$B$25,FD_Lists!D$4:D$25)</f>
        <v>Wales</v>
      </c>
      <c r="E193" s="11" t="str">
        <f>_xlfn.XLOOKUP($B193,FD_Lists!$B$4:$B$25,FD_Lists!E$4:E$25)</f>
        <v>Company</v>
      </c>
      <c r="F193" s="11" t="str">
        <f>_xlfn.XLOOKUP($B193,FD_Lists!$B$4:$B$25,FD_Lists!F$4:F$25)</f>
        <v>WaSC</v>
      </c>
      <c r="G193" s="12" t="s">
        <v>109</v>
      </c>
      <c r="H193" s="98" t="s">
        <v>250</v>
      </c>
      <c r="I193" s="13" t="str">
        <f t="shared" si="7"/>
        <v>WSHC_OUT5_10_C_PR24_OFWAT</v>
      </c>
      <c r="J193" s="13" t="s">
        <v>548</v>
      </c>
      <c r="K193" s="13" t="s">
        <v>549</v>
      </c>
      <c r="L193" s="13" t="s">
        <v>119</v>
      </c>
      <c r="M193" s="14" t="str">
        <f>VLOOKUP($H193, F_Outputs_Mapping!$B$5:$F$23, 2, FALSE)</f>
        <v>Average number of spills per overflow - monitored</v>
      </c>
      <c r="N193" s="14" t="str">
        <f>VLOOKUP($H193, F_Outputs_Mapping!$B$5:$F$23, 3, FALSE)</f>
        <v>Number</v>
      </c>
      <c r="O193" s="14">
        <f>VLOOKUP($H193, F_Outputs_Mapping!$B$5:$F$23, 4, FALSE)</f>
        <v>2</v>
      </c>
      <c r="P193" s="83">
        <v>0</v>
      </c>
      <c r="Q193" s="83">
        <v>0</v>
      </c>
      <c r="R193" s="83">
        <v>0</v>
      </c>
      <c r="S193" s="83">
        <v>0</v>
      </c>
      <c r="T193" s="83">
        <v>0</v>
      </c>
      <c r="U193" s="83">
        <v>0</v>
      </c>
      <c r="V193" s="83">
        <v>0</v>
      </c>
      <c r="W193" s="83">
        <v>0</v>
      </c>
      <c r="X193" s="83">
        <v>0</v>
      </c>
      <c r="Y193" s="83" t="s">
        <v>520</v>
      </c>
      <c r="Z193" s="83" t="s">
        <v>520</v>
      </c>
      <c r="AA193" s="83" t="s">
        <v>520</v>
      </c>
      <c r="AB193" s="83" t="s">
        <v>520</v>
      </c>
      <c r="AC193" s="83" t="s">
        <v>520</v>
      </c>
      <c r="AD193" s="83" t="s">
        <v>520</v>
      </c>
      <c r="AE193" s="83" t="s">
        <v>520</v>
      </c>
      <c r="AF193" s="83" t="s">
        <v>520</v>
      </c>
      <c r="AG193" s="83" t="s">
        <v>520</v>
      </c>
      <c r="AH193" s="83" t="s">
        <v>520</v>
      </c>
    </row>
    <row r="194" spans="2:34" hidden="1" x14ac:dyDescent="0.45">
      <c r="B194" s="11" t="s">
        <v>95</v>
      </c>
      <c r="C194" s="11" t="str">
        <f>_xlfn.XLOOKUP($B194,FD_Lists!$B$4:$B$25,FD_Lists!C$4:C$25)</f>
        <v>Hafren Dyfrdwy</v>
      </c>
      <c r="D194" s="11" t="str">
        <f>_xlfn.XLOOKUP($B194,FD_Lists!$B$4:$B$25,FD_Lists!D$4:D$25)</f>
        <v>Wales</v>
      </c>
      <c r="E194" s="11" t="str">
        <f>_xlfn.XLOOKUP($B194,FD_Lists!$B$4:$B$25,FD_Lists!E$4:E$25)</f>
        <v>Company</v>
      </c>
      <c r="F194" s="11" t="str">
        <f>_xlfn.XLOOKUP($B194,FD_Lists!$B$4:$B$25,FD_Lists!F$4:F$25)</f>
        <v>WaSC</v>
      </c>
      <c r="G194" s="12" t="s">
        <v>109</v>
      </c>
      <c r="H194" s="98" t="s">
        <v>250</v>
      </c>
      <c r="I194" s="13" t="str">
        <f t="shared" si="7"/>
        <v>HDDC_OUT5_10_C_PR24_OFWAT</v>
      </c>
      <c r="J194" s="13" t="s">
        <v>548</v>
      </c>
      <c r="K194" s="13" t="s">
        <v>549</v>
      </c>
      <c r="L194" s="13" t="s">
        <v>119</v>
      </c>
      <c r="M194" s="14" t="str">
        <f>VLOOKUP($H194, F_Outputs_Mapping!$B$5:$F$23, 2, FALSE)</f>
        <v>Average number of spills per overflow - monitored</v>
      </c>
      <c r="N194" s="14" t="str">
        <f>VLOOKUP($H194, F_Outputs_Mapping!$B$5:$F$23, 3, FALSE)</f>
        <v>Number</v>
      </c>
      <c r="O194" s="14">
        <f>VLOOKUP($H194, F_Outputs_Mapping!$B$5:$F$23, 4, FALSE)</f>
        <v>2</v>
      </c>
      <c r="P194" s="83">
        <v>0</v>
      </c>
      <c r="Q194" s="83">
        <v>0</v>
      </c>
      <c r="R194" s="83">
        <v>0</v>
      </c>
      <c r="S194" s="83">
        <v>0</v>
      </c>
      <c r="T194" s="83">
        <v>0</v>
      </c>
      <c r="U194" s="83">
        <v>0</v>
      </c>
      <c r="V194" s="83">
        <v>0</v>
      </c>
      <c r="W194" s="83">
        <v>0</v>
      </c>
      <c r="X194" s="83">
        <v>0</v>
      </c>
      <c r="Y194" s="83" t="s">
        <v>520</v>
      </c>
      <c r="Z194" s="83" t="s">
        <v>520</v>
      </c>
      <c r="AA194" s="83" t="s">
        <v>520</v>
      </c>
      <c r="AB194" s="83" t="s">
        <v>520</v>
      </c>
      <c r="AC194" s="83" t="s">
        <v>520</v>
      </c>
      <c r="AD194" s="83" t="s">
        <v>520</v>
      </c>
      <c r="AE194" s="83" t="s">
        <v>520</v>
      </c>
      <c r="AF194" s="83" t="s">
        <v>520</v>
      </c>
      <c r="AG194" s="83" t="s">
        <v>520</v>
      </c>
      <c r="AH194" s="83" t="s">
        <v>520</v>
      </c>
    </row>
    <row r="195" spans="2:34" hidden="1" x14ac:dyDescent="0.45">
      <c r="B195" s="11" t="s">
        <v>96</v>
      </c>
      <c r="C195" s="11" t="str">
        <f>_xlfn.XLOOKUP($B195,FD_Lists!$B$4:$B$25,FD_Lists!C$4:C$25)</f>
        <v>Northumbrian Water</v>
      </c>
      <c r="D195" s="11" t="str">
        <f>_xlfn.XLOOKUP($B195,FD_Lists!$B$4:$B$25,FD_Lists!D$4:D$25)</f>
        <v>England</v>
      </c>
      <c r="E195" s="11" t="str">
        <f>_xlfn.XLOOKUP($B195,FD_Lists!$B$4:$B$25,FD_Lists!E$4:E$25)</f>
        <v>Company</v>
      </c>
      <c r="F195" s="11" t="str">
        <f>_xlfn.XLOOKUP($B195,FD_Lists!$B$4:$B$25,FD_Lists!F$4:F$25)</f>
        <v>WaSC</v>
      </c>
      <c r="G195" s="12" t="s">
        <v>109</v>
      </c>
      <c r="H195" s="98" t="s">
        <v>250</v>
      </c>
      <c r="I195" s="13" t="str">
        <f t="shared" si="7"/>
        <v>NESC_OUT5_10_C_PR24_OFWAT</v>
      </c>
      <c r="J195" s="13" t="s">
        <v>548</v>
      </c>
      <c r="K195" s="13" t="s">
        <v>549</v>
      </c>
      <c r="L195" s="13" t="s">
        <v>119</v>
      </c>
      <c r="M195" s="14" t="str">
        <f>VLOOKUP($H195, F_Outputs_Mapping!$B$5:$F$23, 2, FALSE)</f>
        <v>Average number of spills per overflow - monitored</v>
      </c>
      <c r="N195" s="14" t="str">
        <f>VLOOKUP($H195, F_Outputs_Mapping!$B$5:$F$23, 3, FALSE)</f>
        <v>Number</v>
      </c>
      <c r="O195" s="14">
        <f>VLOOKUP($H195, F_Outputs_Mapping!$B$5:$F$23, 4, FALSE)</f>
        <v>2</v>
      </c>
      <c r="P195" s="83">
        <v>0</v>
      </c>
      <c r="Q195" s="83">
        <v>0</v>
      </c>
      <c r="R195" s="83">
        <v>0</v>
      </c>
      <c r="S195" s="83">
        <v>0</v>
      </c>
      <c r="T195" s="83">
        <v>0</v>
      </c>
      <c r="U195" s="83">
        <v>0</v>
      </c>
      <c r="V195" s="83">
        <v>0</v>
      </c>
      <c r="W195" s="83">
        <v>0</v>
      </c>
      <c r="X195" s="83">
        <v>0</v>
      </c>
      <c r="Y195" s="83" t="s">
        <v>520</v>
      </c>
      <c r="Z195" s="83" t="s">
        <v>520</v>
      </c>
      <c r="AA195" s="83" t="s">
        <v>520</v>
      </c>
      <c r="AB195" s="83" t="s">
        <v>520</v>
      </c>
      <c r="AC195" s="83" t="s">
        <v>520</v>
      </c>
      <c r="AD195" s="83" t="s">
        <v>520</v>
      </c>
      <c r="AE195" s="83" t="s">
        <v>520</v>
      </c>
      <c r="AF195" s="83" t="s">
        <v>520</v>
      </c>
      <c r="AG195" s="83" t="s">
        <v>520</v>
      </c>
      <c r="AH195" s="83" t="s">
        <v>520</v>
      </c>
    </row>
    <row r="196" spans="2:34" hidden="1" x14ac:dyDescent="0.45">
      <c r="B196" s="11" t="s">
        <v>97</v>
      </c>
      <c r="C196" s="11" t="str">
        <f>_xlfn.XLOOKUP($B196,FD_Lists!$B$4:$B$25,FD_Lists!C$4:C$25)</f>
        <v>Severn Trent Water</v>
      </c>
      <c r="D196" s="11" t="str">
        <f>_xlfn.XLOOKUP($B196,FD_Lists!$B$4:$B$25,FD_Lists!D$4:D$25)</f>
        <v>England</v>
      </c>
      <c r="E196" s="11" t="str">
        <f>_xlfn.XLOOKUP($B196,FD_Lists!$B$4:$B$25,FD_Lists!E$4:E$25)</f>
        <v>Company</v>
      </c>
      <c r="F196" s="11" t="str">
        <f>_xlfn.XLOOKUP($B196,FD_Lists!$B$4:$B$25,FD_Lists!F$4:F$25)</f>
        <v>WaSC</v>
      </c>
      <c r="G196" s="12" t="s">
        <v>109</v>
      </c>
      <c r="H196" s="98" t="s">
        <v>250</v>
      </c>
      <c r="I196" s="13" t="str">
        <f t="shared" si="7"/>
        <v>SVEC_OUT5_10_C_PR24_OFWAT</v>
      </c>
      <c r="J196" s="13" t="s">
        <v>548</v>
      </c>
      <c r="K196" s="13" t="s">
        <v>549</v>
      </c>
      <c r="L196" s="13" t="s">
        <v>119</v>
      </c>
      <c r="M196" s="14" t="str">
        <f>VLOOKUP($H196, F_Outputs_Mapping!$B$5:$F$23, 2, FALSE)</f>
        <v>Average number of spills per overflow - monitored</v>
      </c>
      <c r="N196" s="14" t="str">
        <f>VLOOKUP($H196, F_Outputs_Mapping!$B$5:$F$23, 3, FALSE)</f>
        <v>Number</v>
      </c>
      <c r="O196" s="14">
        <f>VLOOKUP($H196, F_Outputs_Mapping!$B$5:$F$23, 4, FALSE)</f>
        <v>2</v>
      </c>
      <c r="P196" s="83">
        <v>0</v>
      </c>
      <c r="Q196" s="83">
        <v>0</v>
      </c>
      <c r="R196" s="83">
        <v>0</v>
      </c>
      <c r="S196" s="83">
        <v>0</v>
      </c>
      <c r="T196" s="83">
        <v>0</v>
      </c>
      <c r="U196" s="83">
        <v>0</v>
      </c>
      <c r="V196" s="83">
        <v>0</v>
      </c>
      <c r="W196" s="83">
        <v>0</v>
      </c>
      <c r="X196" s="83">
        <v>0</v>
      </c>
      <c r="Y196" s="83" t="s">
        <v>520</v>
      </c>
      <c r="Z196" s="83" t="s">
        <v>520</v>
      </c>
      <c r="AA196" s="83" t="s">
        <v>520</v>
      </c>
      <c r="AB196" s="83" t="s">
        <v>520</v>
      </c>
      <c r="AC196" s="83" t="s">
        <v>520</v>
      </c>
      <c r="AD196" s="83" t="s">
        <v>520</v>
      </c>
      <c r="AE196" s="83" t="s">
        <v>520</v>
      </c>
      <c r="AF196" s="83" t="s">
        <v>520</v>
      </c>
      <c r="AG196" s="83" t="s">
        <v>520</v>
      </c>
      <c r="AH196" s="83" t="s">
        <v>520</v>
      </c>
    </row>
    <row r="197" spans="2:34" hidden="1" x14ac:dyDescent="0.45">
      <c r="B197" s="11" t="s">
        <v>99</v>
      </c>
      <c r="C197" s="11" t="str">
        <f>_xlfn.XLOOKUP($B197,FD_Lists!$B$4:$B$25,FD_Lists!C$4:C$25)</f>
        <v>Southern Water</v>
      </c>
      <c r="D197" s="11" t="str">
        <f>_xlfn.XLOOKUP($B197,FD_Lists!$B$4:$B$25,FD_Lists!D$4:D$25)</f>
        <v>England</v>
      </c>
      <c r="E197" s="11" t="str">
        <f>_xlfn.XLOOKUP($B197,FD_Lists!$B$4:$B$25,FD_Lists!E$4:E$25)</f>
        <v>Company</v>
      </c>
      <c r="F197" s="11" t="str">
        <f>_xlfn.XLOOKUP($B197,FD_Lists!$B$4:$B$25,FD_Lists!F$4:F$25)</f>
        <v>WaSC</v>
      </c>
      <c r="G197" s="12" t="s">
        <v>109</v>
      </c>
      <c r="H197" s="98" t="s">
        <v>250</v>
      </c>
      <c r="I197" s="13" t="str">
        <f t="shared" si="7"/>
        <v>SRNC_OUT5_10_C_PR24_OFWAT</v>
      </c>
      <c r="J197" s="13" t="s">
        <v>548</v>
      </c>
      <c r="K197" s="13" t="s">
        <v>549</v>
      </c>
      <c r="L197" s="13" t="s">
        <v>119</v>
      </c>
      <c r="M197" s="14" t="str">
        <f>VLOOKUP($H197, F_Outputs_Mapping!$B$5:$F$23, 2, FALSE)</f>
        <v>Average number of spills per overflow - monitored</v>
      </c>
      <c r="N197" s="14" t="str">
        <f>VLOOKUP($H197, F_Outputs_Mapping!$B$5:$F$23, 3, FALSE)</f>
        <v>Number</v>
      </c>
      <c r="O197" s="14">
        <f>VLOOKUP($H197, F_Outputs_Mapping!$B$5:$F$23, 4, FALSE)</f>
        <v>2</v>
      </c>
      <c r="P197" s="83">
        <v>0</v>
      </c>
      <c r="Q197" s="83">
        <v>0</v>
      </c>
      <c r="R197" s="83">
        <v>0</v>
      </c>
      <c r="S197" s="83">
        <v>0</v>
      </c>
      <c r="T197" s="83">
        <v>0</v>
      </c>
      <c r="U197" s="83">
        <v>0</v>
      </c>
      <c r="V197" s="83">
        <v>0</v>
      </c>
      <c r="W197" s="83">
        <v>0</v>
      </c>
      <c r="X197" s="83">
        <v>0</v>
      </c>
      <c r="Y197" s="83" t="s">
        <v>520</v>
      </c>
      <c r="Z197" s="83" t="s">
        <v>520</v>
      </c>
      <c r="AA197" s="83" t="s">
        <v>520</v>
      </c>
      <c r="AB197" s="83" t="s">
        <v>520</v>
      </c>
      <c r="AC197" s="83" t="s">
        <v>520</v>
      </c>
      <c r="AD197" s="83" t="s">
        <v>520</v>
      </c>
      <c r="AE197" s="83" t="s">
        <v>520</v>
      </c>
      <c r="AF197" s="83" t="s">
        <v>520</v>
      </c>
      <c r="AG197" s="83" t="s">
        <v>520</v>
      </c>
      <c r="AH197" s="83" t="s">
        <v>520</v>
      </c>
    </row>
    <row r="198" spans="2:34" hidden="1" x14ac:dyDescent="0.45">
      <c r="B198" s="11" t="s">
        <v>100</v>
      </c>
      <c r="C198" s="11" t="str">
        <f>_xlfn.XLOOKUP($B198,FD_Lists!$B$4:$B$25,FD_Lists!C$4:C$25)</f>
        <v>Thames Water</v>
      </c>
      <c r="D198" s="11" t="str">
        <f>_xlfn.XLOOKUP($B198,FD_Lists!$B$4:$B$25,FD_Lists!D$4:D$25)</f>
        <v>England</v>
      </c>
      <c r="E198" s="11" t="str">
        <f>_xlfn.XLOOKUP($B198,FD_Lists!$B$4:$B$25,FD_Lists!E$4:E$25)</f>
        <v>Company</v>
      </c>
      <c r="F198" s="11" t="str">
        <f>_xlfn.XLOOKUP($B198,FD_Lists!$B$4:$B$25,FD_Lists!F$4:F$25)</f>
        <v>WaSC</v>
      </c>
      <c r="G198" s="12" t="s">
        <v>109</v>
      </c>
      <c r="H198" s="98" t="s">
        <v>250</v>
      </c>
      <c r="I198" s="13" t="str">
        <f t="shared" si="7"/>
        <v>TMSC_OUT5_10_C_PR24_OFWAT</v>
      </c>
      <c r="J198" s="13" t="s">
        <v>548</v>
      </c>
      <c r="K198" s="13" t="s">
        <v>549</v>
      </c>
      <c r="L198" s="13" t="s">
        <v>119</v>
      </c>
      <c r="M198" s="14" t="str">
        <f>VLOOKUP($H198, F_Outputs_Mapping!$B$5:$F$23, 2, FALSE)</f>
        <v>Average number of spills per overflow - monitored</v>
      </c>
      <c r="N198" s="14" t="str">
        <f>VLOOKUP($H198, F_Outputs_Mapping!$B$5:$F$23, 3, FALSE)</f>
        <v>Number</v>
      </c>
      <c r="O198" s="14">
        <f>VLOOKUP($H198, F_Outputs_Mapping!$B$5:$F$23, 4, FALSE)</f>
        <v>2</v>
      </c>
      <c r="P198" s="83">
        <v>0</v>
      </c>
      <c r="Q198" s="83">
        <v>0</v>
      </c>
      <c r="R198" s="83">
        <v>0</v>
      </c>
      <c r="S198" s="83">
        <v>0</v>
      </c>
      <c r="T198" s="83">
        <v>0</v>
      </c>
      <c r="U198" s="83">
        <v>0</v>
      </c>
      <c r="V198" s="83">
        <v>0</v>
      </c>
      <c r="W198" s="83">
        <v>0</v>
      </c>
      <c r="X198" s="83">
        <v>0</v>
      </c>
      <c r="Y198" s="83" t="s">
        <v>520</v>
      </c>
      <c r="Z198" s="83" t="s">
        <v>520</v>
      </c>
      <c r="AA198" s="83" t="s">
        <v>520</v>
      </c>
      <c r="AB198" s="83" t="s">
        <v>520</v>
      </c>
      <c r="AC198" s="83" t="s">
        <v>520</v>
      </c>
      <c r="AD198" s="83" t="s">
        <v>520</v>
      </c>
      <c r="AE198" s="83" t="s">
        <v>520</v>
      </c>
      <c r="AF198" s="83" t="s">
        <v>520</v>
      </c>
      <c r="AG198" s="83" t="s">
        <v>520</v>
      </c>
      <c r="AH198" s="83" t="s">
        <v>520</v>
      </c>
    </row>
    <row r="199" spans="2:34" hidden="1" x14ac:dyDescent="0.45">
      <c r="B199" s="11" t="s">
        <v>101</v>
      </c>
      <c r="C199" s="11" t="str">
        <f>_xlfn.XLOOKUP($B199,FD_Lists!$B$4:$B$25,FD_Lists!C$4:C$25)</f>
        <v xml:space="preserve">United Utilities </v>
      </c>
      <c r="D199" s="11" t="str">
        <f>_xlfn.XLOOKUP($B199,FD_Lists!$B$4:$B$25,FD_Lists!D$4:D$25)</f>
        <v>England</v>
      </c>
      <c r="E199" s="11" t="str">
        <f>_xlfn.XLOOKUP($B199,FD_Lists!$B$4:$B$25,FD_Lists!E$4:E$25)</f>
        <v>Company</v>
      </c>
      <c r="F199" s="11" t="str">
        <f>_xlfn.XLOOKUP($B199,FD_Lists!$B$4:$B$25,FD_Lists!F$4:F$25)</f>
        <v>WaSC</v>
      </c>
      <c r="G199" s="12" t="s">
        <v>109</v>
      </c>
      <c r="H199" s="98" t="s">
        <v>250</v>
      </c>
      <c r="I199" s="13" t="str">
        <f t="shared" si="7"/>
        <v>NWTC_OUT5_10_C_PR24_OFWAT</v>
      </c>
      <c r="J199" s="13" t="s">
        <v>548</v>
      </c>
      <c r="K199" s="13" t="s">
        <v>549</v>
      </c>
      <c r="L199" s="13" t="s">
        <v>119</v>
      </c>
      <c r="M199" s="14" t="str">
        <f>VLOOKUP($H199, F_Outputs_Mapping!$B$5:$F$23, 2, FALSE)</f>
        <v>Average number of spills per overflow - monitored</v>
      </c>
      <c r="N199" s="14" t="str">
        <f>VLOOKUP($H199, F_Outputs_Mapping!$B$5:$F$23, 3, FALSE)</f>
        <v>Number</v>
      </c>
      <c r="O199" s="14">
        <f>VLOOKUP($H199, F_Outputs_Mapping!$B$5:$F$23, 4, FALSE)</f>
        <v>2</v>
      </c>
      <c r="P199" s="83">
        <v>0</v>
      </c>
      <c r="Q199" s="83">
        <v>0</v>
      </c>
      <c r="R199" s="83">
        <v>0</v>
      </c>
      <c r="S199" s="83">
        <v>0</v>
      </c>
      <c r="T199" s="83">
        <v>0</v>
      </c>
      <c r="U199" s="83">
        <v>0</v>
      </c>
      <c r="V199" s="83">
        <v>0</v>
      </c>
      <c r="W199" s="83">
        <v>0</v>
      </c>
      <c r="X199" s="83">
        <v>0</v>
      </c>
      <c r="Y199" s="83" t="s">
        <v>520</v>
      </c>
      <c r="Z199" s="83" t="s">
        <v>520</v>
      </c>
      <c r="AA199" s="83" t="s">
        <v>520</v>
      </c>
      <c r="AB199" s="83" t="s">
        <v>520</v>
      </c>
      <c r="AC199" s="83" t="s">
        <v>520</v>
      </c>
      <c r="AD199" s="83" t="s">
        <v>520</v>
      </c>
      <c r="AE199" s="83" t="s">
        <v>520</v>
      </c>
      <c r="AF199" s="83" t="s">
        <v>520</v>
      </c>
      <c r="AG199" s="83" t="s">
        <v>520</v>
      </c>
      <c r="AH199" s="83" t="s">
        <v>520</v>
      </c>
    </row>
    <row r="200" spans="2:34" hidden="1" x14ac:dyDescent="0.45">
      <c r="B200" s="11" t="s">
        <v>102</v>
      </c>
      <c r="C200" s="11" t="str">
        <f>_xlfn.XLOOKUP($B200,FD_Lists!$B$4:$B$25,FD_Lists!C$4:C$25)</f>
        <v>Wessex Water</v>
      </c>
      <c r="D200" s="11" t="str">
        <f>_xlfn.XLOOKUP($B200,FD_Lists!$B$4:$B$25,FD_Lists!D$4:D$25)</f>
        <v>England</v>
      </c>
      <c r="E200" s="11" t="str">
        <f>_xlfn.XLOOKUP($B200,FD_Lists!$B$4:$B$25,FD_Lists!E$4:E$25)</f>
        <v>Company</v>
      </c>
      <c r="F200" s="11" t="str">
        <f>_xlfn.XLOOKUP($B200,FD_Lists!$B$4:$B$25,FD_Lists!F$4:F$25)</f>
        <v>WaSC</v>
      </c>
      <c r="G200" s="12" t="s">
        <v>109</v>
      </c>
      <c r="H200" s="98" t="s">
        <v>250</v>
      </c>
      <c r="I200" s="13" t="str">
        <f t="shared" si="7"/>
        <v>WSXC_OUT5_10_C_PR24_OFWAT</v>
      </c>
      <c r="J200" s="13" t="s">
        <v>548</v>
      </c>
      <c r="K200" s="13" t="s">
        <v>549</v>
      </c>
      <c r="L200" s="13" t="s">
        <v>119</v>
      </c>
      <c r="M200" s="14" t="str">
        <f>VLOOKUP($H200, F_Outputs_Mapping!$B$5:$F$23, 2, FALSE)</f>
        <v>Average number of spills per overflow - monitored</v>
      </c>
      <c r="N200" s="14" t="str">
        <f>VLOOKUP($H200, F_Outputs_Mapping!$B$5:$F$23, 3, FALSE)</f>
        <v>Number</v>
      </c>
      <c r="O200" s="14">
        <f>VLOOKUP($H200, F_Outputs_Mapping!$B$5:$F$23, 4, FALSE)</f>
        <v>2</v>
      </c>
      <c r="P200" s="83">
        <v>0</v>
      </c>
      <c r="Q200" s="83">
        <v>0</v>
      </c>
      <c r="R200" s="83">
        <v>0</v>
      </c>
      <c r="S200" s="83">
        <v>0</v>
      </c>
      <c r="T200" s="83">
        <v>0</v>
      </c>
      <c r="U200" s="83">
        <v>0</v>
      </c>
      <c r="V200" s="83">
        <v>0</v>
      </c>
      <c r="W200" s="83">
        <v>0</v>
      </c>
      <c r="X200" s="83">
        <v>0</v>
      </c>
      <c r="Y200" s="83" t="s">
        <v>520</v>
      </c>
      <c r="Z200" s="83" t="s">
        <v>520</v>
      </c>
      <c r="AA200" s="83" t="s">
        <v>520</v>
      </c>
      <c r="AB200" s="83" t="s">
        <v>520</v>
      </c>
      <c r="AC200" s="83" t="s">
        <v>520</v>
      </c>
      <c r="AD200" s="83" t="s">
        <v>520</v>
      </c>
      <c r="AE200" s="83" t="s">
        <v>520</v>
      </c>
      <c r="AF200" s="83" t="s">
        <v>520</v>
      </c>
      <c r="AG200" s="83" t="s">
        <v>520</v>
      </c>
      <c r="AH200" s="83" t="s">
        <v>520</v>
      </c>
    </row>
    <row r="201" spans="2:34" hidden="1" x14ac:dyDescent="0.45">
      <c r="B201" s="11" t="s">
        <v>103</v>
      </c>
      <c r="C201" s="11" t="str">
        <f>_xlfn.XLOOKUP($B201,FD_Lists!$B$4:$B$25,FD_Lists!C$4:C$25)</f>
        <v>Yorkshire Water</v>
      </c>
      <c r="D201" s="11" t="str">
        <f>_xlfn.XLOOKUP($B201,FD_Lists!$B$4:$B$25,FD_Lists!D$4:D$25)</f>
        <v>England</v>
      </c>
      <c r="E201" s="11" t="str">
        <f>_xlfn.XLOOKUP($B201,FD_Lists!$B$4:$B$25,FD_Lists!E$4:E$25)</f>
        <v>Company</v>
      </c>
      <c r="F201" s="11" t="str">
        <f>_xlfn.XLOOKUP($B201,FD_Lists!$B$4:$B$25,FD_Lists!F$4:F$25)</f>
        <v>WaSC</v>
      </c>
      <c r="G201" s="12" t="s">
        <v>109</v>
      </c>
      <c r="H201" s="98" t="s">
        <v>250</v>
      </c>
      <c r="I201" s="13" t="str">
        <f t="shared" si="7"/>
        <v>YKYC_OUT5_10_C_PR24_OFWAT</v>
      </c>
      <c r="J201" s="13" t="s">
        <v>548</v>
      </c>
      <c r="K201" s="13" t="s">
        <v>549</v>
      </c>
      <c r="L201" s="13" t="s">
        <v>119</v>
      </c>
      <c r="M201" s="14" t="str">
        <f>VLOOKUP($H201, F_Outputs_Mapping!$B$5:$F$23, 2, FALSE)</f>
        <v>Average number of spills per overflow - monitored</v>
      </c>
      <c r="N201" s="14" t="str">
        <f>VLOOKUP($H201, F_Outputs_Mapping!$B$5:$F$23, 3, FALSE)</f>
        <v>Number</v>
      </c>
      <c r="O201" s="14">
        <f>VLOOKUP($H201, F_Outputs_Mapping!$B$5:$F$23, 4, FALSE)</f>
        <v>2</v>
      </c>
      <c r="P201" s="83">
        <v>0</v>
      </c>
      <c r="Q201" s="83">
        <v>0</v>
      </c>
      <c r="R201" s="83">
        <v>0</v>
      </c>
      <c r="S201" s="83">
        <v>0</v>
      </c>
      <c r="T201" s="83">
        <v>0</v>
      </c>
      <c r="U201" s="83">
        <v>0</v>
      </c>
      <c r="V201" s="83">
        <v>0</v>
      </c>
      <c r="W201" s="83">
        <v>0</v>
      </c>
      <c r="X201" s="83">
        <v>0</v>
      </c>
      <c r="Y201" s="83" t="s">
        <v>520</v>
      </c>
      <c r="Z201" s="83" t="s">
        <v>520</v>
      </c>
      <c r="AA201" s="83" t="s">
        <v>520</v>
      </c>
      <c r="AB201" s="83" t="s">
        <v>520</v>
      </c>
      <c r="AC201" s="83" t="s">
        <v>520</v>
      </c>
      <c r="AD201" s="83" t="s">
        <v>520</v>
      </c>
      <c r="AE201" s="83" t="s">
        <v>520</v>
      </c>
      <c r="AF201" s="83" t="s">
        <v>520</v>
      </c>
      <c r="AG201" s="83" t="s">
        <v>520</v>
      </c>
      <c r="AH201" s="83" t="s">
        <v>520</v>
      </c>
    </row>
    <row r="202" spans="2:34" hidden="1" x14ac:dyDescent="0.45">
      <c r="B202" s="11" t="s">
        <v>121</v>
      </c>
      <c r="C202" s="11" t="str">
        <f>_xlfn.XLOOKUP($B202,FD_Lists!$B$4:$B$25,FD_Lists!C$4:C$25)</f>
        <v>Affinity Water</v>
      </c>
      <c r="D202" s="11" t="str">
        <f>_xlfn.XLOOKUP($B202,FD_Lists!$B$4:$B$25,FD_Lists!D$4:D$25)</f>
        <v>England</v>
      </c>
      <c r="E202" s="11" t="str">
        <f>_xlfn.XLOOKUP($B202,FD_Lists!$B$4:$B$25,FD_Lists!E$4:E$25)</f>
        <v>Company</v>
      </c>
      <c r="F202" s="11" t="str">
        <f>_xlfn.XLOOKUP($B202,FD_Lists!$B$4:$B$25,FD_Lists!F$4:F$25)</f>
        <v>WoC</v>
      </c>
      <c r="G202" s="12" t="s">
        <v>109</v>
      </c>
      <c r="H202" s="98" t="s">
        <v>250</v>
      </c>
      <c r="I202" s="13" t="str">
        <f t="shared" si="7"/>
        <v>AFWC_OUT5_10_C_PR24_OFWAT</v>
      </c>
      <c r="J202" s="13" t="s">
        <v>548</v>
      </c>
      <c r="K202" s="13" t="s">
        <v>549</v>
      </c>
      <c r="L202" s="13" t="s">
        <v>119</v>
      </c>
      <c r="M202" s="14" t="str">
        <f>VLOOKUP($H202, F_Outputs_Mapping!$B$5:$F$23, 2, FALSE)</f>
        <v>Average number of spills per overflow - monitored</v>
      </c>
      <c r="N202" s="14" t="str">
        <f>VLOOKUP($H202, F_Outputs_Mapping!$B$5:$F$23, 3, FALSE)</f>
        <v>Number</v>
      </c>
      <c r="O202" s="14">
        <f>VLOOKUP($H202, F_Outputs_Mapping!$B$5:$F$23, 4, FALSE)</f>
        <v>2</v>
      </c>
      <c r="P202" s="83">
        <v>0</v>
      </c>
      <c r="Q202" s="83">
        <v>0</v>
      </c>
      <c r="R202" s="83">
        <v>0</v>
      </c>
      <c r="S202" s="83">
        <v>0</v>
      </c>
      <c r="T202" s="83">
        <v>0</v>
      </c>
      <c r="U202" s="83">
        <v>0</v>
      </c>
      <c r="V202" s="83">
        <v>0</v>
      </c>
      <c r="W202" s="83">
        <v>0</v>
      </c>
      <c r="X202" s="83">
        <v>0</v>
      </c>
      <c r="Y202" s="83" t="s">
        <v>520</v>
      </c>
      <c r="Z202" s="83" t="s">
        <v>520</v>
      </c>
      <c r="AA202" s="83" t="s">
        <v>520</v>
      </c>
      <c r="AB202" s="83" t="s">
        <v>520</v>
      </c>
      <c r="AC202" s="83" t="s">
        <v>520</v>
      </c>
      <c r="AD202" s="83" t="s">
        <v>520</v>
      </c>
      <c r="AE202" s="83" t="s">
        <v>520</v>
      </c>
      <c r="AF202" s="83" t="s">
        <v>520</v>
      </c>
      <c r="AG202" s="83" t="s">
        <v>520</v>
      </c>
      <c r="AH202" s="83" t="s">
        <v>520</v>
      </c>
    </row>
    <row r="203" spans="2:34" hidden="1" x14ac:dyDescent="0.45">
      <c r="B203" s="11" t="s">
        <v>122</v>
      </c>
      <c r="C203" s="11" t="str">
        <f>_xlfn.XLOOKUP($B203,FD_Lists!$B$4:$B$25,FD_Lists!C$4:C$25)</f>
        <v>Portsmouth Water</v>
      </c>
      <c r="D203" s="11" t="str">
        <f>_xlfn.XLOOKUP($B203,FD_Lists!$B$4:$B$25,FD_Lists!D$4:D$25)</f>
        <v>England</v>
      </c>
      <c r="E203" s="11" t="str">
        <f>_xlfn.XLOOKUP($B203,FD_Lists!$B$4:$B$25,FD_Lists!E$4:E$25)</f>
        <v>Company</v>
      </c>
      <c r="F203" s="11" t="str">
        <f>_xlfn.XLOOKUP($B203,FD_Lists!$B$4:$B$25,FD_Lists!F$4:F$25)</f>
        <v>WoC</v>
      </c>
      <c r="G203" s="12" t="s">
        <v>109</v>
      </c>
      <c r="H203" s="98" t="s">
        <v>250</v>
      </c>
      <c r="I203" s="13" t="str">
        <f t="shared" si="7"/>
        <v>PRTC_OUT5_10_C_PR24_OFWAT</v>
      </c>
      <c r="J203" s="13" t="s">
        <v>548</v>
      </c>
      <c r="K203" s="13" t="s">
        <v>549</v>
      </c>
      <c r="L203" s="13" t="s">
        <v>119</v>
      </c>
      <c r="M203" s="14" t="str">
        <f>VLOOKUP($H203, F_Outputs_Mapping!$B$5:$F$23, 2, FALSE)</f>
        <v>Average number of spills per overflow - monitored</v>
      </c>
      <c r="N203" s="14" t="str">
        <f>VLOOKUP($H203, F_Outputs_Mapping!$B$5:$F$23, 3, FALSE)</f>
        <v>Number</v>
      </c>
      <c r="O203" s="14">
        <f>VLOOKUP($H203, F_Outputs_Mapping!$B$5:$F$23, 4, FALSE)</f>
        <v>2</v>
      </c>
      <c r="P203" s="83">
        <v>0</v>
      </c>
      <c r="Q203" s="83">
        <v>0</v>
      </c>
      <c r="R203" s="83">
        <v>0</v>
      </c>
      <c r="S203" s="83">
        <v>0</v>
      </c>
      <c r="T203" s="83">
        <v>0</v>
      </c>
      <c r="U203" s="83">
        <v>0</v>
      </c>
      <c r="V203" s="83">
        <v>0</v>
      </c>
      <c r="W203" s="83">
        <v>0</v>
      </c>
      <c r="X203" s="83">
        <v>0</v>
      </c>
      <c r="Y203" s="83" t="s">
        <v>520</v>
      </c>
      <c r="Z203" s="83" t="s">
        <v>520</v>
      </c>
      <c r="AA203" s="83" t="s">
        <v>520</v>
      </c>
      <c r="AB203" s="83" t="s">
        <v>520</v>
      </c>
      <c r="AC203" s="83" t="s">
        <v>520</v>
      </c>
      <c r="AD203" s="83" t="s">
        <v>520</v>
      </c>
      <c r="AE203" s="83" t="s">
        <v>520</v>
      </c>
      <c r="AF203" s="83" t="s">
        <v>520</v>
      </c>
      <c r="AG203" s="83" t="s">
        <v>520</v>
      </c>
      <c r="AH203" s="83" t="s">
        <v>520</v>
      </c>
    </row>
    <row r="204" spans="2:34" hidden="1" x14ac:dyDescent="0.45">
      <c r="B204" s="11" t="s">
        <v>123</v>
      </c>
      <c r="C204" s="11" t="str">
        <f>_xlfn.XLOOKUP($B204,FD_Lists!$B$4:$B$25,FD_Lists!C$4:C$25)</f>
        <v>South East Water</v>
      </c>
      <c r="D204" s="11" t="str">
        <f>_xlfn.XLOOKUP($B204,FD_Lists!$B$4:$B$25,FD_Lists!D$4:D$25)</f>
        <v>England</v>
      </c>
      <c r="E204" s="11" t="str">
        <f>_xlfn.XLOOKUP($B204,FD_Lists!$B$4:$B$25,FD_Lists!E$4:E$25)</f>
        <v>Company</v>
      </c>
      <c r="F204" s="11" t="str">
        <f>_xlfn.XLOOKUP($B204,FD_Lists!$B$4:$B$25,FD_Lists!F$4:F$25)</f>
        <v>WoC</v>
      </c>
      <c r="G204" s="12" t="s">
        <v>109</v>
      </c>
      <c r="H204" s="98" t="s">
        <v>250</v>
      </c>
      <c r="I204" s="13" t="str">
        <f t="shared" si="7"/>
        <v>SEWC_OUT5_10_C_PR24_OFWAT</v>
      </c>
      <c r="J204" s="13" t="s">
        <v>548</v>
      </c>
      <c r="K204" s="13" t="s">
        <v>549</v>
      </c>
      <c r="L204" s="13" t="s">
        <v>119</v>
      </c>
      <c r="M204" s="14" t="str">
        <f>VLOOKUP($H204, F_Outputs_Mapping!$B$5:$F$23, 2, FALSE)</f>
        <v>Average number of spills per overflow - monitored</v>
      </c>
      <c r="N204" s="14" t="str">
        <f>VLOOKUP($H204, F_Outputs_Mapping!$B$5:$F$23, 3, FALSE)</f>
        <v>Number</v>
      </c>
      <c r="O204" s="14">
        <f>VLOOKUP($H204, F_Outputs_Mapping!$B$5:$F$23, 4, FALSE)</f>
        <v>2</v>
      </c>
      <c r="P204" s="83">
        <v>0</v>
      </c>
      <c r="Q204" s="83">
        <v>0</v>
      </c>
      <c r="R204" s="83">
        <v>0</v>
      </c>
      <c r="S204" s="83">
        <v>0</v>
      </c>
      <c r="T204" s="83">
        <v>0</v>
      </c>
      <c r="U204" s="83">
        <v>0</v>
      </c>
      <c r="V204" s="83">
        <v>0</v>
      </c>
      <c r="W204" s="83">
        <v>0</v>
      </c>
      <c r="X204" s="83">
        <v>0</v>
      </c>
      <c r="Y204" s="83" t="s">
        <v>520</v>
      </c>
      <c r="Z204" s="83" t="s">
        <v>520</v>
      </c>
      <c r="AA204" s="83" t="s">
        <v>520</v>
      </c>
      <c r="AB204" s="83" t="s">
        <v>520</v>
      </c>
      <c r="AC204" s="83" t="s">
        <v>520</v>
      </c>
      <c r="AD204" s="83" t="s">
        <v>520</v>
      </c>
      <c r="AE204" s="83" t="s">
        <v>520</v>
      </c>
      <c r="AF204" s="83" t="s">
        <v>520</v>
      </c>
      <c r="AG204" s="83" t="s">
        <v>520</v>
      </c>
      <c r="AH204" s="83" t="s">
        <v>520</v>
      </c>
    </row>
    <row r="205" spans="2:34" hidden="1" x14ac:dyDescent="0.45">
      <c r="B205" s="11" t="s">
        <v>124</v>
      </c>
      <c r="C205" s="11" t="str">
        <f>_xlfn.XLOOKUP($B205,FD_Lists!$B$4:$B$25,FD_Lists!C$4:C$25)</f>
        <v>South Staffordshire Water</v>
      </c>
      <c r="D205" s="11" t="str">
        <f>_xlfn.XLOOKUP($B205,FD_Lists!$B$4:$B$25,FD_Lists!D$4:D$25)</f>
        <v>England</v>
      </c>
      <c r="E205" s="11" t="str">
        <f>_xlfn.XLOOKUP($B205,FD_Lists!$B$4:$B$25,FD_Lists!E$4:E$25)</f>
        <v>Company</v>
      </c>
      <c r="F205" s="11" t="str">
        <f>_xlfn.XLOOKUP($B205,FD_Lists!$B$4:$B$25,FD_Lists!F$4:F$25)</f>
        <v>WoC</v>
      </c>
      <c r="G205" s="12" t="s">
        <v>109</v>
      </c>
      <c r="H205" s="98" t="s">
        <v>250</v>
      </c>
      <c r="I205" s="13" t="str">
        <f t="shared" si="7"/>
        <v>SSCC_OUT5_10_C_PR24_OFWAT</v>
      </c>
      <c r="J205" s="13" t="s">
        <v>548</v>
      </c>
      <c r="K205" s="13" t="s">
        <v>549</v>
      </c>
      <c r="L205" s="13" t="s">
        <v>119</v>
      </c>
      <c r="M205" s="14" t="str">
        <f>VLOOKUP($H205, F_Outputs_Mapping!$B$5:$F$23, 2, FALSE)</f>
        <v>Average number of spills per overflow - monitored</v>
      </c>
      <c r="N205" s="14" t="str">
        <f>VLOOKUP($H205, F_Outputs_Mapping!$B$5:$F$23, 3, FALSE)</f>
        <v>Number</v>
      </c>
      <c r="O205" s="14">
        <f>VLOOKUP($H205, F_Outputs_Mapping!$B$5:$F$23, 4, FALSE)</f>
        <v>2</v>
      </c>
      <c r="P205" s="83">
        <v>0</v>
      </c>
      <c r="Q205" s="83">
        <v>0</v>
      </c>
      <c r="R205" s="83">
        <v>0</v>
      </c>
      <c r="S205" s="83">
        <v>0</v>
      </c>
      <c r="T205" s="83">
        <v>0</v>
      </c>
      <c r="U205" s="83">
        <v>0</v>
      </c>
      <c r="V205" s="83">
        <v>0</v>
      </c>
      <c r="W205" s="83">
        <v>0</v>
      </c>
      <c r="X205" s="83">
        <v>0</v>
      </c>
      <c r="Y205" s="83" t="s">
        <v>520</v>
      </c>
      <c r="Z205" s="83" t="s">
        <v>520</v>
      </c>
      <c r="AA205" s="83" t="s">
        <v>520</v>
      </c>
      <c r="AB205" s="83" t="s">
        <v>520</v>
      </c>
      <c r="AC205" s="83" t="s">
        <v>520</v>
      </c>
      <c r="AD205" s="83" t="s">
        <v>520</v>
      </c>
      <c r="AE205" s="83" t="s">
        <v>520</v>
      </c>
      <c r="AF205" s="83" t="s">
        <v>520</v>
      </c>
      <c r="AG205" s="83" t="s">
        <v>520</v>
      </c>
      <c r="AH205" s="83" t="s">
        <v>520</v>
      </c>
    </row>
    <row r="206" spans="2:34" hidden="1" x14ac:dyDescent="0.45">
      <c r="B206" s="11" t="s">
        <v>125</v>
      </c>
      <c r="C206" s="11" t="str">
        <f>_xlfn.XLOOKUP($B206,FD_Lists!$B$4:$B$25,FD_Lists!C$4:C$25)</f>
        <v>SES Water</v>
      </c>
      <c r="D206" s="11" t="str">
        <f>_xlfn.XLOOKUP($B206,FD_Lists!$B$4:$B$25,FD_Lists!D$4:D$25)</f>
        <v>England</v>
      </c>
      <c r="E206" s="11" t="str">
        <f>_xlfn.XLOOKUP($B206,FD_Lists!$B$4:$B$25,FD_Lists!E$4:E$25)</f>
        <v>Company</v>
      </c>
      <c r="F206" s="11" t="str">
        <f>_xlfn.XLOOKUP($B206,FD_Lists!$B$4:$B$25,FD_Lists!F$4:F$25)</f>
        <v>WoC</v>
      </c>
      <c r="G206" s="12" t="s">
        <v>109</v>
      </c>
      <c r="H206" s="98" t="s">
        <v>250</v>
      </c>
      <c r="I206" s="13" t="str">
        <f t="shared" si="7"/>
        <v>SESC_OUT5_10_C_PR24_OFWAT</v>
      </c>
      <c r="J206" s="13" t="s">
        <v>548</v>
      </c>
      <c r="K206" s="13" t="s">
        <v>549</v>
      </c>
      <c r="L206" s="13" t="s">
        <v>119</v>
      </c>
      <c r="M206" s="14" t="str">
        <f>VLOOKUP($H206, F_Outputs_Mapping!$B$5:$F$23, 2, FALSE)</f>
        <v>Average number of spills per overflow - monitored</v>
      </c>
      <c r="N206" s="14" t="str">
        <f>VLOOKUP($H206, F_Outputs_Mapping!$B$5:$F$23, 3, FALSE)</f>
        <v>Number</v>
      </c>
      <c r="O206" s="14">
        <f>VLOOKUP($H206, F_Outputs_Mapping!$B$5:$F$23, 4, FALSE)</f>
        <v>2</v>
      </c>
      <c r="P206" s="83">
        <v>0</v>
      </c>
      <c r="Q206" s="83">
        <v>0</v>
      </c>
      <c r="R206" s="83">
        <v>0</v>
      </c>
      <c r="S206" s="83">
        <v>0</v>
      </c>
      <c r="T206" s="83">
        <v>0</v>
      </c>
      <c r="U206" s="83">
        <v>0</v>
      </c>
      <c r="V206" s="83">
        <v>0</v>
      </c>
      <c r="W206" s="83">
        <v>0</v>
      </c>
      <c r="X206" s="83">
        <v>0</v>
      </c>
      <c r="Y206" s="83" t="s">
        <v>520</v>
      </c>
      <c r="Z206" s="83" t="s">
        <v>520</v>
      </c>
      <c r="AA206" s="83" t="s">
        <v>520</v>
      </c>
      <c r="AB206" s="83" t="s">
        <v>520</v>
      </c>
      <c r="AC206" s="83" t="s">
        <v>520</v>
      </c>
      <c r="AD206" s="83" t="s">
        <v>520</v>
      </c>
      <c r="AE206" s="83" t="s">
        <v>520</v>
      </c>
      <c r="AF206" s="83" t="s">
        <v>520</v>
      </c>
      <c r="AG206" s="83" t="s">
        <v>520</v>
      </c>
      <c r="AH206" s="83" t="s">
        <v>520</v>
      </c>
    </row>
    <row r="207" spans="2:34" hidden="1" x14ac:dyDescent="0.45">
      <c r="B207" s="11" t="s">
        <v>98</v>
      </c>
      <c r="C207" s="11" t="str">
        <f>_xlfn.XLOOKUP($B207,FD_Lists!$B$4:$B$25,FD_Lists!C$4:C$25)</f>
        <v>South West Water</v>
      </c>
      <c r="D207" s="11" t="str">
        <f>_xlfn.XLOOKUP($B207,FD_Lists!$B$4:$B$25,FD_Lists!D$4:D$25)</f>
        <v>England</v>
      </c>
      <c r="E207" s="11" t="str">
        <f>_xlfn.XLOOKUP($B207,FD_Lists!$B$4:$B$25,FD_Lists!E$4:E$25)</f>
        <v>Company</v>
      </c>
      <c r="F207" s="11" t="str">
        <f>_xlfn.XLOOKUP($B207,FD_Lists!$B$4:$B$25,FD_Lists!F$4:F$25)</f>
        <v>WaSC</v>
      </c>
      <c r="G207" s="12" t="s">
        <v>109</v>
      </c>
      <c r="H207" s="98" t="s">
        <v>250</v>
      </c>
      <c r="I207" s="13" t="str">
        <f t="shared" si="7"/>
        <v>SWBC_OUT5_10_C_PR24_OFWAT</v>
      </c>
      <c r="J207" s="13" t="s">
        <v>548</v>
      </c>
      <c r="K207" s="13" t="s">
        <v>549</v>
      </c>
      <c r="L207" s="13" t="s">
        <v>119</v>
      </c>
      <c r="M207" s="14" t="str">
        <f>VLOOKUP($H207, F_Outputs_Mapping!$B$5:$F$23, 2, FALSE)</f>
        <v>Average number of spills per overflow - monitored</v>
      </c>
      <c r="N207" s="14" t="str">
        <f>VLOOKUP($H207, F_Outputs_Mapping!$B$5:$F$23, 3, FALSE)</f>
        <v>Number</v>
      </c>
      <c r="O207" s="14">
        <f>VLOOKUP($H207, F_Outputs_Mapping!$B$5:$F$23, 4, FALSE)</f>
        <v>2</v>
      </c>
      <c r="P207" s="83">
        <v>0</v>
      </c>
      <c r="Q207" s="83">
        <v>0</v>
      </c>
      <c r="R207" s="83">
        <v>0</v>
      </c>
      <c r="S207" s="83">
        <v>0</v>
      </c>
      <c r="T207" s="83">
        <v>0</v>
      </c>
      <c r="U207" s="83">
        <v>0</v>
      </c>
      <c r="V207" s="83">
        <v>0</v>
      </c>
      <c r="W207" s="83">
        <v>0</v>
      </c>
      <c r="X207" s="83">
        <v>0</v>
      </c>
      <c r="Y207" s="83" t="s">
        <v>520</v>
      </c>
      <c r="Z207" s="83" t="s">
        <v>520</v>
      </c>
      <c r="AA207" s="83" t="s">
        <v>520</v>
      </c>
      <c r="AB207" s="83" t="s">
        <v>520</v>
      </c>
      <c r="AC207" s="83" t="s">
        <v>520</v>
      </c>
      <c r="AD207" s="83" t="s">
        <v>520</v>
      </c>
      <c r="AE207" s="83" t="s">
        <v>520</v>
      </c>
      <c r="AF207" s="83" t="s">
        <v>520</v>
      </c>
      <c r="AG207" s="83" t="s">
        <v>520</v>
      </c>
      <c r="AH207" s="83" t="s">
        <v>520</v>
      </c>
    </row>
    <row r="208" spans="2:34" hidden="1" x14ac:dyDescent="0.45">
      <c r="B208" s="11" t="s">
        <v>126</v>
      </c>
      <c r="C208" s="11" t="str">
        <f>_xlfn.XLOOKUP($B208,FD_Lists!$B$4:$B$25,FD_Lists!C$4:C$25)</f>
        <v>Bristol Water</v>
      </c>
      <c r="D208" s="11" t="str">
        <f>_xlfn.XLOOKUP($B208,FD_Lists!$B$4:$B$25,FD_Lists!D$4:D$25)</f>
        <v>England</v>
      </c>
      <c r="E208" s="11" t="str">
        <f>_xlfn.XLOOKUP($B208,FD_Lists!$B$4:$B$25,FD_Lists!E$4:E$25)</f>
        <v>Company</v>
      </c>
      <c r="F208" s="11" t="str">
        <f>_xlfn.XLOOKUP($B208,FD_Lists!$B$4:$B$25,FD_Lists!F$4:F$25)</f>
        <v>WoC</v>
      </c>
      <c r="G208" s="12" t="s">
        <v>109</v>
      </c>
      <c r="H208" s="98" t="s">
        <v>250</v>
      </c>
      <c r="I208" s="13" t="str">
        <f t="shared" si="7"/>
        <v>BRLC_OUT5_10_C_PR24_OFWAT</v>
      </c>
      <c r="J208" s="13" t="s">
        <v>548</v>
      </c>
      <c r="K208" s="13" t="s">
        <v>549</v>
      </c>
      <c r="L208" s="13" t="s">
        <v>119</v>
      </c>
      <c r="M208" s="14" t="str">
        <f>VLOOKUP($H208, F_Outputs_Mapping!$B$5:$F$23, 2, FALSE)</f>
        <v>Average number of spills per overflow - monitored</v>
      </c>
      <c r="N208" s="14" t="str">
        <f>VLOOKUP($H208, F_Outputs_Mapping!$B$5:$F$23, 3, FALSE)</f>
        <v>Number</v>
      </c>
      <c r="O208" s="14">
        <f>VLOOKUP($H208, F_Outputs_Mapping!$B$5:$F$23, 4, FALSE)</f>
        <v>2</v>
      </c>
      <c r="P208" s="83">
        <v>0</v>
      </c>
      <c r="Q208" s="83">
        <v>0</v>
      </c>
      <c r="R208" s="83">
        <v>0</v>
      </c>
      <c r="S208" s="83">
        <v>0</v>
      </c>
      <c r="T208" s="83">
        <v>0</v>
      </c>
      <c r="U208" s="83">
        <v>0</v>
      </c>
      <c r="V208" s="83">
        <v>0</v>
      </c>
      <c r="W208" s="83">
        <v>0</v>
      </c>
      <c r="X208" s="83">
        <v>0</v>
      </c>
      <c r="Y208" s="83" t="s">
        <v>520</v>
      </c>
      <c r="Z208" s="83" t="s">
        <v>520</v>
      </c>
      <c r="AA208" s="83" t="s">
        <v>520</v>
      </c>
      <c r="AB208" s="83" t="s">
        <v>520</v>
      </c>
      <c r="AC208" s="83" t="s">
        <v>520</v>
      </c>
      <c r="AD208" s="83" t="s">
        <v>520</v>
      </c>
      <c r="AE208" s="83" t="s">
        <v>520</v>
      </c>
      <c r="AF208" s="83" t="s">
        <v>520</v>
      </c>
      <c r="AG208" s="83" t="s">
        <v>520</v>
      </c>
      <c r="AH208" s="83" t="s">
        <v>520</v>
      </c>
    </row>
    <row r="209" spans="2:34" hidden="1" x14ac:dyDescent="0.45">
      <c r="B209" s="10" t="s">
        <v>73</v>
      </c>
      <c r="C209" s="11" t="str">
        <f>_xlfn.XLOOKUP($B209,FD_Lists!$B$4:$B$25,FD_Lists!C$4:C$25)</f>
        <v>Anglian Water</v>
      </c>
      <c r="D209" s="11" t="str">
        <f>_xlfn.XLOOKUP($B209,FD_Lists!$B$4:$B$25,FD_Lists!D$4:D$25)</f>
        <v>England</v>
      </c>
      <c r="E209" s="11" t="str">
        <f>_xlfn.XLOOKUP($B209,FD_Lists!$B$4:$B$25,FD_Lists!E$4:E$25)</f>
        <v>Company</v>
      </c>
      <c r="F209" s="11" t="str">
        <f>_xlfn.XLOOKUP($B209,FD_Lists!$B$4:$B$25,FD_Lists!F$4:F$25)</f>
        <v>WaSC</v>
      </c>
      <c r="G209" s="12" t="s">
        <v>249</v>
      </c>
      <c r="H209" s="98" t="s">
        <v>253</v>
      </c>
      <c r="I209" s="13" t="str">
        <f t="shared" si="7"/>
        <v>ANHC_OUT5_10_D_PR24_OFWAT</v>
      </c>
      <c r="J209" s="13" t="s">
        <v>548</v>
      </c>
      <c r="K209" s="13" t="s">
        <v>549</v>
      </c>
      <c r="L209" s="13" t="s">
        <v>119</v>
      </c>
      <c r="M209" s="14" t="str">
        <f>VLOOKUP($H209, F_Outputs_Mapping!$B$5:$F$23, 2, FALSE)</f>
        <v>Uptime</v>
      </c>
      <c r="N209" s="14" t="str">
        <f>VLOOKUP($H209, F_Outputs_Mapping!$B$5:$F$23, 3, FALSE)</f>
        <v>%</v>
      </c>
      <c r="O209" s="14">
        <f>VLOOKUP($H209, F_Outputs_Mapping!$B$5:$F$23, 4, FALSE)</f>
        <v>4</v>
      </c>
      <c r="P209" s="83">
        <v>0</v>
      </c>
      <c r="Q209" s="83">
        <v>0</v>
      </c>
      <c r="R209" s="83">
        <v>0</v>
      </c>
      <c r="S209" s="83">
        <v>0</v>
      </c>
      <c r="T209" s="83">
        <v>0</v>
      </c>
      <c r="U209" s="83">
        <v>0</v>
      </c>
      <c r="V209" s="83">
        <v>0</v>
      </c>
      <c r="W209" s="83">
        <v>0</v>
      </c>
      <c r="X209" s="83">
        <v>0</v>
      </c>
      <c r="Y209" s="83" t="s">
        <v>520</v>
      </c>
      <c r="Z209" s="83" t="s">
        <v>520</v>
      </c>
      <c r="AA209" s="83" t="s">
        <v>520</v>
      </c>
      <c r="AB209" s="83" t="s">
        <v>520</v>
      </c>
      <c r="AC209" s="83" t="s">
        <v>520</v>
      </c>
      <c r="AD209" s="83">
        <f>Output_Final_PCLs!O24</f>
        <v>0.97</v>
      </c>
      <c r="AE209" s="83">
        <f>Output_Final_PCLs!P24</f>
        <v>0.97250000000000003</v>
      </c>
      <c r="AF209" s="83">
        <f>Output_Final_PCLs!Q24</f>
        <v>0.97499999999999998</v>
      </c>
      <c r="AG209" s="83">
        <f>Output_Final_PCLs!R24</f>
        <v>0.97750000000000004</v>
      </c>
      <c r="AH209" s="83">
        <f>Output_Final_PCLs!S24</f>
        <v>0.97999999999999976</v>
      </c>
    </row>
    <row r="210" spans="2:34" hidden="1" x14ac:dyDescent="0.45">
      <c r="B210" s="11" t="s">
        <v>94</v>
      </c>
      <c r="C210" s="11" t="str">
        <f>_xlfn.XLOOKUP($B210,FD_Lists!$B$4:$B$25,FD_Lists!C$4:C$25)</f>
        <v>Dŵr Cymru</v>
      </c>
      <c r="D210" s="11" t="str">
        <f>_xlfn.XLOOKUP($B210,FD_Lists!$B$4:$B$25,FD_Lists!D$4:D$25)</f>
        <v>Wales</v>
      </c>
      <c r="E210" s="11" t="str">
        <f>_xlfn.XLOOKUP($B210,FD_Lists!$B$4:$B$25,FD_Lists!E$4:E$25)</f>
        <v>Company</v>
      </c>
      <c r="F210" s="11" t="str">
        <f>_xlfn.XLOOKUP($B210,FD_Lists!$B$4:$B$25,FD_Lists!F$4:F$25)</f>
        <v>WaSC</v>
      </c>
      <c r="G210" s="12" t="s">
        <v>249</v>
      </c>
      <c r="H210" s="98" t="s">
        <v>253</v>
      </c>
      <c r="I210" s="13" t="str">
        <f t="shared" si="7"/>
        <v>WSHC_OUT5_10_D_PR24_OFWAT</v>
      </c>
      <c r="J210" s="13" t="s">
        <v>548</v>
      </c>
      <c r="K210" s="13" t="s">
        <v>549</v>
      </c>
      <c r="L210" s="13" t="s">
        <v>119</v>
      </c>
      <c r="M210" s="14" t="str">
        <f>VLOOKUP($H210, F_Outputs_Mapping!$B$5:$F$23, 2, FALSE)</f>
        <v>Uptime</v>
      </c>
      <c r="N210" s="14" t="str">
        <f>VLOOKUP($H210, F_Outputs_Mapping!$B$5:$F$23, 3, FALSE)</f>
        <v>%</v>
      </c>
      <c r="O210" s="14">
        <f>VLOOKUP($H210, F_Outputs_Mapping!$B$5:$F$23, 4, FALSE)</f>
        <v>4</v>
      </c>
      <c r="P210" s="83">
        <v>0</v>
      </c>
      <c r="Q210" s="83">
        <v>0</v>
      </c>
      <c r="R210" s="83">
        <v>0</v>
      </c>
      <c r="S210" s="83">
        <v>0</v>
      </c>
      <c r="T210" s="83">
        <v>0</v>
      </c>
      <c r="U210" s="83">
        <v>0</v>
      </c>
      <c r="V210" s="83">
        <v>0</v>
      </c>
      <c r="W210" s="83">
        <v>0</v>
      </c>
      <c r="X210" s="83">
        <v>0</v>
      </c>
      <c r="Y210" s="83" t="s">
        <v>520</v>
      </c>
      <c r="Z210" s="83" t="s">
        <v>520</v>
      </c>
      <c r="AA210" s="83" t="s">
        <v>520</v>
      </c>
      <c r="AB210" s="83" t="s">
        <v>520</v>
      </c>
      <c r="AC210" s="83" t="s">
        <v>520</v>
      </c>
      <c r="AD210" s="83">
        <f>Output_Final_PCLs!O25</f>
        <v>0.97</v>
      </c>
      <c r="AE210" s="83">
        <f>Output_Final_PCLs!P25</f>
        <v>0.97250000000000003</v>
      </c>
      <c r="AF210" s="83">
        <f>Output_Final_PCLs!Q25</f>
        <v>0.97499999999999998</v>
      </c>
      <c r="AG210" s="83">
        <f>Output_Final_PCLs!R25</f>
        <v>0.97750000000000004</v>
      </c>
      <c r="AH210" s="83">
        <f>Output_Final_PCLs!S25</f>
        <v>0.97999999999999976</v>
      </c>
    </row>
    <row r="211" spans="2:34" hidden="1" x14ac:dyDescent="0.45">
      <c r="B211" s="11" t="s">
        <v>95</v>
      </c>
      <c r="C211" s="11" t="str">
        <f>_xlfn.XLOOKUP($B211,FD_Lists!$B$4:$B$25,FD_Lists!C$4:C$25)</f>
        <v>Hafren Dyfrdwy</v>
      </c>
      <c r="D211" s="11" t="str">
        <f>_xlfn.XLOOKUP($B211,FD_Lists!$B$4:$B$25,FD_Lists!D$4:D$25)</f>
        <v>Wales</v>
      </c>
      <c r="E211" s="11" t="str">
        <f>_xlfn.XLOOKUP($B211,FD_Lists!$B$4:$B$25,FD_Lists!E$4:E$25)</f>
        <v>Company</v>
      </c>
      <c r="F211" s="11" t="str">
        <f>_xlfn.XLOOKUP($B211,FD_Lists!$B$4:$B$25,FD_Lists!F$4:F$25)</f>
        <v>WaSC</v>
      </c>
      <c r="G211" s="12" t="s">
        <v>249</v>
      </c>
      <c r="H211" s="98" t="s">
        <v>253</v>
      </c>
      <c r="I211" s="13" t="str">
        <f t="shared" si="7"/>
        <v>HDDC_OUT5_10_D_PR24_OFWAT</v>
      </c>
      <c r="J211" s="13" t="s">
        <v>548</v>
      </c>
      <c r="K211" s="13" t="s">
        <v>549</v>
      </c>
      <c r="L211" s="13" t="s">
        <v>119</v>
      </c>
      <c r="M211" s="14" t="str">
        <f>VLOOKUP($H211, F_Outputs_Mapping!$B$5:$F$23, 2, FALSE)</f>
        <v>Uptime</v>
      </c>
      <c r="N211" s="14" t="str">
        <f>VLOOKUP($H211, F_Outputs_Mapping!$B$5:$F$23, 3, FALSE)</f>
        <v>%</v>
      </c>
      <c r="O211" s="14">
        <f>VLOOKUP($H211, F_Outputs_Mapping!$B$5:$F$23, 4, FALSE)</f>
        <v>4</v>
      </c>
      <c r="P211" s="83">
        <v>0</v>
      </c>
      <c r="Q211" s="83">
        <v>0</v>
      </c>
      <c r="R211" s="83">
        <v>0</v>
      </c>
      <c r="S211" s="83">
        <v>0</v>
      </c>
      <c r="T211" s="83">
        <v>0</v>
      </c>
      <c r="U211" s="83">
        <v>0</v>
      </c>
      <c r="V211" s="83">
        <v>0</v>
      </c>
      <c r="W211" s="83">
        <v>0</v>
      </c>
      <c r="X211" s="83">
        <v>0</v>
      </c>
      <c r="Y211" s="83" t="s">
        <v>520</v>
      </c>
      <c r="Z211" s="83" t="s">
        <v>520</v>
      </c>
      <c r="AA211" s="83" t="s">
        <v>520</v>
      </c>
      <c r="AB211" s="83" t="s">
        <v>520</v>
      </c>
      <c r="AC211" s="83" t="s">
        <v>520</v>
      </c>
      <c r="AD211" s="83">
        <f>Output_Final_PCLs!O26</f>
        <v>0.97</v>
      </c>
      <c r="AE211" s="83">
        <f>Output_Final_PCLs!P26</f>
        <v>0.97250000000000003</v>
      </c>
      <c r="AF211" s="83">
        <f>Output_Final_PCLs!Q26</f>
        <v>0.97499999999999998</v>
      </c>
      <c r="AG211" s="83">
        <f>Output_Final_PCLs!R26</f>
        <v>0.97750000000000004</v>
      </c>
      <c r="AH211" s="83">
        <f>Output_Final_PCLs!S26</f>
        <v>0.97999999999999976</v>
      </c>
    </row>
    <row r="212" spans="2:34" hidden="1" x14ac:dyDescent="0.45">
      <c r="B212" s="11" t="s">
        <v>96</v>
      </c>
      <c r="C212" s="11" t="str">
        <f>_xlfn.XLOOKUP($B212,FD_Lists!$B$4:$B$25,FD_Lists!C$4:C$25)</f>
        <v>Northumbrian Water</v>
      </c>
      <c r="D212" s="11" t="str">
        <f>_xlfn.XLOOKUP($B212,FD_Lists!$B$4:$B$25,FD_Lists!D$4:D$25)</f>
        <v>England</v>
      </c>
      <c r="E212" s="11" t="str">
        <f>_xlfn.XLOOKUP($B212,FD_Lists!$B$4:$B$25,FD_Lists!E$4:E$25)</f>
        <v>Company</v>
      </c>
      <c r="F212" s="11" t="str">
        <f>_xlfn.XLOOKUP($B212,FD_Lists!$B$4:$B$25,FD_Lists!F$4:F$25)</f>
        <v>WaSC</v>
      </c>
      <c r="G212" s="12" t="s">
        <v>249</v>
      </c>
      <c r="H212" s="98" t="s">
        <v>253</v>
      </c>
      <c r="I212" s="13" t="str">
        <f t="shared" si="7"/>
        <v>NESC_OUT5_10_D_PR24_OFWAT</v>
      </c>
      <c r="J212" s="13" t="s">
        <v>548</v>
      </c>
      <c r="K212" s="13" t="s">
        <v>549</v>
      </c>
      <c r="L212" s="13" t="s">
        <v>119</v>
      </c>
      <c r="M212" s="14" t="str">
        <f>VLOOKUP($H212, F_Outputs_Mapping!$B$5:$F$23, 2, FALSE)</f>
        <v>Uptime</v>
      </c>
      <c r="N212" s="14" t="str">
        <f>VLOOKUP($H212, F_Outputs_Mapping!$B$5:$F$23, 3, FALSE)</f>
        <v>%</v>
      </c>
      <c r="O212" s="14">
        <f>VLOOKUP($H212, F_Outputs_Mapping!$B$5:$F$23, 4, FALSE)</f>
        <v>4</v>
      </c>
      <c r="P212" s="83">
        <v>0</v>
      </c>
      <c r="Q212" s="83">
        <v>0</v>
      </c>
      <c r="R212" s="83">
        <v>0</v>
      </c>
      <c r="S212" s="83">
        <v>0</v>
      </c>
      <c r="T212" s="83">
        <v>0</v>
      </c>
      <c r="U212" s="83">
        <v>0</v>
      </c>
      <c r="V212" s="83">
        <v>0</v>
      </c>
      <c r="W212" s="83">
        <v>0</v>
      </c>
      <c r="X212" s="83">
        <v>0</v>
      </c>
      <c r="Y212" s="83" t="s">
        <v>520</v>
      </c>
      <c r="Z212" s="83" t="s">
        <v>520</v>
      </c>
      <c r="AA212" s="83" t="s">
        <v>520</v>
      </c>
      <c r="AB212" s="83" t="s">
        <v>520</v>
      </c>
      <c r="AC212" s="83" t="s">
        <v>520</v>
      </c>
      <c r="AD212" s="83">
        <f>Output_Final_PCLs!O27</f>
        <v>0.97</v>
      </c>
      <c r="AE212" s="83">
        <f>Output_Final_PCLs!P27</f>
        <v>0.97250000000000003</v>
      </c>
      <c r="AF212" s="83">
        <f>Output_Final_PCLs!Q27</f>
        <v>0.97499999999999998</v>
      </c>
      <c r="AG212" s="83">
        <f>Output_Final_PCLs!R27</f>
        <v>0.97750000000000004</v>
      </c>
      <c r="AH212" s="83">
        <f>Output_Final_PCLs!S27</f>
        <v>0.97999999999999976</v>
      </c>
    </row>
    <row r="213" spans="2:34" hidden="1" x14ac:dyDescent="0.45">
      <c r="B213" s="11" t="s">
        <v>97</v>
      </c>
      <c r="C213" s="11" t="str">
        <f>_xlfn.XLOOKUP($B213,FD_Lists!$B$4:$B$25,FD_Lists!C$4:C$25)</f>
        <v>Severn Trent Water</v>
      </c>
      <c r="D213" s="11" t="str">
        <f>_xlfn.XLOOKUP($B213,FD_Lists!$B$4:$B$25,FD_Lists!D$4:D$25)</f>
        <v>England</v>
      </c>
      <c r="E213" s="11" t="str">
        <f>_xlfn.XLOOKUP($B213,FD_Lists!$B$4:$B$25,FD_Lists!E$4:E$25)</f>
        <v>Company</v>
      </c>
      <c r="F213" s="11" t="str">
        <f>_xlfn.XLOOKUP($B213,FD_Lists!$B$4:$B$25,FD_Lists!F$4:F$25)</f>
        <v>WaSC</v>
      </c>
      <c r="G213" s="12" t="s">
        <v>249</v>
      </c>
      <c r="H213" s="98" t="s">
        <v>253</v>
      </c>
      <c r="I213" s="13" t="str">
        <f t="shared" si="7"/>
        <v>SVEC_OUT5_10_D_PR24_OFWAT</v>
      </c>
      <c r="J213" s="13" t="s">
        <v>548</v>
      </c>
      <c r="K213" s="13" t="s">
        <v>549</v>
      </c>
      <c r="L213" s="13" t="s">
        <v>119</v>
      </c>
      <c r="M213" s="14" t="str">
        <f>VLOOKUP($H213, F_Outputs_Mapping!$B$5:$F$23, 2, FALSE)</f>
        <v>Uptime</v>
      </c>
      <c r="N213" s="14" t="str">
        <f>VLOOKUP($H213, F_Outputs_Mapping!$B$5:$F$23, 3, FALSE)</f>
        <v>%</v>
      </c>
      <c r="O213" s="14">
        <f>VLOOKUP($H213, F_Outputs_Mapping!$B$5:$F$23, 4, FALSE)</f>
        <v>4</v>
      </c>
      <c r="P213" s="83">
        <v>0</v>
      </c>
      <c r="Q213" s="83">
        <v>0</v>
      </c>
      <c r="R213" s="83">
        <v>0</v>
      </c>
      <c r="S213" s="83">
        <v>0</v>
      </c>
      <c r="T213" s="83">
        <v>0</v>
      </c>
      <c r="U213" s="83">
        <v>0</v>
      </c>
      <c r="V213" s="83">
        <v>0</v>
      </c>
      <c r="W213" s="83">
        <v>0</v>
      </c>
      <c r="X213" s="83">
        <v>0</v>
      </c>
      <c r="Y213" s="83" t="s">
        <v>520</v>
      </c>
      <c r="Z213" s="83" t="s">
        <v>520</v>
      </c>
      <c r="AA213" s="83" t="s">
        <v>520</v>
      </c>
      <c r="AB213" s="83" t="s">
        <v>520</v>
      </c>
      <c r="AC213" s="83" t="s">
        <v>520</v>
      </c>
      <c r="AD213" s="83">
        <f>Output_Final_PCLs!O28</f>
        <v>0.97</v>
      </c>
      <c r="AE213" s="83">
        <f>Output_Final_PCLs!P28</f>
        <v>0.97250000000000003</v>
      </c>
      <c r="AF213" s="83">
        <f>Output_Final_PCLs!Q28</f>
        <v>0.97499999999999998</v>
      </c>
      <c r="AG213" s="83">
        <f>Output_Final_PCLs!R28</f>
        <v>0.97750000000000004</v>
      </c>
      <c r="AH213" s="83">
        <f>Output_Final_PCLs!S28</f>
        <v>0.97999999999999976</v>
      </c>
    </row>
    <row r="214" spans="2:34" hidden="1" x14ac:dyDescent="0.45">
      <c r="B214" s="11" t="s">
        <v>99</v>
      </c>
      <c r="C214" s="11" t="str">
        <f>_xlfn.XLOOKUP($B214,FD_Lists!$B$4:$B$25,FD_Lists!C$4:C$25)</f>
        <v>Southern Water</v>
      </c>
      <c r="D214" s="11" t="str">
        <f>_xlfn.XLOOKUP($B214,FD_Lists!$B$4:$B$25,FD_Lists!D$4:D$25)</f>
        <v>England</v>
      </c>
      <c r="E214" s="11" t="str">
        <f>_xlfn.XLOOKUP($B214,FD_Lists!$B$4:$B$25,FD_Lists!E$4:E$25)</f>
        <v>Company</v>
      </c>
      <c r="F214" s="11" t="str">
        <f>_xlfn.XLOOKUP($B214,FD_Lists!$B$4:$B$25,FD_Lists!F$4:F$25)</f>
        <v>WaSC</v>
      </c>
      <c r="G214" s="12" t="s">
        <v>249</v>
      </c>
      <c r="H214" s="98" t="s">
        <v>253</v>
      </c>
      <c r="I214" s="13" t="str">
        <f t="shared" si="7"/>
        <v>SRNC_OUT5_10_D_PR24_OFWAT</v>
      </c>
      <c r="J214" s="13" t="s">
        <v>548</v>
      </c>
      <c r="K214" s="13" t="s">
        <v>549</v>
      </c>
      <c r="L214" s="13" t="s">
        <v>119</v>
      </c>
      <c r="M214" s="14" t="str">
        <f>VLOOKUP($H214, F_Outputs_Mapping!$B$5:$F$23, 2, FALSE)</f>
        <v>Uptime</v>
      </c>
      <c r="N214" s="14" t="str">
        <f>VLOOKUP($H214, F_Outputs_Mapping!$B$5:$F$23, 3, FALSE)</f>
        <v>%</v>
      </c>
      <c r="O214" s="14">
        <f>VLOOKUP($H214, F_Outputs_Mapping!$B$5:$F$23, 4, FALSE)</f>
        <v>4</v>
      </c>
      <c r="P214" s="83">
        <v>0</v>
      </c>
      <c r="Q214" s="83">
        <v>0</v>
      </c>
      <c r="R214" s="83">
        <v>0</v>
      </c>
      <c r="S214" s="83">
        <v>0</v>
      </c>
      <c r="T214" s="83">
        <v>0</v>
      </c>
      <c r="U214" s="83">
        <v>0</v>
      </c>
      <c r="V214" s="83">
        <v>0</v>
      </c>
      <c r="W214" s="83">
        <v>0</v>
      </c>
      <c r="X214" s="83">
        <v>0</v>
      </c>
      <c r="Y214" s="83" t="s">
        <v>520</v>
      </c>
      <c r="Z214" s="83" t="s">
        <v>520</v>
      </c>
      <c r="AA214" s="83" t="s">
        <v>520</v>
      </c>
      <c r="AB214" s="83" t="s">
        <v>520</v>
      </c>
      <c r="AC214" s="83" t="s">
        <v>520</v>
      </c>
      <c r="AD214" s="83">
        <f>Output_Final_PCLs!O29</f>
        <v>0.97</v>
      </c>
      <c r="AE214" s="83">
        <f>Output_Final_PCLs!P29</f>
        <v>0.97250000000000003</v>
      </c>
      <c r="AF214" s="83">
        <f>Output_Final_PCLs!Q29</f>
        <v>0.97499999999999998</v>
      </c>
      <c r="AG214" s="83">
        <f>Output_Final_PCLs!R29</f>
        <v>0.97750000000000004</v>
      </c>
      <c r="AH214" s="83">
        <f>Output_Final_PCLs!S29</f>
        <v>0.97999999999999976</v>
      </c>
    </row>
    <row r="215" spans="2:34" hidden="1" x14ac:dyDescent="0.45">
      <c r="B215" s="11" t="s">
        <v>100</v>
      </c>
      <c r="C215" s="11" t="str">
        <f>_xlfn.XLOOKUP($B215,FD_Lists!$B$4:$B$25,FD_Lists!C$4:C$25)</f>
        <v>Thames Water</v>
      </c>
      <c r="D215" s="11" t="str">
        <f>_xlfn.XLOOKUP($B215,FD_Lists!$B$4:$B$25,FD_Lists!D$4:D$25)</f>
        <v>England</v>
      </c>
      <c r="E215" s="11" t="str">
        <f>_xlfn.XLOOKUP($B215,FD_Lists!$B$4:$B$25,FD_Lists!E$4:E$25)</f>
        <v>Company</v>
      </c>
      <c r="F215" s="11" t="str">
        <f>_xlfn.XLOOKUP($B215,FD_Lists!$B$4:$B$25,FD_Lists!F$4:F$25)</f>
        <v>WaSC</v>
      </c>
      <c r="G215" s="12" t="s">
        <v>249</v>
      </c>
      <c r="H215" s="98" t="s">
        <v>253</v>
      </c>
      <c r="I215" s="13" t="str">
        <f t="shared" si="7"/>
        <v>TMSC_OUT5_10_D_PR24_OFWAT</v>
      </c>
      <c r="J215" s="13" t="s">
        <v>548</v>
      </c>
      <c r="K215" s="13" t="s">
        <v>549</v>
      </c>
      <c r="L215" s="13" t="s">
        <v>119</v>
      </c>
      <c r="M215" s="14" t="str">
        <f>VLOOKUP($H215, F_Outputs_Mapping!$B$5:$F$23, 2, FALSE)</f>
        <v>Uptime</v>
      </c>
      <c r="N215" s="14" t="str">
        <f>VLOOKUP($H215, F_Outputs_Mapping!$B$5:$F$23, 3, FALSE)</f>
        <v>%</v>
      </c>
      <c r="O215" s="14">
        <f>VLOOKUP($H215, F_Outputs_Mapping!$B$5:$F$23, 4, FALSE)</f>
        <v>4</v>
      </c>
      <c r="P215" s="83">
        <v>0</v>
      </c>
      <c r="Q215" s="83">
        <v>0</v>
      </c>
      <c r="R215" s="83">
        <v>0</v>
      </c>
      <c r="S215" s="83">
        <v>0</v>
      </c>
      <c r="T215" s="83">
        <v>0</v>
      </c>
      <c r="U215" s="83">
        <v>0</v>
      </c>
      <c r="V215" s="83">
        <v>0</v>
      </c>
      <c r="W215" s="83">
        <v>0</v>
      </c>
      <c r="X215" s="83">
        <v>0</v>
      </c>
      <c r="Y215" s="83" t="s">
        <v>520</v>
      </c>
      <c r="Z215" s="83" t="s">
        <v>520</v>
      </c>
      <c r="AA215" s="83" t="s">
        <v>520</v>
      </c>
      <c r="AB215" s="83" t="s">
        <v>520</v>
      </c>
      <c r="AC215" s="83" t="s">
        <v>520</v>
      </c>
      <c r="AD215" s="83">
        <f>Output_Final_PCLs!O30</f>
        <v>0.97</v>
      </c>
      <c r="AE215" s="83">
        <f>Output_Final_PCLs!P30</f>
        <v>0.97250000000000003</v>
      </c>
      <c r="AF215" s="83">
        <f>Output_Final_PCLs!Q30</f>
        <v>0.97499999999999998</v>
      </c>
      <c r="AG215" s="83">
        <f>Output_Final_PCLs!R30</f>
        <v>0.97750000000000004</v>
      </c>
      <c r="AH215" s="83">
        <f>Output_Final_PCLs!S30</f>
        <v>0.97999999999999976</v>
      </c>
    </row>
    <row r="216" spans="2:34" hidden="1" x14ac:dyDescent="0.45">
      <c r="B216" s="11" t="s">
        <v>101</v>
      </c>
      <c r="C216" s="11" t="str">
        <f>_xlfn.XLOOKUP($B216,FD_Lists!$B$4:$B$25,FD_Lists!C$4:C$25)</f>
        <v xml:space="preserve">United Utilities </v>
      </c>
      <c r="D216" s="11" t="str">
        <f>_xlfn.XLOOKUP($B216,FD_Lists!$B$4:$B$25,FD_Lists!D$4:D$25)</f>
        <v>England</v>
      </c>
      <c r="E216" s="11" t="str">
        <f>_xlfn.XLOOKUP($B216,FD_Lists!$B$4:$B$25,FD_Lists!E$4:E$25)</f>
        <v>Company</v>
      </c>
      <c r="F216" s="11" t="str">
        <f>_xlfn.XLOOKUP($B216,FD_Lists!$B$4:$B$25,FD_Lists!F$4:F$25)</f>
        <v>WaSC</v>
      </c>
      <c r="G216" s="12" t="s">
        <v>249</v>
      </c>
      <c r="H216" s="98" t="s">
        <v>253</v>
      </c>
      <c r="I216" s="13" t="str">
        <f t="shared" si="7"/>
        <v>NWTC_OUT5_10_D_PR24_OFWAT</v>
      </c>
      <c r="J216" s="13" t="s">
        <v>548</v>
      </c>
      <c r="K216" s="13" t="s">
        <v>549</v>
      </c>
      <c r="L216" s="13" t="s">
        <v>119</v>
      </c>
      <c r="M216" s="14" t="str">
        <f>VLOOKUP($H216, F_Outputs_Mapping!$B$5:$F$23, 2, FALSE)</f>
        <v>Uptime</v>
      </c>
      <c r="N216" s="14" t="str">
        <f>VLOOKUP($H216, F_Outputs_Mapping!$B$5:$F$23, 3, FALSE)</f>
        <v>%</v>
      </c>
      <c r="O216" s="14">
        <f>VLOOKUP($H216, F_Outputs_Mapping!$B$5:$F$23, 4, FALSE)</f>
        <v>4</v>
      </c>
      <c r="P216" s="83">
        <v>0</v>
      </c>
      <c r="Q216" s="83">
        <v>0</v>
      </c>
      <c r="R216" s="83">
        <v>0</v>
      </c>
      <c r="S216" s="83">
        <v>0</v>
      </c>
      <c r="T216" s="83">
        <v>0</v>
      </c>
      <c r="U216" s="83">
        <v>0</v>
      </c>
      <c r="V216" s="83">
        <v>0</v>
      </c>
      <c r="W216" s="83">
        <v>0</v>
      </c>
      <c r="X216" s="83">
        <v>0</v>
      </c>
      <c r="Y216" s="83" t="s">
        <v>520</v>
      </c>
      <c r="Z216" s="83" t="s">
        <v>520</v>
      </c>
      <c r="AA216" s="83" t="s">
        <v>520</v>
      </c>
      <c r="AB216" s="83" t="s">
        <v>520</v>
      </c>
      <c r="AC216" s="83" t="s">
        <v>520</v>
      </c>
      <c r="AD216" s="83">
        <f>Output_Final_PCLs!O31</f>
        <v>0.97</v>
      </c>
      <c r="AE216" s="83">
        <f>Output_Final_PCLs!P31</f>
        <v>0.97250000000000003</v>
      </c>
      <c r="AF216" s="83">
        <f>Output_Final_PCLs!Q31</f>
        <v>0.97499999999999998</v>
      </c>
      <c r="AG216" s="83">
        <f>Output_Final_PCLs!R31</f>
        <v>0.97750000000000004</v>
      </c>
      <c r="AH216" s="83">
        <f>Output_Final_PCLs!S31</f>
        <v>0.97999999999999976</v>
      </c>
    </row>
    <row r="217" spans="2:34" hidden="1" x14ac:dyDescent="0.45">
      <c r="B217" s="11" t="s">
        <v>102</v>
      </c>
      <c r="C217" s="11" t="str">
        <f>_xlfn.XLOOKUP($B217,FD_Lists!$B$4:$B$25,FD_Lists!C$4:C$25)</f>
        <v>Wessex Water</v>
      </c>
      <c r="D217" s="11" t="str">
        <f>_xlfn.XLOOKUP($B217,FD_Lists!$B$4:$B$25,FD_Lists!D$4:D$25)</f>
        <v>England</v>
      </c>
      <c r="E217" s="11" t="str">
        <f>_xlfn.XLOOKUP($B217,FD_Lists!$B$4:$B$25,FD_Lists!E$4:E$25)</f>
        <v>Company</v>
      </c>
      <c r="F217" s="11" t="str">
        <f>_xlfn.XLOOKUP($B217,FD_Lists!$B$4:$B$25,FD_Lists!F$4:F$25)</f>
        <v>WaSC</v>
      </c>
      <c r="G217" s="12" t="s">
        <v>249</v>
      </c>
      <c r="H217" s="98" t="s">
        <v>253</v>
      </c>
      <c r="I217" s="13" t="str">
        <f t="shared" si="7"/>
        <v>WSXC_OUT5_10_D_PR24_OFWAT</v>
      </c>
      <c r="J217" s="13" t="s">
        <v>548</v>
      </c>
      <c r="K217" s="13" t="s">
        <v>549</v>
      </c>
      <c r="L217" s="13" t="s">
        <v>119</v>
      </c>
      <c r="M217" s="14" t="str">
        <f>VLOOKUP($H217, F_Outputs_Mapping!$B$5:$F$23, 2, FALSE)</f>
        <v>Uptime</v>
      </c>
      <c r="N217" s="14" t="str">
        <f>VLOOKUP($H217, F_Outputs_Mapping!$B$5:$F$23, 3, FALSE)</f>
        <v>%</v>
      </c>
      <c r="O217" s="14">
        <f>VLOOKUP($H217, F_Outputs_Mapping!$B$5:$F$23, 4, FALSE)</f>
        <v>4</v>
      </c>
      <c r="P217" s="83">
        <v>0</v>
      </c>
      <c r="Q217" s="83">
        <v>0</v>
      </c>
      <c r="R217" s="83">
        <v>0</v>
      </c>
      <c r="S217" s="83">
        <v>0</v>
      </c>
      <c r="T217" s="83">
        <v>0</v>
      </c>
      <c r="U217" s="83">
        <v>0</v>
      </c>
      <c r="V217" s="83">
        <v>0</v>
      </c>
      <c r="W217" s="83">
        <v>0</v>
      </c>
      <c r="X217" s="83">
        <v>0</v>
      </c>
      <c r="Y217" s="83" t="s">
        <v>520</v>
      </c>
      <c r="Z217" s="83" t="s">
        <v>520</v>
      </c>
      <c r="AA217" s="83" t="s">
        <v>520</v>
      </c>
      <c r="AB217" s="83" t="s">
        <v>520</v>
      </c>
      <c r="AC217" s="83" t="s">
        <v>520</v>
      </c>
      <c r="AD217" s="83">
        <f>Output_Final_PCLs!O32</f>
        <v>0.97</v>
      </c>
      <c r="AE217" s="83">
        <f>Output_Final_PCLs!P32</f>
        <v>0.97250000000000003</v>
      </c>
      <c r="AF217" s="83">
        <f>Output_Final_PCLs!Q32</f>
        <v>0.97499999999999998</v>
      </c>
      <c r="AG217" s="83">
        <f>Output_Final_PCLs!R32</f>
        <v>0.97750000000000004</v>
      </c>
      <c r="AH217" s="83">
        <f>Output_Final_PCLs!S32</f>
        <v>0.97999999999999976</v>
      </c>
    </row>
    <row r="218" spans="2:34" hidden="1" x14ac:dyDescent="0.45">
      <c r="B218" s="11" t="s">
        <v>103</v>
      </c>
      <c r="C218" s="11" t="str">
        <f>_xlfn.XLOOKUP($B218,FD_Lists!$B$4:$B$25,FD_Lists!C$4:C$25)</f>
        <v>Yorkshire Water</v>
      </c>
      <c r="D218" s="11" t="str">
        <f>_xlfn.XLOOKUP($B218,FD_Lists!$B$4:$B$25,FD_Lists!D$4:D$25)</f>
        <v>England</v>
      </c>
      <c r="E218" s="11" t="str">
        <f>_xlfn.XLOOKUP($B218,FD_Lists!$B$4:$B$25,FD_Lists!E$4:E$25)</f>
        <v>Company</v>
      </c>
      <c r="F218" s="11" t="str">
        <f>_xlfn.XLOOKUP($B218,FD_Lists!$B$4:$B$25,FD_Lists!F$4:F$25)</f>
        <v>WaSC</v>
      </c>
      <c r="G218" s="12" t="s">
        <v>249</v>
      </c>
      <c r="H218" s="98" t="s">
        <v>253</v>
      </c>
      <c r="I218" s="13" t="str">
        <f t="shared" si="7"/>
        <v>YKYC_OUT5_10_D_PR24_OFWAT</v>
      </c>
      <c r="J218" s="13" t="s">
        <v>548</v>
      </c>
      <c r="K218" s="13" t="s">
        <v>549</v>
      </c>
      <c r="L218" s="13" t="s">
        <v>119</v>
      </c>
      <c r="M218" s="14" t="str">
        <f>VLOOKUP($H218, F_Outputs_Mapping!$B$5:$F$23, 2, FALSE)</f>
        <v>Uptime</v>
      </c>
      <c r="N218" s="14" t="str">
        <f>VLOOKUP($H218, F_Outputs_Mapping!$B$5:$F$23, 3, FALSE)</f>
        <v>%</v>
      </c>
      <c r="O218" s="14">
        <f>VLOOKUP($H218, F_Outputs_Mapping!$B$5:$F$23, 4, FALSE)</f>
        <v>4</v>
      </c>
      <c r="P218" s="83">
        <v>0</v>
      </c>
      <c r="Q218" s="83">
        <v>0</v>
      </c>
      <c r="R218" s="83">
        <v>0</v>
      </c>
      <c r="S218" s="83">
        <v>0</v>
      </c>
      <c r="T218" s="83">
        <v>0</v>
      </c>
      <c r="U218" s="83">
        <v>0</v>
      </c>
      <c r="V218" s="83">
        <v>0</v>
      </c>
      <c r="W218" s="83">
        <v>0</v>
      </c>
      <c r="X218" s="83">
        <v>0</v>
      </c>
      <c r="Y218" s="83" t="s">
        <v>520</v>
      </c>
      <c r="Z218" s="83" t="s">
        <v>520</v>
      </c>
      <c r="AA218" s="83" t="s">
        <v>520</v>
      </c>
      <c r="AB218" s="83" t="s">
        <v>520</v>
      </c>
      <c r="AC218" s="83" t="s">
        <v>520</v>
      </c>
      <c r="AD218" s="83">
        <f>Output_Final_PCLs!O33</f>
        <v>0.97</v>
      </c>
      <c r="AE218" s="83">
        <f>Output_Final_PCLs!P33</f>
        <v>0.97250000000000003</v>
      </c>
      <c r="AF218" s="83">
        <f>Output_Final_PCLs!Q33</f>
        <v>0.97499999999999998</v>
      </c>
      <c r="AG218" s="83">
        <f>Output_Final_PCLs!R33</f>
        <v>0.97750000000000004</v>
      </c>
      <c r="AH218" s="83">
        <f>Output_Final_PCLs!S33</f>
        <v>0.97999999999999976</v>
      </c>
    </row>
    <row r="219" spans="2:34" hidden="1" x14ac:dyDescent="0.45">
      <c r="B219" s="11" t="s">
        <v>121</v>
      </c>
      <c r="C219" s="11" t="str">
        <f>_xlfn.XLOOKUP($B219,FD_Lists!$B$4:$B$25,FD_Lists!C$4:C$25)</f>
        <v>Affinity Water</v>
      </c>
      <c r="D219" s="11" t="str">
        <f>_xlfn.XLOOKUP($B219,FD_Lists!$B$4:$B$25,FD_Lists!D$4:D$25)</f>
        <v>England</v>
      </c>
      <c r="E219" s="11" t="str">
        <f>_xlfn.XLOOKUP($B219,FD_Lists!$B$4:$B$25,FD_Lists!E$4:E$25)</f>
        <v>Company</v>
      </c>
      <c r="F219" s="11" t="str">
        <f>_xlfn.XLOOKUP($B219,FD_Lists!$B$4:$B$25,FD_Lists!F$4:F$25)</f>
        <v>WoC</v>
      </c>
      <c r="G219" s="12" t="s">
        <v>249</v>
      </c>
      <c r="H219" s="98" t="s">
        <v>253</v>
      </c>
      <c r="I219" s="13" t="str">
        <f t="shared" si="7"/>
        <v>AFWC_OUT5_10_D_PR24_OFWAT</v>
      </c>
      <c r="J219" s="13" t="s">
        <v>548</v>
      </c>
      <c r="K219" s="13" t="s">
        <v>549</v>
      </c>
      <c r="L219" s="13" t="s">
        <v>119</v>
      </c>
      <c r="M219" s="14" t="str">
        <f>VLOOKUP($H219, F_Outputs_Mapping!$B$5:$F$23, 2, FALSE)</f>
        <v>Uptime</v>
      </c>
      <c r="N219" s="14" t="str">
        <f>VLOOKUP($H219, F_Outputs_Mapping!$B$5:$F$23, 3, FALSE)</f>
        <v>%</v>
      </c>
      <c r="O219" s="14">
        <f>VLOOKUP($H219, F_Outputs_Mapping!$B$5:$F$23, 4, FALSE)</f>
        <v>4</v>
      </c>
      <c r="P219" s="83">
        <v>0</v>
      </c>
      <c r="Q219" s="83">
        <v>0</v>
      </c>
      <c r="R219" s="83">
        <v>0</v>
      </c>
      <c r="S219" s="83">
        <v>0</v>
      </c>
      <c r="T219" s="83">
        <v>0</v>
      </c>
      <c r="U219" s="83">
        <v>0</v>
      </c>
      <c r="V219" s="83">
        <v>0</v>
      </c>
      <c r="W219" s="83">
        <v>0</v>
      </c>
      <c r="X219" s="83">
        <v>0</v>
      </c>
      <c r="Y219" s="83" t="s">
        <v>520</v>
      </c>
      <c r="Z219" s="83" t="s">
        <v>520</v>
      </c>
      <c r="AA219" s="83" t="s">
        <v>520</v>
      </c>
      <c r="AB219" s="83" t="s">
        <v>520</v>
      </c>
      <c r="AC219" s="83" t="s">
        <v>520</v>
      </c>
      <c r="AD219" s="83" t="s">
        <v>520</v>
      </c>
      <c r="AE219" s="83" t="s">
        <v>520</v>
      </c>
      <c r="AF219" s="83" t="s">
        <v>520</v>
      </c>
      <c r="AG219" s="83" t="s">
        <v>520</v>
      </c>
      <c r="AH219" s="83" t="s">
        <v>520</v>
      </c>
    </row>
    <row r="220" spans="2:34" hidden="1" x14ac:dyDescent="0.45">
      <c r="B220" s="11" t="s">
        <v>122</v>
      </c>
      <c r="C220" s="11" t="str">
        <f>_xlfn.XLOOKUP($B220,FD_Lists!$B$4:$B$25,FD_Lists!C$4:C$25)</f>
        <v>Portsmouth Water</v>
      </c>
      <c r="D220" s="11" t="str">
        <f>_xlfn.XLOOKUP($B220,FD_Lists!$B$4:$B$25,FD_Lists!D$4:D$25)</f>
        <v>England</v>
      </c>
      <c r="E220" s="11" t="str">
        <f>_xlfn.XLOOKUP($B220,FD_Lists!$B$4:$B$25,FD_Lists!E$4:E$25)</f>
        <v>Company</v>
      </c>
      <c r="F220" s="11" t="str">
        <f>_xlfn.XLOOKUP($B220,FD_Lists!$B$4:$B$25,FD_Lists!F$4:F$25)</f>
        <v>WoC</v>
      </c>
      <c r="G220" s="12" t="s">
        <v>249</v>
      </c>
      <c r="H220" s="98" t="s">
        <v>253</v>
      </c>
      <c r="I220" s="13" t="str">
        <f t="shared" si="7"/>
        <v>PRTC_OUT5_10_D_PR24_OFWAT</v>
      </c>
      <c r="J220" s="13" t="s">
        <v>548</v>
      </c>
      <c r="K220" s="13" t="s">
        <v>549</v>
      </c>
      <c r="L220" s="13" t="s">
        <v>119</v>
      </c>
      <c r="M220" s="14" t="str">
        <f>VLOOKUP($H220, F_Outputs_Mapping!$B$5:$F$23, 2, FALSE)</f>
        <v>Uptime</v>
      </c>
      <c r="N220" s="14" t="str">
        <f>VLOOKUP($H220, F_Outputs_Mapping!$B$5:$F$23, 3, FALSE)</f>
        <v>%</v>
      </c>
      <c r="O220" s="14">
        <f>VLOOKUP($H220, F_Outputs_Mapping!$B$5:$F$23, 4, FALSE)</f>
        <v>4</v>
      </c>
      <c r="P220" s="83">
        <v>0</v>
      </c>
      <c r="Q220" s="83">
        <v>0</v>
      </c>
      <c r="R220" s="83">
        <v>0</v>
      </c>
      <c r="S220" s="83">
        <v>0</v>
      </c>
      <c r="T220" s="83">
        <v>0</v>
      </c>
      <c r="U220" s="83">
        <v>0</v>
      </c>
      <c r="V220" s="83">
        <v>0</v>
      </c>
      <c r="W220" s="83">
        <v>0</v>
      </c>
      <c r="X220" s="83">
        <v>0</v>
      </c>
      <c r="Y220" s="83" t="s">
        <v>520</v>
      </c>
      <c r="Z220" s="83" t="s">
        <v>520</v>
      </c>
      <c r="AA220" s="83" t="s">
        <v>520</v>
      </c>
      <c r="AB220" s="83" t="s">
        <v>520</v>
      </c>
      <c r="AC220" s="83" t="s">
        <v>520</v>
      </c>
      <c r="AD220" s="83" t="s">
        <v>520</v>
      </c>
      <c r="AE220" s="83" t="s">
        <v>520</v>
      </c>
      <c r="AF220" s="83" t="s">
        <v>520</v>
      </c>
      <c r="AG220" s="83" t="s">
        <v>520</v>
      </c>
      <c r="AH220" s="83" t="s">
        <v>520</v>
      </c>
    </row>
    <row r="221" spans="2:34" hidden="1" x14ac:dyDescent="0.45">
      <c r="B221" s="11" t="s">
        <v>123</v>
      </c>
      <c r="C221" s="11" t="str">
        <f>_xlfn.XLOOKUP($B221,FD_Lists!$B$4:$B$25,FD_Lists!C$4:C$25)</f>
        <v>South East Water</v>
      </c>
      <c r="D221" s="11" t="str">
        <f>_xlfn.XLOOKUP($B221,FD_Lists!$B$4:$B$25,FD_Lists!D$4:D$25)</f>
        <v>England</v>
      </c>
      <c r="E221" s="11" t="str">
        <f>_xlfn.XLOOKUP($B221,FD_Lists!$B$4:$B$25,FD_Lists!E$4:E$25)</f>
        <v>Company</v>
      </c>
      <c r="F221" s="11" t="str">
        <f>_xlfn.XLOOKUP($B221,FD_Lists!$B$4:$B$25,FD_Lists!F$4:F$25)</f>
        <v>WoC</v>
      </c>
      <c r="G221" s="12" t="s">
        <v>249</v>
      </c>
      <c r="H221" s="98" t="s">
        <v>253</v>
      </c>
      <c r="I221" s="13" t="str">
        <f t="shared" si="7"/>
        <v>SEWC_OUT5_10_D_PR24_OFWAT</v>
      </c>
      <c r="J221" s="13" t="s">
        <v>548</v>
      </c>
      <c r="K221" s="13" t="s">
        <v>549</v>
      </c>
      <c r="L221" s="13" t="s">
        <v>119</v>
      </c>
      <c r="M221" s="14" t="str">
        <f>VLOOKUP($H221, F_Outputs_Mapping!$B$5:$F$23, 2, FALSE)</f>
        <v>Uptime</v>
      </c>
      <c r="N221" s="14" t="str">
        <f>VLOOKUP($H221, F_Outputs_Mapping!$B$5:$F$23, 3, FALSE)</f>
        <v>%</v>
      </c>
      <c r="O221" s="14">
        <f>VLOOKUP($H221, F_Outputs_Mapping!$B$5:$F$23, 4, FALSE)</f>
        <v>4</v>
      </c>
      <c r="P221" s="83">
        <v>0</v>
      </c>
      <c r="Q221" s="83">
        <v>0</v>
      </c>
      <c r="R221" s="83">
        <v>0</v>
      </c>
      <c r="S221" s="83">
        <v>0</v>
      </c>
      <c r="T221" s="83">
        <v>0</v>
      </c>
      <c r="U221" s="83">
        <v>0</v>
      </c>
      <c r="V221" s="83">
        <v>0</v>
      </c>
      <c r="W221" s="83">
        <v>0</v>
      </c>
      <c r="X221" s="83">
        <v>0</v>
      </c>
      <c r="Y221" s="83" t="s">
        <v>520</v>
      </c>
      <c r="Z221" s="83" t="s">
        <v>520</v>
      </c>
      <c r="AA221" s="83" t="s">
        <v>520</v>
      </c>
      <c r="AB221" s="83" t="s">
        <v>520</v>
      </c>
      <c r="AC221" s="83" t="s">
        <v>520</v>
      </c>
      <c r="AD221" s="83" t="s">
        <v>520</v>
      </c>
      <c r="AE221" s="83" t="s">
        <v>520</v>
      </c>
      <c r="AF221" s="83" t="s">
        <v>520</v>
      </c>
      <c r="AG221" s="83" t="s">
        <v>520</v>
      </c>
      <c r="AH221" s="83" t="s">
        <v>520</v>
      </c>
    </row>
    <row r="222" spans="2:34" hidden="1" x14ac:dyDescent="0.45">
      <c r="B222" s="11" t="s">
        <v>124</v>
      </c>
      <c r="C222" s="11" t="str">
        <f>_xlfn.XLOOKUP($B222,FD_Lists!$B$4:$B$25,FD_Lists!C$4:C$25)</f>
        <v>South Staffordshire Water</v>
      </c>
      <c r="D222" s="11" t="str">
        <f>_xlfn.XLOOKUP($B222,FD_Lists!$B$4:$B$25,FD_Lists!D$4:D$25)</f>
        <v>England</v>
      </c>
      <c r="E222" s="11" t="str">
        <f>_xlfn.XLOOKUP($B222,FD_Lists!$B$4:$B$25,FD_Lists!E$4:E$25)</f>
        <v>Company</v>
      </c>
      <c r="F222" s="11" t="str">
        <f>_xlfn.XLOOKUP($B222,FD_Lists!$B$4:$B$25,FD_Lists!F$4:F$25)</f>
        <v>WoC</v>
      </c>
      <c r="G222" s="12" t="s">
        <v>249</v>
      </c>
      <c r="H222" s="98" t="s">
        <v>253</v>
      </c>
      <c r="I222" s="13" t="str">
        <f t="shared" si="7"/>
        <v>SSCC_OUT5_10_D_PR24_OFWAT</v>
      </c>
      <c r="J222" s="13" t="s">
        <v>548</v>
      </c>
      <c r="K222" s="13" t="s">
        <v>549</v>
      </c>
      <c r="L222" s="13" t="s">
        <v>119</v>
      </c>
      <c r="M222" s="14" t="str">
        <f>VLOOKUP($H222, F_Outputs_Mapping!$B$5:$F$23, 2, FALSE)</f>
        <v>Uptime</v>
      </c>
      <c r="N222" s="14" t="str">
        <f>VLOOKUP($H222, F_Outputs_Mapping!$B$5:$F$23, 3, FALSE)</f>
        <v>%</v>
      </c>
      <c r="O222" s="14">
        <f>VLOOKUP($H222, F_Outputs_Mapping!$B$5:$F$23, 4, FALSE)</f>
        <v>4</v>
      </c>
      <c r="P222" s="83">
        <v>0</v>
      </c>
      <c r="Q222" s="83">
        <v>0</v>
      </c>
      <c r="R222" s="83">
        <v>0</v>
      </c>
      <c r="S222" s="83">
        <v>0</v>
      </c>
      <c r="T222" s="83">
        <v>0</v>
      </c>
      <c r="U222" s="83">
        <v>0</v>
      </c>
      <c r="V222" s="83">
        <v>0</v>
      </c>
      <c r="W222" s="83">
        <v>0</v>
      </c>
      <c r="X222" s="83">
        <v>0</v>
      </c>
      <c r="Y222" s="83" t="s">
        <v>520</v>
      </c>
      <c r="Z222" s="83" t="s">
        <v>520</v>
      </c>
      <c r="AA222" s="83" t="s">
        <v>520</v>
      </c>
      <c r="AB222" s="83" t="s">
        <v>520</v>
      </c>
      <c r="AC222" s="83" t="s">
        <v>520</v>
      </c>
      <c r="AD222" s="83" t="s">
        <v>520</v>
      </c>
      <c r="AE222" s="83" t="s">
        <v>520</v>
      </c>
      <c r="AF222" s="83" t="s">
        <v>520</v>
      </c>
      <c r="AG222" s="83" t="s">
        <v>520</v>
      </c>
      <c r="AH222" s="83" t="s">
        <v>520</v>
      </c>
    </row>
    <row r="223" spans="2:34" hidden="1" x14ac:dyDescent="0.45">
      <c r="B223" s="11" t="s">
        <v>125</v>
      </c>
      <c r="C223" s="11" t="str">
        <f>_xlfn.XLOOKUP($B223,FD_Lists!$B$4:$B$25,FD_Lists!C$4:C$25)</f>
        <v>SES Water</v>
      </c>
      <c r="D223" s="11" t="str">
        <f>_xlfn.XLOOKUP($B223,FD_Lists!$B$4:$B$25,FD_Lists!D$4:D$25)</f>
        <v>England</v>
      </c>
      <c r="E223" s="11" t="str">
        <f>_xlfn.XLOOKUP($B223,FD_Lists!$B$4:$B$25,FD_Lists!E$4:E$25)</f>
        <v>Company</v>
      </c>
      <c r="F223" s="11" t="str">
        <f>_xlfn.XLOOKUP($B223,FD_Lists!$B$4:$B$25,FD_Lists!F$4:F$25)</f>
        <v>WoC</v>
      </c>
      <c r="G223" s="12" t="s">
        <v>249</v>
      </c>
      <c r="H223" s="98" t="s">
        <v>253</v>
      </c>
      <c r="I223" s="13" t="str">
        <f t="shared" ref="I223:I239" si="8">B223&amp;H223</f>
        <v>SESC_OUT5_10_D_PR24_OFWAT</v>
      </c>
      <c r="J223" s="13" t="s">
        <v>548</v>
      </c>
      <c r="K223" s="13" t="s">
        <v>549</v>
      </c>
      <c r="L223" s="13" t="s">
        <v>119</v>
      </c>
      <c r="M223" s="14" t="str">
        <f>VLOOKUP($H223, F_Outputs_Mapping!$B$5:$F$23, 2, FALSE)</f>
        <v>Uptime</v>
      </c>
      <c r="N223" s="14" t="str">
        <f>VLOOKUP($H223, F_Outputs_Mapping!$B$5:$F$23, 3, FALSE)</f>
        <v>%</v>
      </c>
      <c r="O223" s="14">
        <f>VLOOKUP($H223, F_Outputs_Mapping!$B$5:$F$23, 4, FALSE)</f>
        <v>4</v>
      </c>
      <c r="P223" s="83">
        <v>0</v>
      </c>
      <c r="Q223" s="83">
        <v>0</v>
      </c>
      <c r="R223" s="83">
        <v>0</v>
      </c>
      <c r="S223" s="83">
        <v>0</v>
      </c>
      <c r="T223" s="83">
        <v>0</v>
      </c>
      <c r="U223" s="83">
        <v>0</v>
      </c>
      <c r="V223" s="83">
        <v>0</v>
      </c>
      <c r="W223" s="83">
        <v>0</v>
      </c>
      <c r="X223" s="83">
        <v>0</v>
      </c>
      <c r="Y223" s="83" t="s">
        <v>520</v>
      </c>
      <c r="Z223" s="83" t="s">
        <v>520</v>
      </c>
      <c r="AA223" s="83" t="s">
        <v>520</v>
      </c>
      <c r="AB223" s="83" t="s">
        <v>520</v>
      </c>
      <c r="AC223" s="83" t="s">
        <v>520</v>
      </c>
      <c r="AD223" s="83" t="s">
        <v>520</v>
      </c>
      <c r="AE223" s="83" t="s">
        <v>520</v>
      </c>
      <c r="AF223" s="83" t="s">
        <v>520</v>
      </c>
      <c r="AG223" s="83" t="s">
        <v>520</v>
      </c>
      <c r="AH223" s="83" t="s">
        <v>520</v>
      </c>
    </row>
    <row r="224" spans="2:34" hidden="1" x14ac:dyDescent="0.45">
      <c r="B224" s="11" t="s">
        <v>98</v>
      </c>
      <c r="C224" s="11" t="str">
        <f>_xlfn.XLOOKUP($B224,FD_Lists!$B$4:$B$25,FD_Lists!C$4:C$25)</f>
        <v>South West Water</v>
      </c>
      <c r="D224" s="11" t="str">
        <f>_xlfn.XLOOKUP($B224,FD_Lists!$B$4:$B$25,FD_Lists!D$4:D$25)</f>
        <v>England</v>
      </c>
      <c r="E224" s="11" t="str">
        <f>_xlfn.XLOOKUP($B224,FD_Lists!$B$4:$B$25,FD_Lists!E$4:E$25)</f>
        <v>Company</v>
      </c>
      <c r="F224" s="11" t="str">
        <f>_xlfn.XLOOKUP($B224,FD_Lists!$B$4:$B$25,FD_Lists!F$4:F$25)</f>
        <v>WaSC</v>
      </c>
      <c r="G224" s="12" t="s">
        <v>249</v>
      </c>
      <c r="H224" s="98" t="s">
        <v>253</v>
      </c>
      <c r="I224" s="13" t="str">
        <f t="shared" si="8"/>
        <v>SWBC_OUT5_10_D_PR24_OFWAT</v>
      </c>
      <c r="J224" s="13" t="s">
        <v>548</v>
      </c>
      <c r="K224" s="13" t="s">
        <v>549</v>
      </c>
      <c r="L224" s="13" t="s">
        <v>119</v>
      </c>
      <c r="M224" s="14" t="str">
        <f>VLOOKUP($H224, F_Outputs_Mapping!$B$5:$F$23, 2, FALSE)</f>
        <v>Uptime</v>
      </c>
      <c r="N224" s="14" t="str">
        <f>VLOOKUP($H224, F_Outputs_Mapping!$B$5:$F$23, 3, FALSE)</f>
        <v>%</v>
      </c>
      <c r="O224" s="14">
        <f>VLOOKUP($H224, F_Outputs_Mapping!$B$5:$F$23, 4, FALSE)</f>
        <v>4</v>
      </c>
      <c r="P224" s="83">
        <v>0</v>
      </c>
      <c r="Q224" s="83">
        <v>0</v>
      </c>
      <c r="R224" s="83">
        <v>0</v>
      </c>
      <c r="S224" s="83">
        <v>0</v>
      </c>
      <c r="T224" s="83">
        <v>0</v>
      </c>
      <c r="U224" s="83">
        <v>0</v>
      </c>
      <c r="V224" s="83">
        <v>0</v>
      </c>
      <c r="W224" s="83">
        <v>0</v>
      </c>
      <c r="X224" s="83">
        <v>0</v>
      </c>
      <c r="Y224" s="83" t="s">
        <v>520</v>
      </c>
      <c r="Z224" s="83" t="s">
        <v>520</v>
      </c>
      <c r="AA224" s="83" t="s">
        <v>520</v>
      </c>
      <c r="AB224" s="83" t="s">
        <v>520</v>
      </c>
      <c r="AC224" s="83" t="s">
        <v>520</v>
      </c>
      <c r="AD224" s="83">
        <f>Output_Final_PCLs!O39</f>
        <v>0.97</v>
      </c>
      <c r="AE224" s="83">
        <f>Output_Final_PCLs!P39</f>
        <v>0.97250000000000003</v>
      </c>
      <c r="AF224" s="83">
        <f>Output_Final_PCLs!Q39</f>
        <v>0.97499999999999998</v>
      </c>
      <c r="AG224" s="83">
        <f>Output_Final_PCLs!R39</f>
        <v>0.97750000000000004</v>
      </c>
      <c r="AH224" s="83">
        <f>Output_Final_PCLs!S39</f>
        <v>0.97999999999999976</v>
      </c>
    </row>
    <row r="225" spans="2:34" hidden="1" x14ac:dyDescent="0.45">
      <c r="B225" s="11" t="s">
        <v>126</v>
      </c>
      <c r="C225" s="11" t="str">
        <f>_xlfn.XLOOKUP($B225,FD_Lists!$B$4:$B$25,FD_Lists!C$4:C$25)</f>
        <v>Bristol Water</v>
      </c>
      <c r="D225" s="11" t="str">
        <f>_xlfn.XLOOKUP($B225,FD_Lists!$B$4:$B$25,FD_Lists!D$4:D$25)</f>
        <v>England</v>
      </c>
      <c r="E225" s="11" t="str">
        <f>_xlfn.XLOOKUP($B225,FD_Lists!$B$4:$B$25,FD_Lists!E$4:E$25)</f>
        <v>Company</v>
      </c>
      <c r="F225" s="11" t="str">
        <f>_xlfn.XLOOKUP($B225,FD_Lists!$B$4:$B$25,FD_Lists!F$4:F$25)</f>
        <v>WoC</v>
      </c>
      <c r="G225" s="12" t="s">
        <v>249</v>
      </c>
      <c r="H225" s="98" t="s">
        <v>253</v>
      </c>
      <c r="I225" s="13" t="str">
        <f t="shared" si="8"/>
        <v>BRLC_OUT5_10_D_PR24_OFWAT</v>
      </c>
      <c r="J225" s="13" t="s">
        <v>548</v>
      </c>
      <c r="K225" s="13" t="s">
        <v>549</v>
      </c>
      <c r="L225" s="13" t="s">
        <v>119</v>
      </c>
      <c r="M225" s="14" t="str">
        <f>VLOOKUP($H225, F_Outputs_Mapping!$B$5:$F$23, 2, FALSE)</f>
        <v>Uptime</v>
      </c>
      <c r="N225" s="14" t="str">
        <f>VLOOKUP($H225, F_Outputs_Mapping!$B$5:$F$23, 3, FALSE)</f>
        <v>%</v>
      </c>
      <c r="O225" s="14">
        <f>VLOOKUP($H225, F_Outputs_Mapping!$B$5:$F$23, 4, FALSE)</f>
        <v>4</v>
      </c>
      <c r="P225" s="83">
        <v>0</v>
      </c>
      <c r="Q225" s="83">
        <v>0</v>
      </c>
      <c r="R225" s="83">
        <v>0</v>
      </c>
      <c r="S225" s="83">
        <v>0</v>
      </c>
      <c r="T225" s="83">
        <v>0</v>
      </c>
      <c r="U225" s="83">
        <v>0</v>
      </c>
      <c r="V225" s="83">
        <v>0</v>
      </c>
      <c r="W225" s="83">
        <v>0</v>
      </c>
      <c r="X225" s="83">
        <v>0</v>
      </c>
      <c r="Y225" s="83" t="s">
        <v>520</v>
      </c>
      <c r="Z225" s="83" t="s">
        <v>520</v>
      </c>
      <c r="AA225" s="83" t="s">
        <v>520</v>
      </c>
      <c r="AB225" s="83" t="s">
        <v>520</v>
      </c>
      <c r="AC225" s="83" t="s">
        <v>520</v>
      </c>
      <c r="AD225" s="83" t="s">
        <v>520</v>
      </c>
      <c r="AE225" s="83" t="s">
        <v>520</v>
      </c>
      <c r="AF225" s="83" t="s">
        <v>520</v>
      </c>
      <c r="AG225" s="83" t="s">
        <v>520</v>
      </c>
      <c r="AH225" s="83" t="s">
        <v>520</v>
      </c>
    </row>
    <row r="226" spans="2:34" hidden="1" x14ac:dyDescent="0.45">
      <c r="B226" s="10" t="s">
        <v>73</v>
      </c>
      <c r="C226" s="11" t="str">
        <f>_xlfn.XLOOKUP($B226,FD_Lists!$B$4:$B$25,FD_Lists!C$4:C$25)</f>
        <v>Anglian Water</v>
      </c>
      <c r="D226" s="11" t="str">
        <f>_xlfn.XLOOKUP($B226,FD_Lists!$B$4:$B$25,FD_Lists!D$4:D$25)</f>
        <v>England</v>
      </c>
      <c r="E226" s="11" t="str">
        <f>_xlfn.XLOOKUP($B226,FD_Lists!$B$4:$B$25,FD_Lists!E$4:E$25)</f>
        <v>Company</v>
      </c>
      <c r="F226" s="11" t="str">
        <f>_xlfn.XLOOKUP($B226,FD_Lists!$B$4:$B$25,FD_Lists!F$4:F$25)</f>
        <v>WaSC</v>
      </c>
      <c r="G226" s="12" t="s">
        <v>109</v>
      </c>
      <c r="H226" s="98" t="s">
        <v>521</v>
      </c>
      <c r="I226" s="13" t="str">
        <f t="shared" si="8"/>
        <v>ANHC_OUT5_10_E_PR24_OFWAT</v>
      </c>
      <c r="J226" s="13" t="s">
        <v>548</v>
      </c>
      <c r="K226" s="13" t="s">
        <v>549</v>
      </c>
      <c r="L226" s="13" t="s">
        <v>119</v>
      </c>
      <c r="M226" s="14" t="str">
        <f>VLOOKUP($H226, F_Outputs_Mapping!$B$5:$F$23, 2, FALSE)</f>
        <v>Unmonitored storm overflows adjustment</v>
      </c>
      <c r="N226" s="14" t="str">
        <f>VLOOKUP($H226, F_Outputs_Mapping!$B$5:$F$23, 3, FALSE)</f>
        <v xml:space="preserve">Number </v>
      </c>
      <c r="O226" s="14">
        <f>VLOOKUP($H226, F_Outputs_Mapping!$B$5:$F$23, 4, FALSE)</f>
        <v>2</v>
      </c>
      <c r="P226" s="83">
        <v>0</v>
      </c>
      <c r="Q226" s="83">
        <v>0</v>
      </c>
      <c r="R226" s="83">
        <v>0</v>
      </c>
      <c r="S226" s="83">
        <v>0</v>
      </c>
      <c r="T226" s="83">
        <v>0</v>
      </c>
      <c r="U226" s="83">
        <v>0</v>
      </c>
      <c r="V226" s="83">
        <v>0</v>
      </c>
      <c r="W226" s="83">
        <v>0</v>
      </c>
      <c r="X226" s="83">
        <v>0</v>
      </c>
      <c r="Y226" s="83" t="s">
        <v>520</v>
      </c>
      <c r="Z226" s="83" t="s">
        <v>520</v>
      </c>
      <c r="AA226" s="83" t="s">
        <v>520</v>
      </c>
      <c r="AB226" s="83" t="s">
        <v>520</v>
      </c>
      <c r="AC226" s="83" t="s">
        <v>520</v>
      </c>
      <c r="AD226" s="83">
        <f>Output_Final_PCLs!O92</f>
        <v>3.0000000000000027</v>
      </c>
      <c r="AE226" s="83">
        <f>Output_Final_PCLs!P92</f>
        <v>2.7499999999999969</v>
      </c>
      <c r="AF226" s="83">
        <f>Output_Final_PCLs!Q92</f>
        <v>2.5000000000000022</v>
      </c>
      <c r="AG226" s="83">
        <f>Output_Final_PCLs!R92</f>
        <v>2.2499999999999964</v>
      </c>
      <c r="AH226" s="83">
        <f>Output_Final_PCLs!S92</f>
        <v>2.000000000000024</v>
      </c>
    </row>
    <row r="227" spans="2:34" hidden="1" x14ac:dyDescent="0.45">
      <c r="B227" s="11" t="s">
        <v>94</v>
      </c>
      <c r="C227" s="11" t="str">
        <f>_xlfn.XLOOKUP($B227,FD_Lists!$B$4:$B$25,FD_Lists!C$4:C$25)</f>
        <v>Dŵr Cymru</v>
      </c>
      <c r="D227" s="11" t="str">
        <f>_xlfn.XLOOKUP($B227,FD_Lists!$B$4:$B$25,FD_Lists!D$4:D$25)</f>
        <v>Wales</v>
      </c>
      <c r="E227" s="11" t="str">
        <f>_xlfn.XLOOKUP($B227,FD_Lists!$B$4:$B$25,FD_Lists!E$4:E$25)</f>
        <v>Company</v>
      </c>
      <c r="F227" s="11" t="str">
        <f>_xlfn.XLOOKUP($B227,FD_Lists!$B$4:$B$25,FD_Lists!F$4:F$25)</f>
        <v>WaSC</v>
      </c>
      <c r="G227" s="12" t="s">
        <v>109</v>
      </c>
      <c r="H227" s="98" t="s">
        <v>521</v>
      </c>
      <c r="I227" s="13" t="str">
        <f t="shared" si="8"/>
        <v>WSHC_OUT5_10_E_PR24_OFWAT</v>
      </c>
      <c r="J227" s="13" t="s">
        <v>548</v>
      </c>
      <c r="K227" s="13" t="s">
        <v>549</v>
      </c>
      <c r="L227" s="13" t="s">
        <v>119</v>
      </c>
      <c r="M227" s="14" t="str">
        <f>VLOOKUP($H227, F_Outputs_Mapping!$B$5:$F$23, 2, FALSE)</f>
        <v>Unmonitored storm overflows adjustment</v>
      </c>
      <c r="N227" s="14" t="str">
        <f>VLOOKUP($H227, F_Outputs_Mapping!$B$5:$F$23, 3, FALSE)</f>
        <v xml:space="preserve">Number </v>
      </c>
      <c r="O227" s="14">
        <f>VLOOKUP($H227, F_Outputs_Mapping!$B$5:$F$23, 4, FALSE)</f>
        <v>2</v>
      </c>
      <c r="P227" s="83">
        <v>0</v>
      </c>
      <c r="Q227" s="83">
        <v>0</v>
      </c>
      <c r="R227" s="83">
        <v>0</v>
      </c>
      <c r="S227" s="83">
        <v>0</v>
      </c>
      <c r="T227" s="83">
        <v>0</v>
      </c>
      <c r="U227" s="83">
        <v>0</v>
      </c>
      <c r="V227" s="83">
        <v>0</v>
      </c>
      <c r="W227" s="83">
        <v>0</v>
      </c>
      <c r="X227" s="83">
        <v>0</v>
      </c>
      <c r="Y227" s="83" t="s">
        <v>520</v>
      </c>
      <c r="Z227" s="83" t="s">
        <v>520</v>
      </c>
      <c r="AA227" s="83" t="s">
        <v>520</v>
      </c>
      <c r="AB227" s="83" t="s">
        <v>520</v>
      </c>
      <c r="AC227" s="83" t="s">
        <v>520</v>
      </c>
      <c r="AD227" s="83">
        <f>Output_Final_PCLs!O93</f>
        <v>3.0000000000000027</v>
      </c>
      <c r="AE227" s="83">
        <f>Output_Final_PCLs!P93</f>
        <v>2.7499999999999969</v>
      </c>
      <c r="AF227" s="83">
        <f>Output_Final_PCLs!Q93</f>
        <v>2.5000000000000022</v>
      </c>
      <c r="AG227" s="83">
        <f>Output_Final_PCLs!R93</f>
        <v>2.2499999999999964</v>
      </c>
      <c r="AH227" s="83">
        <f>Output_Final_PCLs!S93</f>
        <v>2.000000000000024</v>
      </c>
    </row>
    <row r="228" spans="2:34" hidden="1" x14ac:dyDescent="0.45">
      <c r="B228" s="11" t="s">
        <v>95</v>
      </c>
      <c r="C228" s="11" t="str">
        <f>_xlfn.XLOOKUP($B228,FD_Lists!$B$4:$B$25,FD_Lists!C$4:C$25)</f>
        <v>Hafren Dyfrdwy</v>
      </c>
      <c r="D228" s="11" t="str">
        <f>_xlfn.XLOOKUP($B228,FD_Lists!$B$4:$B$25,FD_Lists!D$4:D$25)</f>
        <v>Wales</v>
      </c>
      <c r="E228" s="11" t="str">
        <f>_xlfn.XLOOKUP($B228,FD_Lists!$B$4:$B$25,FD_Lists!E$4:E$25)</f>
        <v>Company</v>
      </c>
      <c r="F228" s="11" t="str">
        <f>_xlfn.XLOOKUP($B228,FD_Lists!$B$4:$B$25,FD_Lists!F$4:F$25)</f>
        <v>WaSC</v>
      </c>
      <c r="G228" s="12" t="s">
        <v>109</v>
      </c>
      <c r="H228" s="98" t="s">
        <v>521</v>
      </c>
      <c r="I228" s="13" t="str">
        <f t="shared" si="8"/>
        <v>HDDC_OUT5_10_E_PR24_OFWAT</v>
      </c>
      <c r="J228" s="13" t="s">
        <v>548</v>
      </c>
      <c r="K228" s="13" t="s">
        <v>549</v>
      </c>
      <c r="L228" s="13" t="s">
        <v>119</v>
      </c>
      <c r="M228" s="14" t="str">
        <f>VLOOKUP($H228, F_Outputs_Mapping!$B$5:$F$23, 2, FALSE)</f>
        <v>Unmonitored storm overflows adjustment</v>
      </c>
      <c r="N228" s="14" t="str">
        <f>VLOOKUP($H228, F_Outputs_Mapping!$B$5:$F$23, 3, FALSE)</f>
        <v xml:space="preserve">Number </v>
      </c>
      <c r="O228" s="14">
        <f>VLOOKUP($H228, F_Outputs_Mapping!$B$5:$F$23, 4, FALSE)</f>
        <v>2</v>
      </c>
      <c r="P228" s="83">
        <v>0</v>
      </c>
      <c r="Q228" s="83">
        <v>0</v>
      </c>
      <c r="R228" s="83">
        <v>0</v>
      </c>
      <c r="S228" s="83">
        <v>0</v>
      </c>
      <c r="T228" s="83">
        <v>0</v>
      </c>
      <c r="U228" s="83">
        <v>0</v>
      </c>
      <c r="V228" s="83">
        <v>0</v>
      </c>
      <c r="W228" s="83">
        <v>0</v>
      </c>
      <c r="X228" s="83">
        <v>0</v>
      </c>
      <c r="Y228" s="83" t="s">
        <v>520</v>
      </c>
      <c r="Z228" s="83" t="s">
        <v>520</v>
      </c>
      <c r="AA228" s="83" t="s">
        <v>520</v>
      </c>
      <c r="AB228" s="83" t="s">
        <v>520</v>
      </c>
      <c r="AC228" s="83" t="s">
        <v>520</v>
      </c>
      <c r="AD228" s="83">
        <f>Output_Final_PCLs!O94</f>
        <v>3.0000000000000027</v>
      </c>
      <c r="AE228" s="83">
        <f>Output_Final_PCLs!P94</f>
        <v>2.7499999999999969</v>
      </c>
      <c r="AF228" s="83">
        <f>Output_Final_PCLs!Q94</f>
        <v>2.5000000000000022</v>
      </c>
      <c r="AG228" s="83">
        <f>Output_Final_PCLs!R94</f>
        <v>2.2499999999999964</v>
      </c>
      <c r="AH228" s="83">
        <f>Output_Final_PCLs!S94</f>
        <v>2.000000000000024</v>
      </c>
    </row>
    <row r="229" spans="2:34" hidden="1" x14ac:dyDescent="0.45">
      <c r="B229" s="11" t="s">
        <v>96</v>
      </c>
      <c r="C229" s="11" t="str">
        <f>_xlfn.XLOOKUP($B229,FD_Lists!$B$4:$B$25,FD_Lists!C$4:C$25)</f>
        <v>Northumbrian Water</v>
      </c>
      <c r="D229" s="11" t="str">
        <f>_xlfn.XLOOKUP($B229,FD_Lists!$B$4:$B$25,FD_Lists!D$4:D$25)</f>
        <v>England</v>
      </c>
      <c r="E229" s="11" t="str">
        <f>_xlfn.XLOOKUP($B229,FD_Lists!$B$4:$B$25,FD_Lists!E$4:E$25)</f>
        <v>Company</v>
      </c>
      <c r="F229" s="11" t="str">
        <f>_xlfn.XLOOKUP($B229,FD_Lists!$B$4:$B$25,FD_Lists!F$4:F$25)</f>
        <v>WaSC</v>
      </c>
      <c r="G229" s="12" t="s">
        <v>109</v>
      </c>
      <c r="H229" s="98" t="s">
        <v>521</v>
      </c>
      <c r="I229" s="13" t="str">
        <f t="shared" si="8"/>
        <v>NESC_OUT5_10_E_PR24_OFWAT</v>
      </c>
      <c r="J229" s="13" t="s">
        <v>548</v>
      </c>
      <c r="K229" s="13" t="s">
        <v>549</v>
      </c>
      <c r="L229" s="13" t="s">
        <v>119</v>
      </c>
      <c r="M229" s="14" t="str">
        <f>VLOOKUP($H229, F_Outputs_Mapping!$B$5:$F$23, 2, FALSE)</f>
        <v>Unmonitored storm overflows adjustment</v>
      </c>
      <c r="N229" s="14" t="str">
        <f>VLOOKUP($H229, F_Outputs_Mapping!$B$5:$F$23, 3, FALSE)</f>
        <v xml:space="preserve">Number </v>
      </c>
      <c r="O229" s="14">
        <f>VLOOKUP($H229, F_Outputs_Mapping!$B$5:$F$23, 4, FALSE)</f>
        <v>2</v>
      </c>
      <c r="P229" s="83">
        <v>0</v>
      </c>
      <c r="Q229" s="83">
        <v>0</v>
      </c>
      <c r="R229" s="83">
        <v>0</v>
      </c>
      <c r="S229" s="83">
        <v>0</v>
      </c>
      <c r="T229" s="83">
        <v>0</v>
      </c>
      <c r="U229" s="83">
        <v>0</v>
      </c>
      <c r="V229" s="83">
        <v>0</v>
      </c>
      <c r="W229" s="83">
        <v>0</v>
      </c>
      <c r="X229" s="83">
        <v>0</v>
      </c>
      <c r="Y229" s="83" t="s">
        <v>520</v>
      </c>
      <c r="Z229" s="83" t="s">
        <v>520</v>
      </c>
      <c r="AA229" s="83" t="s">
        <v>520</v>
      </c>
      <c r="AB229" s="83" t="s">
        <v>520</v>
      </c>
      <c r="AC229" s="83" t="s">
        <v>520</v>
      </c>
      <c r="AD229" s="83">
        <f>Output_Final_PCLs!O95</f>
        <v>3.0000000000000027</v>
      </c>
      <c r="AE229" s="83">
        <f>Output_Final_PCLs!P95</f>
        <v>2.7499999999999969</v>
      </c>
      <c r="AF229" s="83">
        <f>Output_Final_PCLs!Q95</f>
        <v>2.5000000000000022</v>
      </c>
      <c r="AG229" s="83">
        <f>Output_Final_PCLs!R95</f>
        <v>2.2499999999999964</v>
      </c>
      <c r="AH229" s="83">
        <f>Output_Final_PCLs!S95</f>
        <v>2.000000000000024</v>
      </c>
    </row>
    <row r="230" spans="2:34" hidden="1" x14ac:dyDescent="0.45">
      <c r="B230" s="11" t="s">
        <v>97</v>
      </c>
      <c r="C230" s="11" t="str">
        <f>_xlfn.XLOOKUP($B230,FD_Lists!$B$4:$B$25,FD_Lists!C$4:C$25)</f>
        <v>Severn Trent Water</v>
      </c>
      <c r="D230" s="11" t="str">
        <f>_xlfn.XLOOKUP($B230,FD_Lists!$B$4:$B$25,FD_Lists!D$4:D$25)</f>
        <v>England</v>
      </c>
      <c r="E230" s="11" t="str">
        <f>_xlfn.XLOOKUP($B230,FD_Lists!$B$4:$B$25,FD_Lists!E$4:E$25)</f>
        <v>Company</v>
      </c>
      <c r="F230" s="11" t="str">
        <f>_xlfn.XLOOKUP($B230,FD_Lists!$B$4:$B$25,FD_Lists!F$4:F$25)</f>
        <v>WaSC</v>
      </c>
      <c r="G230" s="12" t="s">
        <v>109</v>
      </c>
      <c r="H230" s="98" t="s">
        <v>521</v>
      </c>
      <c r="I230" s="13" t="str">
        <f t="shared" si="8"/>
        <v>SVEC_OUT5_10_E_PR24_OFWAT</v>
      </c>
      <c r="J230" s="13" t="s">
        <v>548</v>
      </c>
      <c r="K230" s="12" t="s">
        <v>549</v>
      </c>
      <c r="L230" s="13" t="s">
        <v>119</v>
      </c>
      <c r="M230" s="14" t="str">
        <f>VLOOKUP($H230, F_Outputs_Mapping!$B$5:$F$23, 2, FALSE)</f>
        <v>Unmonitored storm overflows adjustment</v>
      </c>
      <c r="N230" s="14" t="str">
        <f>VLOOKUP($H230, F_Outputs_Mapping!$B$5:$F$23, 3, FALSE)</f>
        <v xml:space="preserve">Number </v>
      </c>
      <c r="O230" s="14">
        <f>VLOOKUP($H230, F_Outputs_Mapping!$B$5:$F$23, 4, FALSE)</f>
        <v>2</v>
      </c>
      <c r="P230" s="83">
        <v>0</v>
      </c>
      <c r="Q230" s="83">
        <v>0</v>
      </c>
      <c r="R230" s="83">
        <v>0</v>
      </c>
      <c r="S230" s="83">
        <v>0</v>
      </c>
      <c r="T230" s="83">
        <v>0</v>
      </c>
      <c r="U230" s="83">
        <v>0</v>
      </c>
      <c r="V230" s="83">
        <v>0</v>
      </c>
      <c r="W230" s="83">
        <v>0</v>
      </c>
      <c r="X230" s="83">
        <v>0</v>
      </c>
      <c r="Y230" s="83" t="s">
        <v>520</v>
      </c>
      <c r="Z230" s="83" t="s">
        <v>520</v>
      </c>
      <c r="AA230" s="83" t="s">
        <v>520</v>
      </c>
      <c r="AB230" s="83" t="s">
        <v>520</v>
      </c>
      <c r="AC230" s="83" t="s">
        <v>520</v>
      </c>
      <c r="AD230" s="83">
        <f>Output_Final_PCLs!O96</f>
        <v>3.0000000000000027</v>
      </c>
      <c r="AE230" s="83">
        <f>Output_Final_PCLs!P96</f>
        <v>2.7499999999999969</v>
      </c>
      <c r="AF230" s="83">
        <f>Output_Final_PCLs!Q96</f>
        <v>2.5000000000000022</v>
      </c>
      <c r="AG230" s="83">
        <f>Output_Final_PCLs!R96</f>
        <v>2.2499999999999964</v>
      </c>
      <c r="AH230" s="83">
        <f>Output_Final_PCLs!S96</f>
        <v>2.000000000000024</v>
      </c>
    </row>
    <row r="231" spans="2:34" hidden="1" x14ac:dyDescent="0.45">
      <c r="B231" s="11" t="s">
        <v>99</v>
      </c>
      <c r="C231" s="11" t="str">
        <f>_xlfn.XLOOKUP($B231,FD_Lists!$B$4:$B$25,FD_Lists!C$4:C$25)</f>
        <v>Southern Water</v>
      </c>
      <c r="D231" s="11" t="str">
        <f>_xlfn.XLOOKUP($B231,FD_Lists!$B$4:$B$25,FD_Lists!D$4:D$25)</f>
        <v>England</v>
      </c>
      <c r="E231" s="11" t="str">
        <f>_xlfn.XLOOKUP($B231,FD_Lists!$B$4:$B$25,FD_Lists!E$4:E$25)</f>
        <v>Company</v>
      </c>
      <c r="F231" s="11" t="str">
        <f>_xlfn.XLOOKUP($B231,FD_Lists!$B$4:$B$25,FD_Lists!F$4:F$25)</f>
        <v>WaSC</v>
      </c>
      <c r="G231" s="12" t="s">
        <v>109</v>
      </c>
      <c r="H231" s="98" t="s">
        <v>521</v>
      </c>
      <c r="I231" s="13" t="str">
        <f t="shared" si="8"/>
        <v>SRNC_OUT5_10_E_PR24_OFWAT</v>
      </c>
      <c r="J231" s="13" t="s">
        <v>548</v>
      </c>
      <c r="K231" s="12" t="s">
        <v>549</v>
      </c>
      <c r="L231" s="13" t="s">
        <v>119</v>
      </c>
      <c r="M231" s="14" t="str">
        <f>VLOOKUP($H231, F_Outputs_Mapping!$B$5:$F$23, 2, FALSE)</f>
        <v>Unmonitored storm overflows adjustment</v>
      </c>
      <c r="N231" s="14" t="str">
        <f>VLOOKUP($H231, F_Outputs_Mapping!$B$5:$F$23, 3, FALSE)</f>
        <v xml:space="preserve">Number </v>
      </c>
      <c r="O231" s="14">
        <f>VLOOKUP($H231, F_Outputs_Mapping!$B$5:$F$23, 4, FALSE)</f>
        <v>2</v>
      </c>
      <c r="P231" s="83">
        <v>0</v>
      </c>
      <c r="Q231" s="83">
        <v>0</v>
      </c>
      <c r="R231" s="83">
        <v>0</v>
      </c>
      <c r="S231" s="83">
        <v>0</v>
      </c>
      <c r="T231" s="83">
        <v>0</v>
      </c>
      <c r="U231" s="83">
        <v>0</v>
      </c>
      <c r="V231" s="83">
        <v>0</v>
      </c>
      <c r="W231" s="83">
        <v>0</v>
      </c>
      <c r="X231" s="83">
        <v>0</v>
      </c>
      <c r="Y231" s="83" t="s">
        <v>520</v>
      </c>
      <c r="Z231" s="83" t="s">
        <v>520</v>
      </c>
      <c r="AA231" s="83" t="s">
        <v>520</v>
      </c>
      <c r="AB231" s="83" t="s">
        <v>520</v>
      </c>
      <c r="AC231" s="83" t="s">
        <v>520</v>
      </c>
      <c r="AD231" s="83">
        <f>Output_Final_PCLs!O97</f>
        <v>3.0000000000000027</v>
      </c>
      <c r="AE231" s="83">
        <f>Output_Final_PCLs!P97</f>
        <v>2.7499999999999969</v>
      </c>
      <c r="AF231" s="83">
        <f>Output_Final_PCLs!Q97</f>
        <v>2.5000000000000022</v>
      </c>
      <c r="AG231" s="83">
        <f>Output_Final_PCLs!R97</f>
        <v>2.2499999999999964</v>
      </c>
      <c r="AH231" s="83">
        <f>Output_Final_PCLs!S97</f>
        <v>2.000000000000024</v>
      </c>
    </row>
    <row r="232" spans="2:34" hidden="1" x14ac:dyDescent="0.45">
      <c r="B232" s="11" t="s">
        <v>100</v>
      </c>
      <c r="C232" s="11" t="str">
        <f>_xlfn.XLOOKUP($B232,FD_Lists!$B$4:$B$25,FD_Lists!C$4:C$25)</f>
        <v>Thames Water</v>
      </c>
      <c r="D232" s="11" t="str">
        <f>_xlfn.XLOOKUP($B232,FD_Lists!$B$4:$B$25,FD_Lists!D$4:D$25)</f>
        <v>England</v>
      </c>
      <c r="E232" s="11" t="str">
        <f>_xlfn.XLOOKUP($B232,FD_Lists!$B$4:$B$25,FD_Lists!E$4:E$25)</f>
        <v>Company</v>
      </c>
      <c r="F232" s="11" t="str">
        <f>_xlfn.XLOOKUP($B232,FD_Lists!$B$4:$B$25,FD_Lists!F$4:F$25)</f>
        <v>WaSC</v>
      </c>
      <c r="G232" s="12" t="s">
        <v>109</v>
      </c>
      <c r="H232" s="98" t="s">
        <v>521</v>
      </c>
      <c r="I232" s="13" t="str">
        <f t="shared" si="8"/>
        <v>TMSC_OUT5_10_E_PR24_OFWAT</v>
      </c>
      <c r="J232" s="13" t="s">
        <v>548</v>
      </c>
      <c r="K232" s="12" t="s">
        <v>549</v>
      </c>
      <c r="L232" s="13" t="s">
        <v>119</v>
      </c>
      <c r="M232" s="14" t="str">
        <f>VLOOKUP($H232, F_Outputs_Mapping!$B$5:$F$23, 2, FALSE)</f>
        <v>Unmonitored storm overflows adjustment</v>
      </c>
      <c r="N232" s="14" t="str">
        <f>VLOOKUP($H232, F_Outputs_Mapping!$B$5:$F$23, 3, FALSE)</f>
        <v xml:space="preserve">Number </v>
      </c>
      <c r="O232" s="14">
        <f>VLOOKUP($H232, F_Outputs_Mapping!$B$5:$F$23, 4, FALSE)</f>
        <v>2</v>
      </c>
      <c r="P232" s="83">
        <v>0</v>
      </c>
      <c r="Q232" s="83">
        <v>0</v>
      </c>
      <c r="R232" s="83">
        <v>0</v>
      </c>
      <c r="S232" s="83">
        <v>0</v>
      </c>
      <c r="T232" s="83">
        <v>0</v>
      </c>
      <c r="U232" s="83">
        <v>0</v>
      </c>
      <c r="V232" s="83">
        <v>0</v>
      </c>
      <c r="W232" s="83">
        <v>0</v>
      </c>
      <c r="X232" s="83">
        <v>0</v>
      </c>
      <c r="Y232" s="83" t="s">
        <v>520</v>
      </c>
      <c r="Z232" s="83" t="s">
        <v>520</v>
      </c>
      <c r="AA232" s="83" t="s">
        <v>520</v>
      </c>
      <c r="AB232" s="83" t="s">
        <v>520</v>
      </c>
      <c r="AC232" s="83" t="s">
        <v>520</v>
      </c>
      <c r="AD232" s="83">
        <f>Output_Final_PCLs!O98</f>
        <v>3.0000000000000027</v>
      </c>
      <c r="AE232" s="83">
        <f>Output_Final_PCLs!P98</f>
        <v>2.7499999999999969</v>
      </c>
      <c r="AF232" s="83">
        <f>Output_Final_PCLs!Q98</f>
        <v>2.5000000000000022</v>
      </c>
      <c r="AG232" s="83">
        <f>Output_Final_PCLs!R98</f>
        <v>2.2499999999999964</v>
      </c>
      <c r="AH232" s="83">
        <f>Output_Final_PCLs!S98</f>
        <v>2.000000000000024</v>
      </c>
    </row>
    <row r="233" spans="2:34" hidden="1" x14ac:dyDescent="0.45">
      <c r="B233" s="11" t="s">
        <v>101</v>
      </c>
      <c r="C233" s="11" t="str">
        <f>_xlfn.XLOOKUP($B233,FD_Lists!$B$4:$B$25,FD_Lists!C$4:C$25)</f>
        <v xml:space="preserve">United Utilities </v>
      </c>
      <c r="D233" s="11" t="str">
        <f>_xlfn.XLOOKUP($B233,FD_Lists!$B$4:$B$25,FD_Lists!D$4:D$25)</f>
        <v>England</v>
      </c>
      <c r="E233" s="11" t="str">
        <f>_xlfn.XLOOKUP($B233,FD_Lists!$B$4:$B$25,FD_Lists!E$4:E$25)</f>
        <v>Company</v>
      </c>
      <c r="F233" s="11" t="str">
        <f>_xlfn.XLOOKUP($B233,FD_Lists!$B$4:$B$25,FD_Lists!F$4:F$25)</f>
        <v>WaSC</v>
      </c>
      <c r="G233" s="12" t="s">
        <v>109</v>
      </c>
      <c r="H233" s="98" t="s">
        <v>521</v>
      </c>
      <c r="I233" s="13" t="str">
        <f t="shared" si="8"/>
        <v>NWTC_OUT5_10_E_PR24_OFWAT</v>
      </c>
      <c r="J233" s="13" t="s">
        <v>548</v>
      </c>
      <c r="K233" s="12" t="s">
        <v>549</v>
      </c>
      <c r="L233" s="13" t="s">
        <v>119</v>
      </c>
      <c r="M233" s="14" t="str">
        <f>VLOOKUP($H233, F_Outputs_Mapping!$B$5:$F$23, 2, FALSE)</f>
        <v>Unmonitored storm overflows adjustment</v>
      </c>
      <c r="N233" s="14" t="str">
        <f>VLOOKUP($H233, F_Outputs_Mapping!$B$5:$F$23, 3, FALSE)</f>
        <v xml:space="preserve">Number </v>
      </c>
      <c r="O233" s="14">
        <f>VLOOKUP($H233, F_Outputs_Mapping!$B$5:$F$23, 4, FALSE)</f>
        <v>2</v>
      </c>
      <c r="P233" s="83">
        <v>0</v>
      </c>
      <c r="Q233" s="83">
        <v>0</v>
      </c>
      <c r="R233" s="83">
        <v>0</v>
      </c>
      <c r="S233" s="83">
        <v>0</v>
      </c>
      <c r="T233" s="83">
        <v>0</v>
      </c>
      <c r="U233" s="83">
        <v>0</v>
      </c>
      <c r="V233" s="83">
        <v>0</v>
      </c>
      <c r="W233" s="83">
        <v>0</v>
      </c>
      <c r="X233" s="83">
        <v>0</v>
      </c>
      <c r="Y233" s="83" t="s">
        <v>520</v>
      </c>
      <c r="Z233" s="83" t="s">
        <v>520</v>
      </c>
      <c r="AA233" s="83" t="s">
        <v>520</v>
      </c>
      <c r="AB233" s="83" t="s">
        <v>520</v>
      </c>
      <c r="AC233" s="83" t="s">
        <v>520</v>
      </c>
      <c r="AD233" s="83">
        <f>Output_Final_PCLs!O99</f>
        <v>3.0000000000000027</v>
      </c>
      <c r="AE233" s="83">
        <f>Output_Final_PCLs!P99</f>
        <v>2.7499999999999969</v>
      </c>
      <c r="AF233" s="83">
        <f>Output_Final_PCLs!Q99</f>
        <v>2.5000000000000022</v>
      </c>
      <c r="AG233" s="83">
        <f>Output_Final_PCLs!R99</f>
        <v>2.2499999999999964</v>
      </c>
      <c r="AH233" s="83">
        <f>Output_Final_PCLs!S99</f>
        <v>2.000000000000024</v>
      </c>
    </row>
    <row r="234" spans="2:34" hidden="1" x14ac:dyDescent="0.45">
      <c r="B234" s="11" t="s">
        <v>102</v>
      </c>
      <c r="C234" s="11" t="str">
        <f>_xlfn.XLOOKUP($B234,FD_Lists!$B$4:$B$25,FD_Lists!C$4:C$25)</f>
        <v>Wessex Water</v>
      </c>
      <c r="D234" s="11" t="str">
        <f>_xlfn.XLOOKUP($B234,FD_Lists!$B$4:$B$25,FD_Lists!D$4:D$25)</f>
        <v>England</v>
      </c>
      <c r="E234" s="11" t="str">
        <f>_xlfn.XLOOKUP($B234,FD_Lists!$B$4:$B$25,FD_Lists!E$4:E$25)</f>
        <v>Company</v>
      </c>
      <c r="F234" s="11" t="str">
        <f>_xlfn.XLOOKUP($B234,FD_Lists!$B$4:$B$25,FD_Lists!F$4:F$25)</f>
        <v>WaSC</v>
      </c>
      <c r="G234" s="12" t="s">
        <v>109</v>
      </c>
      <c r="H234" s="98" t="s">
        <v>521</v>
      </c>
      <c r="I234" s="13" t="str">
        <f t="shared" si="8"/>
        <v>WSXC_OUT5_10_E_PR24_OFWAT</v>
      </c>
      <c r="J234" s="13" t="s">
        <v>548</v>
      </c>
      <c r="K234" s="12" t="s">
        <v>549</v>
      </c>
      <c r="L234" s="13" t="s">
        <v>119</v>
      </c>
      <c r="M234" s="14" t="str">
        <f>VLOOKUP($H234, F_Outputs_Mapping!$B$5:$F$23, 2, FALSE)</f>
        <v>Unmonitored storm overflows adjustment</v>
      </c>
      <c r="N234" s="14" t="str">
        <f>VLOOKUP($H234, F_Outputs_Mapping!$B$5:$F$23, 3, FALSE)</f>
        <v xml:space="preserve">Number </v>
      </c>
      <c r="O234" s="14">
        <f>VLOOKUP($H234, F_Outputs_Mapping!$B$5:$F$23, 4, FALSE)</f>
        <v>2</v>
      </c>
      <c r="P234" s="83">
        <v>0</v>
      </c>
      <c r="Q234" s="83">
        <v>0</v>
      </c>
      <c r="R234" s="83">
        <v>0</v>
      </c>
      <c r="S234" s="83">
        <v>0</v>
      </c>
      <c r="T234" s="83">
        <v>0</v>
      </c>
      <c r="U234" s="83">
        <v>0</v>
      </c>
      <c r="V234" s="83">
        <v>0</v>
      </c>
      <c r="W234" s="83">
        <v>0</v>
      </c>
      <c r="X234" s="83">
        <v>0</v>
      </c>
      <c r="Y234" s="83" t="s">
        <v>520</v>
      </c>
      <c r="Z234" s="83" t="s">
        <v>520</v>
      </c>
      <c r="AA234" s="83" t="s">
        <v>520</v>
      </c>
      <c r="AB234" s="83" t="s">
        <v>520</v>
      </c>
      <c r="AC234" s="83" t="s">
        <v>520</v>
      </c>
      <c r="AD234" s="83">
        <f>Output_Final_PCLs!O100</f>
        <v>3.0000000000000027</v>
      </c>
      <c r="AE234" s="83">
        <f>Output_Final_PCLs!P100</f>
        <v>2.7499999999999969</v>
      </c>
      <c r="AF234" s="83">
        <f>Output_Final_PCLs!Q100</f>
        <v>2.5000000000000022</v>
      </c>
      <c r="AG234" s="83">
        <f>Output_Final_PCLs!R100</f>
        <v>2.2499999999999964</v>
      </c>
      <c r="AH234" s="83">
        <f>Output_Final_PCLs!S100</f>
        <v>2.000000000000024</v>
      </c>
    </row>
    <row r="235" spans="2:34" hidden="1" x14ac:dyDescent="0.45">
      <c r="B235" s="11" t="s">
        <v>103</v>
      </c>
      <c r="C235" s="11" t="str">
        <f>_xlfn.XLOOKUP($B235,FD_Lists!$B$4:$B$25,FD_Lists!C$4:C$25)</f>
        <v>Yorkshire Water</v>
      </c>
      <c r="D235" s="11" t="str">
        <f>_xlfn.XLOOKUP($B235,FD_Lists!$B$4:$B$25,FD_Lists!D$4:D$25)</f>
        <v>England</v>
      </c>
      <c r="E235" s="11" t="str">
        <f>_xlfn.XLOOKUP($B235,FD_Lists!$B$4:$B$25,FD_Lists!E$4:E$25)</f>
        <v>Company</v>
      </c>
      <c r="F235" s="11" t="str">
        <f>_xlfn.XLOOKUP($B235,FD_Lists!$B$4:$B$25,FD_Lists!F$4:F$25)</f>
        <v>WaSC</v>
      </c>
      <c r="G235" s="12" t="s">
        <v>109</v>
      </c>
      <c r="H235" s="98" t="s">
        <v>521</v>
      </c>
      <c r="I235" s="13" t="str">
        <f t="shared" si="8"/>
        <v>YKYC_OUT5_10_E_PR24_OFWAT</v>
      </c>
      <c r="J235" s="13" t="s">
        <v>548</v>
      </c>
      <c r="K235" s="12" t="s">
        <v>549</v>
      </c>
      <c r="L235" s="13" t="s">
        <v>119</v>
      </c>
      <c r="M235" s="14" t="str">
        <f>VLOOKUP($H235, F_Outputs_Mapping!$B$5:$F$23, 2, FALSE)</f>
        <v>Unmonitored storm overflows adjustment</v>
      </c>
      <c r="N235" s="14" t="str">
        <f>VLOOKUP($H235, F_Outputs_Mapping!$B$5:$F$23, 3, FALSE)</f>
        <v xml:space="preserve">Number </v>
      </c>
      <c r="O235" s="14">
        <f>VLOOKUP($H235, F_Outputs_Mapping!$B$5:$F$23, 4, FALSE)</f>
        <v>2</v>
      </c>
      <c r="P235" s="83">
        <v>0</v>
      </c>
      <c r="Q235" s="83">
        <v>0</v>
      </c>
      <c r="R235" s="83">
        <v>0</v>
      </c>
      <c r="S235" s="83">
        <v>0</v>
      </c>
      <c r="T235" s="83">
        <v>0</v>
      </c>
      <c r="U235" s="83">
        <v>0</v>
      </c>
      <c r="V235" s="83">
        <v>0</v>
      </c>
      <c r="W235" s="83">
        <v>0</v>
      </c>
      <c r="X235" s="83">
        <v>0</v>
      </c>
      <c r="Y235" s="83" t="s">
        <v>520</v>
      </c>
      <c r="Z235" s="83" t="s">
        <v>520</v>
      </c>
      <c r="AA235" s="83" t="s">
        <v>520</v>
      </c>
      <c r="AB235" s="83" t="s">
        <v>520</v>
      </c>
      <c r="AC235" s="83" t="s">
        <v>520</v>
      </c>
      <c r="AD235" s="83">
        <f>Output_Final_PCLs!O101</f>
        <v>3.0000000000000027</v>
      </c>
      <c r="AE235" s="83">
        <f>Output_Final_PCLs!P101</f>
        <v>2.7499999999999969</v>
      </c>
      <c r="AF235" s="83">
        <f>Output_Final_PCLs!Q101</f>
        <v>2.5000000000000022</v>
      </c>
      <c r="AG235" s="83">
        <f>Output_Final_PCLs!R101</f>
        <v>2.2499999999999964</v>
      </c>
      <c r="AH235" s="83">
        <f>Output_Final_PCLs!S101</f>
        <v>2.000000000000024</v>
      </c>
    </row>
    <row r="236" spans="2:34" hidden="1" x14ac:dyDescent="0.45">
      <c r="B236" s="11" t="s">
        <v>121</v>
      </c>
      <c r="C236" s="11" t="str">
        <f>_xlfn.XLOOKUP($B236,FD_Lists!$B$4:$B$25,FD_Lists!C$4:C$25)</f>
        <v>Affinity Water</v>
      </c>
      <c r="D236" s="11" t="str">
        <f>_xlfn.XLOOKUP($B236,FD_Lists!$B$4:$B$25,FD_Lists!D$4:D$25)</f>
        <v>England</v>
      </c>
      <c r="E236" s="11" t="str">
        <f>_xlfn.XLOOKUP($B236,FD_Lists!$B$4:$B$25,FD_Lists!E$4:E$25)</f>
        <v>Company</v>
      </c>
      <c r="F236" s="11" t="str">
        <f>_xlfn.XLOOKUP($B236,FD_Lists!$B$4:$B$25,FD_Lists!F$4:F$25)</f>
        <v>WoC</v>
      </c>
      <c r="G236" s="12" t="s">
        <v>109</v>
      </c>
      <c r="H236" s="98" t="s">
        <v>521</v>
      </c>
      <c r="I236" s="13" t="str">
        <f t="shared" si="8"/>
        <v>AFWC_OUT5_10_E_PR24_OFWAT</v>
      </c>
      <c r="J236" s="13" t="s">
        <v>548</v>
      </c>
      <c r="K236" s="12" t="s">
        <v>549</v>
      </c>
      <c r="L236" s="13" t="s">
        <v>119</v>
      </c>
      <c r="M236" s="14" t="str">
        <f>VLOOKUP($H236, F_Outputs_Mapping!$B$5:$F$23, 2, FALSE)</f>
        <v>Unmonitored storm overflows adjustment</v>
      </c>
      <c r="N236" s="14" t="str">
        <f>VLOOKUP($H236, F_Outputs_Mapping!$B$5:$F$23, 3, FALSE)</f>
        <v xml:space="preserve">Number </v>
      </c>
      <c r="O236" s="14">
        <f>VLOOKUP($H236, F_Outputs_Mapping!$B$5:$F$23, 4, FALSE)</f>
        <v>2</v>
      </c>
      <c r="P236" s="83">
        <v>0</v>
      </c>
      <c r="Q236" s="83">
        <v>0</v>
      </c>
      <c r="R236" s="83">
        <v>0</v>
      </c>
      <c r="S236" s="83">
        <v>0</v>
      </c>
      <c r="T236" s="83">
        <v>0</v>
      </c>
      <c r="U236" s="83">
        <v>0</v>
      </c>
      <c r="V236" s="83">
        <v>0</v>
      </c>
      <c r="W236" s="83">
        <v>0</v>
      </c>
      <c r="X236" s="83">
        <v>0</v>
      </c>
      <c r="Y236" s="83" t="s">
        <v>520</v>
      </c>
      <c r="Z236" s="83" t="s">
        <v>520</v>
      </c>
      <c r="AA236" s="83" t="s">
        <v>520</v>
      </c>
      <c r="AB236" s="83" t="s">
        <v>520</v>
      </c>
      <c r="AC236" s="83" t="s">
        <v>520</v>
      </c>
      <c r="AD236" s="83" t="s">
        <v>520</v>
      </c>
      <c r="AE236" s="83" t="s">
        <v>520</v>
      </c>
      <c r="AF236" s="83" t="s">
        <v>520</v>
      </c>
      <c r="AG236" s="83" t="s">
        <v>520</v>
      </c>
      <c r="AH236" s="83" t="s">
        <v>520</v>
      </c>
    </row>
    <row r="237" spans="2:34" hidden="1" x14ac:dyDescent="0.45">
      <c r="B237" s="11" t="s">
        <v>122</v>
      </c>
      <c r="C237" s="11" t="str">
        <f>_xlfn.XLOOKUP($B237,FD_Lists!$B$4:$B$25,FD_Lists!C$4:C$25)</f>
        <v>Portsmouth Water</v>
      </c>
      <c r="D237" s="11" t="str">
        <f>_xlfn.XLOOKUP($B237,FD_Lists!$B$4:$B$25,FD_Lists!D$4:D$25)</f>
        <v>England</v>
      </c>
      <c r="E237" s="11" t="str">
        <f>_xlfn.XLOOKUP($B237,FD_Lists!$B$4:$B$25,FD_Lists!E$4:E$25)</f>
        <v>Company</v>
      </c>
      <c r="F237" s="11" t="str">
        <f>_xlfn.XLOOKUP($B237,FD_Lists!$B$4:$B$25,FD_Lists!F$4:F$25)</f>
        <v>WoC</v>
      </c>
      <c r="G237" s="12" t="s">
        <v>109</v>
      </c>
      <c r="H237" s="98" t="s">
        <v>521</v>
      </c>
      <c r="I237" s="13" t="str">
        <f t="shared" si="8"/>
        <v>PRTC_OUT5_10_E_PR24_OFWAT</v>
      </c>
      <c r="J237" s="13" t="s">
        <v>548</v>
      </c>
      <c r="K237" s="12" t="s">
        <v>549</v>
      </c>
      <c r="L237" s="13" t="s">
        <v>119</v>
      </c>
      <c r="M237" s="14" t="str">
        <f>VLOOKUP($H237, F_Outputs_Mapping!$B$5:$F$23, 2, FALSE)</f>
        <v>Unmonitored storm overflows adjustment</v>
      </c>
      <c r="N237" s="14" t="str">
        <f>VLOOKUP($H237, F_Outputs_Mapping!$B$5:$F$23, 3, FALSE)</f>
        <v xml:space="preserve">Number </v>
      </c>
      <c r="O237" s="14">
        <f>VLOOKUP($H237, F_Outputs_Mapping!$B$5:$F$23, 4, FALSE)</f>
        <v>2</v>
      </c>
      <c r="P237" s="83">
        <v>0</v>
      </c>
      <c r="Q237" s="83">
        <v>0</v>
      </c>
      <c r="R237" s="83">
        <v>0</v>
      </c>
      <c r="S237" s="83">
        <v>0</v>
      </c>
      <c r="T237" s="83">
        <v>0</v>
      </c>
      <c r="U237" s="83">
        <v>0</v>
      </c>
      <c r="V237" s="83">
        <v>0</v>
      </c>
      <c r="W237" s="83">
        <v>0</v>
      </c>
      <c r="X237" s="83">
        <v>0</v>
      </c>
      <c r="Y237" s="83" t="s">
        <v>520</v>
      </c>
      <c r="Z237" s="83" t="s">
        <v>520</v>
      </c>
      <c r="AA237" s="83" t="s">
        <v>520</v>
      </c>
      <c r="AB237" s="83" t="s">
        <v>520</v>
      </c>
      <c r="AC237" s="83" t="s">
        <v>520</v>
      </c>
      <c r="AD237" s="83" t="s">
        <v>520</v>
      </c>
      <c r="AE237" s="83" t="s">
        <v>520</v>
      </c>
      <c r="AF237" s="83" t="s">
        <v>520</v>
      </c>
      <c r="AG237" s="83" t="s">
        <v>520</v>
      </c>
      <c r="AH237" s="83" t="s">
        <v>520</v>
      </c>
    </row>
    <row r="238" spans="2:34" hidden="1" x14ac:dyDescent="0.45">
      <c r="B238" s="11" t="s">
        <v>123</v>
      </c>
      <c r="C238" s="11" t="str">
        <f>_xlfn.XLOOKUP($B238,FD_Lists!$B$4:$B$25,FD_Lists!C$4:C$25)</f>
        <v>South East Water</v>
      </c>
      <c r="D238" s="11" t="str">
        <f>_xlfn.XLOOKUP($B238,FD_Lists!$B$4:$B$25,FD_Lists!D$4:D$25)</f>
        <v>England</v>
      </c>
      <c r="E238" s="11" t="str">
        <f>_xlfn.XLOOKUP($B238,FD_Lists!$B$4:$B$25,FD_Lists!E$4:E$25)</f>
        <v>Company</v>
      </c>
      <c r="F238" s="11" t="str">
        <f>_xlfn.XLOOKUP($B238,FD_Lists!$B$4:$B$25,FD_Lists!F$4:F$25)</f>
        <v>WoC</v>
      </c>
      <c r="G238" s="12" t="s">
        <v>109</v>
      </c>
      <c r="H238" s="98" t="s">
        <v>521</v>
      </c>
      <c r="I238" s="13" t="str">
        <f t="shared" si="8"/>
        <v>SEWC_OUT5_10_E_PR24_OFWAT</v>
      </c>
      <c r="J238" s="13" t="s">
        <v>548</v>
      </c>
      <c r="K238" s="12" t="s">
        <v>549</v>
      </c>
      <c r="L238" s="13" t="s">
        <v>119</v>
      </c>
      <c r="M238" s="14" t="str">
        <f>VLOOKUP($H238, F_Outputs_Mapping!$B$5:$F$23, 2, FALSE)</f>
        <v>Unmonitored storm overflows adjustment</v>
      </c>
      <c r="N238" s="14" t="str">
        <f>VLOOKUP($H238, F_Outputs_Mapping!$B$5:$F$23, 3, FALSE)</f>
        <v xml:space="preserve">Number </v>
      </c>
      <c r="O238" s="14">
        <f>VLOOKUP($H238, F_Outputs_Mapping!$B$5:$F$23, 4, FALSE)</f>
        <v>2</v>
      </c>
      <c r="P238" s="83">
        <v>0</v>
      </c>
      <c r="Q238" s="83">
        <v>0</v>
      </c>
      <c r="R238" s="83">
        <v>0</v>
      </c>
      <c r="S238" s="83">
        <v>0</v>
      </c>
      <c r="T238" s="83">
        <v>0</v>
      </c>
      <c r="U238" s="83">
        <v>0</v>
      </c>
      <c r="V238" s="83">
        <v>0</v>
      </c>
      <c r="W238" s="83">
        <v>0</v>
      </c>
      <c r="X238" s="83">
        <v>0</v>
      </c>
      <c r="Y238" s="83" t="s">
        <v>520</v>
      </c>
      <c r="Z238" s="83" t="s">
        <v>520</v>
      </c>
      <c r="AA238" s="83" t="s">
        <v>520</v>
      </c>
      <c r="AB238" s="83" t="s">
        <v>520</v>
      </c>
      <c r="AC238" s="83" t="s">
        <v>520</v>
      </c>
      <c r="AD238" s="83" t="s">
        <v>520</v>
      </c>
      <c r="AE238" s="83" t="s">
        <v>520</v>
      </c>
      <c r="AF238" s="83" t="s">
        <v>520</v>
      </c>
      <c r="AG238" s="83" t="s">
        <v>520</v>
      </c>
      <c r="AH238" s="83" t="s">
        <v>520</v>
      </c>
    </row>
    <row r="239" spans="2:34" hidden="1" x14ac:dyDescent="0.45">
      <c r="B239" s="11" t="s">
        <v>124</v>
      </c>
      <c r="C239" s="11" t="str">
        <f>_xlfn.XLOOKUP($B239,FD_Lists!$B$4:$B$25,FD_Lists!C$4:C$25)</f>
        <v>South Staffordshire Water</v>
      </c>
      <c r="D239" s="11" t="str">
        <f>_xlfn.XLOOKUP($B239,FD_Lists!$B$4:$B$25,FD_Lists!D$4:D$25)</f>
        <v>England</v>
      </c>
      <c r="E239" s="11" t="str">
        <f>_xlfn.XLOOKUP($B239,FD_Lists!$B$4:$B$25,FD_Lists!E$4:E$25)</f>
        <v>Company</v>
      </c>
      <c r="F239" s="11" t="str">
        <f>_xlfn.XLOOKUP($B239,FD_Lists!$B$4:$B$25,FD_Lists!F$4:F$25)</f>
        <v>WoC</v>
      </c>
      <c r="G239" s="12" t="s">
        <v>109</v>
      </c>
      <c r="H239" s="98" t="s">
        <v>521</v>
      </c>
      <c r="I239" s="13" t="str">
        <f t="shared" si="8"/>
        <v>SSCC_OUT5_10_E_PR24_OFWAT</v>
      </c>
      <c r="J239" s="13" t="s">
        <v>548</v>
      </c>
      <c r="K239" s="12" t="s">
        <v>549</v>
      </c>
      <c r="L239" s="13" t="s">
        <v>119</v>
      </c>
      <c r="M239" s="14" t="str">
        <f>VLOOKUP($H239, F_Outputs_Mapping!$B$5:$F$23, 2, FALSE)</f>
        <v>Unmonitored storm overflows adjustment</v>
      </c>
      <c r="N239" s="14" t="str">
        <f>VLOOKUP($H239, F_Outputs_Mapping!$B$5:$F$23, 3, FALSE)</f>
        <v xml:space="preserve">Number </v>
      </c>
      <c r="O239" s="14">
        <f>VLOOKUP($H239, F_Outputs_Mapping!$B$5:$F$23, 4, FALSE)</f>
        <v>2</v>
      </c>
      <c r="P239" s="83">
        <v>0</v>
      </c>
      <c r="Q239" s="83">
        <v>0</v>
      </c>
      <c r="R239" s="83">
        <v>0</v>
      </c>
      <c r="S239" s="83">
        <v>0</v>
      </c>
      <c r="T239" s="83">
        <v>0</v>
      </c>
      <c r="U239" s="83">
        <v>0</v>
      </c>
      <c r="V239" s="83">
        <v>0</v>
      </c>
      <c r="W239" s="83">
        <v>0</v>
      </c>
      <c r="X239" s="83">
        <v>0</v>
      </c>
      <c r="Y239" s="83" t="s">
        <v>520</v>
      </c>
      <c r="Z239" s="83" t="s">
        <v>520</v>
      </c>
      <c r="AA239" s="83" t="s">
        <v>520</v>
      </c>
      <c r="AB239" s="83" t="s">
        <v>520</v>
      </c>
      <c r="AC239" s="83" t="s">
        <v>520</v>
      </c>
      <c r="AD239" s="83" t="s">
        <v>520</v>
      </c>
      <c r="AE239" s="83" t="s">
        <v>520</v>
      </c>
      <c r="AF239" s="83" t="s">
        <v>520</v>
      </c>
      <c r="AG239" s="83" t="s">
        <v>520</v>
      </c>
      <c r="AH239" s="83" t="s">
        <v>520</v>
      </c>
    </row>
    <row r="240" spans="2:34" hidden="1" x14ac:dyDescent="0.45">
      <c r="B240" s="11" t="s">
        <v>125</v>
      </c>
      <c r="C240" s="11" t="str">
        <f>_xlfn.XLOOKUP($B240,FD_Lists!$B$4:$B$25,FD_Lists!C$4:C$25)</f>
        <v>SES Water</v>
      </c>
      <c r="D240" s="11" t="str">
        <f>_xlfn.XLOOKUP($B240,FD_Lists!$B$4:$B$25,FD_Lists!D$4:D$25)</f>
        <v>England</v>
      </c>
      <c r="E240" s="11" t="str">
        <f>_xlfn.XLOOKUP($B240,FD_Lists!$B$4:$B$25,FD_Lists!E$4:E$25)</f>
        <v>Company</v>
      </c>
      <c r="F240" s="11" t="str">
        <f>_xlfn.XLOOKUP($B240,FD_Lists!$B$4:$B$25,FD_Lists!F$4:F$25)</f>
        <v>WoC</v>
      </c>
      <c r="G240" s="12" t="s">
        <v>109</v>
      </c>
      <c r="H240" s="98" t="s">
        <v>521</v>
      </c>
      <c r="I240" s="13" t="str">
        <f t="shared" ref="I240:I256" si="9">B240&amp;H240</f>
        <v>SESC_OUT5_10_E_PR24_OFWAT</v>
      </c>
      <c r="J240" s="13" t="s">
        <v>548</v>
      </c>
      <c r="K240" s="12" t="s">
        <v>549</v>
      </c>
      <c r="L240" s="13" t="s">
        <v>119</v>
      </c>
      <c r="M240" s="14" t="str">
        <f>VLOOKUP($H240, F_Outputs_Mapping!$B$5:$F$23, 2, FALSE)</f>
        <v>Unmonitored storm overflows adjustment</v>
      </c>
      <c r="N240" s="14" t="str">
        <f>VLOOKUP($H240, F_Outputs_Mapping!$B$5:$F$23, 3, FALSE)</f>
        <v xml:space="preserve">Number </v>
      </c>
      <c r="O240" s="14">
        <f>VLOOKUP($H240, F_Outputs_Mapping!$B$5:$F$23, 4, FALSE)</f>
        <v>2</v>
      </c>
      <c r="P240" s="83">
        <v>0</v>
      </c>
      <c r="Q240" s="83">
        <v>0</v>
      </c>
      <c r="R240" s="83">
        <v>0</v>
      </c>
      <c r="S240" s="83">
        <v>0</v>
      </c>
      <c r="T240" s="83">
        <v>0</v>
      </c>
      <c r="U240" s="83">
        <v>0</v>
      </c>
      <c r="V240" s="83">
        <v>0</v>
      </c>
      <c r="W240" s="83">
        <v>0</v>
      </c>
      <c r="X240" s="83">
        <v>0</v>
      </c>
      <c r="Y240" s="83" t="s">
        <v>520</v>
      </c>
      <c r="Z240" s="83" t="s">
        <v>520</v>
      </c>
      <c r="AA240" s="83" t="s">
        <v>520</v>
      </c>
      <c r="AB240" s="83" t="s">
        <v>520</v>
      </c>
      <c r="AC240" s="83" t="s">
        <v>520</v>
      </c>
      <c r="AD240" s="83" t="s">
        <v>520</v>
      </c>
      <c r="AE240" s="83" t="s">
        <v>520</v>
      </c>
      <c r="AF240" s="83" t="s">
        <v>520</v>
      </c>
      <c r="AG240" s="83" t="s">
        <v>520</v>
      </c>
      <c r="AH240" s="83" t="s">
        <v>520</v>
      </c>
    </row>
    <row r="241" spans="2:34" hidden="1" x14ac:dyDescent="0.45">
      <c r="B241" s="11" t="s">
        <v>98</v>
      </c>
      <c r="C241" s="11" t="str">
        <f>_xlfn.XLOOKUP($B241,FD_Lists!$B$4:$B$25,FD_Lists!C$4:C$25)</f>
        <v>South West Water</v>
      </c>
      <c r="D241" s="11" t="str">
        <f>_xlfn.XLOOKUP($B241,FD_Lists!$B$4:$B$25,FD_Lists!D$4:D$25)</f>
        <v>England</v>
      </c>
      <c r="E241" s="11" t="str">
        <f>_xlfn.XLOOKUP($B241,FD_Lists!$B$4:$B$25,FD_Lists!E$4:E$25)</f>
        <v>Company</v>
      </c>
      <c r="F241" s="11" t="str">
        <f>_xlfn.XLOOKUP($B241,FD_Lists!$B$4:$B$25,FD_Lists!F$4:F$25)</f>
        <v>WaSC</v>
      </c>
      <c r="G241" s="12" t="s">
        <v>109</v>
      </c>
      <c r="H241" s="98" t="s">
        <v>521</v>
      </c>
      <c r="I241" s="13" t="str">
        <f t="shared" si="9"/>
        <v>SWBC_OUT5_10_E_PR24_OFWAT</v>
      </c>
      <c r="J241" s="13" t="s">
        <v>548</v>
      </c>
      <c r="K241" s="12" t="s">
        <v>549</v>
      </c>
      <c r="L241" s="13" t="s">
        <v>119</v>
      </c>
      <c r="M241" s="14" t="str">
        <f>VLOOKUP($H241, F_Outputs_Mapping!$B$5:$F$23, 2, FALSE)</f>
        <v>Unmonitored storm overflows adjustment</v>
      </c>
      <c r="N241" s="14" t="str">
        <f>VLOOKUP($H241, F_Outputs_Mapping!$B$5:$F$23, 3, FALSE)</f>
        <v xml:space="preserve">Number </v>
      </c>
      <c r="O241" s="14">
        <f>VLOOKUP($H241, F_Outputs_Mapping!$B$5:$F$23, 4, FALSE)</f>
        <v>2</v>
      </c>
      <c r="P241" s="83">
        <v>0</v>
      </c>
      <c r="Q241" s="83">
        <v>0</v>
      </c>
      <c r="R241" s="83">
        <v>0</v>
      </c>
      <c r="S241" s="83">
        <v>0</v>
      </c>
      <c r="T241" s="83">
        <v>0</v>
      </c>
      <c r="U241" s="83">
        <v>0</v>
      </c>
      <c r="V241" s="83">
        <v>0</v>
      </c>
      <c r="W241" s="83">
        <v>0</v>
      </c>
      <c r="X241" s="83">
        <v>0</v>
      </c>
      <c r="Y241" s="83" t="s">
        <v>520</v>
      </c>
      <c r="Z241" s="83" t="s">
        <v>520</v>
      </c>
      <c r="AA241" s="83" t="s">
        <v>520</v>
      </c>
      <c r="AB241" s="83" t="s">
        <v>520</v>
      </c>
      <c r="AC241" s="83" t="s">
        <v>520</v>
      </c>
      <c r="AD241" s="83">
        <f>Output_Final_PCLs!O107</f>
        <v>3.0000000000000027</v>
      </c>
      <c r="AE241" s="83">
        <f>Output_Final_PCLs!P107</f>
        <v>2.7499999999999969</v>
      </c>
      <c r="AF241" s="83">
        <f>Output_Final_PCLs!Q107</f>
        <v>2.5000000000000022</v>
      </c>
      <c r="AG241" s="83">
        <f>Output_Final_PCLs!R107</f>
        <v>2.2499999999999964</v>
      </c>
      <c r="AH241" s="83">
        <f>Output_Final_PCLs!S107</f>
        <v>2.000000000000024</v>
      </c>
    </row>
    <row r="242" spans="2:34" hidden="1" x14ac:dyDescent="0.45">
      <c r="B242" s="11" t="s">
        <v>126</v>
      </c>
      <c r="C242" s="11" t="str">
        <f>_xlfn.XLOOKUP($B242,FD_Lists!$B$4:$B$25,FD_Lists!C$4:C$25)</f>
        <v>Bristol Water</v>
      </c>
      <c r="D242" s="11" t="str">
        <f>_xlfn.XLOOKUP($B242,FD_Lists!$B$4:$B$25,FD_Lists!D$4:D$25)</f>
        <v>England</v>
      </c>
      <c r="E242" s="11" t="str">
        <f>_xlfn.XLOOKUP($B242,FD_Lists!$B$4:$B$25,FD_Lists!E$4:E$25)</f>
        <v>Company</v>
      </c>
      <c r="F242" s="11" t="str">
        <f>_xlfn.XLOOKUP($B242,FD_Lists!$B$4:$B$25,FD_Lists!F$4:F$25)</f>
        <v>WoC</v>
      </c>
      <c r="G242" s="12" t="s">
        <v>109</v>
      </c>
      <c r="H242" s="98" t="s">
        <v>521</v>
      </c>
      <c r="I242" s="13" t="str">
        <f t="shared" si="9"/>
        <v>BRLC_OUT5_10_E_PR24_OFWAT</v>
      </c>
      <c r="J242" s="13" t="s">
        <v>548</v>
      </c>
      <c r="K242" s="12" t="s">
        <v>549</v>
      </c>
      <c r="L242" s="13" t="s">
        <v>119</v>
      </c>
      <c r="M242" s="14" t="str">
        <f>VLOOKUP($H242, F_Outputs_Mapping!$B$5:$F$23, 2, FALSE)</f>
        <v>Unmonitored storm overflows adjustment</v>
      </c>
      <c r="N242" s="14" t="str">
        <f>VLOOKUP($H242, F_Outputs_Mapping!$B$5:$F$23, 3, FALSE)</f>
        <v xml:space="preserve">Number </v>
      </c>
      <c r="O242" s="14">
        <f>VLOOKUP($H242, F_Outputs_Mapping!$B$5:$F$23, 4, FALSE)</f>
        <v>2</v>
      </c>
      <c r="P242" s="83">
        <v>0</v>
      </c>
      <c r="Q242" s="83">
        <v>0</v>
      </c>
      <c r="R242" s="83">
        <v>0</v>
      </c>
      <c r="S242" s="83">
        <v>0</v>
      </c>
      <c r="T242" s="83">
        <v>0</v>
      </c>
      <c r="U242" s="83">
        <v>0</v>
      </c>
      <c r="V242" s="83">
        <v>0</v>
      </c>
      <c r="W242" s="83">
        <v>0</v>
      </c>
      <c r="X242" s="83">
        <v>0</v>
      </c>
      <c r="Y242" s="83" t="s">
        <v>520</v>
      </c>
      <c r="Z242" s="83" t="s">
        <v>520</v>
      </c>
      <c r="AA242" s="83" t="s">
        <v>520</v>
      </c>
      <c r="AB242" s="83" t="s">
        <v>520</v>
      </c>
      <c r="AC242" s="83" t="s">
        <v>520</v>
      </c>
      <c r="AD242" s="83" t="s">
        <v>520</v>
      </c>
      <c r="AE242" s="83" t="s">
        <v>520</v>
      </c>
      <c r="AF242" s="83" t="s">
        <v>520</v>
      </c>
      <c r="AG242" s="83" t="s">
        <v>520</v>
      </c>
      <c r="AH242" s="83" t="s">
        <v>520</v>
      </c>
    </row>
    <row r="243" spans="2:34" hidden="1" x14ac:dyDescent="0.45">
      <c r="B243" s="10" t="s">
        <v>73</v>
      </c>
      <c r="C243" s="11" t="str">
        <f>_xlfn.XLOOKUP($B243,FD_Lists!$B$4:$B$25,FD_Lists!C$4:C$25)</f>
        <v>Anglian Water</v>
      </c>
      <c r="D243" s="11" t="str">
        <f>_xlfn.XLOOKUP($B243,FD_Lists!$B$4:$B$25,FD_Lists!D$4:D$25)</f>
        <v>England</v>
      </c>
      <c r="E243" s="11" t="str">
        <f>_xlfn.XLOOKUP($B243,FD_Lists!$B$4:$B$25,FD_Lists!E$4:E$25)</f>
        <v>Company</v>
      </c>
      <c r="F243" s="11" t="str">
        <f>_xlfn.XLOOKUP($B243,FD_Lists!$B$4:$B$25,FD_Lists!F$4:F$25)</f>
        <v>WaSC</v>
      </c>
      <c r="G243" s="12" t="s">
        <v>249</v>
      </c>
      <c r="H243" s="98" t="s">
        <v>519</v>
      </c>
      <c r="I243" s="13" t="str">
        <f t="shared" si="9"/>
        <v>ANHC_OUT5_10_F_PR24_OFWAT</v>
      </c>
      <c r="J243" s="13" t="s">
        <v>548</v>
      </c>
      <c r="K243" s="12" t="s">
        <v>549</v>
      </c>
      <c r="L243" s="13" t="s">
        <v>119</v>
      </c>
      <c r="M243" s="14" t="str">
        <f>VLOOKUP($H243, F_Outputs_Mapping!$B$5:$F$23, 2, FALSE)</f>
        <v>Average spills per overflow - assuming 100% monitoring</v>
      </c>
      <c r="N243" s="14" t="str">
        <f>VLOOKUP($H243, F_Outputs_Mapping!$B$5:$F$23, 3, FALSE)</f>
        <v>Number</v>
      </c>
      <c r="O243" s="14">
        <f>VLOOKUP($H243, F_Outputs_Mapping!$B$5:$F$23, 4, FALSE)</f>
        <v>2</v>
      </c>
      <c r="P243" s="83">
        <v>0</v>
      </c>
      <c r="Q243" s="83">
        <v>0</v>
      </c>
      <c r="R243" s="83">
        <v>0</v>
      </c>
      <c r="S243" s="83">
        <v>0</v>
      </c>
      <c r="T243" s="83">
        <v>0</v>
      </c>
      <c r="U243" s="83">
        <v>0</v>
      </c>
      <c r="V243" s="83">
        <v>0</v>
      </c>
      <c r="W243" s="83">
        <v>0</v>
      </c>
      <c r="X243" s="83">
        <v>0</v>
      </c>
      <c r="Y243" s="83" t="s">
        <v>520</v>
      </c>
      <c r="Z243" s="83" t="s">
        <v>520</v>
      </c>
      <c r="AA243" s="83" t="s">
        <v>520</v>
      </c>
      <c r="AB243" s="83" t="s">
        <v>520</v>
      </c>
      <c r="AC243" s="83" t="s">
        <v>520</v>
      </c>
      <c r="AD243" s="128">
        <f>ROUND(Output_Final_PCLs!O7, 2)</f>
        <v>19.920000000000002</v>
      </c>
      <c r="AE243" s="128">
        <f>ROUND(Output_Final_PCLs!P7, 2)</f>
        <v>19.87</v>
      </c>
      <c r="AF243" s="128">
        <f>ROUND(Output_Final_PCLs!Q7, 2)</f>
        <v>19.72</v>
      </c>
      <c r="AG243" s="128">
        <f>ROUND(Output_Final_PCLs!R7, 2)</f>
        <v>18.45</v>
      </c>
      <c r="AH243" s="128">
        <f>ROUND(Output_Final_PCLs!S7, 2)</f>
        <v>17</v>
      </c>
    </row>
    <row r="244" spans="2:34" hidden="1" x14ac:dyDescent="0.45">
      <c r="B244" s="11" t="s">
        <v>94</v>
      </c>
      <c r="C244" s="11" t="str">
        <f>_xlfn.XLOOKUP($B244,FD_Lists!$B$4:$B$25,FD_Lists!C$4:C$25)</f>
        <v>Dŵr Cymru</v>
      </c>
      <c r="D244" s="11" t="str">
        <f>_xlfn.XLOOKUP($B244,FD_Lists!$B$4:$B$25,FD_Lists!D$4:D$25)</f>
        <v>Wales</v>
      </c>
      <c r="E244" s="11" t="str">
        <f>_xlfn.XLOOKUP($B244,FD_Lists!$B$4:$B$25,FD_Lists!E$4:E$25)</f>
        <v>Company</v>
      </c>
      <c r="F244" s="11" t="str">
        <f>_xlfn.XLOOKUP($B244,FD_Lists!$B$4:$B$25,FD_Lists!F$4:F$25)</f>
        <v>WaSC</v>
      </c>
      <c r="G244" s="12" t="s">
        <v>249</v>
      </c>
      <c r="H244" s="98" t="s">
        <v>519</v>
      </c>
      <c r="I244" s="13" t="str">
        <f t="shared" si="9"/>
        <v>WSHC_OUT5_10_F_PR24_OFWAT</v>
      </c>
      <c r="J244" s="13" t="s">
        <v>548</v>
      </c>
      <c r="K244" s="12" t="s">
        <v>549</v>
      </c>
      <c r="L244" s="13" t="s">
        <v>119</v>
      </c>
      <c r="M244" s="14" t="str">
        <f>VLOOKUP($H244, F_Outputs_Mapping!$B$5:$F$23, 2, FALSE)</f>
        <v>Average spills per overflow - assuming 100% monitoring</v>
      </c>
      <c r="N244" s="14" t="str">
        <f>VLOOKUP($H244, F_Outputs_Mapping!$B$5:$F$23, 3, FALSE)</f>
        <v>Number</v>
      </c>
      <c r="O244" s="14">
        <f>VLOOKUP($H244, F_Outputs_Mapping!$B$5:$F$23, 4, FALSE)</f>
        <v>2</v>
      </c>
      <c r="P244" s="83">
        <v>0</v>
      </c>
      <c r="Q244" s="83">
        <v>0</v>
      </c>
      <c r="R244" s="83">
        <v>0</v>
      </c>
      <c r="S244" s="83">
        <v>0</v>
      </c>
      <c r="T244" s="83">
        <v>0</v>
      </c>
      <c r="U244" s="83">
        <v>0</v>
      </c>
      <c r="V244" s="83">
        <v>0</v>
      </c>
      <c r="W244" s="83">
        <v>0</v>
      </c>
      <c r="X244" s="83">
        <v>0</v>
      </c>
      <c r="Y244" s="83" t="s">
        <v>520</v>
      </c>
      <c r="Z244" s="83" t="s">
        <v>520</v>
      </c>
      <c r="AA244" s="83" t="s">
        <v>520</v>
      </c>
      <c r="AB244" s="83" t="s">
        <v>520</v>
      </c>
      <c r="AC244" s="83" t="s">
        <v>520</v>
      </c>
      <c r="AD244" s="128">
        <f>ROUND(Output_Final_PCLs!O8, 2)</f>
        <v>42.92</v>
      </c>
      <c r="AE244" s="128">
        <f>ROUND(Output_Final_PCLs!P8, 2)</f>
        <v>41.91</v>
      </c>
      <c r="AF244" s="128">
        <f>ROUND(Output_Final_PCLs!Q8, 2)</f>
        <v>39.229999999999997</v>
      </c>
      <c r="AG244" s="128">
        <f>ROUND(Output_Final_PCLs!R8, 2)</f>
        <v>34.619999999999997</v>
      </c>
      <c r="AH244" s="128">
        <f>ROUND(Output_Final_PCLs!S8, 2)</f>
        <v>30</v>
      </c>
    </row>
    <row r="245" spans="2:34" hidden="1" x14ac:dyDescent="0.45">
      <c r="B245" s="11" t="s">
        <v>95</v>
      </c>
      <c r="C245" s="11" t="str">
        <f>_xlfn.XLOOKUP($B245,FD_Lists!$B$4:$B$25,FD_Lists!C$4:C$25)</f>
        <v>Hafren Dyfrdwy</v>
      </c>
      <c r="D245" s="11" t="str">
        <f>_xlfn.XLOOKUP($B245,FD_Lists!$B$4:$B$25,FD_Lists!D$4:D$25)</f>
        <v>Wales</v>
      </c>
      <c r="E245" s="11" t="str">
        <f>_xlfn.XLOOKUP($B245,FD_Lists!$B$4:$B$25,FD_Lists!E$4:E$25)</f>
        <v>Company</v>
      </c>
      <c r="F245" s="11" t="str">
        <f>_xlfn.XLOOKUP($B245,FD_Lists!$B$4:$B$25,FD_Lists!F$4:F$25)</f>
        <v>WaSC</v>
      </c>
      <c r="G245" s="12" t="s">
        <v>249</v>
      </c>
      <c r="H245" s="98" t="s">
        <v>519</v>
      </c>
      <c r="I245" s="13" t="str">
        <f t="shared" si="9"/>
        <v>HDDC_OUT5_10_F_PR24_OFWAT</v>
      </c>
      <c r="J245" s="13" t="s">
        <v>548</v>
      </c>
      <c r="K245" s="12" t="s">
        <v>549</v>
      </c>
      <c r="L245" s="13" t="s">
        <v>119</v>
      </c>
      <c r="M245" s="14" t="str">
        <f>VLOOKUP($H245, F_Outputs_Mapping!$B$5:$F$23, 2, FALSE)</f>
        <v>Average spills per overflow - assuming 100% monitoring</v>
      </c>
      <c r="N245" s="14" t="str">
        <f>VLOOKUP($H245, F_Outputs_Mapping!$B$5:$F$23, 3, FALSE)</f>
        <v>Number</v>
      </c>
      <c r="O245" s="14">
        <f>VLOOKUP($H245, F_Outputs_Mapping!$B$5:$F$23, 4, FALSE)</f>
        <v>2</v>
      </c>
      <c r="P245" s="83">
        <v>0</v>
      </c>
      <c r="Q245" s="83">
        <v>0</v>
      </c>
      <c r="R245" s="83">
        <v>0</v>
      </c>
      <c r="S245" s="83">
        <v>0</v>
      </c>
      <c r="T245" s="83">
        <v>0</v>
      </c>
      <c r="U245" s="83">
        <v>0</v>
      </c>
      <c r="V245" s="83">
        <v>0</v>
      </c>
      <c r="W245" s="83">
        <v>0</v>
      </c>
      <c r="X245" s="83">
        <v>0</v>
      </c>
      <c r="Y245" s="83" t="s">
        <v>520</v>
      </c>
      <c r="Z245" s="83" t="s">
        <v>520</v>
      </c>
      <c r="AA245" s="83" t="s">
        <v>520</v>
      </c>
      <c r="AB245" s="83" t="s">
        <v>520</v>
      </c>
      <c r="AC245" s="83" t="s">
        <v>520</v>
      </c>
      <c r="AD245" s="128">
        <f>ROUND(Output_Final_PCLs!O9, 2)</f>
        <v>37.76</v>
      </c>
      <c r="AE245" s="128">
        <f>ROUND(Output_Final_PCLs!P9, 2)</f>
        <v>35.78</v>
      </c>
      <c r="AF245" s="128">
        <f>ROUND(Output_Final_PCLs!Q9, 2)</f>
        <v>29.81</v>
      </c>
      <c r="AG245" s="128">
        <f>ROUND(Output_Final_PCLs!R9, 2)</f>
        <v>25.93</v>
      </c>
      <c r="AH245" s="128">
        <f>ROUND(Output_Final_PCLs!S9, 2)</f>
        <v>17.260000000000002</v>
      </c>
    </row>
    <row r="246" spans="2:34" hidden="1" x14ac:dyDescent="0.45">
      <c r="B246" s="11" t="s">
        <v>96</v>
      </c>
      <c r="C246" s="11" t="str">
        <f>_xlfn.XLOOKUP($B246,FD_Lists!$B$4:$B$25,FD_Lists!C$4:C$25)</f>
        <v>Northumbrian Water</v>
      </c>
      <c r="D246" s="11" t="str">
        <f>_xlfn.XLOOKUP($B246,FD_Lists!$B$4:$B$25,FD_Lists!D$4:D$25)</f>
        <v>England</v>
      </c>
      <c r="E246" s="11" t="str">
        <f>_xlfn.XLOOKUP($B246,FD_Lists!$B$4:$B$25,FD_Lists!E$4:E$25)</f>
        <v>Company</v>
      </c>
      <c r="F246" s="11" t="str">
        <f>_xlfn.XLOOKUP($B246,FD_Lists!$B$4:$B$25,FD_Lists!F$4:F$25)</f>
        <v>WaSC</v>
      </c>
      <c r="G246" s="12" t="s">
        <v>249</v>
      </c>
      <c r="H246" s="98" t="s">
        <v>519</v>
      </c>
      <c r="I246" s="13" t="str">
        <f t="shared" si="9"/>
        <v>NESC_OUT5_10_F_PR24_OFWAT</v>
      </c>
      <c r="J246" s="13" t="s">
        <v>548</v>
      </c>
      <c r="K246" s="12" t="s">
        <v>549</v>
      </c>
      <c r="L246" s="13" t="s">
        <v>119</v>
      </c>
      <c r="M246" s="14" t="str">
        <f>VLOOKUP($H246, F_Outputs_Mapping!$B$5:$F$23, 2, FALSE)</f>
        <v>Average spills per overflow - assuming 100% monitoring</v>
      </c>
      <c r="N246" s="14" t="str">
        <f>VLOOKUP($H246, F_Outputs_Mapping!$B$5:$F$23, 3, FALSE)</f>
        <v>Number</v>
      </c>
      <c r="O246" s="14">
        <f>VLOOKUP($H246, F_Outputs_Mapping!$B$5:$F$23, 4, FALSE)</f>
        <v>2</v>
      </c>
      <c r="P246" s="83">
        <v>0</v>
      </c>
      <c r="Q246" s="83">
        <v>0</v>
      </c>
      <c r="R246" s="83">
        <v>0</v>
      </c>
      <c r="S246" s="83">
        <v>0</v>
      </c>
      <c r="T246" s="83">
        <v>0</v>
      </c>
      <c r="U246" s="83">
        <v>0</v>
      </c>
      <c r="V246" s="83">
        <v>0</v>
      </c>
      <c r="W246" s="83">
        <v>0</v>
      </c>
      <c r="X246" s="83">
        <v>0</v>
      </c>
      <c r="Y246" s="83" t="s">
        <v>520</v>
      </c>
      <c r="Z246" s="83" t="s">
        <v>520</v>
      </c>
      <c r="AA246" s="83" t="s">
        <v>520</v>
      </c>
      <c r="AB246" s="83" t="s">
        <v>520</v>
      </c>
      <c r="AC246" s="83" t="s">
        <v>520</v>
      </c>
      <c r="AD246" s="128">
        <f>ROUND(Output_Final_PCLs!O10, 2)</f>
        <v>19.329999999999998</v>
      </c>
      <c r="AE246" s="128">
        <f>ROUND(Output_Final_PCLs!P10, 2)</f>
        <v>18.39</v>
      </c>
      <c r="AF246" s="128">
        <f>ROUND(Output_Final_PCLs!Q10, 2)</f>
        <v>17.3</v>
      </c>
      <c r="AG246" s="128">
        <f>ROUND(Output_Final_PCLs!R10, 2)</f>
        <v>16.2</v>
      </c>
      <c r="AH246" s="128">
        <f>ROUND(Output_Final_PCLs!S10, 2)</f>
        <v>14</v>
      </c>
    </row>
    <row r="247" spans="2:34" hidden="1" x14ac:dyDescent="0.45">
      <c r="B247" s="11" t="s">
        <v>97</v>
      </c>
      <c r="C247" s="11" t="str">
        <f>_xlfn.XLOOKUP($B247,FD_Lists!$B$4:$B$25,FD_Lists!C$4:C$25)</f>
        <v>Severn Trent Water</v>
      </c>
      <c r="D247" s="11" t="str">
        <f>_xlfn.XLOOKUP($B247,FD_Lists!$B$4:$B$25,FD_Lists!D$4:D$25)</f>
        <v>England</v>
      </c>
      <c r="E247" s="11" t="str">
        <f>_xlfn.XLOOKUP($B247,FD_Lists!$B$4:$B$25,FD_Lists!E$4:E$25)</f>
        <v>Company</v>
      </c>
      <c r="F247" s="11" t="str">
        <f>_xlfn.XLOOKUP($B247,FD_Lists!$B$4:$B$25,FD_Lists!F$4:F$25)</f>
        <v>WaSC</v>
      </c>
      <c r="G247" s="12" t="s">
        <v>249</v>
      </c>
      <c r="H247" s="98" t="s">
        <v>519</v>
      </c>
      <c r="I247" s="13" t="str">
        <f t="shared" si="9"/>
        <v>SVEC_OUT5_10_F_PR24_OFWAT</v>
      </c>
      <c r="J247" s="13" t="s">
        <v>548</v>
      </c>
      <c r="K247" s="12" t="s">
        <v>549</v>
      </c>
      <c r="L247" s="13" t="s">
        <v>119</v>
      </c>
      <c r="M247" s="14" t="str">
        <f>VLOOKUP($H247, F_Outputs_Mapping!$B$5:$F$23, 2, FALSE)</f>
        <v>Average spills per overflow - assuming 100% monitoring</v>
      </c>
      <c r="N247" s="14" t="str">
        <f>VLOOKUP($H247, F_Outputs_Mapping!$B$5:$F$23, 3, FALSE)</f>
        <v>Number</v>
      </c>
      <c r="O247" s="14">
        <f>VLOOKUP($H247, F_Outputs_Mapping!$B$5:$F$23, 4, FALSE)</f>
        <v>2</v>
      </c>
      <c r="P247" s="83">
        <v>0</v>
      </c>
      <c r="Q247" s="83">
        <v>0</v>
      </c>
      <c r="R247" s="83">
        <v>0</v>
      </c>
      <c r="S247" s="83">
        <v>0</v>
      </c>
      <c r="T247" s="83">
        <v>0</v>
      </c>
      <c r="U247" s="83">
        <v>0</v>
      </c>
      <c r="V247" s="83">
        <v>0</v>
      </c>
      <c r="W247" s="83">
        <v>0</v>
      </c>
      <c r="X247" s="83">
        <v>0</v>
      </c>
      <c r="Y247" s="83" t="s">
        <v>520</v>
      </c>
      <c r="Z247" s="83" t="s">
        <v>520</v>
      </c>
      <c r="AA247" s="83" t="s">
        <v>520</v>
      </c>
      <c r="AB247" s="83" t="s">
        <v>520</v>
      </c>
      <c r="AC247" s="83" t="s">
        <v>520</v>
      </c>
      <c r="AD247" s="128">
        <f>ROUND(Output_Final_PCLs!O11, 2)</f>
        <v>18.8</v>
      </c>
      <c r="AE247" s="128">
        <f>ROUND(Output_Final_PCLs!P11, 2)</f>
        <v>18</v>
      </c>
      <c r="AF247" s="128">
        <f>ROUND(Output_Final_PCLs!Q11, 2)</f>
        <v>17.21</v>
      </c>
      <c r="AG247" s="128">
        <f>ROUND(Output_Final_PCLs!R11, 2)</f>
        <v>16.399999999999999</v>
      </c>
      <c r="AH247" s="128">
        <f>ROUND(Output_Final_PCLs!S11, 2)</f>
        <v>14</v>
      </c>
    </row>
    <row r="248" spans="2:34" hidden="1" x14ac:dyDescent="0.45">
      <c r="B248" s="11" t="s">
        <v>99</v>
      </c>
      <c r="C248" s="11" t="str">
        <f>_xlfn.XLOOKUP($B248,FD_Lists!$B$4:$B$25,FD_Lists!C$4:C$25)</f>
        <v>Southern Water</v>
      </c>
      <c r="D248" s="11" t="str">
        <f>_xlfn.XLOOKUP($B248,FD_Lists!$B$4:$B$25,FD_Lists!D$4:D$25)</f>
        <v>England</v>
      </c>
      <c r="E248" s="11" t="str">
        <f>_xlfn.XLOOKUP($B248,FD_Lists!$B$4:$B$25,FD_Lists!E$4:E$25)</f>
        <v>Company</v>
      </c>
      <c r="F248" s="11" t="str">
        <f>_xlfn.XLOOKUP($B248,FD_Lists!$B$4:$B$25,FD_Lists!F$4:F$25)</f>
        <v>WaSC</v>
      </c>
      <c r="G248" s="12" t="s">
        <v>249</v>
      </c>
      <c r="H248" s="98" t="s">
        <v>519</v>
      </c>
      <c r="I248" s="13" t="str">
        <f t="shared" si="9"/>
        <v>SRNC_OUT5_10_F_PR24_OFWAT</v>
      </c>
      <c r="J248" s="13" t="s">
        <v>548</v>
      </c>
      <c r="K248" s="12" t="s">
        <v>549</v>
      </c>
      <c r="L248" s="13" t="s">
        <v>119</v>
      </c>
      <c r="M248" s="14" t="str">
        <f>VLOOKUP($H248, F_Outputs_Mapping!$B$5:$F$23, 2, FALSE)</f>
        <v>Average spills per overflow - assuming 100% monitoring</v>
      </c>
      <c r="N248" s="14" t="str">
        <f>VLOOKUP($H248, F_Outputs_Mapping!$B$5:$F$23, 3, FALSE)</f>
        <v>Number</v>
      </c>
      <c r="O248" s="14">
        <f>VLOOKUP($H248, F_Outputs_Mapping!$B$5:$F$23, 4, FALSE)</f>
        <v>2</v>
      </c>
      <c r="P248" s="83">
        <v>0</v>
      </c>
      <c r="Q248" s="83">
        <v>0</v>
      </c>
      <c r="R248" s="83">
        <v>0</v>
      </c>
      <c r="S248" s="83">
        <v>0</v>
      </c>
      <c r="T248" s="83">
        <v>0</v>
      </c>
      <c r="U248" s="83">
        <v>0</v>
      </c>
      <c r="V248" s="83">
        <v>0</v>
      </c>
      <c r="W248" s="83">
        <v>0</v>
      </c>
      <c r="X248" s="83">
        <v>0</v>
      </c>
      <c r="Y248" s="83" t="s">
        <v>520</v>
      </c>
      <c r="Z248" s="83" t="s">
        <v>520</v>
      </c>
      <c r="AA248" s="83" t="s">
        <v>520</v>
      </c>
      <c r="AB248" s="83" t="s">
        <v>520</v>
      </c>
      <c r="AC248" s="83" t="s">
        <v>520</v>
      </c>
      <c r="AD248" s="128">
        <f>ROUND(Output_Final_PCLs!O12, 2)</f>
        <v>17.989999999999998</v>
      </c>
      <c r="AE248" s="128">
        <f>ROUND(Output_Final_PCLs!P12, 2)</f>
        <v>17.95</v>
      </c>
      <c r="AF248" s="128">
        <f>ROUND(Output_Final_PCLs!Q12, 2)</f>
        <v>17.149999999999999</v>
      </c>
      <c r="AG248" s="128">
        <f>ROUND(Output_Final_PCLs!R12, 2)</f>
        <v>15.83</v>
      </c>
      <c r="AH248" s="128">
        <f>ROUND(Output_Final_PCLs!S12, 2)</f>
        <v>13.71</v>
      </c>
    </row>
    <row r="249" spans="2:34" hidden="1" x14ac:dyDescent="0.45">
      <c r="B249" s="11" t="s">
        <v>100</v>
      </c>
      <c r="C249" s="11" t="str">
        <f>_xlfn.XLOOKUP($B249,FD_Lists!$B$4:$B$25,FD_Lists!C$4:C$25)</f>
        <v>Thames Water</v>
      </c>
      <c r="D249" s="11" t="str">
        <f>_xlfn.XLOOKUP($B249,FD_Lists!$B$4:$B$25,FD_Lists!D$4:D$25)</f>
        <v>England</v>
      </c>
      <c r="E249" s="11" t="str">
        <f>_xlfn.XLOOKUP($B249,FD_Lists!$B$4:$B$25,FD_Lists!E$4:E$25)</f>
        <v>Company</v>
      </c>
      <c r="F249" s="11" t="str">
        <f>_xlfn.XLOOKUP($B249,FD_Lists!$B$4:$B$25,FD_Lists!F$4:F$25)</f>
        <v>WaSC</v>
      </c>
      <c r="G249" s="12" t="s">
        <v>249</v>
      </c>
      <c r="H249" s="98" t="s">
        <v>519</v>
      </c>
      <c r="I249" s="13" t="str">
        <f t="shared" si="9"/>
        <v>TMSC_OUT5_10_F_PR24_OFWAT</v>
      </c>
      <c r="J249" s="13" t="s">
        <v>548</v>
      </c>
      <c r="K249" s="12" t="s">
        <v>549</v>
      </c>
      <c r="L249" s="13" t="s">
        <v>119</v>
      </c>
      <c r="M249" s="14" t="str">
        <f>VLOOKUP($H249, F_Outputs_Mapping!$B$5:$F$23, 2, FALSE)</f>
        <v>Average spills per overflow - assuming 100% monitoring</v>
      </c>
      <c r="N249" s="14" t="str">
        <f>VLOOKUP($H249, F_Outputs_Mapping!$B$5:$F$23, 3, FALSE)</f>
        <v>Number</v>
      </c>
      <c r="O249" s="14">
        <f>VLOOKUP($H249, F_Outputs_Mapping!$B$5:$F$23, 4, FALSE)</f>
        <v>2</v>
      </c>
      <c r="P249" s="83">
        <v>0</v>
      </c>
      <c r="Q249" s="83">
        <v>0</v>
      </c>
      <c r="R249" s="83">
        <v>0</v>
      </c>
      <c r="S249" s="83">
        <v>0</v>
      </c>
      <c r="T249" s="83">
        <v>0</v>
      </c>
      <c r="U249" s="83">
        <v>0</v>
      </c>
      <c r="V249" s="83">
        <v>0</v>
      </c>
      <c r="W249" s="83">
        <v>0</v>
      </c>
      <c r="X249" s="83">
        <v>0</v>
      </c>
      <c r="Y249" s="83" t="s">
        <v>520</v>
      </c>
      <c r="Z249" s="83" t="s">
        <v>520</v>
      </c>
      <c r="AA249" s="83" t="s">
        <v>520</v>
      </c>
      <c r="AB249" s="83" t="s">
        <v>520</v>
      </c>
      <c r="AC249" s="83" t="s">
        <v>520</v>
      </c>
      <c r="AD249" s="128">
        <f>ROUND(Output_Final_PCLs!O13, 2)</f>
        <v>20</v>
      </c>
      <c r="AE249" s="128">
        <f>ROUND(Output_Final_PCLs!P13, 2)</f>
        <v>19.41</v>
      </c>
      <c r="AF249" s="128">
        <f>ROUND(Output_Final_PCLs!Q13, 2)</f>
        <v>18.07</v>
      </c>
      <c r="AG249" s="128">
        <f>ROUND(Output_Final_PCLs!R13, 2)</f>
        <v>17.88</v>
      </c>
      <c r="AH249" s="128">
        <f>ROUND(Output_Final_PCLs!S13, 2)</f>
        <v>14.21</v>
      </c>
    </row>
    <row r="250" spans="2:34" hidden="1" x14ac:dyDescent="0.45">
      <c r="B250" s="11" t="s">
        <v>101</v>
      </c>
      <c r="C250" s="11" t="str">
        <f>_xlfn.XLOOKUP($B250,FD_Lists!$B$4:$B$25,FD_Lists!C$4:C$25)</f>
        <v xml:space="preserve">United Utilities </v>
      </c>
      <c r="D250" s="11" t="str">
        <f>_xlfn.XLOOKUP($B250,FD_Lists!$B$4:$B$25,FD_Lists!D$4:D$25)</f>
        <v>England</v>
      </c>
      <c r="E250" s="11" t="str">
        <f>_xlfn.XLOOKUP($B250,FD_Lists!$B$4:$B$25,FD_Lists!E$4:E$25)</f>
        <v>Company</v>
      </c>
      <c r="F250" s="11" t="str">
        <f>_xlfn.XLOOKUP($B250,FD_Lists!$B$4:$B$25,FD_Lists!F$4:F$25)</f>
        <v>WaSC</v>
      </c>
      <c r="G250" s="12" t="s">
        <v>249</v>
      </c>
      <c r="H250" s="98" t="s">
        <v>519</v>
      </c>
      <c r="I250" s="13" t="str">
        <f t="shared" si="9"/>
        <v>NWTC_OUT5_10_F_PR24_OFWAT</v>
      </c>
      <c r="J250" s="13" t="s">
        <v>548</v>
      </c>
      <c r="K250" s="12" t="s">
        <v>549</v>
      </c>
      <c r="L250" s="13" t="s">
        <v>119</v>
      </c>
      <c r="M250" s="14" t="str">
        <f>VLOOKUP($H250, F_Outputs_Mapping!$B$5:$F$23, 2, FALSE)</f>
        <v>Average spills per overflow - assuming 100% monitoring</v>
      </c>
      <c r="N250" s="14" t="str">
        <f>VLOOKUP($H250, F_Outputs_Mapping!$B$5:$F$23, 3, FALSE)</f>
        <v>Number</v>
      </c>
      <c r="O250" s="14">
        <f>VLOOKUP($H250, F_Outputs_Mapping!$B$5:$F$23, 4, FALSE)</f>
        <v>2</v>
      </c>
      <c r="P250" s="83">
        <v>0</v>
      </c>
      <c r="Q250" s="83">
        <v>0</v>
      </c>
      <c r="R250" s="83">
        <v>0</v>
      </c>
      <c r="S250" s="83">
        <v>0</v>
      </c>
      <c r="T250" s="83">
        <v>0</v>
      </c>
      <c r="U250" s="83">
        <v>0</v>
      </c>
      <c r="V250" s="83">
        <v>0</v>
      </c>
      <c r="W250" s="83">
        <v>0</v>
      </c>
      <c r="X250" s="83">
        <v>0</v>
      </c>
      <c r="Y250" s="83" t="s">
        <v>520</v>
      </c>
      <c r="Z250" s="83" t="s">
        <v>520</v>
      </c>
      <c r="AA250" s="83" t="s">
        <v>520</v>
      </c>
      <c r="AB250" s="83" t="s">
        <v>520</v>
      </c>
      <c r="AC250" s="83" t="s">
        <v>520</v>
      </c>
      <c r="AD250" s="128">
        <f>ROUND(Output_Final_PCLs!O14, 2)</f>
        <v>26.35</v>
      </c>
      <c r="AE250" s="128">
        <f>ROUND(Output_Final_PCLs!P14, 2)</f>
        <v>25.25</v>
      </c>
      <c r="AF250" s="128">
        <f>ROUND(Output_Final_PCLs!Q14, 2)</f>
        <v>23.84</v>
      </c>
      <c r="AG250" s="128">
        <f>ROUND(Output_Final_PCLs!R14, 2)</f>
        <v>22.03</v>
      </c>
      <c r="AH250" s="128">
        <f>ROUND(Output_Final_PCLs!S14, 2)</f>
        <v>17.71</v>
      </c>
    </row>
    <row r="251" spans="2:34" hidden="1" x14ac:dyDescent="0.45">
      <c r="B251" s="11" t="s">
        <v>102</v>
      </c>
      <c r="C251" s="11" t="str">
        <f>_xlfn.XLOOKUP($B251,FD_Lists!$B$4:$B$25,FD_Lists!C$4:C$25)</f>
        <v>Wessex Water</v>
      </c>
      <c r="D251" s="11" t="str">
        <f>_xlfn.XLOOKUP($B251,FD_Lists!$B$4:$B$25,FD_Lists!D$4:D$25)</f>
        <v>England</v>
      </c>
      <c r="E251" s="11" t="str">
        <f>_xlfn.XLOOKUP($B251,FD_Lists!$B$4:$B$25,FD_Lists!E$4:E$25)</f>
        <v>Company</v>
      </c>
      <c r="F251" s="11" t="str">
        <f>_xlfn.XLOOKUP($B251,FD_Lists!$B$4:$B$25,FD_Lists!F$4:F$25)</f>
        <v>WaSC</v>
      </c>
      <c r="G251" s="12" t="s">
        <v>249</v>
      </c>
      <c r="H251" s="98" t="s">
        <v>519</v>
      </c>
      <c r="I251" s="13" t="str">
        <f t="shared" si="9"/>
        <v>WSXC_OUT5_10_F_PR24_OFWAT</v>
      </c>
      <c r="J251" s="13" t="s">
        <v>548</v>
      </c>
      <c r="K251" s="12" t="s">
        <v>549</v>
      </c>
      <c r="L251" s="13" t="s">
        <v>119</v>
      </c>
      <c r="M251" s="14" t="str">
        <f>VLOOKUP($H251, F_Outputs_Mapping!$B$5:$F$23, 2, FALSE)</f>
        <v>Average spills per overflow - assuming 100% monitoring</v>
      </c>
      <c r="N251" s="14" t="str">
        <f>VLOOKUP($H251, F_Outputs_Mapping!$B$5:$F$23, 3, FALSE)</f>
        <v>Number</v>
      </c>
      <c r="O251" s="14">
        <f>VLOOKUP($H251, F_Outputs_Mapping!$B$5:$F$23, 4, FALSE)</f>
        <v>2</v>
      </c>
      <c r="P251" s="83">
        <v>0</v>
      </c>
      <c r="Q251" s="83">
        <v>0</v>
      </c>
      <c r="R251" s="83">
        <v>0</v>
      </c>
      <c r="S251" s="83">
        <v>0</v>
      </c>
      <c r="T251" s="83">
        <v>0</v>
      </c>
      <c r="U251" s="83">
        <v>0</v>
      </c>
      <c r="V251" s="83">
        <v>0</v>
      </c>
      <c r="W251" s="83">
        <v>0</v>
      </c>
      <c r="X251" s="83">
        <v>0</v>
      </c>
      <c r="Y251" s="83" t="s">
        <v>520</v>
      </c>
      <c r="Z251" s="83" t="s">
        <v>520</v>
      </c>
      <c r="AA251" s="83" t="s">
        <v>520</v>
      </c>
      <c r="AB251" s="83" t="s">
        <v>520</v>
      </c>
      <c r="AC251" s="83" t="s">
        <v>520</v>
      </c>
      <c r="AD251" s="128">
        <f>ROUND(Output_Final_PCLs!O15, 2)</f>
        <v>21.89</v>
      </c>
      <c r="AE251" s="128">
        <f>ROUND(Output_Final_PCLs!P15, 2)</f>
        <v>21.64</v>
      </c>
      <c r="AF251" s="128">
        <f>ROUND(Output_Final_PCLs!Q15, 2)</f>
        <v>20.66</v>
      </c>
      <c r="AG251" s="128">
        <f>ROUND(Output_Final_PCLs!R15, 2)</f>
        <v>19.649999999999999</v>
      </c>
      <c r="AH251" s="128">
        <f>ROUND(Output_Final_PCLs!S15, 2)</f>
        <v>18.239999999999998</v>
      </c>
    </row>
    <row r="252" spans="2:34" hidden="1" x14ac:dyDescent="0.45">
      <c r="B252" s="11" t="s">
        <v>103</v>
      </c>
      <c r="C252" s="11" t="str">
        <f>_xlfn.XLOOKUP($B252,FD_Lists!$B$4:$B$25,FD_Lists!C$4:C$25)</f>
        <v>Yorkshire Water</v>
      </c>
      <c r="D252" s="11" t="str">
        <f>_xlfn.XLOOKUP($B252,FD_Lists!$B$4:$B$25,FD_Lists!D$4:D$25)</f>
        <v>England</v>
      </c>
      <c r="E252" s="11" t="str">
        <f>_xlfn.XLOOKUP($B252,FD_Lists!$B$4:$B$25,FD_Lists!E$4:E$25)</f>
        <v>Company</v>
      </c>
      <c r="F252" s="11" t="str">
        <f>_xlfn.XLOOKUP($B252,FD_Lists!$B$4:$B$25,FD_Lists!F$4:F$25)</f>
        <v>WaSC</v>
      </c>
      <c r="G252" s="12" t="s">
        <v>249</v>
      </c>
      <c r="H252" s="98" t="s">
        <v>519</v>
      </c>
      <c r="I252" s="13" t="str">
        <f t="shared" si="9"/>
        <v>YKYC_OUT5_10_F_PR24_OFWAT</v>
      </c>
      <c r="J252" s="13" t="s">
        <v>548</v>
      </c>
      <c r="K252" s="12" t="s">
        <v>549</v>
      </c>
      <c r="L252" s="13" t="s">
        <v>119</v>
      </c>
      <c r="M252" s="14" t="str">
        <f>VLOOKUP($H252, F_Outputs_Mapping!$B$5:$F$23, 2, FALSE)</f>
        <v>Average spills per overflow - assuming 100% monitoring</v>
      </c>
      <c r="N252" s="14" t="str">
        <f>VLOOKUP($H252, F_Outputs_Mapping!$B$5:$F$23, 3, FALSE)</f>
        <v>Number</v>
      </c>
      <c r="O252" s="14">
        <f>VLOOKUP($H252, F_Outputs_Mapping!$B$5:$F$23, 4, FALSE)</f>
        <v>2</v>
      </c>
      <c r="P252" s="83">
        <v>0</v>
      </c>
      <c r="Q252" s="83">
        <v>0</v>
      </c>
      <c r="R252" s="83">
        <v>0</v>
      </c>
      <c r="S252" s="83">
        <v>0</v>
      </c>
      <c r="T252" s="83">
        <v>0</v>
      </c>
      <c r="U252" s="83">
        <v>0</v>
      </c>
      <c r="V252" s="83">
        <v>0</v>
      </c>
      <c r="W252" s="83">
        <v>0</v>
      </c>
      <c r="X252" s="83">
        <v>0</v>
      </c>
      <c r="Y252" s="83" t="s">
        <v>520</v>
      </c>
      <c r="Z252" s="83" t="s">
        <v>520</v>
      </c>
      <c r="AA252" s="83" t="s">
        <v>520</v>
      </c>
      <c r="AB252" s="83" t="s">
        <v>520</v>
      </c>
      <c r="AC252" s="83" t="s">
        <v>520</v>
      </c>
      <c r="AD252" s="128">
        <f>ROUND(Output_Final_PCLs!O16, 2)</f>
        <v>26.04</v>
      </c>
      <c r="AE252" s="128">
        <f>ROUND(Output_Final_PCLs!P16, 2)</f>
        <v>24.79</v>
      </c>
      <c r="AF252" s="128">
        <f>ROUND(Output_Final_PCLs!Q16, 2)</f>
        <v>24.07</v>
      </c>
      <c r="AG252" s="128">
        <f>ROUND(Output_Final_PCLs!R16, 2)</f>
        <v>22.37</v>
      </c>
      <c r="AH252" s="128">
        <f>ROUND(Output_Final_PCLs!S16, 2)</f>
        <v>17.59</v>
      </c>
    </row>
    <row r="253" spans="2:34" hidden="1" x14ac:dyDescent="0.45">
      <c r="B253" s="11" t="s">
        <v>121</v>
      </c>
      <c r="C253" s="11" t="str">
        <f>_xlfn.XLOOKUP($B253,FD_Lists!$B$4:$B$25,FD_Lists!C$4:C$25)</f>
        <v>Affinity Water</v>
      </c>
      <c r="D253" s="11" t="str">
        <f>_xlfn.XLOOKUP($B253,FD_Lists!$B$4:$B$25,FD_Lists!D$4:D$25)</f>
        <v>England</v>
      </c>
      <c r="E253" s="11" t="str">
        <f>_xlfn.XLOOKUP($B253,FD_Lists!$B$4:$B$25,FD_Lists!E$4:E$25)</f>
        <v>Company</v>
      </c>
      <c r="F253" s="11" t="str">
        <f>_xlfn.XLOOKUP($B253,FD_Lists!$B$4:$B$25,FD_Lists!F$4:F$25)</f>
        <v>WoC</v>
      </c>
      <c r="G253" s="12" t="s">
        <v>249</v>
      </c>
      <c r="H253" s="98" t="s">
        <v>519</v>
      </c>
      <c r="I253" s="13" t="str">
        <f t="shared" si="9"/>
        <v>AFWC_OUT5_10_F_PR24_OFWAT</v>
      </c>
      <c r="J253" s="13" t="s">
        <v>548</v>
      </c>
      <c r="K253" s="12" t="s">
        <v>549</v>
      </c>
      <c r="L253" s="13" t="s">
        <v>119</v>
      </c>
      <c r="M253" s="14" t="str">
        <f>VLOOKUP($H253, F_Outputs_Mapping!$B$5:$F$23, 2, FALSE)</f>
        <v>Average spills per overflow - assuming 100% monitoring</v>
      </c>
      <c r="N253" s="14" t="str">
        <f>VLOOKUP($H253, F_Outputs_Mapping!$B$5:$F$23, 3, FALSE)</f>
        <v>Number</v>
      </c>
      <c r="O253" s="14">
        <f>VLOOKUP($H253, F_Outputs_Mapping!$B$5:$F$23, 4, FALSE)</f>
        <v>2</v>
      </c>
      <c r="P253" s="83">
        <v>0</v>
      </c>
      <c r="Q253" s="83">
        <v>0</v>
      </c>
      <c r="R253" s="83">
        <v>0</v>
      </c>
      <c r="S253" s="83">
        <v>0</v>
      </c>
      <c r="T253" s="83">
        <v>0</v>
      </c>
      <c r="U253" s="83">
        <v>0</v>
      </c>
      <c r="V253" s="83">
        <v>0</v>
      </c>
      <c r="W253" s="83">
        <v>0</v>
      </c>
      <c r="X253" s="83">
        <v>0</v>
      </c>
      <c r="Y253" s="83" t="s">
        <v>520</v>
      </c>
      <c r="Z253" s="83" t="s">
        <v>520</v>
      </c>
      <c r="AA253" s="83" t="s">
        <v>520</v>
      </c>
      <c r="AB253" s="83" t="s">
        <v>520</v>
      </c>
      <c r="AC253" s="83" t="s">
        <v>520</v>
      </c>
      <c r="AD253" s="128" t="s">
        <v>520</v>
      </c>
      <c r="AE253" s="128" t="s">
        <v>520</v>
      </c>
      <c r="AF253" s="128" t="s">
        <v>520</v>
      </c>
      <c r="AG253" s="128" t="s">
        <v>520</v>
      </c>
      <c r="AH253" s="128" t="s">
        <v>520</v>
      </c>
    </row>
    <row r="254" spans="2:34" hidden="1" x14ac:dyDescent="0.45">
      <c r="B254" s="11" t="s">
        <v>122</v>
      </c>
      <c r="C254" s="11" t="str">
        <f>_xlfn.XLOOKUP($B254,FD_Lists!$B$4:$B$25,FD_Lists!C$4:C$25)</f>
        <v>Portsmouth Water</v>
      </c>
      <c r="D254" s="11" t="str">
        <f>_xlfn.XLOOKUP($B254,FD_Lists!$B$4:$B$25,FD_Lists!D$4:D$25)</f>
        <v>England</v>
      </c>
      <c r="E254" s="11" t="str">
        <f>_xlfn.XLOOKUP($B254,FD_Lists!$B$4:$B$25,FD_Lists!E$4:E$25)</f>
        <v>Company</v>
      </c>
      <c r="F254" s="11" t="str">
        <f>_xlfn.XLOOKUP($B254,FD_Lists!$B$4:$B$25,FD_Lists!F$4:F$25)</f>
        <v>WoC</v>
      </c>
      <c r="G254" s="12" t="s">
        <v>249</v>
      </c>
      <c r="H254" s="98" t="s">
        <v>519</v>
      </c>
      <c r="I254" s="13" t="str">
        <f t="shared" si="9"/>
        <v>PRTC_OUT5_10_F_PR24_OFWAT</v>
      </c>
      <c r="J254" s="13" t="s">
        <v>548</v>
      </c>
      <c r="K254" s="12" t="s">
        <v>549</v>
      </c>
      <c r="L254" s="13" t="s">
        <v>119</v>
      </c>
      <c r="M254" s="14" t="str">
        <f>VLOOKUP($H254, F_Outputs_Mapping!$B$5:$F$23, 2, FALSE)</f>
        <v>Average spills per overflow - assuming 100% monitoring</v>
      </c>
      <c r="N254" s="14" t="str">
        <f>VLOOKUP($H254, F_Outputs_Mapping!$B$5:$F$23, 3, FALSE)</f>
        <v>Number</v>
      </c>
      <c r="O254" s="14">
        <f>VLOOKUP($H254, F_Outputs_Mapping!$B$5:$F$23, 4, FALSE)</f>
        <v>2</v>
      </c>
      <c r="P254" s="83">
        <v>0</v>
      </c>
      <c r="Q254" s="83">
        <v>0</v>
      </c>
      <c r="R254" s="83">
        <v>0</v>
      </c>
      <c r="S254" s="83">
        <v>0</v>
      </c>
      <c r="T254" s="83">
        <v>0</v>
      </c>
      <c r="U254" s="83">
        <v>0</v>
      </c>
      <c r="V254" s="83">
        <v>0</v>
      </c>
      <c r="W254" s="83">
        <v>0</v>
      </c>
      <c r="X254" s="83">
        <v>0</v>
      </c>
      <c r="Y254" s="83" t="s">
        <v>520</v>
      </c>
      <c r="Z254" s="83" t="s">
        <v>520</v>
      </c>
      <c r="AA254" s="83" t="s">
        <v>520</v>
      </c>
      <c r="AB254" s="83" t="s">
        <v>520</v>
      </c>
      <c r="AC254" s="83" t="s">
        <v>520</v>
      </c>
      <c r="AD254" s="128" t="s">
        <v>520</v>
      </c>
      <c r="AE254" s="128" t="s">
        <v>520</v>
      </c>
      <c r="AF254" s="128" t="s">
        <v>520</v>
      </c>
      <c r="AG254" s="128" t="s">
        <v>520</v>
      </c>
      <c r="AH254" s="128" t="s">
        <v>520</v>
      </c>
    </row>
    <row r="255" spans="2:34" hidden="1" x14ac:dyDescent="0.45">
      <c r="B255" s="11" t="s">
        <v>123</v>
      </c>
      <c r="C255" s="11" t="str">
        <f>_xlfn.XLOOKUP($B255,FD_Lists!$B$4:$B$25,FD_Lists!C$4:C$25)</f>
        <v>South East Water</v>
      </c>
      <c r="D255" s="11" t="str">
        <f>_xlfn.XLOOKUP($B255,FD_Lists!$B$4:$B$25,FD_Lists!D$4:D$25)</f>
        <v>England</v>
      </c>
      <c r="E255" s="11" t="str">
        <f>_xlfn.XLOOKUP($B255,FD_Lists!$B$4:$B$25,FD_Lists!E$4:E$25)</f>
        <v>Company</v>
      </c>
      <c r="F255" s="11" t="str">
        <f>_xlfn.XLOOKUP($B255,FD_Lists!$B$4:$B$25,FD_Lists!F$4:F$25)</f>
        <v>WoC</v>
      </c>
      <c r="G255" s="12" t="s">
        <v>249</v>
      </c>
      <c r="H255" s="98" t="s">
        <v>519</v>
      </c>
      <c r="I255" s="13" t="str">
        <f t="shared" si="9"/>
        <v>SEWC_OUT5_10_F_PR24_OFWAT</v>
      </c>
      <c r="J255" s="13" t="s">
        <v>548</v>
      </c>
      <c r="K255" s="12" t="s">
        <v>549</v>
      </c>
      <c r="L255" s="13" t="s">
        <v>119</v>
      </c>
      <c r="M255" s="14" t="str">
        <f>VLOOKUP($H255, F_Outputs_Mapping!$B$5:$F$23, 2, FALSE)</f>
        <v>Average spills per overflow - assuming 100% monitoring</v>
      </c>
      <c r="N255" s="14" t="str">
        <f>VLOOKUP($H255, F_Outputs_Mapping!$B$5:$F$23, 3, FALSE)</f>
        <v>Number</v>
      </c>
      <c r="O255" s="14">
        <f>VLOOKUP($H255, F_Outputs_Mapping!$B$5:$F$23, 4, FALSE)</f>
        <v>2</v>
      </c>
      <c r="P255" s="83">
        <v>0</v>
      </c>
      <c r="Q255" s="83">
        <v>0</v>
      </c>
      <c r="R255" s="83">
        <v>0</v>
      </c>
      <c r="S255" s="83">
        <v>0</v>
      </c>
      <c r="T255" s="83">
        <v>0</v>
      </c>
      <c r="U255" s="83">
        <v>0</v>
      </c>
      <c r="V255" s="83">
        <v>0</v>
      </c>
      <c r="W255" s="83">
        <v>0</v>
      </c>
      <c r="X255" s="83">
        <v>0</v>
      </c>
      <c r="Y255" s="83" t="s">
        <v>520</v>
      </c>
      <c r="Z255" s="83" t="s">
        <v>520</v>
      </c>
      <c r="AA255" s="83" t="s">
        <v>520</v>
      </c>
      <c r="AB255" s="83" t="s">
        <v>520</v>
      </c>
      <c r="AC255" s="83" t="s">
        <v>520</v>
      </c>
      <c r="AD255" s="128" t="s">
        <v>520</v>
      </c>
      <c r="AE255" s="128" t="s">
        <v>520</v>
      </c>
      <c r="AF255" s="128" t="s">
        <v>520</v>
      </c>
      <c r="AG255" s="128" t="s">
        <v>520</v>
      </c>
      <c r="AH255" s="128" t="s">
        <v>520</v>
      </c>
    </row>
    <row r="256" spans="2:34" hidden="1" x14ac:dyDescent="0.45">
      <c r="B256" s="11" t="s">
        <v>124</v>
      </c>
      <c r="C256" s="11" t="str">
        <f>_xlfn.XLOOKUP($B256,FD_Lists!$B$4:$B$25,FD_Lists!C$4:C$25)</f>
        <v>South Staffordshire Water</v>
      </c>
      <c r="D256" s="11" t="str">
        <f>_xlfn.XLOOKUP($B256,FD_Lists!$B$4:$B$25,FD_Lists!D$4:D$25)</f>
        <v>England</v>
      </c>
      <c r="E256" s="11" t="str">
        <f>_xlfn.XLOOKUP($B256,FD_Lists!$B$4:$B$25,FD_Lists!E$4:E$25)</f>
        <v>Company</v>
      </c>
      <c r="F256" s="11" t="str">
        <f>_xlfn.XLOOKUP($B256,FD_Lists!$B$4:$B$25,FD_Lists!F$4:F$25)</f>
        <v>WoC</v>
      </c>
      <c r="G256" s="12" t="s">
        <v>249</v>
      </c>
      <c r="H256" s="98" t="s">
        <v>519</v>
      </c>
      <c r="I256" s="13" t="str">
        <f t="shared" si="9"/>
        <v>SSCC_OUT5_10_F_PR24_OFWAT</v>
      </c>
      <c r="J256" s="13" t="s">
        <v>548</v>
      </c>
      <c r="K256" s="12" t="s">
        <v>549</v>
      </c>
      <c r="L256" s="13" t="s">
        <v>119</v>
      </c>
      <c r="M256" s="14" t="str">
        <f>VLOOKUP($H256, F_Outputs_Mapping!$B$5:$F$23, 2, FALSE)</f>
        <v>Average spills per overflow - assuming 100% monitoring</v>
      </c>
      <c r="N256" s="14" t="str">
        <f>VLOOKUP($H256, F_Outputs_Mapping!$B$5:$F$23, 3, FALSE)</f>
        <v>Number</v>
      </c>
      <c r="O256" s="14">
        <f>VLOOKUP($H256, F_Outputs_Mapping!$B$5:$F$23, 4, FALSE)</f>
        <v>2</v>
      </c>
      <c r="P256" s="83">
        <v>0</v>
      </c>
      <c r="Q256" s="83">
        <v>0</v>
      </c>
      <c r="R256" s="83">
        <v>0</v>
      </c>
      <c r="S256" s="83">
        <v>0</v>
      </c>
      <c r="T256" s="83">
        <v>0</v>
      </c>
      <c r="U256" s="83">
        <v>0</v>
      </c>
      <c r="V256" s="83">
        <v>0</v>
      </c>
      <c r="W256" s="83">
        <v>0</v>
      </c>
      <c r="X256" s="83">
        <v>0</v>
      </c>
      <c r="Y256" s="83" t="s">
        <v>520</v>
      </c>
      <c r="Z256" s="83" t="s">
        <v>520</v>
      </c>
      <c r="AA256" s="83" t="s">
        <v>520</v>
      </c>
      <c r="AB256" s="83" t="s">
        <v>520</v>
      </c>
      <c r="AC256" s="83" t="s">
        <v>520</v>
      </c>
      <c r="AD256" s="128" t="s">
        <v>520</v>
      </c>
      <c r="AE256" s="128" t="s">
        <v>520</v>
      </c>
      <c r="AF256" s="128" t="s">
        <v>520</v>
      </c>
      <c r="AG256" s="128" t="s">
        <v>520</v>
      </c>
      <c r="AH256" s="128" t="s">
        <v>520</v>
      </c>
    </row>
    <row r="257" spans="2:34" hidden="1" x14ac:dyDescent="0.45">
      <c r="B257" s="11" t="s">
        <v>125</v>
      </c>
      <c r="C257" s="11" t="str">
        <f>_xlfn.XLOOKUP($B257,FD_Lists!$B$4:$B$25,FD_Lists!C$4:C$25)</f>
        <v>SES Water</v>
      </c>
      <c r="D257" s="11" t="str">
        <f>_xlfn.XLOOKUP($B257,FD_Lists!$B$4:$B$25,FD_Lists!D$4:D$25)</f>
        <v>England</v>
      </c>
      <c r="E257" s="11" t="str">
        <f>_xlfn.XLOOKUP($B257,FD_Lists!$B$4:$B$25,FD_Lists!E$4:E$25)</f>
        <v>Company</v>
      </c>
      <c r="F257" s="11" t="str">
        <f>_xlfn.XLOOKUP($B257,FD_Lists!$B$4:$B$25,FD_Lists!F$4:F$25)</f>
        <v>WoC</v>
      </c>
      <c r="G257" s="12" t="s">
        <v>249</v>
      </c>
      <c r="H257" s="98" t="s">
        <v>519</v>
      </c>
      <c r="I257" s="13" t="str">
        <f t="shared" ref="I257:I320" si="10">B257&amp;H257</f>
        <v>SESC_OUT5_10_F_PR24_OFWAT</v>
      </c>
      <c r="J257" s="13" t="s">
        <v>548</v>
      </c>
      <c r="K257" s="12" t="s">
        <v>549</v>
      </c>
      <c r="L257" s="13" t="s">
        <v>119</v>
      </c>
      <c r="M257" s="14" t="str">
        <f>VLOOKUP($H257, F_Outputs_Mapping!$B$5:$F$23, 2, FALSE)</f>
        <v>Average spills per overflow - assuming 100% monitoring</v>
      </c>
      <c r="N257" s="14" t="str">
        <f>VLOOKUP($H257, F_Outputs_Mapping!$B$5:$F$23, 3, FALSE)</f>
        <v>Number</v>
      </c>
      <c r="O257" s="14">
        <f>VLOOKUP($H257, F_Outputs_Mapping!$B$5:$F$23, 4, FALSE)</f>
        <v>2</v>
      </c>
      <c r="P257" s="83">
        <v>0</v>
      </c>
      <c r="Q257" s="83">
        <v>0</v>
      </c>
      <c r="R257" s="83">
        <v>0</v>
      </c>
      <c r="S257" s="83">
        <v>0</v>
      </c>
      <c r="T257" s="83">
        <v>0</v>
      </c>
      <c r="U257" s="83">
        <v>0</v>
      </c>
      <c r="V257" s="83">
        <v>0</v>
      </c>
      <c r="W257" s="83">
        <v>0</v>
      </c>
      <c r="X257" s="83">
        <v>0</v>
      </c>
      <c r="Y257" s="83" t="s">
        <v>520</v>
      </c>
      <c r="Z257" s="83" t="s">
        <v>520</v>
      </c>
      <c r="AA257" s="83" t="s">
        <v>520</v>
      </c>
      <c r="AB257" s="83" t="s">
        <v>520</v>
      </c>
      <c r="AC257" s="83" t="s">
        <v>520</v>
      </c>
      <c r="AD257" s="128" t="s">
        <v>520</v>
      </c>
      <c r="AE257" s="128" t="s">
        <v>520</v>
      </c>
      <c r="AF257" s="128" t="s">
        <v>520</v>
      </c>
      <c r="AG257" s="128" t="s">
        <v>520</v>
      </c>
      <c r="AH257" s="128" t="s">
        <v>520</v>
      </c>
    </row>
    <row r="258" spans="2:34" hidden="1" x14ac:dyDescent="0.45">
      <c r="B258" s="11" t="s">
        <v>98</v>
      </c>
      <c r="C258" s="11" t="str">
        <f>_xlfn.XLOOKUP($B258,FD_Lists!$B$4:$B$25,FD_Lists!C$4:C$25)</f>
        <v>South West Water</v>
      </c>
      <c r="D258" s="11" t="str">
        <f>_xlfn.XLOOKUP($B258,FD_Lists!$B$4:$B$25,FD_Lists!D$4:D$25)</f>
        <v>England</v>
      </c>
      <c r="E258" s="11" t="str">
        <f>_xlfn.XLOOKUP($B258,FD_Lists!$B$4:$B$25,FD_Lists!E$4:E$25)</f>
        <v>Company</v>
      </c>
      <c r="F258" s="11" t="str">
        <f>_xlfn.XLOOKUP($B258,FD_Lists!$B$4:$B$25,FD_Lists!F$4:F$25)</f>
        <v>WaSC</v>
      </c>
      <c r="G258" s="12" t="s">
        <v>249</v>
      </c>
      <c r="H258" s="98" t="s">
        <v>519</v>
      </c>
      <c r="I258" s="13" t="str">
        <f t="shared" si="10"/>
        <v>SWBC_OUT5_10_F_PR24_OFWAT</v>
      </c>
      <c r="J258" s="13" t="s">
        <v>548</v>
      </c>
      <c r="K258" s="12" t="s">
        <v>549</v>
      </c>
      <c r="L258" s="13" t="s">
        <v>119</v>
      </c>
      <c r="M258" s="14" t="str">
        <f>VLOOKUP($H258, F_Outputs_Mapping!$B$5:$F$23, 2, FALSE)</f>
        <v>Average spills per overflow - assuming 100% monitoring</v>
      </c>
      <c r="N258" s="14" t="str">
        <f>VLOOKUP($H258, F_Outputs_Mapping!$B$5:$F$23, 3, FALSE)</f>
        <v>Number</v>
      </c>
      <c r="O258" s="14">
        <f>VLOOKUP($H258, F_Outputs_Mapping!$B$5:$F$23, 4, FALSE)</f>
        <v>2</v>
      </c>
      <c r="P258" s="83">
        <v>0</v>
      </c>
      <c r="Q258" s="83">
        <v>0</v>
      </c>
      <c r="R258" s="83">
        <v>0</v>
      </c>
      <c r="S258" s="83">
        <v>0</v>
      </c>
      <c r="T258" s="83">
        <v>0</v>
      </c>
      <c r="U258" s="83">
        <v>0</v>
      </c>
      <c r="V258" s="83">
        <v>0</v>
      </c>
      <c r="W258" s="83">
        <v>0</v>
      </c>
      <c r="X258" s="83">
        <v>0</v>
      </c>
      <c r="Y258" s="83" t="s">
        <v>520</v>
      </c>
      <c r="Z258" s="83" t="s">
        <v>520</v>
      </c>
      <c r="AA258" s="83" t="s">
        <v>520</v>
      </c>
      <c r="AB258" s="83" t="s">
        <v>520</v>
      </c>
      <c r="AC258" s="83" t="s">
        <v>520</v>
      </c>
      <c r="AD258" s="128">
        <f>ROUND(Output_Final_PCLs!O22, 2)</f>
        <v>20</v>
      </c>
      <c r="AE258" s="128">
        <f>ROUND(Output_Final_PCLs!P22, 2)</f>
        <v>19.760000000000002</v>
      </c>
      <c r="AF258" s="128">
        <f>ROUND(Output_Final_PCLs!Q22, 2)</f>
        <v>18.760000000000002</v>
      </c>
      <c r="AG258" s="128">
        <f>ROUND(Output_Final_PCLs!R22, 2)</f>
        <v>17.95</v>
      </c>
      <c r="AH258" s="128">
        <f>ROUND(Output_Final_PCLs!S22, 2)</f>
        <v>15.76</v>
      </c>
    </row>
    <row r="259" spans="2:34" hidden="1" x14ac:dyDescent="0.45">
      <c r="B259" s="11" t="s">
        <v>126</v>
      </c>
      <c r="C259" s="11" t="str">
        <f>_xlfn.XLOOKUP($B259,FD_Lists!$B$4:$B$25,FD_Lists!C$4:C$25)</f>
        <v>Bristol Water</v>
      </c>
      <c r="D259" s="11" t="str">
        <f>_xlfn.XLOOKUP($B259,FD_Lists!$B$4:$B$25,FD_Lists!D$4:D$25)</f>
        <v>England</v>
      </c>
      <c r="E259" s="11" t="str">
        <f>_xlfn.XLOOKUP($B259,FD_Lists!$B$4:$B$25,FD_Lists!E$4:E$25)</f>
        <v>Company</v>
      </c>
      <c r="F259" s="11" t="str">
        <f>_xlfn.XLOOKUP($B259,FD_Lists!$B$4:$B$25,FD_Lists!F$4:F$25)</f>
        <v>WoC</v>
      </c>
      <c r="G259" s="12" t="s">
        <v>249</v>
      </c>
      <c r="H259" s="98" t="s">
        <v>519</v>
      </c>
      <c r="I259" s="13" t="str">
        <f t="shared" si="10"/>
        <v>BRLC_OUT5_10_F_PR24_OFWAT</v>
      </c>
      <c r="J259" s="13" t="s">
        <v>548</v>
      </c>
      <c r="K259" s="12" t="s">
        <v>549</v>
      </c>
      <c r="L259" s="13" t="s">
        <v>119</v>
      </c>
      <c r="M259" s="14" t="str">
        <f>VLOOKUP($H259, F_Outputs_Mapping!$B$5:$F$23, 2, FALSE)</f>
        <v>Average spills per overflow - assuming 100% monitoring</v>
      </c>
      <c r="N259" s="14" t="str">
        <f>VLOOKUP($H259, F_Outputs_Mapping!$B$5:$F$23, 3, FALSE)</f>
        <v>Number</v>
      </c>
      <c r="O259" s="14">
        <f>VLOOKUP($H259, F_Outputs_Mapping!$B$5:$F$23, 4, FALSE)</f>
        <v>2</v>
      </c>
      <c r="P259" s="83">
        <v>0</v>
      </c>
      <c r="Q259" s="83">
        <v>0</v>
      </c>
      <c r="R259" s="83">
        <v>0</v>
      </c>
      <c r="S259" s="83">
        <v>0</v>
      </c>
      <c r="T259" s="83">
        <v>0</v>
      </c>
      <c r="U259" s="83">
        <v>0</v>
      </c>
      <c r="V259" s="83">
        <v>0</v>
      </c>
      <c r="W259" s="83">
        <v>0</v>
      </c>
      <c r="X259" s="83">
        <v>0</v>
      </c>
      <c r="Y259" s="83" t="s">
        <v>520</v>
      </c>
      <c r="Z259" s="83" t="s">
        <v>520</v>
      </c>
      <c r="AA259" s="83" t="s">
        <v>520</v>
      </c>
      <c r="AB259" s="83" t="s">
        <v>520</v>
      </c>
      <c r="AC259" s="83" t="s">
        <v>520</v>
      </c>
      <c r="AD259" s="83" t="s">
        <v>520</v>
      </c>
      <c r="AE259" s="83" t="s">
        <v>520</v>
      </c>
      <c r="AF259" s="83" t="s">
        <v>520</v>
      </c>
      <c r="AG259" s="83" t="s">
        <v>520</v>
      </c>
      <c r="AH259" s="83" t="s">
        <v>520</v>
      </c>
    </row>
    <row r="260" spans="2:34" x14ac:dyDescent="0.45">
      <c r="B260" s="10" t="s">
        <v>73</v>
      </c>
      <c r="C260" s="11" t="str">
        <f>_xlfn.XLOOKUP($B260,FD_Lists!$B$4:$B$25,FD_Lists!C$4:C$25)</f>
        <v>Anglian Water</v>
      </c>
      <c r="D260" s="11" t="str">
        <f>_xlfn.XLOOKUP($B260,FD_Lists!$B$4:$B$25,FD_Lists!D$4:D$25)</f>
        <v>England</v>
      </c>
      <c r="E260" s="11" t="str">
        <f>_xlfn.XLOOKUP($B260,FD_Lists!$B$4:$B$25,FD_Lists!E$4:E$25)</f>
        <v>Company</v>
      </c>
      <c r="F260" s="11" t="str">
        <f>_xlfn.XLOOKUP($B260,FD_Lists!$B$4:$B$25,FD_Lists!F$4:F$25)</f>
        <v>WaSC</v>
      </c>
      <c r="G260" s="12" t="s">
        <v>109</v>
      </c>
      <c r="H260" s="98" t="s">
        <v>162</v>
      </c>
      <c r="I260" s="13" t="str">
        <f t="shared" si="10"/>
        <v>ANHC_PR24_SOF_OUTTURN_1_OFWAT</v>
      </c>
      <c r="J260" s="13" t="s">
        <v>548</v>
      </c>
      <c r="K260" s="12" t="s">
        <v>549</v>
      </c>
      <c r="L260" s="13" t="s">
        <v>119</v>
      </c>
      <c r="M260" s="14" t="str">
        <f>VLOOKUP($H260, F_Outputs_Mapping!$B$5:$F$23, 2, FALSE)</f>
        <v>Average number of monitored spills per monitored overflow (Outturn as reported to EA and NRW)</v>
      </c>
      <c r="N260" s="14" t="str">
        <f>VLOOKUP($H260, F_Outputs_Mapping!$B$5:$F$23, 3, FALSE)</f>
        <v>Number</v>
      </c>
      <c r="O260" s="14">
        <f>VLOOKUP($H260, F_Outputs_Mapping!$B$5:$F$23, 4, FALSE)</f>
        <v>2</v>
      </c>
      <c r="P260" s="83" t="s">
        <v>520</v>
      </c>
      <c r="Q260" s="83" t="s">
        <v>520</v>
      </c>
      <c r="R260" s="83" t="s">
        <v>520</v>
      </c>
      <c r="S260" s="83" t="s">
        <v>520</v>
      </c>
      <c r="T260" s="83" t="s">
        <v>520</v>
      </c>
      <c r="U260" s="83" t="s">
        <v>520</v>
      </c>
      <c r="V260" s="83" t="s">
        <v>520</v>
      </c>
      <c r="W260" s="83" t="s">
        <v>520</v>
      </c>
      <c r="X260" s="83" t="s">
        <v>520</v>
      </c>
      <c r="Y260" s="128">
        <f>Input_Data_Historical!D19</f>
        <v>24.51</v>
      </c>
      <c r="Z260" s="128">
        <f>Input_Data_Historical!E19</f>
        <v>25.6</v>
      </c>
      <c r="AA260" s="128">
        <f>Input_Data_Historical!F19</f>
        <v>15.26</v>
      </c>
      <c r="AB260" s="128">
        <f>Input_Data_Historical!G19</f>
        <v>22.22</v>
      </c>
      <c r="AC260" s="83" t="s">
        <v>520</v>
      </c>
      <c r="AD260" s="83" t="s">
        <v>520</v>
      </c>
      <c r="AE260" s="83" t="s">
        <v>520</v>
      </c>
      <c r="AF260" s="83" t="s">
        <v>520</v>
      </c>
      <c r="AG260" s="83" t="s">
        <v>520</v>
      </c>
      <c r="AH260" s="83" t="s">
        <v>520</v>
      </c>
    </row>
    <row r="261" spans="2:34" x14ac:dyDescent="0.45">
      <c r="B261" s="11" t="s">
        <v>94</v>
      </c>
      <c r="C261" s="11" t="str">
        <f>_xlfn.XLOOKUP($B261,FD_Lists!$B$4:$B$25,FD_Lists!C$4:C$25)</f>
        <v>Dŵr Cymru</v>
      </c>
      <c r="D261" s="11" t="str">
        <f>_xlfn.XLOOKUP($B261,FD_Lists!$B$4:$B$25,FD_Lists!D$4:D$25)</f>
        <v>Wales</v>
      </c>
      <c r="E261" s="11" t="str">
        <f>_xlfn.XLOOKUP($B261,FD_Lists!$B$4:$B$25,FD_Lists!E$4:E$25)</f>
        <v>Company</v>
      </c>
      <c r="F261" s="11" t="str">
        <f>_xlfn.XLOOKUP($B261,FD_Lists!$B$4:$B$25,FD_Lists!F$4:F$25)</f>
        <v>WaSC</v>
      </c>
      <c r="G261" s="12" t="s">
        <v>109</v>
      </c>
      <c r="H261" s="98" t="s">
        <v>162</v>
      </c>
      <c r="I261" s="13" t="str">
        <f t="shared" si="10"/>
        <v>WSHC_PR24_SOF_OUTTURN_1_OFWAT</v>
      </c>
      <c r="J261" s="13" t="s">
        <v>548</v>
      </c>
      <c r="K261" s="12" t="s">
        <v>549</v>
      </c>
      <c r="L261" s="13" t="s">
        <v>119</v>
      </c>
      <c r="M261" s="14" t="str">
        <f>VLOOKUP($H261, F_Outputs_Mapping!$B$5:$F$23, 2, FALSE)</f>
        <v>Average number of monitored spills per monitored overflow (Outturn as reported to EA and NRW)</v>
      </c>
      <c r="N261" s="14" t="str">
        <f>VLOOKUP($H261, F_Outputs_Mapping!$B$5:$F$23, 3, FALSE)</f>
        <v>Number</v>
      </c>
      <c r="O261" s="14">
        <f>VLOOKUP($H261, F_Outputs_Mapping!$B$5:$F$23, 4, FALSE)</f>
        <v>2</v>
      </c>
      <c r="P261" s="83" t="s">
        <v>520</v>
      </c>
      <c r="Q261" s="83" t="s">
        <v>520</v>
      </c>
      <c r="R261" s="83" t="s">
        <v>520</v>
      </c>
      <c r="S261" s="83" t="s">
        <v>520</v>
      </c>
      <c r="T261" s="83" t="s">
        <v>520</v>
      </c>
      <c r="U261" s="83" t="s">
        <v>520</v>
      </c>
      <c r="V261" s="83" t="s">
        <v>520</v>
      </c>
      <c r="W261" s="83" t="s">
        <v>520</v>
      </c>
      <c r="X261" s="83" t="s">
        <v>520</v>
      </c>
      <c r="Y261" s="128">
        <f>Input_Data_Historical!D20</f>
        <v>54.8</v>
      </c>
      <c r="Z261" s="128">
        <f>Input_Data_Historical!E20</f>
        <v>43.4</v>
      </c>
      <c r="AA261" s="128">
        <f>Input_Data_Historical!F20</f>
        <v>38.35</v>
      </c>
      <c r="AB261" s="128">
        <f>Input_Data_Historical!G20</f>
        <v>52.7</v>
      </c>
      <c r="AC261" s="83" t="s">
        <v>520</v>
      </c>
      <c r="AD261" s="83" t="s">
        <v>520</v>
      </c>
      <c r="AE261" s="83" t="s">
        <v>520</v>
      </c>
      <c r="AF261" s="83" t="s">
        <v>520</v>
      </c>
      <c r="AG261" s="83" t="s">
        <v>520</v>
      </c>
      <c r="AH261" s="83" t="s">
        <v>520</v>
      </c>
    </row>
    <row r="262" spans="2:34" x14ac:dyDescent="0.45">
      <c r="B262" s="11" t="s">
        <v>95</v>
      </c>
      <c r="C262" s="11" t="str">
        <f>_xlfn.XLOOKUP($B262,FD_Lists!$B$4:$B$25,FD_Lists!C$4:C$25)</f>
        <v>Hafren Dyfrdwy</v>
      </c>
      <c r="D262" s="11" t="str">
        <f>_xlfn.XLOOKUP($B262,FD_Lists!$B$4:$B$25,FD_Lists!D$4:D$25)</f>
        <v>Wales</v>
      </c>
      <c r="E262" s="11" t="str">
        <f>_xlfn.XLOOKUP($B262,FD_Lists!$B$4:$B$25,FD_Lists!E$4:E$25)</f>
        <v>Company</v>
      </c>
      <c r="F262" s="11" t="str">
        <f>_xlfn.XLOOKUP($B262,FD_Lists!$B$4:$B$25,FD_Lists!F$4:F$25)</f>
        <v>WaSC</v>
      </c>
      <c r="G262" s="12" t="s">
        <v>109</v>
      </c>
      <c r="H262" s="98" t="s">
        <v>162</v>
      </c>
      <c r="I262" s="13" t="str">
        <f t="shared" si="10"/>
        <v>HDDC_PR24_SOF_OUTTURN_1_OFWAT</v>
      </c>
      <c r="J262" s="13" t="s">
        <v>548</v>
      </c>
      <c r="K262" s="12" t="s">
        <v>549</v>
      </c>
      <c r="L262" s="13" t="s">
        <v>119</v>
      </c>
      <c r="M262" s="14" t="str">
        <f>VLOOKUP($H262, F_Outputs_Mapping!$B$5:$F$23, 2, FALSE)</f>
        <v>Average number of monitored spills per monitored overflow (Outturn as reported to EA and NRW)</v>
      </c>
      <c r="N262" s="14" t="str">
        <f>VLOOKUP($H262, F_Outputs_Mapping!$B$5:$F$23, 3, FALSE)</f>
        <v>Number</v>
      </c>
      <c r="O262" s="14">
        <f>VLOOKUP($H262, F_Outputs_Mapping!$B$5:$F$23, 4, FALSE)</f>
        <v>2</v>
      </c>
      <c r="P262" s="83" t="s">
        <v>520</v>
      </c>
      <c r="Q262" s="83" t="s">
        <v>520</v>
      </c>
      <c r="R262" s="83" t="s">
        <v>520</v>
      </c>
      <c r="S262" s="83" t="s">
        <v>520</v>
      </c>
      <c r="T262" s="83" t="s">
        <v>520</v>
      </c>
      <c r="U262" s="83" t="s">
        <v>520</v>
      </c>
      <c r="V262" s="83" t="s">
        <v>520</v>
      </c>
      <c r="W262" s="83" t="s">
        <v>520</v>
      </c>
      <c r="X262" s="83" t="s">
        <v>520</v>
      </c>
      <c r="Y262" s="128">
        <f>Input_Data_Historical!D21</f>
        <v>27</v>
      </c>
      <c r="Z262" s="128">
        <f>Input_Data_Historical!E21</f>
        <v>35.64</v>
      </c>
      <c r="AA262" s="128">
        <f>Input_Data_Historical!F21</f>
        <v>29.02</v>
      </c>
      <c r="AB262" s="128">
        <f>Input_Data_Historical!G21</f>
        <v>38.76</v>
      </c>
      <c r="AC262" s="83" t="s">
        <v>520</v>
      </c>
      <c r="AD262" s="83" t="s">
        <v>520</v>
      </c>
      <c r="AE262" s="83" t="s">
        <v>520</v>
      </c>
      <c r="AF262" s="83" t="s">
        <v>520</v>
      </c>
      <c r="AG262" s="83" t="s">
        <v>520</v>
      </c>
      <c r="AH262" s="83" t="s">
        <v>520</v>
      </c>
    </row>
    <row r="263" spans="2:34" x14ac:dyDescent="0.45">
      <c r="B263" s="11" t="s">
        <v>96</v>
      </c>
      <c r="C263" s="11" t="str">
        <f>_xlfn.XLOOKUP($B263,FD_Lists!$B$4:$B$25,FD_Lists!C$4:C$25)</f>
        <v>Northumbrian Water</v>
      </c>
      <c r="D263" s="11" t="str">
        <f>_xlfn.XLOOKUP($B263,FD_Lists!$B$4:$B$25,FD_Lists!D$4:D$25)</f>
        <v>England</v>
      </c>
      <c r="E263" s="11" t="str">
        <f>_xlfn.XLOOKUP($B263,FD_Lists!$B$4:$B$25,FD_Lists!E$4:E$25)</f>
        <v>Company</v>
      </c>
      <c r="F263" s="11" t="str">
        <f>_xlfn.XLOOKUP($B263,FD_Lists!$B$4:$B$25,FD_Lists!F$4:F$25)</f>
        <v>WaSC</v>
      </c>
      <c r="G263" s="12" t="s">
        <v>109</v>
      </c>
      <c r="H263" s="98" t="s">
        <v>162</v>
      </c>
      <c r="I263" s="13" t="str">
        <f t="shared" si="10"/>
        <v>NESC_PR24_SOF_OUTTURN_1_OFWAT</v>
      </c>
      <c r="J263" s="13" t="s">
        <v>548</v>
      </c>
      <c r="K263" s="12" t="s">
        <v>549</v>
      </c>
      <c r="L263" s="13" t="s">
        <v>119</v>
      </c>
      <c r="M263" s="14" t="str">
        <f>VLOOKUP($H263, F_Outputs_Mapping!$B$5:$F$23, 2, FALSE)</f>
        <v>Average number of monitored spills per monitored overflow (Outturn as reported to EA and NRW)</v>
      </c>
      <c r="N263" s="14" t="str">
        <f>VLOOKUP($H263, F_Outputs_Mapping!$B$5:$F$23, 3, FALSE)</f>
        <v>Number</v>
      </c>
      <c r="O263" s="14">
        <f>VLOOKUP($H263, F_Outputs_Mapping!$B$5:$F$23, 4, FALSE)</f>
        <v>2</v>
      </c>
      <c r="P263" s="83" t="s">
        <v>520</v>
      </c>
      <c r="Q263" s="83" t="s">
        <v>520</v>
      </c>
      <c r="R263" s="83" t="s">
        <v>520</v>
      </c>
      <c r="S263" s="83" t="s">
        <v>520</v>
      </c>
      <c r="T263" s="83" t="s">
        <v>520</v>
      </c>
      <c r="U263" s="83" t="s">
        <v>520</v>
      </c>
      <c r="V263" s="83" t="s">
        <v>520</v>
      </c>
      <c r="W263" s="83" t="s">
        <v>520</v>
      </c>
      <c r="X263" s="83" t="s">
        <v>520</v>
      </c>
      <c r="Y263" s="128">
        <f>Input_Data_Historical!D22</f>
        <v>21.88</v>
      </c>
      <c r="Z263" s="128">
        <f>Input_Data_Historical!E22</f>
        <v>25.34</v>
      </c>
      <c r="AA263" s="128">
        <f>Input_Data_Historical!F22</f>
        <v>20.3</v>
      </c>
      <c r="AB263" s="128">
        <f>Input_Data_Historical!G22</f>
        <v>30.07</v>
      </c>
      <c r="AC263" s="83" t="s">
        <v>520</v>
      </c>
      <c r="AD263" s="83" t="s">
        <v>520</v>
      </c>
      <c r="AE263" s="83" t="s">
        <v>520</v>
      </c>
      <c r="AF263" s="83" t="s">
        <v>520</v>
      </c>
      <c r="AG263" s="83" t="s">
        <v>520</v>
      </c>
      <c r="AH263" s="83" t="s">
        <v>520</v>
      </c>
    </row>
    <row r="264" spans="2:34" x14ac:dyDescent="0.45">
      <c r="B264" s="11" t="s">
        <v>97</v>
      </c>
      <c r="C264" s="11" t="str">
        <f>_xlfn.XLOOKUP($B264,FD_Lists!$B$4:$B$25,FD_Lists!C$4:C$25)</f>
        <v>Severn Trent Water</v>
      </c>
      <c r="D264" s="11" t="str">
        <f>_xlfn.XLOOKUP($B264,FD_Lists!$B$4:$B$25,FD_Lists!D$4:D$25)</f>
        <v>England</v>
      </c>
      <c r="E264" s="11" t="str">
        <f>_xlfn.XLOOKUP($B264,FD_Lists!$B$4:$B$25,FD_Lists!E$4:E$25)</f>
        <v>Company</v>
      </c>
      <c r="F264" s="11" t="str">
        <f>_xlfn.XLOOKUP($B264,FD_Lists!$B$4:$B$25,FD_Lists!F$4:F$25)</f>
        <v>WaSC</v>
      </c>
      <c r="G264" s="12" t="s">
        <v>109</v>
      </c>
      <c r="H264" s="98" t="s">
        <v>162</v>
      </c>
      <c r="I264" s="13" t="str">
        <f t="shared" si="10"/>
        <v>SVEC_PR24_SOF_OUTTURN_1_OFWAT</v>
      </c>
      <c r="J264" s="13" t="s">
        <v>548</v>
      </c>
      <c r="K264" s="12" t="s">
        <v>549</v>
      </c>
      <c r="L264" s="13" t="s">
        <v>119</v>
      </c>
      <c r="M264" s="14" t="str">
        <f>VLOOKUP($H264, F_Outputs_Mapping!$B$5:$F$23, 2, FALSE)</f>
        <v>Average number of monitored spills per monitored overflow (Outturn as reported to EA and NRW)</v>
      </c>
      <c r="N264" s="14" t="str">
        <f>VLOOKUP($H264, F_Outputs_Mapping!$B$5:$F$23, 3, FALSE)</f>
        <v>Number</v>
      </c>
      <c r="O264" s="14">
        <f>VLOOKUP($H264, F_Outputs_Mapping!$B$5:$F$23, 4, FALSE)</f>
        <v>2</v>
      </c>
      <c r="P264" s="83" t="s">
        <v>520</v>
      </c>
      <c r="Q264" s="83" t="s">
        <v>520</v>
      </c>
      <c r="R264" s="83" t="s">
        <v>520</v>
      </c>
      <c r="S264" s="83" t="s">
        <v>520</v>
      </c>
      <c r="T264" s="83" t="s">
        <v>520</v>
      </c>
      <c r="U264" s="83" t="s">
        <v>520</v>
      </c>
      <c r="V264" s="83" t="s">
        <v>520</v>
      </c>
      <c r="W264" s="83" t="s">
        <v>520</v>
      </c>
      <c r="X264" s="83" t="s">
        <v>520</v>
      </c>
      <c r="Y264" s="128">
        <f>Input_Data_Historical!D23</f>
        <v>26.79</v>
      </c>
      <c r="Z264" s="128">
        <f>Input_Data_Historical!E23</f>
        <v>24.74</v>
      </c>
      <c r="AA264" s="128">
        <f>Input_Data_Historical!F23</f>
        <v>18.36</v>
      </c>
      <c r="AB264" s="128">
        <f>Input_Data_Historical!G23</f>
        <v>24.89</v>
      </c>
      <c r="AC264" s="83" t="s">
        <v>520</v>
      </c>
      <c r="AD264" s="83" t="s">
        <v>520</v>
      </c>
      <c r="AE264" s="83" t="s">
        <v>520</v>
      </c>
      <c r="AF264" s="83" t="s">
        <v>520</v>
      </c>
      <c r="AG264" s="83" t="s">
        <v>520</v>
      </c>
      <c r="AH264" s="83" t="s">
        <v>520</v>
      </c>
    </row>
    <row r="265" spans="2:34" x14ac:dyDescent="0.45">
      <c r="B265" s="11" t="s">
        <v>99</v>
      </c>
      <c r="C265" s="11" t="str">
        <f>_xlfn.XLOOKUP($B265,FD_Lists!$B$4:$B$25,FD_Lists!C$4:C$25)</f>
        <v>Southern Water</v>
      </c>
      <c r="D265" s="11" t="str">
        <f>_xlfn.XLOOKUP($B265,FD_Lists!$B$4:$B$25,FD_Lists!D$4:D$25)</f>
        <v>England</v>
      </c>
      <c r="E265" s="11" t="str">
        <f>_xlfn.XLOOKUP($B265,FD_Lists!$B$4:$B$25,FD_Lists!E$4:E$25)</f>
        <v>Company</v>
      </c>
      <c r="F265" s="11" t="str">
        <f>_xlfn.XLOOKUP($B265,FD_Lists!$B$4:$B$25,FD_Lists!F$4:F$25)</f>
        <v>WaSC</v>
      </c>
      <c r="G265" s="12" t="s">
        <v>109</v>
      </c>
      <c r="H265" s="98" t="s">
        <v>162</v>
      </c>
      <c r="I265" s="13" t="str">
        <f t="shared" si="10"/>
        <v>SRNC_PR24_SOF_OUTTURN_1_OFWAT</v>
      </c>
      <c r="J265" s="13" t="s">
        <v>548</v>
      </c>
      <c r="K265" s="12" t="s">
        <v>549</v>
      </c>
      <c r="L265" s="13" t="s">
        <v>119</v>
      </c>
      <c r="M265" s="14" t="str">
        <f>VLOOKUP($H265, F_Outputs_Mapping!$B$5:$F$23, 2, FALSE)</f>
        <v>Average number of monitored spills per monitored overflow (Outturn as reported to EA and NRW)</v>
      </c>
      <c r="N265" s="14" t="str">
        <f>VLOOKUP($H265, F_Outputs_Mapping!$B$5:$F$23, 3, FALSE)</f>
        <v>Number</v>
      </c>
      <c r="O265" s="14">
        <f>VLOOKUP($H265, F_Outputs_Mapping!$B$5:$F$23, 4, FALSE)</f>
        <v>2</v>
      </c>
      <c r="P265" s="83" t="s">
        <v>520</v>
      </c>
      <c r="Q265" s="83" t="s">
        <v>520</v>
      </c>
      <c r="R265" s="83" t="s">
        <v>520</v>
      </c>
      <c r="S265" s="83" t="s">
        <v>520</v>
      </c>
      <c r="T265" s="83" t="s">
        <v>520</v>
      </c>
      <c r="U265" s="83" t="s">
        <v>520</v>
      </c>
      <c r="V265" s="83" t="s">
        <v>520</v>
      </c>
      <c r="W265" s="83" t="s">
        <v>520</v>
      </c>
      <c r="X265" s="83" t="s">
        <v>520</v>
      </c>
      <c r="Y265" s="128">
        <f>Input_Data_Historical!D24</f>
        <v>20.93</v>
      </c>
      <c r="Z265" s="128">
        <f>Input_Data_Historical!E24</f>
        <v>20.23</v>
      </c>
      <c r="AA265" s="128">
        <f>Input_Data_Historical!F24</f>
        <v>17.77</v>
      </c>
      <c r="AB265" s="128">
        <f>Input_Data_Historical!G24</f>
        <v>30.66</v>
      </c>
      <c r="AC265" s="83" t="s">
        <v>520</v>
      </c>
      <c r="AD265" s="83" t="s">
        <v>520</v>
      </c>
      <c r="AE265" s="83" t="s">
        <v>520</v>
      </c>
      <c r="AF265" s="83" t="s">
        <v>520</v>
      </c>
      <c r="AG265" s="83" t="s">
        <v>520</v>
      </c>
      <c r="AH265" s="83" t="s">
        <v>520</v>
      </c>
    </row>
    <row r="266" spans="2:34" x14ac:dyDescent="0.45">
      <c r="B266" s="11" t="s">
        <v>100</v>
      </c>
      <c r="C266" s="11" t="str">
        <f>_xlfn.XLOOKUP($B266,FD_Lists!$B$4:$B$25,FD_Lists!C$4:C$25)</f>
        <v>Thames Water</v>
      </c>
      <c r="D266" s="11" t="str">
        <f>_xlfn.XLOOKUP($B266,FD_Lists!$B$4:$B$25,FD_Lists!D$4:D$25)</f>
        <v>England</v>
      </c>
      <c r="E266" s="11" t="str">
        <f>_xlfn.XLOOKUP($B266,FD_Lists!$B$4:$B$25,FD_Lists!E$4:E$25)</f>
        <v>Company</v>
      </c>
      <c r="F266" s="11" t="str">
        <f>_xlfn.XLOOKUP($B266,FD_Lists!$B$4:$B$25,FD_Lists!F$4:F$25)</f>
        <v>WaSC</v>
      </c>
      <c r="G266" s="12" t="s">
        <v>109</v>
      </c>
      <c r="H266" s="98" t="s">
        <v>162</v>
      </c>
      <c r="I266" s="13" t="str">
        <f t="shared" si="10"/>
        <v>TMSC_PR24_SOF_OUTTURN_1_OFWAT</v>
      </c>
      <c r="J266" s="13" t="s">
        <v>548</v>
      </c>
      <c r="K266" s="12" t="s">
        <v>549</v>
      </c>
      <c r="L266" s="13" t="s">
        <v>119</v>
      </c>
      <c r="M266" s="14" t="str">
        <f>VLOOKUP($H266, F_Outputs_Mapping!$B$5:$F$23, 2, FALSE)</f>
        <v>Average number of monitored spills per monitored overflow (Outturn as reported to EA and NRW)</v>
      </c>
      <c r="N266" s="14" t="str">
        <f>VLOOKUP($H266, F_Outputs_Mapping!$B$5:$F$23, 3, FALSE)</f>
        <v>Number</v>
      </c>
      <c r="O266" s="14">
        <f>VLOOKUP($H266, F_Outputs_Mapping!$B$5:$F$23, 4, FALSE)</f>
        <v>2</v>
      </c>
      <c r="P266" s="83" t="s">
        <v>520</v>
      </c>
      <c r="Q266" s="83" t="s">
        <v>520</v>
      </c>
      <c r="R266" s="83" t="s">
        <v>520</v>
      </c>
      <c r="S266" s="83" t="s">
        <v>520</v>
      </c>
      <c r="T266" s="83" t="s">
        <v>520</v>
      </c>
      <c r="U266" s="83" t="s">
        <v>520</v>
      </c>
      <c r="V266" s="83" t="s">
        <v>520</v>
      </c>
      <c r="W266" s="83" t="s">
        <v>520</v>
      </c>
      <c r="X266" s="83" t="s">
        <v>520</v>
      </c>
      <c r="Y266" s="128">
        <f>Input_Data_Historical!D25</f>
        <v>39.83</v>
      </c>
      <c r="Z266" s="128">
        <f>Input_Data_Historical!E25</f>
        <v>31.92</v>
      </c>
      <c r="AA266" s="128">
        <f>Input_Data_Historical!F25</f>
        <v>16.98</v>
      </c>
      <c r="AB266" s="128">
        <f>Input_Data_Historical!G25</f>
        <v>27.85</v>
      </c>
      <c r="AC266" s="83" t="s">
        <v>520</v>
      </c>
      <c r="AD266" s="83" t="s">
        <v>520</v>
      </c>
      <c r="AE266" s="83" t="s">
        <v>520</v>
      </c>
      <c r="AF266" s="83" t="s">
        <v>520</v>
      </c>
      <c r="AG266" s="83" t="s">
        <v>520</v>
      </c>
      <c r="AH266" s="83" t="s">
        <v>520</v>
      </c>
    </row>
    <row r="267" spans="2:34" x14ac:dyDescent="0.45">
      <c r="B267" s="11" t="s">
        <v>101</v>
      </c>
      <c r="C267" s="11" t="str">
        <f>_xlfn.XLOOKUP($B267,FD_Lists!$B$4:$B$25,FD_Lists!C$4:C$25)</f>
        <v xml:space="preserve">United Utilities </v>
      </c>
      <c r="D267" s="11" t="str">
        <f>_xlfn.XLOOKUP($B267,FD_Lists!$B$4:$B$25,FD_Lists!D$4:D$25)</f>
        <v>England</v>
      </c>
      <c r="E267" s="11" t="str">
        <f>_xlfn.XLOOKUP($B267,FD_Lists!$B$4:$B$25,FD_Lists!E$4:E$25)</f>
        <v>Company</v>
      </c>
      <c r="F267" s="11" t="str">
        <f>_xlfn.XLOOKUP($B267,FD_Lists!$B$4:$B$25,FD_Lists!F$4:F$25)</f>
        <v>WaSC</v>
      </c>
      <c r="G267" s="12" t="s">
        <v>109</v>
      </c>
      <c r="H267" s="98" t="s">
        <v>162</v>
      </c>
      <c r="I267" s="13" t="str">
        <f t="shared" si="10"/>
        <v>NWTC_PR24_SOF_OUTTURN_1_OFWAT</v>
      </c>
      <c r="J267" s="13" t="s">
        <v>548</v>
      </c>
      <c r="K267" s="12" t="s">
        <v>549</v>
      </c>
      <c r="L267" s="13" t="s">
        <v>119</v>
      </c>
      <c r="M267" s="14" t="str">
        <f>VLOOKUP($H267, F_Outputs_Mapping!$B$5:$F$23, 2, FALSE)</f>
        <v>Average number of monitored spills per monitored overflow (Outturn as reported to EA and NRW)</v>
      </c>
      <c r="N267" s="14" t="str">
        <f>VLOOKUP($H267, F_Outputs_Mapping!$B$5:$F$23, 3, FALSE)</f>
        <v>Number</v>
      </c>
      <c r="O267" s="14">
        <f>VLOOKUP($H267, F_Outputs_Mapping!$B$5:$F$23, 4, FALSE)</f>
        <v>2</v>
      </c>
      <c r="P267" s="83" t="s">
        <v>520</v>
      </c>
      <c r="Q267" s="83" t="s">
        <v>520</v>
      </c>
      <c r="R267" s="83" t="s">
        <v>520</v>
      </c>
      <c r="S267" s="83" t="s">
        <v>520</v>
      </c>
      <c r="T267" s="83" t="s">
        <v>520</v>
      </c>
      <c r="U267" s="83" t="s">
        <v>520</v>
      </c>
      <c r="V267" s="83" t="s">
        <v>520</v>
      </c>
      <c r="W267" s="83" t="s">
        <v>520</v>
      </c>
      <c r="X267" s="83" t="s">
        <v>520</v>
      </c>
      <c r="Y267" s="128">
        <f>Input_Data_Historical!D26</f>
        <v>59.19</v>
      </c>
      <c r="Z267" s="128">
        <f>Input_Data_Historical!E26</f>
        <v>41.75</v>
      </c>
      <c r="AA267" s="128">
        <f>Input_Data_Historical!F26</f>
        <v>35.130000000000003</v>
      </c>
      <c r="AB267" s="128">
        <f>Input_Data_Historical!G26</f>
        <v>45.43</v>
      </c>
      <c r="AC267" s="83" t="s">
        <v>520</v>
      </c>
      <c r="AD267" s="83" t="s">
        <v>520</v>
      </c>
      <c r="AE267" s="83" t="s">
        <v>520</v>
      </c>
      <c r="AF267" s="83" t="s">
        <v>520</v>
      </c>
      <c r="AG267" s="83" t="s">
        <v>520</v>
      </c>
      <c r="AH267" s="83" t="s">
        <v>520</v>
      </c>
    </row>
    <row r="268" spans="2:34" x14ac:dyDescent="0.45">
      <c r="B268" s="11" t="s">
        <v>102</v>
      </c>
      <c r="C268" s="11" t="str">
        <f>_xlfn.XLOOKUP($B268,FD_Lists!$B$4:$B$25,FD_Lists!C$4:C$25)</f>
        <v>Wessex Water</v>
      </c>
      <c r="D268" s="11" t="str">
        <f>_xlfn.XLOOKUP($B268,FD_Lists!$B$4:$B$25,FD_Lists!D$4:D$25)</f>
        <v>England</v>
      </c>
      <c r="E268" s="11" t="str">
        <f>_xlfn.XLOOKUP($B268,FD_Lists!$B$4:$B$25,FD_Lists!E$4:E$25)</f>
        <v>Company</v>
      </c>
      <c r="F268" s="11" t="str">
        <f>_xlfn.XLOOKUP($B268,FD_Lists!$B$4:$B$25,FD_Lists!F$4:F$25)</f>
        <v>WaSC</v>
      </c>
      <c r="G268" s="12" t="s">
        <v>109</v>
      </c>
      <c r="H268" s="98" t="s">
        <v>162</v>
      </c>
      <c r="I268" s="13" t="str">
        <f t="shared" si="10"/>
        <v>WSXC_PR24_SOF_OUTTURN_1_OFWAT</v>
      </c>
      <c r="J268" s="13" t="s">
        <v>548</v>
      </c>
      <c r="K268" s="12" t="s">
        <v>549</v>
      </c>
      <c r="L268" s="13" t="s">
        <v>119</v>
      </c>
      <c r="M268" s="14" t="str">
        <f>VLOOKUP($H268, F_Outputs_Mapping!$B$5:$F$23, 2, FALSE)</f>
        <v>Average number of monitored spills per monitored overflow (Outturn as reported to EA and NRW)</v>
      </c>
      <c r="N268" s="14" t="str">
        <f>VLOOKUP($H268, F_Outputs_Mapping!$B$5:$F$23, 3, FALSE)</f>
        <v>Number</v>
      </c>
      <c r="O268" s="14">
        <f>VLOOKUP($H268, F_Outputs_Mapping!$B$5:$F$23, 4, FALSE)</f>
        <v>2</v>
      </c>
      <c r="P268" s="83" t="s">
        <v>520</v>
      </c>
      <c r="Q268" s="83" t="s">
        <v>520</v>
      </c>
      <c r="R268" s="83" t="s">
        <v>520</v>
      </c>
      <c r="S268" s="83" t="s">
        <v>520</v>
      </c>
      <c r="T268" s="83" t="s">
        <v>520</v>
      </c>
      <c r="U268" s="83" t="s">
        <v>520</v>
      </c>
      <c r="V268" s="83" t="s">
        <v>520</v>
      </c>
      <c r="W268" s="83" t="s">
        <v>520</v>
      </c>
      <c r="X268" s="83" t="s">
        <v>520</v>
      </c>
      <c r="Y268" s="128">
        <f>Input_Data_Historical!D27</f>
        <v>29.77</v>
      </c>
      <c r="Z268" s="128">
        <f>Input_Data_Historical!E27</f>
        <v>22.53</v>
      </c>
      <c r="AA268" s="128">
        <f>Input_Data_Historical!F27</f>
        <v>18.510000000000002</v>
      </c>
      <c r="AB268" s="128">
        <f>Input_Data_Historical!G27</f>
        <v>32.01</v>
      </c>
      <c r="AC268" s="83" t="s">
        <v>520</v>
      </c>
      <c r="AD268" s="83" t="s">
        <v>520</v>
      </c>
      <c r="AE268" s="83" t="s">
        <v>520</v>
      </c>
      <c r="AF268" s="83" t="s">
        <v>520</v>
      </c>
      <c r="AG268" s="83" t="s">
        <v>520</v>
      </c>
      <c r="AH268" s="83" t="s">
        <v>520</v>
      </c>
    </row>
    <row r="269" spans="2:34" x14ac:dyDescent="0.45">
      <c r="B269" s="11" t="s">
        <v>103</v>
      </c>
      <c r="C269" s="11" t="str">
        <f>_xlfn.XLOOKUP($B269,FD_Lists!$B$4:$B$25,FD_Lists!C$4:C$25)</f>
        <v>Yorkshire Water</v>
      </c>
      <c r="D269" s="11" t="str">
        <f>_xlfn.XLOOKUP($B269,FD_Lists!$B$4:$B$25,FD_Lists!D$4:D$25)</f>
        <v>England</v>
      </c>
      <c r="E269" s="11" t="str">
        <f>_xlfn.XLOOKUP($B269,FD_Lists!$B$4:$B$25,FD_Lists!E$4:E$25)</f>
        <v>Company</v>
      </c>
      <c r="F269" s="11" t="str">
        <f>_xlfn.XLOOKUP($B269,FD_Lists!$B$4:$B$25,FD_Lists!F$4:F$25)</f>
        <v>WaSC</v>
      </c>
      <c r="G269" s="12" t="s">
        <v>109</v>
      </c>
      <c r="H269" s="98" t="s">
        <v>162</v>
      </c>
      <c r="I269" s="13" t="str">
        <f t="shared" si="10"/>
        <v>YKYC_PR24_SOF_OUTTURN_1_OFWAT</v>
      </c>
      <c r="J269" s="13" t="s">
        <v>548</v>
      </c>
      <c r="K269" s="12" t="s">
        <v>549</v>
      </c>
      <c r="L269" s="13" t="s">
        <v>119</v>
      </c>
      <c r="M269" s="14" t="str">
        <f>VLOOKUP($H269, F_Outputs_Mapping!$B$5:$F$23, 2, FALSE)</f>
        <v>Average number of monitored spills per monitored overflow (Outturn as reported to EA and NRW)</v>
      </c>
      <c r="N269" s="14" t="str">
        <f>VLOOKUP($H269, F_Outputs_Mapping!$B$5:$F$23, 3, FALSE)</f>
        <v>Number</v>
      </c>
      <c r="O269" s="14">
        <f>VLOOKUP($H269, F_Outputs_Mapping!$B$5:$F$23, 4, FALSE)</f>
        <v>2</v>
      </c>
      <c r="P269" s="83" t="s">
        <v>520</v>
      </c>
      <c r="Q269" s="83" t="s">
        <v>520</v>
      </c>
      <c r="R269" s="83" t="s">
        <v>520</v>
      </c>
      <c r="S269" s="83" t="s">
        <v>520</v>
      </c>
      <c r="T269" s="83" t="s">
        <v>520</v>
      </c>
      <c r="U269" s="83" t="s">
        <v>520</v>
      </c>
      <c r="V269" s="83" t="s">
        <v>520</v>
      </c>
      <c r="W269" s="83" t="s">
        <v>520</v>
      </c>
      <c r="X269" s="83" t="s">
        <v>520</v>
      </c>
      <c r="Y269" s="128">
        <f>Input_Data_Historical!D28</f>
        <v>30.92</v>
      </c>
      <c r="Z269" s="128">
        <f>Input_Data_Historical!E28</f>
        <v>33.57</v>
      </c>
      <c r="AA269" s="128">
        <f>Input_Data_Historical!F28</f>
        <v>25.62</v>
      </c>
      <c r="AB269" s="128">
        <f>Input_Data_Historical!G28</f>
        <v>35.92</v>
      </c>
      <c r="AC269" s="83" t="s">
        <v>520</v>
      </c>
      <c r="AD269" s="83" t="s">
        <v>520</v>
      </c>
      <c r="AE269" s="83" t="s">
        <v>520</v>
      </c>
      <c r="AF269" s="83" t="s">
        <v>520</v>
      </c>
      <c r="AG269" s="83" t="s">
        <v>520</v>
      </c>
      <c r="AH269" s="83" t="s">
        <v>520</v>
      </c>
    </row>
    <row r="270" spans="2:34" x14ac:dyDescent="0.45">
      <c r="B270" s="11" t="s">
        <v>121</v>
      </c>
      <c r="C270" s="11" t="str">
        <f>_xlfn.XLOOKUP($B270,FD_Lists!$B$4:$B$25,FD_Lists!C$4:C$25)</f>
        <v>Affinity Water</v>
      </c>
      <c r="D270" s="11" t="str">
        <f>_xlfn.XLOOKUP($B270,FD_Lists!$B$4:$B$25,FD_Lists!D$4:D$25)</f>
        <v>England</v>
      </c>
      <c r="E270" s="11" t="str">
        <f>_xlfn.XLOOKUP($B270,FD_Lists!$B$4:$B$25,FD_Lists!E$4:E$25)</f>
        <v>Company</v>
      </c>
      <c r="F270" s="11" t="str">
        <f>_xlfn.XLOOKUP($B270,FD_Lists!$B$4:$B$25,FD_Lists!F$4:F$25)</f>
        <v>WoC</v>
      </c>
      <c r="G270" s="12" t="s">
        <v>109</v>
      </c>
      <c r="H270" s="98" t="s">
        <v>162</v>
      </c>
      <c r="I270" s="13" t="str">
        <f t="shared" si="10"/>
        <v>AFWC_PR24_SOF_OUTTURN_1_OFWAT</v>
      </c>
      <c r="J270" s="13" t="s">
        <v>548</v>
      </c>
      <c r="K270" s="12" t="s">
        <v>549</v>
      </c>
      <c r="L270" s="13" t="s">
        <v>119</v>
      </c>
      <c r="M270" s="14" t="str">
        <f>VLOOKUP($H270, F_Outputs_Mapping!$B$5:$F$23, 2, FALSE)</f>
        <v>Average number of monitored spills per monitored overflow (Outturn as reported to EA and NRW)</v>
      </c>
      <c r="N270" s="14" t="str">
        <f>VLOOKUP($H270, F_Outputs_Mapping!$B$5:$F$23, 3, FALSE)</f>
        <v>Number</v>
      </c>
      <c r="O270" s="14">
        <f>VLOOKUP($H270, F_Outputs_Mapping!$B$5:$F$23, 4, FALSE)</f>
        <v>2</v>
      </c>
      <c r="P270" s="83" t="s">
        <v>520</v>
      </c>
      <c r="Q270" s="83" t="s">
        <v>520</v>
      </c>
      <c r="R270" s="83" t="s">
        <v>520</v>
      </c>
      <c r="S270" s="83" t="s">
        <v>520</v>
      </c>
      <c r="T270" s="83" t="s">
        <v>520</v>
      </c>
      <c r="U270" s="83" t="s">
        <v>520</v>
      </c>
      <c r="V270" s="83" t="s">
        <v>520</v>
      </c>
      <c r="W270" s="83" t="s">
        <v>520</v>
      </c>
      <c r="X270" s="83" t="s">
        <v>520</v>
      </c>
      <c r="Y270" s="83" t="s">
        <v>520</v>
      </c>
      <c r="Z270" s="83" t="s">
        <v>520</v>
      </c>
      <c r="AA270" s="83" t="s">
        <v>520</v>
      </c>
      <c r="AB270" s="83" t="s">
        <v>520</v>
      </c>
      <c r="AC270" s="83" t="s">
        <v>520</v>
      </c>
      <c r="AD270" s="83" t="s">
        <v>520</v>
      </c>
      <c r="AE270" s="83" t="s">
        <v>520</v>
      </c>
      <c r="AF270" s="83" t="s">
        <v>520</v>
      </c>
      <c r="AG270" s="83" t="s">
        <v>520</v>
      </c>
      <c r="AH270" s="83" t="s">
        <v>520</v>
      </c>
    </row>
    <row r="271" spans="2:34" x14ac:dyDescent="0.45">
      <c r="B271" s="11" t="s">
        <v>122</v>
      </c>
      <c r="C271" s="11" t="str">
        <f>_xlfn.XLOOKUP($B271,FD_Lists!$B$4:$B$25,FD_Lists!C$4:C$25)</f>
        <v>Portsmouth Water</v>
      </c>
      <c r="D271" s="11" t="str">
        <f>_xlfn.XLOOKUP($B271,FD_Lists!$B$4:$B$25,FD_Lists!D$4:D$25)</f>
        <v>England</v>
      </c>
      <c r="E271" s="11" t="str">
        <f>_xlfn.XLOOKUP($B271,FD_Lists!$B$4:$B$25,FD_Lists!E$4:E$25)</f>
        <v>Company</v>
      </c>
      <c r="F271" s="11" t="str">
        <f>_xlfn.XLOOKUP($B271,FD_Lists!$B$4:$B$25,FD_Lists!F$4:F$25)</f>
        <v>WoC</v>
      </c>
      <c r="G271" s="12" t="s">
        <v>109</v>
      </c>
      <c r="H271" s="98" t="s">
        <v>162</v>
      </c>
      <c r="I271" s="13" t="str">
        <f t="shared" si="10"/>
        <v>PRTC_PR24_SOF_OUTTURN_1_OFWAT</v>
      </c>
      <c r="J271" s="13" t="s">
        <v>548</v>
      </c>
      <c r="K271" s="12" t="s">
        <v>549</v>
      </c>
      <c r="L271" s="13" t="s">
        <v>119</v>
      </c>
      <c r="M271" s="14" t="str">
        <f>VLOOKUP($H271, F_Outputs_Mapping!$B$5:$F$23, 2, FALSE)</f>
        <v>Average number of monitored spills per monitored overflow (Outturn as reported to EA and NRW)</v>
      </c>
      <c r="N271" s="14" t="str">
        <f>VLOOKUP($H271, F_Outputs_Mapping!$B$5:$F$23, 3, FALSE)</f>
        <v>Number</v>
      </c>
      <c r="O271" s="14">
        <f>VLOOKUP($H271, F_Outputs_Mapping!$B$5:$F$23, 4, FALSE)</f>
        <v>2</v>
      </c>
      <c r="P271" s="83" t="s">
        <v>520</v>
      </c>
      <c r="Q271" s="83" t="s">
        <v>520</v>
      </c>
      <c r="R271" s="83" t="s">
        <v>520</v>
      </c>
      <c r="S271" s="83" t="s">
        <v>520</v>
      </c>
      <c r="T271" s="83" t="s">
        <v>520</v>
      </c>
      <c r="U271" s="83" t="s">
        <v>520</v>
      </c>
      <c r="V271" s="83" t="s">
        <v>520</v>
      </c>
      <c r="W271" s="83" t="s">
        <v>520</v>
      </c>
      <c r="X271" s="83" t="s">
        <v>520</v>
      </c>
      <c r="Y271" s="83" t="s">
        <v>520</v>
      </c>
      <c r="Z271" s="83" t="s">
        <v>520</v>
      </c>
      <c r="AA271" s="83" t="s">
        <v>520</v>
      </c>
      <c r="AB271" s="83" t="s">
        <v>520</v>
      </c>
      <c r="AC271" s="83" t="s">
        <v>520</v>
      </c>
      <c r="AD271" s="83" t="s">
        <v>520</v>
      </c>
      <c r="AE271" s="83" t="s">
        <v>520</v>
      </c>
      <c r="AF271" s="83" t="s">
        <v>520</v>
      </c>
      <c r="AG271" s="83" t="s">
        <v>520</v>
      </c>
      <c r="AH271" s="83" t="s">
        <v>520</v>
      </c>
    </row>
    <row r="272" spans="2:34" x14ac:dyDescent="0.45">
      <c r="B272" s="11" t="s">
        <v>123</v>
      </c>
      <c r="C272" s="11" t="str">
        <f>_xlfn.XLOOKUP($B272,FD_Lists!$B$4:$B$25,FD_Lists!C$4:C$25)</f>
        <v>South East Water</v>
      </c>
      <c r="D272" s="11" t="str">
        <f>_xlfn.XLOOKUP($B272,FD_Lists!$B$4:$B$25,FD_Lists!D$4:D$25)</f>
        <v>England</v>
      </c>
      <c r="E272" s="11" t="str">
        <f>_xlfn.XLOOKUP($B272,FD_Lists!$B$4:$B$25,FD_Lists!E$4:E$25)</f>
        <v>Company</v>
      </c>
      <c r="F272" s="11" t="str">
        <f>_xlfn.XLOOKUP($B272,FD_Lists!$B$4:$B$25,FD_Lists!F$4:F$25)</f>
        <v>WoC</v>
      </c>
      <c r="G272" s="12" t="s">
        <v>109</v>
      </c>
      <c r="H272" s="98" t="s">
        <v>162</v>
      </c>
      <c r="I272" s="13" t="str">
        <f t="shared" si="10"/>
        <v>SEWC_PR24_SOF_OUTTURN_1_OFWAT</v>
      </c>
      <c r="J272" s="13" t="s">
        <v>548</v>
      </c>
      <c r="K272" s="12" t="s">
        <v>549</v>
      </c>
      <c r="L272" s="13" t="s">
        <v>119</v>
      </c>
      <c r="M272" s="14" t="str">
        <f>VLOOKUP($H272, F_Outputs_Mapping!$B$5:$F$23, 2, FALSE)</f>
        <v>Average number of monitored spills per monitored overflow (Outturn as reported to EA and NRW)</v>
      </c>
      <c r="N272" s="14" t="str">
        <f>VLOOKUP($H272, F_Outputs_Mapping!$B$5:$F$23, 3, FALSE)</f>
        <v>Number</v>
      </c>
      <c r="O272" s="14">
        <f>VLOOKUP($H272, F_Outputs_Mapping!$B$5:$F$23, 4, FALSE)</f>
        <v>2</v>
      </c>
      <c r="P272" s="83" t="s">
        <v>520</v>
      </c>
      <c r="Q272" s="83" t="s">
        <v>520</v>
      </c>
      <c r="R272" s="83" t="s">
        <v>520</v>
      </c>
      <c r="S272" s="83" t="s">
        <v>520</v>
      </c>
      <c r="T272" s="83" t="s">
        <v>520</v>
      </c>
      <c r="U272" s="83" t="s">
        <v>520</v>
      </c>
      <c r="V272" s="83" t="s">
        <v>520</v>
      </c>
      <c r="W272" s="83" t="s">
        <v>520</v>
      </c>
      <c r="X272" s="83" t="s">
        <v>520</v>
      </c>
      <c r="Y272" s="83" t="s">
        <v>520</v>
      </c>
      <c r="Z272" s="83" t="s">
        <v>520</v>
      </c>
      <c r="AA272" s="83" t="s">
        <v>520</v>
      </c>
      <c r="AB272" s="83" t="s">
        <v>520</v>
      </c>
      <c r="AC272" s="83" t="s">
        <v>520</v>
      </c>
      <c r="AD272" s="83" t="s">
        <v>520</v>
      </c>
      <c r="AE272" s="83" t="s">
        <v>520</v>
      </c>
      <c r="AF272" s="83" t="s">
        <v>520</v>
      </c>
      <c r="AG272" s="83" t="s">
        <v>520</v>
      </c>
      <c r="AH272" s="83" t="s">
        <v>520</v>
      </c>
    </row>
    <row r="273" spans="2:34" x14ac:dyDescent="0.45">
      <c r="B273" s="11" t="s">
        <v>124</v>
      </c>
      <c r="C273" s="11" t="str">
        <f>_xlfn.XLOOKUP($B273,FD_Lists!$B$4:$B$25,FD_Lists!C$4:C$25)</f>
        <v>South Staffordshire Water</v>
      </c>
      <c r="D273" s="11" t="str">
        <f>_xlfn.XLOOKUP($B273,FD_Lists!$B$4:$B$25,FD_Lists!D$4:D$25)</f>
        <v>England</v>
      </c>
      <c r="E273" s="11" t="str">
        <f>_xlfn.XLOOKUP($B273,FD_Lists!$B$4:$B$25,FD_Lists!E$4:E$25)</f>
        <v>Company</v>
      </c>
      <c r="F273" s="11" t="str">
        <f>_xlfn.XLOOKUP($B273,FD_Lists!$B$4:$B$25,FD_Lists!F$4:F$25)</f>
        <v>WoC</v>
      </c>
      <c r="G273" s="12" t="s">
        <v>109</v>
      </c>
      <c r="H273" s="98" t="s">
        <v>162</v>
      </c>
      <c r="I273" s="13" t="str">
        <f t="shared" si="10"/>
        <v>SSCC_PR24_SOF_OUTTURN_1_OFWAT</v>
      </c>
      <c r="J273" s="13" t="s">
        <v>548</v>
      </c>
      <c r="K273" s="12" t="s">
        <v>549</v>
      </c>
      <c r="L273" s="13" t="s">
        <v>119</v>
      </c>
      <c r="M273" s="14" t="str">
        <f>VLOOKUP($H273, F_Outputs_Mapping!$B$5:$F$23, 2, FALSE)</f>
        <v>Average number of monitored spills per monitored overflow (Outturn as reported to EA and NRW)</v>
      </c>
      <c r="N273" s="14" t="str">
        <f>VLOOKUP($H273, F_Outputs_Mapping!$B$5:$F$23, 3, FALSE)</f>
        <v>Number</v>
      </c>
      <c r="O273" s="14">
        <f>VLOOKUP($H273, F_Outputs_Mapping!$B$5:$F$23, 4, FALSE)</f>
        <v>2</v>
      </c>
      <c r="P273" s="83" t="s">
        <v>520</v>
      </c>
      <c r="Q273" s="83" t="s">
        <v>520</v>
      </c>
      <c r="R273" s="83" t="s">
        <v>520</v>
      </c>
      <c r="S273" s="83" t="s">
        <v>520</v>
      </c>
      <c r="T273" s="83" t="s">
        <v>520</v>
      </c>
      <c r="U273" s="83" t="s">
        <v>520</v>
      </c>
      <c r="V273" s="83" t="s">
        <v>520</v>
      </c>
      <c r="W273" s="83" t="s">
        <v>520</v>
      </c>
      <c r="X273" s="83" t="s">
        <v>520</v>
      </c>
      <c r="Y273" s="83" t="s">
        <v>520</v>
      </c>
      <c r="Z273" s="83" t="s">
        <v>520</v>
      </c>
      <c r="AA273" s="83" t="s">
        <v>520</v>
      </c>
      <c r="AB273" s="83" t="s">
        <v>520</v>
      </c>
      <c r="AC273" s="83" t="s">
        <v>520</v>
      </c>
      <c r="AD273" s="83" t="s">
        <v>520</v>
      </c>
      <c r="AE273" s="83" t="s">
        <v>520</v>
      </c>
      <c r="AF273" s="83" t="s">
        <v>520</v>
      </c>
      <c r="AG273" s="83" t="s">
        <v>520</v>
      </c>
      <c r="AH273" s="83" t="s">
        <v>520</v>
      </c>
    </row>
    <row r="274" spans="2:34" x14ac:dyDescent="0.45">
      <c r="B274" s="11" t="s">
        <v>125</v>
      </c>
      <c r="C274" s="11" t="str">
        <f>_xlfn.XLOOKUP($B274,FD_Lists!$B$4:$B$25,FD_Lists!C$4:C$25)</f>
        <v>SES Water</v>
      </c>
      <c r="D274" s="11" t="str">
        <f>_xlfn.XLOOKUP($B274,FD_Lists!$B$4:$B$25,FD_Lists!D$4:D$25)</f>
        <v>England</v>
      </c>
      <c r="E274" s="11" t="str">
        <f>_xlfn.XLOOKUP($B274,FD_Lists!$B$4:$B$25,FD_Lists!E$4:E$25)</f>
        <v>Company</v>
      </c>
      <c r="F274" s="11" t="str">
        <f>_xlfn.XLOOKUP($B274,FD_Lists!$B$4:$B$25,FD_Lists!F$4:F$25)</f>
        <v>WoC</v>
      </c>
      <c r="G274" s="12" t="s">
        <v>109</v>
      </c>
      <c r="H274" s="98" t="s">
        <v>162</v>
      </c>
      <c r="I274" s="13" t="str">
        <f t="shared" si="10"/>
        <v>SESC_PR24_SOF_OUTTURN_1_OFWAT</v>
      </c>
      <c r="J274" s="13" t="s">
        <v>548</v>
      </c>
      <c r="K274" s="12" t="s">
        <v>549</v>
      </c>
      <c r="L274" s="13" t="s">
        <v>119</v>
      </c>
      <c r="M274" s="14" t="str">
        <f>VLOOKUP($H274, F_Outputs_Mapping!$B$5:$F$23, 2, FALSE)</f>
        <v>Average number of monitored spills per monitored overflow (Outturn as reported to EA and NRW)</v>
      </c>
      <c r="N274" s="14" t="str">
        <f>VLOOKUP($H274, F_Outputs_Mapping!$B$5:$F$23, 3, FALSE)</f>
        <v>Number</v>
      </c>
      <c r="O274" s="14">
        <f>VLOOKUP($H274, F_Outputs_Mapping!$B$5:$F$23, 4, FALSE)</f>
        <v>2</v>
      </c>
      <c r="P274" s="83" t="s">
        <v>520</v>
      </c>
      <c r="Q274" s="83" t="s">
        <v>520</v>
      </c>
      <c r="R274" s="83" t="s">
        <v>520</v>
      </c>
      <c r="S274" s="83" t="s">
        <v>520</v>
      </c>
      <c r="T274" s="83" t="s">
        <v>520</v>
      </c>
      <c r="U274" s="83" t="s">
        <v>520</v>
      </c>
      <c r="V274" s="83" t="s">
        <v>520</v>
      </c>
      <c r="W274" s="83" t="s">
        <v>520</v>
      </c>
      <c r="X274" s="83" t="s">
        <v>520</v>
      </c>
      <c r="Y274" s="83" t="s">
        <v>520</v>
      </c>
      <c r="Z274" s="83" t="s">
        <v>520</v>
      </c>
      <c r="AA274" s="83" t="s">
        <v>520</v>
      </c>
      <c r="AB274" s="83" t="s">
        <v>520</v>
      </c>
      <c r="AC274" s="83" t="s">
        <v>520</v>
      </c>
      <c r="AD274" s="83" t="s">
        <v>520</v>
      </c>
      <c r="AE274" s="83" t="s">
        <v>520</v>
      </c>
      <c r="AF274" s="83" t="s">
        <v>520</v>
      </c>
      <c r="AG274" s="83" t="s">
        <v>520</v>
      </c>
      <c r="AH274" s="83" t="s">
        <v>520</v>
      </c>
    </row>
    <row r="275" spans="2:34" x14ac:dyDescent="0.45">
      <c r="B275" s="11" t="s">
        <v>98</v>
      </c>
      <c r="C275" s="11" t="str">
        <f>_xlfn.XLOOKUP($B275,FD_Lists!$B$4:$B$25,FD_Lists!C$4:C$25)</f>
        <v>South West Water</v>
      </c>
      <c r="D275" s="11" t="str">
        <f>_xlfn.XLOOKUP($B275,FD_Lists!$B$4:$B$25,FD_Lists!D$4:D$25)</f>
        <v>England</v>
      </c>
      <c r="E275" s="11" t="str">
        <f>_xlfn.XLOOKUP($B275,FD_Lists!$B$4:$B$25,FD_Lists!E$4:E$25)</f>
        <v>Company</v>
      </c>
      <c r="F275" s="11" t="str">
        <f>_xlfn.XLOOKUP($B275,FD_Lists!$B$4:$B$25,FD_Lists!F$4:F$25)</f>
        <v>WaSC</v>
      </c>
      <c r="G275" s="12" t="s">
        <v>109</v>
      </c>
      <c r="H275" s="98" t="s">
        <v>162</v>
      </c>
      <c r="I275" s="13" t="str">
        <f t="shared" si="10"/>
        <v>SWBC_PR24_SOF_OUTTURN_1_OFWAT</v>
      </c>
      <c r="J275" s="13" t="s">
        <v>548</v>
      </c>
      <c r="K275" s="12" t="s">
        <v>549</v>
      </c>
      <c r="L275" s="13" t="s">
        <v>119</v>
      </c>
      <c r="M275" s="14" t="str">
        <f>VLOOKUP($H275, F_Outputs_Mapping!$B$5:$F$23, 2, FALSE)</f>
        <v>Average number of monitored spills per monitored overflow (Outturn as reported to EA and NRW)</v>
      </c>
      <c r="N275" s="14" t="str">
        <f>VLOOKUP($H275, F_Outputs_Mapping!$B$5:$F$23, 3, FALSE)</f>
        <v>Number</v>
      </c>
      <c r="O275" s="14">
        <f>VLOOKUP($H275, F_Outputs_Mapping!$B$5:$F$23, 4, FALSE)</f>
        <v>2</v>
      </c>
      <c r="P275" s="83" t="s">
        <v>520</v>
      </c>
      <c r="Q275" s="83" t="s">
        <v>520</v>
      </c>
      <c r="R275" s="83" t="s">
        <v>520</v>
      </c>
      <c r="S275" s="83" t="s">
        <v>520</v>
      </c>
      <c r="T275" s="83" t="s">
        <v>520</v>
      </c>
      <c r="U275" s="83" t="s">
        <v>520</v>
      </c>
      <c r="V275" s="83" t="s">
        <v>520</v>
      </c>
      <c r="W275" s="83" t="s">
        <v>520</v>
      </c>
      <c r="X275" s="83" t="s">
        <v>520</v>
      </c>
      <c r="Y275" s="128">
        <f>Input_Data_Historical!D34</f>
        <v>38.4</v>
      </c>
      <c r="Z275" s="128">
        <f>Input_Data_Historical!E34</f>
        <v>38.869999999999997</v>
      </c>
      <c r="AA275" s="128">
        <f>Input_Data_Historical!F34</f>
        <v>28.46</v>
      </c>
      <c r="AB275" s="128">
        <f>Input_Data_Historical!G34</f>
        <v>43.4</v>
      </c>
      <c r="AC275" s="83" t="s">
        <v>520</v>
      </c>
      <c r="AD275" s="83" t="s">
        <v>520</v>
      </c>
      <c r="AE275" s="83" t="s">
        <v>520</v>
      </c>
      <c r="AF275" s="83" t="s">
        <v>520</v>
      </c>
      <c r="AG275" s="83" t="s">
        <v>520</v>
      </c>
      <c r="AH275" s="83" t="s">
        <v>520</v>
      </c>
    </row>
    <row r="276" spans="2:34" x14ac:dyDescent="0.45">
      <c r="B276" s="11" t="s">
        <v>126</v>
      </c>
      <c r="C276" s="11" t="str">
        <f>_xlfn.XLOOKUP($B276,FD_Lists!$B$4:$B$25,FD_Lists!C$4:C$25)</f>
        <v>Bristol Water</v>
      </c>
      <c r="D276" s="11" t="str">
        <f>_xlfn.XLOOKUP($B276,FD_Lists!$B$4:$B$25,FD_Lists!D$4:D$25)</f>
        <v>England</v>
      </c>
      <c r="E276" s="11" t="str">
        <f>_xlfn.XLOOKUP($B276,FD_Lists!$B$4:$B$25,FD_Lists!E$4:E$25)</f>
        <v>Company</v>
      </c>
      <c r="F276" s="11" t="str">
        <f>_xlfn.XLOOKUP($B276,FD_Lists!$B$4:$B$25,FD_Lists!F$4:F$25)</f>
        <v>WoC</v>
      </c>
      <c r="G276" s="12" t="s">
        <v>109</v>
      </c>
      <c r="H276" s="98" t="s">
        <v>162</v>
      </c>
      <c r="I276" s="13" t="str">
        <f t="shared" si="10"/>
        <v>BRLC_PR24_SOF_OUTTURN_1_OFWAT</v>
      </c>
      <c r="J276" s="13" t="s">
        <v>548</v>
      </c>
      <c r="K276" s="12" t="s">
        <v>549</v>
      </c>
      <c r="L276" s="13" t="s">
        <v>119</v>
      </c>
      <c r="M276" s="14" t="str">
        <f>VLOOKUP($H276, F_Outputs_Mapping!$B$5:$F$23, 2, FALSE)</f>
        <v>Average number of monitored spills per monitored overflow (Outturn as reported to EA and NRW)</v>
      </c>
      <c r="N276" s="14" t="str">
        <f>VLOOKUP($H276, F_Outputs_Mapping!$B$5:$F$23, 3, FALSE)</f>
        <v>Number</v>
      </c>
      <c r="O276" s="14">
        <f>VLOOKUP($H276, F_Outputs_Mapping!$B$5:$F$23, 4, FALSE)</f>
        <v>2</v>
      </c>
      <c r="P276" s="83" t="s">
        <v>520</v>
      </c>
      <c r="Q276" s="83" t="s">
        <v>520</v>
      </c>
      <c r="R276" s="83" t="s">
        <v>520</v>
      </c>
      <c r="S276" s="83" t="s">
        <v>520</v>
      </c>
      <c r="T276" s="83" t="s">
        <v>520</v>
      </c>
      <c r="U276" s="83" t="s">
        <v>520</v>
      </c>
      <c r="V276" s="83" t="s">
        <v>520</v>
      </c>
      <c r="W276" s="83" t="s">
        <v>520</v>
      </c>
      <c r="X276" s="83" t="s">
        <v>520</v>
      </c>
      <c r="Y276" s="83" t="s">
        <v>520</v>
      </c>
      <c r="Z276" s="83" t="s">
        <v>520</v>
      </c>
      <c r="AA276" s="83" t="s">
        <v>520</v>
      </c>
      <c r="AB276" s="83" t="s">
        <v>520</v>
      </c>
      <c r="AC276" s="83" t="s">
        <v>520</v>
      </c>
      <c r="AD276" s="83" t="s">
        <v>520</v>
      </c>
      <c r="AE276" s="83" t="s">
        <v>520</v>
      </c>
      <c r="AF276" s="83" t="s">
        <v>520</v>
      </c>
      <c r="AG276" s="83" t="s">
        <v>520</v>
      </c>
      <c r="AH276" s="83" t="s">
        <v>520</v>
      </c>
    </row>
    <row r="277" spans="2:34" x14ac:dyDescent="0.45">
      <c r="B277" s="10" t="s">
        <v>73</v>
      </c>
      <c r="C277" s="11" t="str">
        <f>_xlfn.XLOOKUP($B277,FD_Lists!$B$4:$B$25,FD_Lists!C$4:C$25)</f>
        <v>Anglian Water</v>
      </c>
      <c r="D277" s="11" t="str">
        <f>_xlfn.XLOOKUP($B277,FD_Lists!$B$4:$B$25,FD_Lists!D$4:D$25)</f>
        <v>England</v>
      </c>
      <c r="E277" s="11" t="str">
        <f>_xlfn.XLOOKUP($B277,FD_Lists!$B$4:$B$25,FD_Lists!E$4:E$25)</f>
        <v>Company</v>
      </c>
      <c r="F277" s="11" t="str">
        <f>_xlfn.XLOOKUP($B277,FD_Lists!$B$4:$B$25,FD_Lists!F$4:F$25)</f>
        <v>WaSC</v>
      </c>
      <c r="G277" s="12" t="s">
        <v>109</v>
      </c>
      <c r="H277" s="98" t="s">
        <v>172</v>
      </c>
      <c r="I277" s="13" t="str">
        <f t="shared" si="10"/>
        <v>ANHC_PR24_SOF_OUTTURN_2_OFWAT</v>
      </c>
      <c r="J277" s="13" t="s">
        <v>548</v>
      </c>
      <c r="K277" s="12" t="s">
        <v>549</v>
      </c>
      <c r="L277" s="13" t="s">
        <v>119</v>
      </c>
      <c r="M277" s="14" t="str">
        <f>VLOOKUP($H277, F_Outputs_Mapping!$B$5:$F$23, 2, FALSE)</f>
        <v>Total number of monitored spills (Outturn as reported to EA and NRW)</v>
      </c>
      <c r="N277" s="14" t="str">
        <f>VLOOKUP($H277, F_Outputs_Mapping!$B$5:$F$23, 3, FALSE)</f>
        <v>Number</v>
      </c>
      <c r="O277" s="14">
        <f>VLOOKUP($H277, F_Outputs_Mapping!$B$5:$F$23, 4, FALSE)</f>
        <v>0</v>
      </c>
      <c r="P277" s="83" t="s">
        <v>520</v>
      </c>
      <c r="Q277" s="83" t="s">
        <v>520</v>
      </c>
      <c r="R277" s="83" t="s">
        <v>520</v>
      </c>
      <c r="S277" s="83" t="s">
        <v>520</v>
      </c>
      <c r="T277" s="83" t="s">
        <v>520</v>
      </c>
      <c r="U277" s="83" t="s">
        <v>520</v>
      </c>
      <c r="V277" s="83" t="s">
        <v>520</v>
      </c>
      <c r="W277" s="83" t="s">
        <v>520</v>
      </c>
      <c r="X277" s="83" t="s">
        <v>520</v>
      </c>
      <c r="Y277" s="83">
        <f>Input_Data_Historical!D42</f>
        <v>17428</v>
      </c>
      <c r="Z277" s="83">
        <f>Input_Data_Historical!E42</f>
        <v>21351</v>
      </c>
      <c r="AA277" s="83">
        <f>Input_Data_Historical!F42</f>
        <v>16082</v>
      </c>
      <c r="AB277" s="83">
        <f>Input_Data_Historical!G42</f>
        <v>31623</v>
      </c>
      <c r="AC277" s="83" t="s">
        <v>520</v>
      </c>
      <c r="AD277" s="83" t="s">
        <v>520</v>
      </c>
      <c r="AE277" s="83" t="s">
        <v>520</v>
      </c>
      <c r="AF277" s="83" t="s">
        <v>520</v>
      </c>
      <c r="AG277" s="83" t="s">
        <v>520</v>
      </c>
      <c r="AH277" s="83" t="s">
        <v>520</v>
      </c>
    </row>
    <row r="278" spans="2:34" x14ac:dyDescent="0.45">
      <c r="B278" s="11" t="s">
        <v>94</v>
      </c>
      <c r="C278" s="11" t="str">
        <f>_xlfn.XLOOKUP($B278,FD_Lists!$B$4:$B$25,FD_Lists!C$4:C$25)</f>
        <v>Dŵr Cymru</v>
      </c>
      <c r="D278" s="11" t="str">
        <f>_xlfn.XLOOKUP($B278,FD_Lists!$B$4:$B$25,FD_Lists!D$4:D$25)</f>
        <v>Wales</v>
      </c>
      <c r="E278" s="11" t="str">
        <f>_xlfn.XLOOKUP($B278,FD_Lists!$B$4:$B$25,FD_Lists!E$4:E$25)</f>
        <v>Company</v>
      </c>
      <c r="F278" s="11" t="str">
        <f>_xlfn.XLOOKUP($B278,FD_Lists!$B$4:$B$25,FD_Lists!F$4:F$25)</f>
        <v>WaSC</v>
      </c>
      <c r="G278" s="12" t="s">
        <v>109</v>
      </c>
      <c r="H278" s="98" t="s">
        <v>172</v>
      </c>
      <c r="I278" s="13" t="str">
        <f t="shared" si="10"/>
        <v>WSHC_PR24_SOF_OUTTURN_2_OFWAT</v>
      </c>
      <c r="J278" s="13" t="s">
        <v>548</v>
      </c>
      <c r="K278" s="12" t="s">
        <v>549</v>
      </c>
      <c r="L278" s="13" t="s">
        <v>119</v>
      </c>
      <c r="M278" s="14" t="str">
        <f>VLOOKUP($H278, F_Outputs_Mapping!$B$5:$F$23, 2, FALSE)</f>
        <v>Total number of monitored spills (Outturn as reported to EA and NRW)</v>
      </c>
      <c r="N278" s="14" t="str">
        <f>VLOOKUP($H278, F_Outputs_Mapping!$B$5:$F$23, 3, FALSE)</f>
        <v>Number</v>
      </c>
      <c r="O278" s="14">
        <f>VLOOKUP($H278, F_Outputs_Mapping!$B$5:$F$23, 4, FALSE)</f>
        <v>0</v>
      </c>
      <c r="P278" s="83" t="s">
        <v>520</v>
      </c>
      <c r="Q278" s="83" t="s">
        <v>520</v>
      </c>
      <c r="R278" s="83" t="s">
        <v>520</v>
      </c>
      <c r="S278" s="83" t="s">
        <v>520</v>
      </c>
      <c r="T278" s="83" t="s">
        <v>520</v>
      </c>
      <c r="U278" s="83" t="s">
        <v>520</v>
      </c>
      <c r="V278" s="83" t="s">
        <v>520</v>
      </c>
      <c r="W278" s="83" t="s">
        <v>520</v>
      </c>
      <c r="X278" s="83" t="s">
        <v>520</v>
      </c>
      <c r="Y278" s="83">
        <f>Input_Data_Historical!D43</f>
        <v>108451</v>
      </c>
      <c r="Z278" s="83">
        <f>Input_Data_Historical!E43</f>
        <v>97955</v>
      </c>
      <c r="AA278" s="83">
        <f>Input_Data_Historical!F43</f>
        <v>86277</v>
      </c>
      <c r="AB278" s="83">
        <f>Input_Data_Historical!G43</f>
        <v>121422</v>
      </c>
      <c r="AC278" s="83" t="s">
        <v>520</v>
      </c>
      <c r="AD278" s="83" t="s">
        <v>520</v>
      </c>
      <c r="AE278" s="83" t="s">
        <v>520</v>
      </c>
      <c r="AF278" s="83" t="s">
        <v>520</v>
      </c>
      <c r="AG278" s="83" t="s">
        <v>520</v>
      </c>
      <c r="AH278" s="83" t="s">
        <v>520</v>
      </c>
    </row>
    <row r="279" spans="2:34" x14ac:dyDescent="0.45">
      <c r="B279" s="11" t="s">
        <v>95</v>
      </c>
      <c r="C279" s="11" t="str">
        <f>_xlfn.XLOOKUP($B279,FD_Lists!$B$4:$B$25,FD_Lists!C$4:C$25)</f>
        <v>Hafren Dyfrdwy</v>
      </c>
      <c r="D279" s="11" t="str">
        <f>_xlfn.XLOOKUP($B279,FD_Lists!$B$4:$B$25,FD_Lists!D$4:D$25)</f>
        <v>Wales</v>
      </c>
      <c r="E279" s="11" t="str">
        <f>_xlfn.XLOOKUP($B279,FD_Lists!$B$4:$B$25,FD_Lists!E$4:E$25)</f>
        <v>Company</v>
      </c>
      <c r="F279" s="11" t="str">
        <f>_xlfn.XLOOKUP($B279,FD_Lists!$B$4:$B$25,FD_Lists!F$4:F$25)</f>
        <v>WaSC</v>
      </c>
      <c r="G279" s="12" t="s">
        <v>109</v>
      </c>
      <c r="H279" s="98" t="s">
        <v>172</v>
      </c>
      <c r="I279" s="13" t="str">
        <f t="shared" si="10"/>
        <v>HDDC_PR24_SOF_OUTTURN_2_OFWAT</v>
      </c>
      <c r="J279" s="13" t="s">
        <v>548</v>
      </c>
      <c r="K279" s="12" t="s">
        <v>549</v>
      </c>
      <c r="L279" s="13" t="s">
        <v>119</v>
      </c>
      <c r="M279" s="14" t="str">
        <f>VLOOKUP($H279, F_Outputs_Mapping!$B$5:$F$23, 2, FALSE)</f>
        <v>Total number of monitored spills (Outturn as reported to EA and NRW)</v>
      </c>
      <c r="N279" s="14" t="str">
        <f>VLOOKUP($H279, F_Outputs_Mapping!$B$5:$F$23, 3, FALSE)</f>
        <v>Number</v>
      </c>
      <c r="O279" s="14">
        <f>VLOOKUP($H279, F_Outputs_Mapping!$B$5:$F$23, 4, FALSE)</f>
        <v>0</v>
      </c>
      <c r="P279" s="83" t="s">
        <v>520</v>
      </c>
      <c r="Q279" s="83" t="s">
        <v>520</v>
      </c>
      <c r="R279" s="83" t="s">
        <v>520</v>
      </c>
      <c r="S279" s="83" t="s">
        <v>520</v>
      </c>
      <c r="T279" s="83" t="s">
        <v>520</v>
      </c>
      <c r="U279" s="83" t="s">
        <v>520</v>
      </c>
      <c r="V279" s="83" t="s">
        <v>520</v>
      </c>
      <c r="W279" s="83" t="s">
        <v>520</v>
      </c>
      <c r="X279" s="83" t="s">
        <v>520</v>
      </c>
      <c r="Y279" s="83">
        <f>Input_Data_Historical!D44</f>
        <v>1269</v>
      </c>
      <c r="Z279" s="83">
        <f>Input_Data_Historical!E44</f>
        <v>1675</v>
      </c>
      <c r="AA279" s="83">
        <f>Input_Data_Historical!F44</f>
        <v>1422</v>
      </c>
      <c r="AB279" s="83">
        <f>Input_Data_Historical!G44</f>
        <v>1899</v>
      </c>
      <c r="AC279" s="83" t="s">
        <v>520</v>
      </c>
      <c r="AD279" s="83" t="s">
        <v>520</v>
      </c>
      <c r="AE279" s="83" t="s">
        <v>520</v>
      </c>
      <c r="AF279" s="83" t="s">
        <v>520</v>
      </c>
      <c r="AG279" s="83" t="s">
        <v>520</v>
      </c>
      <c r="AH279" s="83" t="s">
        <v>520</v>
      </c>
    </row>
    <row r="280" spans="2:34" x14ac:dyDescent="0.45">
      <c r="B280" s="11" t="s">
        <v>96</v>
      </c>
      <c r="C280" s="11" t="str">
        <f>_xlfn.XLOOKUP($B280,FD_Lists!$B$4:$B$25,FD_Lists!C$4:C$25)</f>
        <v>Northumbrian Water</v>
      </c>
      <c r="D280" s="11" t="str">
        <f>_xlfn.XLOOKUP($B280,FD_Lists!$B$4:$B$25,FD_Lists!D$4:D$25)</f>
        <v>England</v>
      </c>
      <c r="E280" s="11" t="str">
        <f>_xlfn.XLOOKUP($B280,FD_Lists!$B$4:$B$25,FD_Lists!E$4:E$25)</f>
        <v>Company</v>
      </c>
      <c r="F280" s="11" t="str">
        <f>_xlfn.XLOOKUP($B280,FD_Lists!$B$4:$B$25,FD_Lists!F$4:F$25)</f>
        <v>WaSC</v>
      </c>
      <c r="G280" s="12" t="s">
        <v>109</v>
      </c>
      <c r="H280" s="98" t="s">
        <v>172</v>
      </c>
      <c r="I280" s="13" t="str">
        <f t="shared" si="10"/>
        <v>NESC_PR24_SOF_OUTTURN_2_OFWAT</v>
      </c>
      <c r="J280" s="13" t="s">
        <v>548</v>
      </c>
      <c r="K280" s="12" t="s">
        <v>549</v>
      </c>
      <c r="L280" s="13" t="s">
        <v>119</v>
      </c>
      <c r="M280" s="14" t="str">
        <f>VLOOKUP($H280, F_Outputs_Mapping!$B$5:$F$23, 2, FALSE)</f>
        <v>Total number of monitored spills (Outturn as reported to EA and NRW)</v>
      </c>
      <c r="N280" s="14" t="str">
        <f>VLOOKUP($H280, F_Outputs_Mapping!$B$5:$F$23, 3, FALSE)</f>
        <v>Number</v>
      </c>
      <c r="O280" s="14">
        <f>VLOOKUP($H280, F_Outputs_Mapping!$B$5:$F$23, 4, FALSE)</f>
        <v>0</v>
      </c>
      <c r="P280" s="83" t="s">
        <v>520</v>
      </c>
      <c r="Q280" s="83" t="s">
        <v>520</v>
      </c>
      <c r="R280" s="83" t="s">
        <v>520</v>
      </c>
      <c r="S280" s="83" t="s">
        <v>520</v>
      </c>
      <c r="T280" s="83" t="s">
        <v>520</v>
      </c>
      <c r="U280" s="83" t="s">
        <v>520</v>
      </c>
      <c r="V280" s="83" t="s">
        <v>520</v>
      </c>
      <c r="W280" s="83" t="s">
        <v>520</v>
      </c>
      <c r="X280" s="83" t="s">
        <v>520</v>
      </c>
      <c r="Y280" s="83">
        <f>Input_Data_Historical!D45</f>
        <v>32497</v>
      </c>
      <c r="Z280" s="83">
        <f>Input_Data_Historical!E45</f>
        <v>36483</v>
      </c>
      <c r="AA280" s="83">
        <f>Input_Data_Historical!F45</f>
        <v>29697</v>
      </c>
      <c r="AB280" s="83">
        <f>Input_Data_Historical!G45</f>
        <v>46492</v>
      </c>
      <c r="AC280" s="83" t="s">
        <v>520</v>
      </c>
      <c r="AD280" s="83" t="s">
        <v>520</v>
      </c>
      <c r="AE280" s="83" t="s">
        <v>520</v>
      </c>
      <c r="AF280" s="83" t="s">
        <v>520</v>
      </c>
      <c r="AG280" s="83" t="s">
        <v>520</v>
      </c>
      <c r="AH280" s="83" t="s">
        <v>520</v>
      </c>
    </row>
    <row r="281" spans="2:34" x14ac:dyDescent="0.45">
      <c r="B281" s="11" t="s">
        <v>97</v>
      </c>
      <c r="C281" s="11" t="str">
        <f>_xlfn.XLOOKUP($B281,FD_Lists!$B$4:$B$25,FD_Lists!C$4:C$25)</f>
        <v>Severn Trent Water</v>
      </c>
      <c r="D281" s="11" t="str">
        <f>_xlfn.XLOOKUP($B281,FD_Lists!$B$4:$B$25,FD_Lists!D$4:D$25)</f>
        <v>England</v>
      </c>
      <c r="E281" s="11" t="str">
        <f>_xlfn.XLOOKUP($B281,FD_Lists!$B$4:$B$25,FD_Lists!E$4:E$25)</f>
        <v>Company</v>
      </c>
      <c r="F281" s="11" t="str">
        <f>_xlfn.XLOOKUP($B281,FD_Lists!$B$4:$B$25,FD_Lists!F$4:F$25)</f>
        <v>WaSC</v>
      </c>
      <c r="G281" s="12" t="s">
        <v>109</v>
      </c>
      <c r="H281" s="98" t="s">
        <v>172</v>
      </c>
      <c r="I281" s="13" t="str">
        <f t="shared" si="10"/>
        <v>SVEC_PR24_SOF_OUTTURN_2_OFWAT</v>
      </c>
      <c r="J281" s="13" t="s">
        <v>548</v>
      </c>
      <c r="K281" s="12" t="s">
        <v>549</v>
      </c>
      <c r="L281" s="13" t="s">
        <v>119</v>
      </c>
      <c r="M281" s="14" t="str">
        <f>VLOOKUP($H281, F_Outputs_Mapping!$B$5:$F$23, 2, FALSE)</f>
        <v>Total number of monitored spills (Outturn as reported to EA and NRW)</v>
      </c>
      <c r="N281" s="14" t="str">
        <f>VLOOKUP($H281, F_Outputs_Mapping!$B$5:$F$23, 3, FALSE)</f>
        <v>Number</v>
      </c>
      <c r="O281" s="14">
        <f>VLOOKUP($H281, F_Outputs_Mapping!$B$5:$F$23, 4, FALSE)</f>
        <v>0</v>
      </c>
      <c r="P281" s="83" t="s">
        <v>520</v>
      </c>
      <c r="Q281" s="83" t="s">
        <v>520</v>
      </c>
      <c r="R281" s="83" t="s">
        <v>520</v>
      </c>
      <c r="S281" s="83" t="s">
        <v>520</v>
      </c>
      <c r="T281" s="83" t="s">
        <v>520</v>
      </c>
      <c r="U281" s="83" t="s">
        <v>520</v>
      </c>
      <c r="V281" s="83" t="s">
        <v>520</v>
      </c>
      <c r="W281" s="83" t="s">
        <v>520</v>
      </c>
      <c r="X281" s="83" t="s">
        <v>520</v>
      </c>
      <c r="Y281" s="83">
        <f>Input_Data_Historical!D46</f>
        <v>60982</v>
      </c>
      <c r="Z281" s="83">
        <f>Input_Data_Historical!E46</f>
        <v>59684</v>
      </c>
      <c r="AA281" s="83">
        <f>Input_Data_Historical!F46</f>
        <v>44765</v>
      </c>
      <c r="AB281" s="83">
        <f>Input_Data_Historical!G46</f>
        <v>60253</v>
      </c>
      <c r="AC281" s="83" t="s">
        <v>520</v>
      </c>
      <c r="AD281" s="83" t="s">
        <v>520</v>
      </c>
      <c r="AE281" s="83" t="s">
        <v>520</v>
      </c>
      <c r="AF281" s="83" t="s">
        <v>520</v>
      </c>
      <c r="AG281" s="83" t="s">
        <v>520</v>
      </c>
      <c r="AH281" s="83" t="s">
        <v>520</v>
      </c>
    </row>
    <row r="282" spans="2:34" x14ac:dyDescent="0.45">
      <c r="B282" s="11" t="s">
        <v>99</v>
      </c>
      <c r="C282" s="11" t="str">
        <f>_xlfn.XLOOKUP($B282,FD_Lists!$B$4:$B$25,FD_Lists!C$4:C$25)</f>
        <v>Southern Water</v>
      </c>
      <c r="D282" s="11" t="str">
        <f>_xlfn.XLOOKUP($B282,FD_Lists!$B$4:$B$25,FD_Lists!D$4:D$25)</f>
        <v>England</v>
      </c>
      <c r="E282" s="11" t="str">
        <f>_xlfn.XLOOKUP($B282,FD_Lists!$B$4:$B$25,FD_Lists!E$4:E$25)</f>
        <v>Company</v>
      </c>
      <c r="F282" s="11" t="str">
        <f>_xlfn.XLOOKUP($B282,FD_Lists!$B$4:$B$25,FD_Lists!F$4:F$25)</f>
        <v>WaSC</v>
      </c>
      <c r="G282" s="12" t="s">
        <v>109</v>
      </c>
      <c r="H282" s="98" t="s">
        <v>172</v>
      </c>
      <c r="I282" s="13" t="str">
        <f t="shared" si="10"/>
        <v>SRNC_PR24_SOF_OUTTURN_2_OFWAT</v>
      </c>
      <c r="J282" s="13" t="s">
        <v>548</v>
      </c>
      <c r="K282" s="12" t="s">
        <v>549</v>
      </c>
      <c r="L282" s="13" t="s">
        <v>119</v>
      </c>
      <c r="M282" s="14" t="str">
        <f>VLOOKUP($H282, F_Outputs_Mapping!$B$5:$F$23, 2, FALSE)</f>
        <v>Total number of monitored spills (Outturn as reported to EA and NRW)</v>
      </c>
      <c r="N282" s="14" t="str">
        <f>VLOOKUP($H282, F_Outputs_Mapping!$B$5:$F$23, 3, FALSE)</f>
        <v>Number</v>
      </c>
      <c r="O282" s="14">
        <f>VLOOKUP($H282, F_Outputs_Mapping!$B$5:$F$23, 4, FALSE)</f>
        <v>0</v>
      </c>
      <c r="P282" s="83" t="s">
        <v>520</v>
      </c>
      <c r="Q282" s="83" t="s">
        <v>520</v>
      </c>
      <c r="R282" s="83" t="s">
        <v>520</v>
      </c>
      <c r="S282" s="83" t="s">
        <v>520</v>
      </c>
      <c r="T282" s="83" t="s">
        <v>520</v>
      </c>
      <c r="U282" s="83" t="s">
        <v>520</v>
      </c>
      <c r="V282" s="83" t="s">
        <v>520</v>
      </c>
      <c r="W282" s="83" t="s">
        <v>520</v>
      </c>
      <c r="X282" s="83" t="s">
        <v>520</v>
      </c>
      <c r="Y282" s="83">
        <f>Input_Data_Historical!D47</f>
        <v>19782</v>
      </c>
      <c r="Z282" s="83">
        <f>Input_Data_Historical!E47</f>
        <v>19077</v>
      </c>
      <c r="AA282" s="83">
        <f>Input_Data_Historical!F47</f>
        <v>16688</v>
      </c>
      <c r="AB282" s="83">
        <f>Input_Data_Historical!G47</f>
        <v>29494</v>
      </c>
      <c r="AC282" s="83" t="s">
        <v>520</v>
      </c>
      <c r="AD282" s="83" t="s">
        <v>520</v>
      </c>
      <c r="AE282" s="83" t="s">
        <v>520</v>
      </c>
      <c r="AF282" s="83" t="s">
        <v>520</v>
      </c>
      <c r="AG282" s="83" t="s">
        <v>520</v>
      </c>
      <c r="AH282" s="83" t="s">
        <v>520</v>
      </c>
    </row>
    <row r="283" spans="2:34" x14ac:dyDescent="0.45">
      <c r="B283" s="11" t="s">
        <v>100</v>
      </c>
      <c r="C283" s="11" t="str">
        <f>_xlfn.XLOOKUP($B283,FD_Lists!$B$4:$B$25,FD_Lists!C$4:C$25)</f>
        <v>Thames Water</v>
      </c>
      <c r="D283" s="11" t="str">
        <f>_xlfn.XLOOKUP($B283,FD_Lists!$B$4:$B$25,FD_Lists!D$4:D$25)</f>
        <v>England</v>
      </c>
      <c r="E283" s="11" t="str">
        <f>_xlfn.XLOOKUP($B283,FD_Lists!$B$4:$B$25,FD_Lists!E$4:E$25)</f>
        <v>Company</v>
      </c>
      <c r="F283" s="11" t="str">
        <f>_xlfn.XLOOKUP($B283,FD_Lists!$B$4:$B$25,FD_Lists!F$4:F$25)</f>
        <v>WaSC</v>
      </c>
      <c r="G283" s="12" t="s">
        <v>109</v>
      </c>
      <c r="H283" s="98" t="s">
        <v>172</v>
      </c>
      <c r="I283" s="13" t="str">
        <f t="shared" si="10"/>
        <v>TMSC_PR24_SOF_OUTTURN_2_OFWAT</v>
      </c>
      <c r="J283" s="13" t="s">
        <v>548</v>
      </c>
      <c r="K283" s="12" t="s">
        <v>549</v>
      </c>
      <c r="L283" s="13" t="s">
        <v>119</v>
      </c>
      <c r="M283" s="14" t="str">
        <f>VLOOKUP($H283, F_Outputs_Mapping!$B$5:$F$23, 2, FALSE)</f>
        <v>Total number of monitored spills (Outturn as reported to EA and NRW)</v>
      </c>
      <c r="N283" s="14" t="str">
        <f>VLOOKUP($H283, F_Outputs_Mapping!$B$5:$F$23, 3, FALSE)</f>
        <v>Number</v>
      </c>
      <c r="O283" s="14">
        <f>VLOOKUP($H283, F_Outputs_Mapping!$B$5:$F$23, 4, FALSE)</f>
        <v>0</v>
      </c>
      <c r="P283" s="83" t="s">
        <v>520</v>
      </c>
      <c r="Q283" s="83" t="s">
        <v>520</v>
      </c>
      <c r="R283" s="83" t="s">
        <v>520</v>
      </c>
      <c r="S283" s="83" t="s">
        <v>520</v>
      </c>
      <c r="T283" s="83" t="s">
        <v>520</v>
      </c>
      <c r="U283" s="83" t="s">
        <v>520</v>
      </c>
      <c r="V283" s="83" t="s">
        <v>520</v>
      </c>
      <c r="W283" s="83" t="s">
        <v>520</v>
      </c>
      <c r="X283" s="83" t="s">
        <v>520</v>
      </c>
      <c r="Y283" s="83">
        <f>Input_Data_Historical!D48</f>
        <v>18443</v>
      </c>
      <c r="Z283" s="83">
        <f>Input_Data_Historical!E48</f>
        <v>14713</v>
      </c>
      <c r="AA283" s="83">
        <f>Input_Data_Historical!F48</f>
        <v>8014</v>
      </c>
      <c r="AB283" s="83">
        <f>Input_Data_Historical!G48</f>
        <v>16990</v>
      </c>
      <c r="AC283" s="83" t="s">
        <v>520</v>
      </c>
      <c r="AD283" s="83" t="s">
        <v>520</v>
      </c>
      <c r="AE283" s="83" t="s">
        <v>520</v>
      </c>
      <c r="AF283" s="83" t="s">
        <v>520</v>
      </c>
      <c r="AG283" s="83" t="s">
        <v>520</v>
      </c>
      <c r="AH283" s="83" t="s">
        <v>520</v>
      </c>
    </row>
    <row r="284" spans="2:34" x14ac:dyDescent="0.45">
      <c r="B284" s="11" t="s">
        <v>101</v>
      </c>
      <c r="C284" s="11" t="str">
        <f>_xlfn.XLOOKUP($B284,FD_Lists!$B$4:$B$25,FD_Lists!C$4:C$25)</f>
        <v xml:space="preserve">United Utilities </v>
      </c>
      <c r="D284" s="11" t="str">
        <f>_xlfn.XLOOKUP($B284,FD_Lists!$B$4:$B$25,FD_Lists!D$4:D$25)</f>
        <v>England</v>
      </c>
      <c r="E284" s="11" t="str">
        <f>_xlfn.XLOOKUP($B284,FD_Lists!$B$4:$B$25,FD_Lists!E$4:E$25)</f>
        <v>Company</v>
      </c>
      <c r="F284" s="11" t="str">
        <f>_xlfn.XLOOKUP($B284,FD_Lists!$B$4:$B$25,FD_Lists!F$4:F$25)</f>
        <v>WaSC</v>
      </c>
      <c r="G284" s="12" t="s">
        <v>109</v>
      </c>
      <c r="H284" s="98" t="s">
        <v>172</v>
      </c>
      <c r="I284" s="13" t="str">
        <f t="shared" si="10"/>
        <v>NWTC_PR24_SOF_OUTTURN_2_OFWAT</v>
      </c>
      <c r="J284" s="13" t="s">
        <v>548</v>
      </c>
      <c r="K284" s="12" t="s">
        <v>549</v>
      </c>
      <c r="L284" s="13" t="s">
        <v>119</v>
      </c>
      <c r="M284" s="14" t="str">
        <f>VLOOKUP($H284, F_Outputs_Mapping!$B$5:$F$23, 2, FALSE)</f>
        <v>Total number of monitored spills (Outturn as reported to EA and NRW)</v>
      </c>
      <c r="N284" s="14" t="str">
        <f>VLOOKUP($H284, F_Outputs_Mapping!$B$5:$F$23, 3, FALSE)</f>
        <v>Number</v>
      </c>
      <c r="O284" s="14">
        <f>VLOOKUP($H284, F_Outputs_Mapping!$B$5:$F$23, 4, FALSE)</f>
        <v>0</v>
      </c>
      <c r="P284" s="83" t="s">
        <v>520</v>
      </c>
      <c r="Q284" s="83" t="s">
        <v>520</v>
      </c>
      <c r="R284" s="83" t="s">
        <v>520</v>
      </c>
      <c r="S284" s="83" t="s">
        <v>520</v>
      </c>
      <c r="T284" s="83" t="s">
        <v>520</v>
      </c>
      <c r="U284" s="83" t="s">
        <v>520</v>
      </c>
      <c r="V284" s="83" t="s">
        <v>520</v>
      </c>
      <c r="W284" s="83" t="s">
        <v>520</v>
      </c>
      <c r="X284" s="83" t="s">
        <v>520</v>
      </c>
      <c r="Y284" s="83">
        <f>Input_Data_Historical!D49</f>
        <v>113940</v>
      </c>
      <c r="Z284" s="83">
        <f>Input_Data_Historical!E49</f>
        <v>81588</v>
      </c>
      <c r="AA284" s="83">
        <f>Input_Data_Historical!F49</f>
        <v>69245</v>
      </c>
      <c r="AB284" s="83">
        <f>Input_Data_Historical!G49</f>
        <v>97537</v>
      </c>
      <c r="AC284" s="83" t="s">
        <v>520</v>
      </c>
      <c r="AD284" s="83" t="s">
        <v>520</v>
      </c>
      <c r="AE284" s="83" t="s">
        <v>520</v>
      </c>
      <c r="AF284" s="83" t="s">
        <v>520</v>
      </c>
      <c r="AG284" s="83" t="s">
        <v>520</v>
      </c>
      <c r="AH284" s="83" t="s">
        <v>520</v>
      </c>
    </row>
    <row r="285" spans="2:34" x14ac:dyDescent="0.45">
      <c r="B285" s="11" t="s">
        <v>102</v>
      </c>
      <c r="C285" s="11" t="str">
        <f>_xlfn.XLOOKUP($B285,FD_Lists!$B$4:$B$25,FD_Lists!C$4:C$25)</f>
        <v>Wessex Water</v>
      </c>
      <c r="D285" s="11" t="str">
        <f>_xlfn.XLOOKUP($B285,FD_Lists!$B$4:$B$25,FD_Lists!D$4:D$25)</f>
        <v>England</v>
      </c>
      <c r="E285" s="11" t="str">
        <f>_xlfn.XLOOKUP($B285,FD_Lists!$B$4:$B$25,FD_Lists!E$4:E$25)</f>
        <v>Company</v>
      </c>
      <c r="F285" s="11" t="str">
        <f>_xlfn.XLOOKUP($B285,FD_Lists!$B$4:$B$25,FD_Lists!F$4:F$25)</f>
        <v>WaSC</v>
      </c>
      <c r="G285" s="12" t="s">
        <v>109</v>
      </c>
      <c r="H285" s="98" t="s">
        <v>172</v>
      </c>
      <c r="I285" s="13" t="str">
        <f t="shared" si="10"/>
        <v>WSXC_PR24_SOF_OUTTURN_2_OFWAT</v>
      </c>
      <c r="J285" s="13" t="s">
        <v>548</v>
      </c>
      <c r="K285" s="12" t="s">
        <v>549</v>
      </c>
      <c r="L285" s="13" t="s">
        <v>119</v>
      </c>
      <c r="M285" s="14" t="str">
        <f>VLOOKUP($H285, F_Outputs_Mapping!$B$5:$F$23, 2, FALSE)</f>
        <v>Total number of monitored spills (Outturn as reported to EA and NRW)</v>
      </c>
      <c r="N285" s="14" t="str">
        <f>VLOOKUP($H285, F_Outputs_Mapping!$B$5:$F$23, 3, FALSE)</f>
        <v>Number</v>
      </c>
      <c r="O285" s="14">
        <f>VLOOKUP($H285, F_Outputs_Mapping!$B$5:$F$23, 4, FALSE)</f>
        <v>0</v>
      </c>
      <c r="P285" s="83" t="s">
        <v>520</v>
      </c>
      <c r="Q285" s="83" t="s">
        <v>520</v>
      </c>
      <c r="R285" s="83" t="s">
        <v>520</v>
      </c>
      <c r="S285" s="83" t="s">
        <v>520</v>
      </c>
      <c r="T285" s="83" t="s">
        <v>520</v>
      </c>
      <c r="U285" s="83" t="s">
        <v>520</v>
      </c>
      <c r="V285" s="83" t="s">
        <v>520</v>
      </c>
      <c r="W285" s="83" t="s">
        <v>520</v>
      </c>
      <c r="X285" s="83" t="s">
        <v>520</v>
      </c>
      <c r="Y285" s="83">
        <f>Input_Data_Historical!D50</f>
        <v>28911</v>
      </c>
      <c r="Z285" s="83">
        <f>Input_Data_Historical!E50</f>
        <v>23609</v>
      </c>
      <c r="AA285" s="83">
        <f>Input_Data_Historical!F50</f>
        <v>21878</v>
      </c>
      <c r="AB285" s="83">
        <f>Input_Data_Historical!G50</f>
        <v>41453</v>
      </c>
      <c r="AC285" s="83" t="s">
        <v>520</v>
      </c>
      <c r="AD285" s="83" t="s">
        <v>520</v>
      </c>
      <c r="AE285" s="83" t="s">
        <v>520</v>
      </c>
      <c r="AF285" s="83" t="s">
        <v>520</v>
      </c>
      <c r="AG285" s="83" t="s">
        <v>520</v>
      </c>
      <c r="AH285" s="83" t="s">
        <v>520</v>
      </c>
    </row>
    <row r="286" spans="2:34" x14ac:dyDescent="0.45">
      <c r="B286" s="11" t="s">
        <v>103</v>
      </c>
      <c r="C286" s="11" t="str">
        <f>_xlfn.XLOOKUP($B286,FD_Lists!$B$4:$B$25,FD_Lists!C$4:C$25)</f>
        <v>Yorkshire Water</v>
      </c>
      <c r="D286" s="11" t="str">
        <f>_xlfn.XLOOKUP($B286,FD_Lists!$B$4:$B$25,FD_Lists!D$4:D$25)</f>
        <v>England</v>
      </c>
      <c r="E286" s="11" t="str">
        <f>_xlfn.XLOOKUP($B286,FD_Lists!$B$4:$B$25,FD_Lists!E$4:E$25)</f>
        <v>Company</v>
      </c>
      <c r="F286" s="11" t="str">
        <f>_xlfn.XLOOKUP($B286,FD_Lists!$B$4:$B$25,FD_Lists!F$4:F$25)</f>
        <v>WaSC</v>
      </c>
      <c r="G286" s="12" t="s">
        <v>109</v>
      </c>
      <c r="H286" s="98" t="s">
        <v>172</v>
      </c>
      <c r="I286" s="13" t="str">
        <f t="shared" si="10"/>
        <v>YKYC_PR24_SOF_OUTTURN_2_OFWAT</v>
      </c>
      <c r="J286" s="13" t="s">
        <v>548</v>
      </c>
      <c r="K286" s="12" t="s">
        <v>549</v>
      </c>
      <c r="L286" s="13" t="s">
        <v>119</v>
      </c>
      <c r="M286" s="14" t="str">
        <f>VLOOKUP($H286, F_Outputs_Mapping!$B$5:$F$23, 2, FALSE)</f>
        <v>Total number of monitored spills (Outturn as reported to EA and NRW)</v>
      </c>
      <c r="N286" s="14" t="str">
        <f>VLOOKUP($H286, F_Outputs_Mapping!$B$5:$F$23, 3, FALSE)</f>
        <v>Number</v>
      </c>
      <c r="O286" s="14">
        <f>VLOOKUP($H286, F_Outputs_Mapping!$B$5:$F$23, 4, FALSE)</f>
        <v>0</v>
      </c>
      <c r="P286" s="83" t="s">
        <v>520</v>
      </c>
      <c r="Q286" s="83" t="s">
        <v>520</v>
      </c>
      <c r="R286" s="83" t="s">
        <v>520</v>
      </c>
      <c r="S286" s="83" t="s">
        <v>520</v>
      </c>
      <c r="T286" s="83" t="s">
        <v>520</v>
      </c>
      <c r="U286" s="83" t="s">
        <v>520</v>
      </c>
      <c r="V286" s="83" t="s">
        <v>520</v>
      </c>
      <c r="W286" s="83" t="s">
        <v>520</v>
      </c>
      <c r="X286" s="83" t="s">
        <v>520</v>
      </c>
      <c r="Y286" s="83">
        <f>Input_Data_Historical!D51</f>
        <v>65083</v>
      </c>
      <c r="Z286" s="83">
        <f>Input_Data_Historical!E51</f>
        <v>70062</v>
      </c>
      <c r="AA286" s="83">
        <f>Input_Data_Historical!F51</f>
        <v>54273</v>
      </c>
      <c r="AB286" s="83">
        <f>Input_Data_Historical!G51</f>
        <v>77761</v>
      </c>
      <c r="AC286" s="83" t="s">
        <v>520</v>
      </c>
      <c r="AD286" s="83" t="s">
        <v>520</v>
      </c>
      <c r="AE286" s="83" t="s">
        <v>520</v>
      </c>
      <c r="AF286" s="83" t="s">
        <v>520</v>
      </c>
      <c r="AG286" s="83" t="s">
        <v>520</v>
      </c>
      <c r="AH286" s="83" t="s">
        <v>520</v>
      </c>
    </row>
    <row r="287" spans="2:34" x14ac:dyDescent="0.45">
      <c r="B287" s="11" t="s">
        <v>121</v>
      </c>
      <c r="C287" s="11" t="str">
        <f>_xlfn.XLOOKUP($B287,FD_Lists!$B$4:$B$25,FD_Lists!C$4:C$25)</f>
        <v>Affinity Water</v>
      </c>
      <c r="D287" s="11" t="str">
        <f>_xlfn.XLOOKUP($B287,FD_Lists!$B$4:$B$25,FD_Lists!D$4:D$25)</f>
        <v>England</v>
      </c>
      <c r="E287" s="11" t="str">
        <f>_xlfn.XLOOKUP($B287,FD_Lists!$B$4:$B$25,FD_Lists!E$4:E$25)</f>
        <v>Company</v>
      </c>
      <c r="F287" s="11" t="str">
        <f>_xlfn.XLOOKUP($B287,FD_Lists!$B$4:$B$25,FD_Lists!F$4:F$25)</f>
        <v>WoC</v>
      </c>
      <c r="G287" s="12" t="s">
        <v>109</v>
      </c>
      <c r="H287" s="98" t="s">
        <v>172</v>
      </c>
      <c r="I287" s="13" t="str">
        <f t="shared" si="10"/>
        <v>AFWC_PR24_SOF_OUTTURN_2_OFWAT</v>
      </c>
      <c r="J287" s="13" t="s">
        <v>548</v>
      </c>
      <c r="K287" s="12" t="s">
        <v>549</v>
      </c>
      <c r="L287" s="13" t="s">
        <v>119</v>
      </c>
      <c r="M287" s="14" t="str">
        <f>VLOOKUP($H287, F_Outputs_Mapping!$B$5:$F$23, 2, FALSE)</f>
        <v>Total number of monitored spills (Outturn as reported to EA and NRW)</v>
      </c>
      <c r="N287" s="14" t="str">
        <f>VLOOKUP($H287, F_Outputs_Mapping!$B$5:$F$23, 3, FALSE)</f>
        <v>Number</v>
      </c>
      <c r="O287" s="14">
        <f>VLOOKUP($H287, F_Outputs_Mapping!$B$5:$F$23, 4, FALSE)</f>
        <v>0</v>
      </c>
      <c r="P287" s="83" t="s">
        <v>520</v>
      </c>
      <c r="Q287" s="83" t="s">
        <v>520</v>
      </c>
      <c r="R287" s="83" t="s">
        <v>520</v>
      </c>
      <c r="S287" s="83" t="s">
        <v>520</v>
      </c>
      <c r="T287" s="83" t="s">
        <v>520</v>
      </c>
      <c r="U287" s="83" t="s">
        <v>520</v>
      </c>
      <c r="V287" s="83" t="s">
        <v>520</v>
      </c>
      <c r="W287" s="83" t="s">
        <v>520</v>
      </c>
      <c r="X287" s="83" t="s">
        <v>520</v>
      </c>
      <c r="Y287" s="83" t="s">
        <v>520</v>
      </c>
      <c r="Z287" s="83" t="s">
        <v>520</v>
      </c>
      <c r="AA287" s="83" t="s">
        <v>520</v>
      </c>
      <c r="AB287" s="83" t="s">
        <v>520</v>
      </c>
      <c r="AC287" s="83" t="s">
        <v>520</v>
      </c>
      <c r="AD287" s="83" t="s">
        <v>520</v>
      </c>
      <c r="AE287" s="83" t="s">
        <v>520</v>
      </c>
      <c r="AF287" s="83" t="s">
        <v>520</v>
      </c>
      <c r="AG287" s="83" t="s">
        <v>520</v>
      </c>
      <c r="AH287" s="83" t="s">
        <v>520</v>
      </c>
    </row>
    <row r="288" spans="2:34" x14ac:dyDescent="0.45">
      <c r="B288" s="11" t="s">
        <v>122</v>
      </c>
      <c r="C288" s="11" t="str">
        <f>_xlfn.XLOOKUP($B288,FD_Lists!$B$4:$B$25,FD_Lists!C$4:C$25)</f>
        <v>Portsmouth Water</v>
      </c>
      <c r="D288" s="11" t="str">
        <f>_xlfn.XLOOKUP($B288,FD_Lists!$B$4:$B$25,FD_Lists!D$4:D$25)</f>
        <v>England</v>
      </c>
      <c r="E288" s="11" t="str">
        <f>_xlfn.XLOOKUP($B288,FD_Lists!$B$4:$B$25,FD_Lists!E$4:E$25)</f>
        <v>Company</v>
      </c>
      <c r="F288" s="11" t="str">
        <f>_xlfn.XLOOKUP($B288,FD_Lists!$B$4:$B$25,FD_Lists!F$4:F$25)</f>
        <v>WoC</v>
      </c>
      <c r="G288" s="12" t="s">
        <v>109</v>
      </c>
      <c r="H288" s="98" t="s">
        <v>172</v>
      </c>
      <c r="I288" s="13" t="str">
        <f t="shared" si="10"/>
        <v>PRTC_PR24_SOF_OUTTURN_2_OFWAT</v>
      </c>
      <c r="J288" s="13" t="s">
        <v>548</v>
      </c>
      <c r="K288" s="12" t="s">
        <v>549</v>
      </c>
      <c r="L288" s="13" t="s">
        <v>119</v>
      </c>
      <c r="M288" s="14" t="str">
        <f>VLOOKUP($H288, F_Outputs_Mapping!$B$5:$F$23, 2, FALSE)</f>
        <v>Total number of monitored spills (Outturn as reported to EA and NRW)</v>
      </c>
      <c r="N288" s="14" t="str">
        <f>VLOOKUP($H288, F_Outputs_Mapping!$B$5:$F$23, 3, FALSE)</f>
        <v>Number</v>
      </c>
      <c r="O288" s="14">
        <f>VLOOKUP($H288, F_Outputs_Mapping!$B$5:$F$23, 4, FALSE)</f>
        <v>0</v>
      </c>
      <c r="P288" s="83" t="s">
        <v>520</v>
      </c>
      <c r="Q288" s="83" t="s">
        <v>520</v>
      </c>
      <c r="R288" s="83" t="s">
        <v>520</v>
      </c>
      <c r="S288" s="83" t="s">
        <v>520</v>
      </c>
      <c r="T288" s="83" t="s">
        <v>520</v>
      </c>
      <c r="U288" s="83" t="s">
        <v>520</v>
      </c>
      <c r="V288" s="83" t="s">
        <v>520</v>
      </c>
      <c r="W288" s="83" t="s">
        <v>520</v>
      </c>
      <c r="X288" s="83" t="s">
        <v>520</v>
      </c>
      <c r="Y288" s="83" t="s">
        <v>520</v>
      </c>
      <c r="Z288" s="83" t="s">
        <v>520</v>
      </c>
      <c r="AA288" s="83" t="s">
        <v>520</v>
      </c>
      <c r="AB288" s="83" t="s">
        <v>520</v>
      </c>
      <c r="AC288" s="83" t="s">
        <v>520</v>
      </c>
      <c r="AD288" s="83" t="s">
        <v>520</v>
      </c>
      <c r="AE288" s="83" t="s">
        <v>520</v>
      </c>
      <c r="AF288" s="83" t="s">
        <v>520</v>
      </c>
      <c r="AG288" s="83" t="s">
        <v>520</v>
      </c>
      <c r="AH288" s="83" t="s">
        <v>520</v>
      </c>
    </row>
    <row r="289" spans="2:34" x14ac:dyDescent="0.45">
      <c r="B289" s="11" t="s">
        <v>123</v>
      </c>
      <c r="C289" s="11" t="str">
        <f>_xlfn.XLOOKUP($B289,FD_Lists!$B$4:$B$25,FD_Lists!C$4:C$25)</f>
        <v>South East Water</v>
      </c>
      <c r="D289" s="11" t="str">
        <f>_xlfn.XLOOKUP($B289,FD_Lists!$B$4:$B$25,FD_Lists!D$4:D$25)</f>
        <v>England</v>
      </c>
      <c r="E289" s="11" t="str">
        <f>_xlfn.XLOOKUP($B289,FD_Lists!$B$4:$B$25,FD_Lists!E$4:E$25)</f>
        <v>Company</v>
      </c>
      <c r="F289" s="11" t="str">
        <f>_xlfn.XLOOKUP($B289,FD_Lists!$B$4:$B$25,FD_Lists!F$4:F$25)</f>
        <v>WoC</v>
      </c>
      <c r="G289" s="12" t="s">
        <v>109</v>
      </c>
      <c r="H289" s="98" t="s">
        <v>172</v>
      </c>
      <c r="I289" s="13" t="str">
        <f t="shared" si="10"/>
        <v>SEWC_PR24_SOF_OUTTURN_2_OFWAT</v>
      </c>
      <c r="J289" s="13" t="s">
        <v>548</v>
      </c>
      <c r="K289" s="12" t="s">
        <v>549</v>
      </c>
      <c r="L289" s="13" t="s">
        <v>119</v>
      </c>
      <c r="M289" s="14" t="str">
        <f>VLOOKUP($H289, F_Outputs_Mapping!$B$5:$F$23, 2, FALSE)</f>
        <v>Total number of monitored spills (Outturn as reported to EA and NRW)</v>
      </c>
      <c r="N289" s="14" t="str">
        <f>VLOOKUP($H289, F_Outputs_Mapping!$B$5:$F$23, 3, FALSE)</f>
        <v>Number</v>
      </c>
      <c r="O289" s="14">
        <f>VLOOKUP($H289, F_Outputs_Mapping!$B$5:$F$23, 4, FALSE)</f>
        <v>0</v>
      </c>
      <c r="P289" s="83" t="s">
        <v>520</v>
      </c>
      <c r="Q289" s="83" t="s">
        <v>520</v>
      </c>
      <c r="R289" s="83" t="s">
        <v>520</v>
      </c>
      <c r="S289" s="83" t="s">
        <v>520</v>
      </c>
      <c r="T289" s="83" t="s">
        <v>520</v>
      </c>
      <c r="U289" s="83" t="s">
        <v>520</v>
      </c>
      <c r="V289" s="83" t="s">
        <v>520</v>
      </c>
      <c r="W289" s="83" t="s">
        <v>520</v>
      </c>
      <c r="X289" s="83" t="s">
        <v>520</v>
      </c>
      <c r="Y289" s="83" t="s">
        <v>520</v>
      </c>
      <c r="Z289" s="83" t="s">
        <v>520</v>
      </c>
      <c r="AA289" s="83" t="s">
        <v>520</v>
      </c>
      <c r="AB289" s="83" t="s">
        <v>520</v>
      </c>
      <c r="AC289" s="83" t="s">
        <v>520</v>
      </c>
      <c r="AD289" s="83" t="s">
        <v>520</v>
      </c>
      <c r="AE289" s="83" t="s">
        <v>520</v>
      </c>
      <c r="AF289" s="83" t="s">
        <v>520</v>
      </c>
      <c r="AG289" s="83" t="s">
        <v>520</v>
      </c>
      <c r="AH289" s="83" t="s">
        <v>520</v>
      </c>
    </row>
    <row r="290" spans="2:34" x14ac:dyDescent="0.45">
      <c r="B290" s="11" t="s">
        <v>124</v>
      </c>
      <c r="C290" s="11" t="str">
        <f>_xlfn.XLOOKUP($B290,FD_Lists!$B$4:$B$25,FD_Lists!C$4:C$25)</f>
        <v>South Staffordshire Water</v>
      </c>
      <c r="D290" s="11" t="str">
        <f>_xlfn.XLOOKUP($B290,FD_Lists!$B$4:$B$25,FD_Lists!D$4:D$25)</f>
        <v>England</v>
      </c>
      <c r="E290" s="11" t="str">
        <f>_xlfn.XLOOKUP($B290,FD_Lists!$B$4:$B$25,FD_Lists!E$4:E$25)</f>
        <v>Company</v>
      </c>
      <c r="F290" s="11" t="str">
        <f>_xlfn.XLOOKUP($B290,FD_Lists!$B$4:$B$25,FD_Lists!F$4:F$25)</f>
        <v>WoC</v>
      </c>
      <c r="G290" s="12" t="s">
        <v>109</v>
      </c>
      <c r="H290" s="98" t="s">
        <v>172</v>
      </c>
      <c r="I290" s="13" t="str">
        <f t="shared" si="10"/>
        <v>SSCC_PR24_SOF_OUTTURN_2_OFWAT</v>
      </c>
      <c r="J290" s="13" t="s">
        <v>548</v>
      </c>
      <c r="K290" s="12" t="s">
        <v>549</v>
      </c>
      <c r="L290" s="13" t="s">
        <v>119</v>
      </c>
      <c r="M290" s="14" t="str">
        <f>VLOOKUP($H290, F_Outputs_Mapping!$B$5:$F$23, 2, FALSE)</f>
        <v>Total number of monitored spills (Outturn as reported to EA and NRW)</v>
      </c>
      <c r="N290" s="14" t="str">
        <f>VLOOKUP($H290, F_Outputs_Mapping!$B$5:$F$23, 3, FALSE)</f>
        <v>Number</v>
      </c>
      <c r="O290" s="14">
        <f>VLOOKUP($H290, F_Outputs_Mapping!$B$5:$F$23, 4, FALSE)</f>
        <v>0</v>
      </c>
      <c r="P290" s="83" t="s">
        <v>520</v>
      </c>
      <c r="Q290" s="83" t="s">
        <v>520</v>
      </c>
      <c r="R290" s="83" t="s">
        <v>520</v>
      </c>
      <c r="S290" s="83" t="s">
        <v>520</v>
      </c>
      <c r="T290" s="83" t="s">
        <v>520</v>
      </c>
      <c r="U290" s="83" t="s">
        <v>520</v>
      </c>
      <c r="V290" s="83" t="s">
        <v>520</v>
      </c>
      <c r="W290" s="83" t="s">
        <v>520</v>
      </c>
      <c r="X290" s="83" t="s">
        <v>520</v>
      </c>
      <c r="Y290" s="83" t="s">
        <v>520</v>
      </c>
      <c r="Z290" s="83" t="s">
        <v>520</v>
      </c>
      <c r="AA290" s="83" t="s">
        <v>520</v>
      </c>
      <c r="AB290" s="83" t="s">
        <v>520</v>
      </c>
      <c r="AC290" s="83" t="s">
        <v>520</v>
      </c>
      <c r="AD290" s="83" t="s">
        <v>520</v>
      </c>
      <c r="AE290" s="83" t="s">
        <v>520</v>
      </c>
      <c r="AF290" s="83" t="s">
        <v>520</v>
      </c>
      <c r="AG290" s="83" t="s">
        <v>520</v>
      </c>
      <c r="AH290" s="83" t="s">
        <v>520</v>
      </c>
    </row>
    <row r="291" spans="2:34" x14ac:dyDescent="0.45">
      <c r="B291" s="11" t="s">
        <v>125</v>
      </c>
      <c r="C291" s="11" t="str">
        <f>_xlfn.XLOOKUP($B291,FD_Lists!$B$4:$B$25,FD_Lists!C$4:C$25)</f>
        <v>SES Water</v>
      </c>
      <c r="D291" s="11" t="str">
        <f>_xlfn.XLOOKUP($B291,FD_Lists!$B$4:$B$25,FD_Lists!D$4:D$25)</f>
        <v>England</v>
      </c>
      <c r="E291" s="11" t="str">
        <f>_xlfn.XLOOKUP($B291,FD_Lists!$B$4:$B$25,FD_Lists!E$4:E$25)</f>
        <v>Company</v>
      </c>
      <c r="F291" s="11" t="str">
        <f>_xlfn.XLOOKUP($B291,FD_Lists!$B$4:$B$25,FD_Lists!F$4:F$25)</f>
        <v>WoC</v>
      </c>
      <c r="G291" s="12" t="s">
        <v>109</v>
      </c>
      <c r="H291" s="98" t="s">
        <v>172</v>
      </c>
      <c r="I291" s="13" t="str">
        <f t="shared" si="10"/>
        <v>SESC_PR24_SOF_OUTTURN_2_OFWAT</v>
      </c>
      <c r="J291" s="13" t="s">
        <v>548</v>
      </c>
      <c r="K291" s="12" t="s">
        <v>549</v>
      </c>
      <c r="L291" s="13" t="s">
        <v>119</v>
      </c>
      <c r="M291" s="14" t="str">
        <f>VLOOKUP($H291, F_Outputs_Mapping!$B$5:$F$23, 2, FALSE)</f>
        <v>Total number of monitored spills (Outturn as reported to EA and NRW)</v>
      </c>
      <c r="N291" s="14" t="str">
        <f>VLOOKUP($H291, F_Outputs_Mapping!$B$5:$F$23, 3, FALSE)</f>
        <v>Number</v>
      </c>
      <c r="O291" s="14">
        <f>VLOOKUP($H291, F_Outputs_Mapping!$B$5:$F$23, 4, FALSE)</f>
        <v>0</v>
      </c>
      <c r="P291" s="83" t="s">
        <v>520</v>
      </c>
      <c r="Q291" s="83" t="s">
        <v>520</v>
      </c>
      <c r="R291" s="83" t="s">
        <v>520</v>
      </c>
      <c r="S291" s="83" t="s">
        <v>520</v>
      </c>
      <c r="T291" s="83" t="s">
        <v>520</v>
      </c>
      <c r="U291" s="83" t="s">
        <v>520</v>
      </c>
      <c r="V291" s="83" t="s">
        <v>520</v>
      </c>
      <c r="W291" s="83" t="s">
        <v>520</v>
      </c>
      <c r="X291" s="83" t="s">
        <v>520</v>
      </c>
      <c r="Y291" s="83" t="s">
        <v>520</v>
      </c>
      <c r="Z291" s="83" t="s">
        <v>520</v>
      </c>
      <c r="AA291" s="83" t="s">
        <v>520</v>
      </c>
      <c r="AB291" s="83" t="s">
        <v>520</v>
      </c>
      <c r="AC291" s="83" t="s">
        <v>520</v>
      </c>
      <c r="AD291" s="83" t="s">
        <v>520</v>
      </c>
      <c r="AE291" s="83" t="s">
        <v>520</v>
      </c>
      <c r="AF291" s="83" t="s">
        <v>520</v>
      </c>
      <c r="AG291" s="83" t="s">
        <v>520</v>
      </c>
      <c r="AH291" s="83" t="s">
        <v>520</v>
      </c>
    </row>
    <row r="292" spans="2:34" x14ac:dyDescent="0.45">
      <c r="B292" s="11" t="s">
        <v>98</v>
      </c>
      <c r="C292" s="11" t="str">
        <f>_xlfn.XLOOKUP($B292,FD_Lists!$B$4:$B$25,FD_Lists!C$4:C$25)</f>
        <v>South West Water</v>
      </c>
      <c r="D292" s="11" t="str">
        <f>_xlfn.XLOOKUP($B292,FD_Lists!$B$4:$B$25,FD_Lists!D$4:D$25)</f>
        <v>England</v>
      </c>
      <c r="E292" s="11" t="str">
        <f>_xlfn.XLOOKUP($B292,FD_Lists!$B$4:$B$25,FD_Lists!E$4:E$25)</f>
        <v>Company</v>
      </c>
      <c r="F292" s="11" t="str">
        <f>_xlfn.XLOOKUP($B292,FD_Lists!$B$4:$B$25,FD_Lists!F$4:F$25)</f>
        <v>WaSC</v>
      </c>
      <c r="G292" s="12" t="s">
        <v>109</v>
      </c>
      <c r="H292" s="98" t="s">
        <v>172</v>
      </c>
      <c r="I292" s="13" t="str">
        <f t="shared" si="10"/>
        <v>SWBC_PR24_SOF_OUTTURN_2_OFWAT</v>
      </c>
      <c r="J292" s="13" t="s">
        <v>548</v>
      </c>
      <c r="K292" s="12" t="s">
        <v>549</v>
      </c>
      <c r="L292" s="13" t="s">
        <v>119</v>
      </c>
      <c r="M292" s="14" t="str">
        <f>VLOOKUP($H292, F_Outputs_Mapping!$B$5:$F$23, 2, FALSE)</f>
        <v>Total number of monitored spills (Outturn as reported to EA and NRW)</v>
      </c>
      <c r="N292" s="14" t="str">
        <f>VLOOKUP($H292, F_Outputs_Mapping!$B$5:$F$23, 3, FALSE)</f>
        <v>Number</v>
      </c>
      <c r="O292" s="14">
        <f>VLOOKUP($H292, F_Outputs_Mapping!$B$5:$F$23, 4, FALSE)</f>
        <v>0</v>
      </c>
      <c r="P292" s="83" t="s">
        <v>520</v>
      </c>
      <c r="Q292" s="83" t="s">
        <v>520</v>
      </c>
      <c r="R292" s="83" t="s">
        <v>520</v>
      </c>
      <c r="S292" s="83" t="s">
        <v>520</v>
      </c>
      <c r="T292" s="83" t="s">
        <v>520</v>
      </c>
      <c r="U292" s="83" t="s">
        <v>520</v>
      </c>
      <c r="V292" s="83" t="s">
        <v>520</v>
      </c>
      <c r="W292" s="83" t="s">
        <v>520</v>
      </c>
      <c r="X292" s="83" t="s">
        <v>520</v>
      </c>
      <c r="Y292" s="83">
        <f>Input_Data_Historical!D57</f>
        <v>42053</v>
      </c>
      <c r="Z292" s="83">
        <f>Input_Data_Historical!E57</f>
        <v>42484</v>
      </c>
      <c r="AA292" s="83">
        <f>Input_Data_Historical!F57</f>
        <v>37649</v>
      </c>
      <c r="AB292" s="83">
        <f>Input_Data_Historical!G57</f>
        <v>58249</v>
      </c>
      <c r="AC292" s="83" t="s">
        <v>520</v>
      </c>
      <c r="AD292" s="83" t="s">
        <v>520</v>
      </c>
      <c r="AE292" s="83" t="s">
        <v>520</v>
      </c>
      <c r="AF292" s="83" t="s">
        <v>520</v>
      </c>
      <c r="AG292" s="83" t="s">
        <v>520</v>
      </c>
      <c r="AH292" s="83" t="s">
        <v>520</v>
      </c>
    </row>
    <row r="293" spans="2:34" x14ac:dyDescent="0.45">
      <c r="B293" s="11" t="s">
        <v>126</v>
      </c>
      <c r="C293" s="11" t="str">
        <f>_xlfn.XLOOKUP($B293,FD_Lists!$B$4:$B$25,FD_Lists!C$4:C$25)</f>
        <v>Bristol Water</v>
      </c>
      <c r="D293" s="11" t="str">
        <f>_xlfn.XLOOKUP($B293,FD_Lists!$B$4:$B$25,FD_Lists!D$4:D$25)</f>
        <v>England</v>
      </c>
      <c r="E293" s="11" t="str">
        <f>_xlfn.XLOOKUP($B293,FD_Lists!$B$4:$B$25,FD_Lists!E$4:E$25)</f>
        <v>Company</v>
      </c>
      <c r="F293" s="11" t="str">
        <f>_xlfn.XLOOKUP($B293,FD_Lists!$B$4:$B$25,FD_Lists!F$4:F$25)</f>
        <v>WoC</v>
      </c>
      <c r="G293" s="12" t="s">
        <v>109</v>
      </c>
      <c r="H293" s="98" t="s">
        <v>172</v>
      </c>
      <c r="I293" s="13" t="str">
        <f t="shared" si="10"/>
        <v>BRLC_PR24_SOF_OUTTURN_2_OFWAT</v>
      </c>
      <c r="J293" s="13" t="s">
        <v>548</v>
      </c>
      <c r="K293" s="12" t="s">
        <v>549</v>
      </c>
      <c r="L293" s="13" t="s">
        <v>119</v>
      </c>
      <c r="M293" s="14" t="str">
        <f>VLOOKUP($H293, F_Outputs_Mapping!$B$5:$F$23, 2, FALSE)</f>
        <v>Total number of monitored spills (Outturn as reported to EA and NRW)</v>
      </c>
      <c r="N293" s="14" t="str">
        <f>VLOOKUP($H293, F_Outputs_Mapping!$B$5:$F$23, 3, FALSE)</f>
        <v>Number</v>
      </c>
      <c r="O293" s="14">
        <f>VLOOKUP($H293, F_Outputs_Mapping!$B$5:$F$23, 4, FALSE)</f>
        <v>0</v>
      </c>
      <c r="P293" s="83" t="s">
        <v>520</v>
      </c>
      <c r="Q293" s="83" t="s">
        <v>520</v>
      </c>
      <c r="R293" s="83" t="s">
        <v>520</v>
      </c>
      <c r="S293" s="83" t="s">
        <v>520</v>
      </c>
      <c r="T293" s="83" t="s">
        <v>520</v>
      </c>
      <c r="U293" s="83" t="s">
        <v>520</v>
      </c>
      <c r="V293" s="83" t="s">
        <v>520</v>
      </c>
      <c r="W293" s="83" t="s">
        <v>520</v>
      </c>
      <c r="X293" s="83" t="s">
        <v>520</v>
      </c>
      <c r="Y293" s="83" t="s">
        <v>520</v>
      </c>
      <c r="Z293" s="83" t="s">
        <v>520</v>
      </c>
      <c r="AA293" s="83" t="s">
        <v>520</v>
      </c>
      <c r="AB293" s="83" t="s">
        <v>520</v>
      </c>
      <c r="AC293" s="83" t="s">
        <v>520</v>
      </c>
      <c r="AD293" s="83" t="s">
        <v>520</v>
      </c>
      <c r="AE293" s="83" t="s">
        <v>520</v>
      </c>
      <c r="AF293" s="83" t="s">
        <v>520</v>
      </c>
      <c r="AG293" s="83" t="s">
        <v>520</v>
      </c>
      <c r="AH293" s="83" t="s">
        <v>520</v>
      </c>
    </row>
    <row r="294" spans="2:34" x14ac:dyDescent="0.45">
      <c r="B294" s="10" t="s">
        <v>73</v>
      </c>
      <c r="C294" s="11" t="str">
        <f>_xlfn.XLOOKUP($B294,FD_Lists!$B$4:$B$25,FD_Lists!C$4:C$25)</f>
        <v>Anglian Water</v>
      </c>
      <c r="D294" s="11" t="str">
        <f>_xlfn.XLOOKUP($B294,FD_Lists!$B$4:$B$25,FD_Lists!D$4:D$25)</f>
        <v>England</v>
      </c>
      <c r="E294" s="11" t="str">
        <f>_xlfn.XLOOKUP($B294,FD_Lists!$B$4:$B$25,FD_Lists!E$4:E$25)</f>
        <v>Company</v>
      </c>
      <c r="F294" s="11" t="str">
        <f>_xlfn.XLOOKUP($B294,FD_Lists!$B$4:$B$25,FD_Lists!F$4:F$25)</f>
        <v>WaSC</v>
      </c>
      <c r="G294" s="12" t="s">
        <v>109</v>
      </c>
      <c r="H294" s="98" t="s">
        <v>188</v>
      </c>
      <c r="I294" s="13" t="str">
        <f t="shared" si="10"/>
        <v>ANHC_PR24_SOF_OUTTURN_3_OFWAT</v>
      </c>
      <c r="J294" s="13" t="s">
        <v>548</v>
      </c>
      <c r="K294" s="12" t="s">
        <v>549</v>
      </c>
      <c r="L294" s="13" t="s">
        <v>119</v>
      </c>
      <c r="M294" s="14" t="str">
        <f>VLOOKUP($H294, F_Outputs_Mapping!$B$5:$F$23, 2, FALSE)</f>
        <v>Total number of monitored storm overflows(overflow with &gt; 0% monitoring coverage recorded for reporting year- Outturn as reported to EA and NRW)</v>
      </c>
      <c r="N294" s="14" t="str">
        <f>VLOOKUP($H294, F_Outputs_Mapping!$B$5:$F$23, 3, FALSE)</f>
        <v>Number</v>
      </c>
      <c r="O294" s="14">
        <f>VLOOKUP($H294, F_Outputs_Mapping!$B$5:$F$23, 4, FALSE)</f>
        <v>0</v>
      </c>
      <c r="P294" s="83" t="s">
        <v>520</v>
      </c>
      <c r="Q294" s="83" t="s">
        <v>520</v>
      </c>
      <c r="R294" s="83" t="s">
        <v>520</v>
      </c>
      <c r="S294" s="83" t="s">
        <v>520</v>
      </c>
      <c r="T294" s="83" t="s">
        <v>520</v>
      </c>
      <c r="U294" s="83" t="s">
        <v>520</v>
      </c>
      <c r="V294" s="83" t="s">
        <v>520</v>
      </c>
      <c r="W294" s="83" t="s">
        <v>520</v>
      </c>
      <c r="X294" s="83" t="s">
        <v>520</v>
      </c>
      <c r="Y294" s="83">
        <f>Input_Data_Historical!D65</f>
        <v>711</v>
      </c>
      <c r="Z294" s="83">
        <f>Input_Data_Historical!E65</f>
        <v>834</v>
      </c>
      <c r="AA294" s="83">
        <f>Input_Data_Historical!F65</f>
        <v>1054</v>
      </c>
      <c r="AB294" s="83">
        <f>Input_Data_Historical!G65</f>
        <v>1423</v>
      </c>
      <c r="AC294" s="83" t="s">
        <v>520</v>
      </c>
      <c r="AD294" s="83" t="s">
        <v>520</v>
      </c>
      <c r="AE294" s="83" t="s">
        <v>520</v>
      </c>
      <c r="AF294" s="83" t="s">
        <v>520</v>
      </c>
      <c r="AG294" s="83" t="s">
        <v>520</v>
      </c>
      <c r="AH294" s="83" t="s">
        <v>520</v>
      </c>
    </row>
    <row r="295" spans="2:34" x14ac:dyDescent="0.45">
      <c r="B295" s="11" t="s">
        <v>94</v>
      </c>
      <c r="C295" s="11" t="str">
        <f>_xlfn.XLOOKUP($B295,FD_Lists!$B$4:$B$25,FD_Lists!C$4:C$25)</f>
        <v>Dŵr Cymru</v>
      </c>
      <c r="D295" s="11" t="str">
        <f>_xlfn.XLOOKUP($B295,FD_Lists!$B$4:$B$25,FD_Lists!D$4:D$25)</f>
        <v>Wales</v>
      </c>
      <c r="E295" s="11" t="str">
        <f>_xlfn.XLOOKUP($B295,FD_Lists!$B$4:$B$25,FD_Lists!E$4:E$25)</f>
        <v>Company</v>
      </c>
      <c r="F295" s="11" t="str">
        <f>_xlfn.XLOOKUP($B295,FD_Lists!$B$4:$B$25,FD_Lists!F$4:F$25)</f>
        <v>WaSC</v>
      </c>
      <c r="G295" s="12" t="s">
        <v>109</v>
      </c>
      <c r="H295" s="98" t="s">
        <v>188</v>
      </c>
      <c r="I295" s="13" t="str">
        <f t="shared" si="10"/>
        <v>WSHC_PR24_SOF_OUTTURN_3_OFWAT</v>
      </c>
      <c r="J295" s="13" t="s">
        <v>548</v>
      </c>
      <c r="K295" s="12" t="s">
        <v>549</v>
      </c>
      <c r="L295" s="13" t="s">
        <v>119</v>
      </c>
      <c r="M295" s="14" t="str">
        <f>VLOOKUP($H295, F_Outputs_Mapping!$B$5:$F$23, 2, FALSE)</f>
        <v>Total number of monitored storm overflows(overflow with &gt; 0% monitoring coverage recorded for reporting year- Outturn as reported to EA and NRW)</v>
      </c>
      <c r="N295" s="14" t="str">
        <f>VLOOKUP($H295, F_Outputs_Mapping!$B$5:$F$23, 3, FALSE)</f>
        <v>Number</v>
      </c>
      <c r="O295" s="14">
        <f>VLOOKUP($H295, F_Outputs_Mapping!$B$5:$F$23, 4, FALSE)</f>
        <v>0</v>
      </c>
      <c r="P295" s="83" t="s">
        <v>520</v>
      </c>
      <c r="Q295" s="83" t="s">
        <v>520</v>
      </c>
      <c r="R295" s="83" t="s">
        <v>520</v>
      </c>
      <c r="S295" s="83" t="s">
        <v>520</v>
      </c>
      <c r="T295" s="83" t="s">
        <v>520</v>
      </c>
      <c r="U295" s="83" t="s">
        <v>520</v>
      </c>
      <c r="V295" s="83" t="s">
        <v>520</v>
      </c>
      <c r="W295" s="83" t="s">
        <v>520</v>
      </c>
      <c r="X295" s="83" t="s">
        <v>520</v>
      </c>
      <c r="Y295" s="83">
        <f>Input_Data_Historical!D66</f>
        <v>1979</v>
      </c>
      <c r="Z295" s="83">
        <f>Input_Data_Historical!E66</f>
        <v>2257</v>
      </c>
      <c r="AA295" s="83">
        <f>Input_Data_Historical!F66</f>
        <v>2250</v>
      </c>
      <c r="AB295" s="83">
        <f>Input_Data_Historical!G66</f>
        <v>2304</v>
      </c>
      <c r="AC295" s="83" t="s">
        <v>520</v>
      </c>
      <c r="AD295" s="83" t="s">
        <v>520</v>
      </c>
      <c r="AE295" s="83" t="s">
        <v>520</v>
      </c>
      <c r="AF295" s="83" t="s">
        <v>520</v>
      </c>
      <c r="AG295" s="83" t="s">
        <v>520</v>
      </c>
      <c r="AH295" s="83" t="s">
        <v>520</v>
      </c>
    </row>
    <row r="296" spans="2:34" x14ac:dyDescent="0.45">
      <c r="B296" s="11" t="s">
        <v>95</v>
      </c>
      <c r="C296" s="11" t="str">
        <f>_xlfn.XLOOKUP($B296,FD_Lists!$B$4:$B$25,FD_Lists!C$4:C$25)</f>
        <v>Hafren Dyfrdwy</v>
      </c>
      <c r="D296" s="11" t="str">
        <f>_xlfn.XLOOKUP($B296,FD_Lists!$B$4:$B$25,FD_Lists!D$4:D$25)</f>
        <v>Wales</v>
      </c>
      <c r="E296" s="11" t="str">
        <f>_xlfn.XLOOKUP($B296,FD_Lists!$B$4:$B$25,FD_Lists!E$4:E$25)</f>
        <v>Company</v>
      </c>
      <c r="F296" s="11" t="str">
        <f>_xlfn.XLOOKUP($B296,FD_Lists!$B$4:$B$25,FD_Lists!F$4:F$25)</f>
        <v>WaSC</v>
      </c>
      <c r="G296" s="12" t="s">
        <v>109</v>
      </c>
      <c r="H296" s="98" t="s">
        <v>188</v>
      </c>
      <c r="I296" s="13" t="str">
        <f t="shared" si="10"/>
        <v>HDDC_PR24_SOF_OUTTURN_3_OFWAT</v>
      </c>
      <c r="J296" s="13" t="s">
        <v>548</v>
      </c>
      <c r="K296" s="12" t="s">
        <v>549</v>
      </c>
      <c r="L296" s="13" t="s">
        <v>119</v>
      </c>
      <c r="M296" s="14" t="str">
        <f>VLOOKUP($H296, F_Outputs_Mapping!$B$5:$F$23, 2, FALSE)</f>
        <v>Total number of monitored storm overflows(overflow with &gt; 0% monitoring coverage recorded for reporting year- Outturn as reported to EA and NRW)</v>
      </c>
      <c r="N296" s="14" t="str">
        <f>VLOOKUP($H296, F_Outputs_Mapping!$B$5:$F$23, 3, FALSE)</f>
        <v>Number</v>
      </c>
      <c r="O296" s="14">
        <f>VLOOKUP($H296, F_Outputs_Mapping!$B$5:$F$23, 4, FALSE)</f>
        <v>0</v>
      </c>
      <c r="P296" s="83" t="s">
        <v>520</v>
      </c>
      <c r="Q296" s="83" t="s">
        <v>520</v>
      </c>
      <c r="R296" s="83" t="s">
        <v>520</v>
      </c>
      <c r="S296" s="83" t="s">
        <v>520</v>
      </c>
      <c r="T296" s="83" t="s">
        <v>520</v>
      </c>
      <c r="U296" s="83" t="s">
        <v>520</v>
      </c>
      <c r="V296" s="83" t="s">
        <v>520</v>
      </c>
      <c r="W296" s="83" t="s">
        <v>520</v>
      </c>
      <c r="X296" s="83" t="s">
        <v>520</v>
      </c>
      <c r="Y296" s="83">
        <f>Input_Data_Historical!D67</f>
        <v>47</v>
      </c>
      <c r="Z296" s="83">
        <f>Input_Data_Historical!E67</f>
        <v>47</v>
      </c>
      <c r="AA296" s="83">
        <f>Input_Data_Historical!F67</f>
        <v>49</v>
      </c>
      <c r="AB296" s="83">
        <f>Input_Data_Historical!G67</f>
        <v>49</v>
      </c>
      <c r="AC296" s="83" t="s">
        <v>520</v>
      </c>
      <c r="AD296" s="83" t="s">
        <v>520</v>
      </c>
      <c r="AE296" s="83" t="s">
        <v>520</v>
      </c>
      <c r="AF296" s="83" t="s">
        <v>520</v>
      </c>
      <c r="AG296" s="83" t="s">
        <v>520</v>
      </c>
      <c r="AH296" s="83" t="s">
        <v>520</v>
      </c>
    </row>
    <row r="297" spans="2:34" x14ac:dyDescent="0.45">
      <c r="B297" s="11" t="s">
        <v>96</v>
      </c>
      <c r="C297" s="11" t="str">
        <f>_xlfn.XLOOKUP($B297,FD_Lists!$B$4:$B$25,FD_Lists!C$4:C$25)</f>
        <v>Northumbrian Water</v>
      </c>
      <c r="D297" s="11" t="str">
        <f>_xlfn.XLOOKUP($B297,FD_Lists!$B$4:$B$25,FD_Lists!D$4:D$25)</f>
        <v>England</v>
      </c>
      <c r="E297" s="11" t="str">
        <f>_xlfn.XLOOKUP($B297,FD_Lists!$B$4:$B$25,FD_Lists!E$4:E$25)</f>
        <v>Company</v>
      </c>
      <c r="F297" s="11" t="str">
        <f>_xlfn.XLOOKUP($B297,FD_Lists!$B$4:$B$25,FD_Lists!F$4:F$25)</f>
        <v>WaSC</v>
      </c>
      <c r="G297" s="12" t="s">
        <v>109</v>
      </c>
      <c r="H297" s="98" t="s">
        <v>188</v>
      </c>
      <c r="I297" s="13" t="str">
        <f t="shared" si="10"/>
        <v>NESC_PR24_SOF_OUTTURN_3_OFWAT</v>
      </c>
      <c r="J297" s="13" t="s">
        <v>548</v>
      </c>
      <c r="K297" s="12" t="s">
        <v>549</v>
      </c>
      <c r="L297" s="13" t="s">
        <v>119</v>
      </c>
      <c r="M297" s="14" t="str">
        <f>VLOOKUP($H297, F_Outputs_Mapping!$B$5:$F$23, 2, FALSE)</f>
        <v>Total number of monitored storm overflows(overflow with &gt; 0% monitoring coverage recorded for reporting year- Outturn as reported to EA and NRW)</v>
      </c>
      <c r="N297" s="14" t="str">
        <f>VLOOKUP($H297, F_Outputs_Mapping!$B$5:$F$23, 3, FALSE)</f>
        <v>Number</v>
      </c>
      <c r="O297" s="14">
        <f>VLOOKUP($H297, F_Outputs_Mapping!$B$5:$F$23, 4, FALSE)</f>
        <v>0</v>
      </c>
      <c r="P297" s="83" t="s">
        <v>520</v>
      </c>
      <c r="Q297" s="83" t="s">
        <v>520</v>
      </c>
      <c r="R297" s="83" t="s">
        <v>520</v>
      </c>
      <c r="S297" s="83" t="s">
        <v>520</v>
      </c>
      <c r="T297" s="83" t="s">
        <v>520</v>
      </c>
      <c r="U297" s="83" t="s">
        <v>520</v>
      </c>
      <c r="V297" s="83" t="s">
        <v>520</v>
      </c>
      <c r="W297" s="83" t="s">
        <v>520</v>
      </c>
      <c r="X297" s="83" t="s">
        <v>520</v>
      </c>
      <c r="Y297" s="83">
        <f>Input_Data_Historical!D68</f>
        <v>1485</v>
      </c>
      <c r="Z297" s="83">
        <f>Input_Data_Historical!E68</f>
        <v>1440</v>
      </c>
      <c r="AA297" s="83">
        <f>Input_Data_Historical!F68</f>
        <v>1463</v>
      </c>
      <c r="AB297" s="83">
        <f>Input_Data_Historical!G68</f>
        <v>1546</v>
      </c>
      <c r="AC297" s="83" t="s">
        <v>520</v>
      </c>
      <c r="AD297" s="83" t="s">
        <v>520</v>
      </c>
      <c r="AE297" s="83" t="s">
        <v>520</v>
      </c>
      <c r="AF297" s="83" t="s">
        <v>520</v>
      </c>
      <c r="AG297" s="83" t="s">
        <v>520</v>
      </c>
      <c r="AH297" s="83" t="s">
        <v>520</v>
      </c>
    </row>
    <row r="298" spans="2:34" x14ac:dyDescent="0.45">
      <c r="B298" s="11" t="s">
        <v>97</v>
      </c>
      <c r="C298" s="11" t="str">
        <f>_xlfn.XLOOKUP($B298,FD_Lists!$B$4:$B$25,FD_Lists!C$4:C$25)</f>
        <v>Severn Trent Water</v>
      </c>
      <c r="D298" s="11" t="str">
        <f>_xlfn.XLOOKUP($B298,FD_Lists!$B$4:$B$25,FD_Lists!D$4:D$25)</f>
        <v>England</v>
      </c>
      <c r="E298" s="11" t="str">
        <f>_xlfn.XLOOKUP($B298,FD_Lists!$B$4:$B$25,FD_Lists!E$4:E$25)</f>
        <v>Company</v>
      </c>
      <c r="F298" s="11" t="str">
        <f>_xlfn.XLOOKUP($B298,FD_Lists!$B$4:$B$25,FD_Lists!F$4:F$25)</f>
        <v>WaSC</v>
      </c>
      <c r="G298" s="12" t="s">
        <v>109</v>
      </c>
      <c r="H298" s="98" t="s">
        <v>188</v>
      </c>
      <c r="I298" s="13" t="str">
        <f t="shared" si="10"/>
        <v>SVEC_PR24_SOF_OUTTURN_3_OFWAT</v>
      </c>
      <c r="J298" s="13" t="s">
        <v>548</v>
      </c>
      <c r="K298" s="12" t="s">
        <v>549</v>
      </c>
      <c r="L298" s="13" t="s">
        <v>119</v>
      </c>
      <c r="M298" s="14" t="str">
        <f>VLOOKUP($H298, F_Outputs_Mapping!$B$5:$F$23, 2, FALSE)</f>
        <v>Total number of monitored storm overflows(overflow with &gt; 0% monitoring coverage recorded for reporting year- Outturn as reported to EA and NRW)</v>
      </c>
      <c r="N298" s="14" t="str">
        <f>VLOOKUP($H298, F_Outputs_Mapping!$B$5:$F$23, 3, FALSE)</f>
        <v>Number</v>
      </c>
      <c r="O298" s="14">
        <f>VLOOKUP($H298, F_Outputs_Mapping!$B$5:$F$23, 4, FALSE)</f>
        <v>0</v>
      </c>
      <c r="P298" s="83" t="s">
        <v>520</v>
      </c>
      <c r="Q298" s="83" t="s">
        <v>520</v>
      </c>
      <c r="R298" s="83" t="s">
        <v>520</v>
      </c>
      <c r="S298" s="83" t="s">
        <v>520</v>
      </c>
      <c r="T298" s="83" t="s">
        <v>520</v>
      </c>
      <c r="U298" s="83" t="s">
        <v>520</v>
      </c>
      <c r="V298" s="83" t="s">
        <v>520</v>
      </c>
      <c r="W298" s="83" t="s">
        <v>520</v>
      </c>
      <c r="X298" s="83" t="s">
        <v>520</v>
      </c>
      <c r="Y298" s="83">
        <f>Input_Data_Historical!D69</f>
        <v>2276</v>
      </c>
      <c r="Z298" s="83">
        <f>Input_Data_Historical!E69</f>
        <v>2412</v>
      </c>
      <c r="AA298" s="83">
        <f>Input_Data_Historical!F69</f>
        <v>2438</v>
      </c>
      <c r="AB298" s="83">
        <f>Input_Data_Historical!G69</f>
        <v>2421</v>
      </c>
      <c r="AC298" s="83" t="s">
        <v>520</v>
      </c>
      <c r="AD298" s="83" t="s">
        <v>520</v>
      </c>
      <c r="AE298" s="83" t="s">
        <v>520</v>
      </c>
      <c r="AF298" s="83" t="s">
        <v>520</v>
      </c>
      <c r="AG298" s="83" t="s">
        <v>520</v>
      </c>
      <c r="AH298" s="83" t="s">
        <v>520</v>
      </c>
    </row>
    <row r="299" spans="2:34" x14ac:dyDescent="0.45">
      <c r="B299" s="11" t="s">
        <v>99</v>
      </c>
      <c r="C299" s="11" t="str">
        <f>_xlfn.XLOOKUP($B299,FD_Lists!$B$4:$B$25,FD_Lists!C$4:C$25)</f>
        <v>Southern Water</v>
      </c>
      <c r="D299" s="11" t="str">
        <f>_xlfn.XLOOKUP($B299,FD_Lists!$B$4:$B$25,FD_Lists!D$4:D$25)</f>
        <v>England</v>
      </c>
      <c r="E299" s="11" t="str">
        <f>_xlfn.XLOOKUP($B299,FD_Lists!$B$4:$B$25,FD_Lists!E$4:E$25)</f>
        <v>Company</v>
      </c>
      <c r="F299" s="11" t="str">
        <f>_xlfn.XLOOKUP($B299,FD_Lists!$B$4:$B$25,FD_Lists!F$4:F$25)</f>
        <v>WaSC</v>
      </c>
      <c r="G299" s="12" t="s">
        <v>109</v>
      </c>
      <c r="H299" s="98" t="s">
        <v>188</v>
      </c>
      <c r="I299" s="13" t="str">
        <f t="shared" si="10"/>
        <v>SRNC_PR24_SOF_OUTTURN_3_OFWAT</v>
      </c>
      <c r="J299" s="13" t="s">
        <v>548</v>
      </c>
      <c r="K299" s="12" t="s">
        <v>549</v>
      </c>
      <c r="L299" s="13" t="s">
        <v>119</v>
      </c>
      <c r="M299" s="14" t="str">
        <f>VLOOKUP($H299, F_Outputs_Mapping!$B$5:$F$23, 2, FALSE)</f>
        <v>Total number of monitored storm overflows(overflow with &gt; 0% monitoring coverage recorded for reporting year- Outturn as reported to EA and NRW)</v>
      </c>
      <c r="N299" s="14" t="str">
        <f>VLOOKUP($H299, F_Outputs_Mapping!$B$5:$F$23, 3, FALSE)</f>
        <v>Number</v>
      </c>
      <c r="O299" s="14">
        <f>VLOOKUP($H299, F_Outputs_Mapping!$B$5:$F$23, 4, FALSE)</f>
        <v>0</v>
      </c>
      <c r="P299" s="83" t="s">
        <v>520</v>
      </c>
      <c r="Q299" s="83" t="s">
        <v>520</v>
      </c>
      <c r="R299" s="83" t="s">
        <v>520</v>
      </c>
      <c r="S299" s="83" t="s">
        <v>520</v>
      </c>
      <c r="T299" s="83" t="s">
        <v>520</v>
      </c>
      <c r="U299" s="83" t="s">
        <v>520</v>
      </c>
      <c r="V299" s="83" t="s">
        <v>520</v>
      </c>
      <c r="W299" s="83" t="s">
        <v>520</v>
      </c>
      <c r="X299" s="83" t="s">
        <v>520</v>
      </c>
      <c r="Y299" s="83">
        <f>Input_Data_Historical!D70</f>
        <v>945</v>
      </c>
      <c r="Z299" s="83">
        <f>Input_Data_Historical!E70</f>
        <v>943</v>
      </c>
      <c r="AA299" s="83">
        <f>Input_Data_Historical!F70</f>
        <v>939</v>
      </c>
      <c r="AB299" s="83">
        <f>Input_Data_Historical!G70</f>
        <v>962</v>
      </c>
      <c r="AC299" s="83" t="s">
        <v>520</v>
      </c>
      <c r="AD299" s="83" t="s">
        <v>520</v>
      </c>
      <c r="AE299" s="83" t="s">
        <v>520</v>
      </c>
      <c r="AF299" s="83" t="s">
        <v>520</v>
      </c>
      <c r="AG299" s="83" t="s">
        <v>520</v>
      </c>
      <c r="AH299" s="83" t="s">
        <v>520</v>
      </c>
    </row>
    <row r="300" spans="2:34" x14ac:dyDescent="0.45">
      <c r="B300" s="11" t="s">
        <v>100</v>
      </c>
      <c r="C300" s="11" t="str">
        <f>_xlfn.XLOOKUP($B300,FD_Lists!$B$4:$B$25,FD_Lists!C$4:C$25)</f>
        <v>Thames Water</v>
      </c>
      <c r="D300" s="11" t="str">
        <f>_xlfn.XLOOKUP($B300,FD_Lists!$B$4:$B$25,FD_Lists!D$4:D$25)</f>
        <v>England</v>
      </c>
      <c r="E300" s="11" t="str">
        <f>_xlfn.XLOOKUP($B300,FD_Lists!$B$4:$B$25,FD_Lists!E$4:E$25)</f>
        <v>Company</v>
      </c>
      <c r="F300" s="11" t="str">
        <f>_xlfn.XLOOKUP($B300,FD_Lists!$B$4:$B$25,FD_Lists!F$4:F$25)</f>
        <v>WaSC</v>
      </c>
      <c r="G300" s="12" t="s">
        <v>109</v>
      </c>
      <c r="H300" s="98" t="s">
        <v>188</v>
      </c>
      <c r="I300" s="13" t="str">
        <f t="shared" si="10"/>
        <v>TMSC_PR24_SOF_OUTTURN_3_OFWAT</v>
      </c>
      <c r="J300" s="13" t="s">
        <v>548</v>
      </c>
      <c r="K300" s="12" t="s">
        <v>549</v>
      </c>
      <c r="L300" s="13" t="s">
        <v>119</v>
      </c>
      <c r="M300" s="14" t="str">
        <f>VLOOKUP($H300, F_Outputs_Mapping!$B$5:$F$23, 2, FALSE)</f>
        <v>Total number of monitored storm overflows(overflow with &gt; 0% monitoring coverage recorded for reporting year- Outturn as reported to EA and NRW)</v>
      </c>
      <c r="N300" s="14" t="str">
        <f>VLOOKUP($H300, F_Outputs_Mapping!$B$5:$F$23, 3, FALSE)</f>
        <v>Number</v>
      </c>
      <c r="O300" s="14">
        <f>VLOOKUP($H300, F_Outputs_Mapping!$B$5:$F$23, 4, FALSE)</f>
        <v>0</v>
      </c>
      <c r="P300" s="83" t="s">
        <v>520</v>
      </c>
      <c r="Q300" s="83" t="s">
        <v>520</v>
      </c>
      <c r="R300" s="83" t="s">
        <v>520</v>
      </c>
      <c r="S300" s="83" t="s">
        <v>520</v>
      </c>
      <c r="T300" s="83" t="s">
        <v>520</v>
      </c>
      <c r="U300" s="83" t="s">
        <v>520</v>
      </c>
      <c r="V300" s="83" t="s">
        <v>520</v>
      </c>
      <c r="W300" s="83" t="s">
        <v>520</v>
      </c>
      <c r="X300" s="83" t="s">
        <v>520</v>
      </c>
      <c r="Y300" s="83">
        <f>Input_Data_Historical!D71</f>
        <v>463</v>
      </c>
      <c r="Z300" s="83">
        <f>Input_Data_Historical!E71</f>
        <v>461</v>
      </c>
      <c r="AA300" s="83">
        <f>Input_Data_Historical!F71</f>
        <v>472</v>
      </c>
      <c r="AB300" s="83">
        <f>Input_Data_Historical!G71</f>
        <v>610</v>
      </c>
      <c r="AC300" s="83" t="s">
        <v>520</v>
      </c>
      <c r="AD300" s="83" t="s">
        <v>520</v>
      </c>
      <c r="AE300" s="83" t="s">
        <v>520</v>
      </c>
      <c r="AF300" s="83" t="s">
        <v>520</v>
      </c>
      <c r="AG300" s="83" t="s">
        <v>520</v>
      </c>
      <c r="AH300" s="83" t="s">
        <v>520</v>
      </c>
    </row>
    <row r="301" spans="2:34" x14ac:dyDescent="0.45">
      <c r="B301" s="11" t="s">
        <v>101</v>
      </c>
      <c r="C301" s="11" t="str">
        <f>_xlfn.XLOOKUP($B301,FD_Lists!$B$4:$B$25,FD_Lists!C$4:C$25)</f>
        <v xml:space="preserve">United Utilities </v>
      </c>
      <c r="D301" s="11" t="str">
        <f>_xlfn.XLOOKUP($B301,FD_Lists!$B$4:$B$25,FD_Lists!D$4:D$25)</f>
        <v>England</v>
      </c>
      <c r="E301" s="11" t="str">
        <f>_xlfn.XLOOKUP($B301,FD_Lists!$B$4:$B$25,FD_Lists!E$4:E$25)</f>
        <v>Company</v>
      </c>
      <c r="F301" s="11" t="str">
        <f>_xlfn.XLOOKUP($B301,FD_Lists!$B$4:$B$25,FD_Lists!F$4:F$25)</f>
        <v>WaSC</v>
      </c>
      <c r="G301" s="12" t="s">
        <v>109</v>
      </c>
      <c r="H301" s="98" t="s">
        <v>188</v>
      </c>
      <c r="I301" s="13" t="str">
        <f t="shared" si="10"/>
        <v>NWTC_PR24_SOF_OUTTURN_3_OFWAT</v>
      </c>
      <c r="J301" s="13" t="s">
        <v>548</v>
      </c>
      <c r="K301" s="12" t="s">
        <v>549</v>
      </c>
      <c r="L301" s="13" t="s">
        <v>119</v>
      </c>
      <c r="M301" s="14" t="str">
        <f>VLOOKUP($H301, F_Outputs_Mapping!$B$5:$F$23, 2, FALSE)</f>
        <v>Total number of monitored storm overflows(overflow with &gt; 0% monitoring coverage recorded for reporting year- Outturn as reported to EA and NRW)</v>
      </c>
      <c r="N301" s="14" t="str">
        <f>VLOOKUP($H301, F_Outputs_Mapping!$B$5:$F$23, 3, FALSE)</f>
        <v>Number</v>
      </c>
      <c r="O301" s="14">
        <f>VLOOKUP($H301, F_Outputs_Mapping!$B$5:$F$23, 4, FALSE)</f>
        <v>0</v>
      </c>
      <c r="P301" s="83" t="s">
        <v>520</v>
      </c>
      <c r="Q301" s="83" t="s">
        <v>520</v>
      </c>
      <c r="R301" s="83" t="s">
        <v>520</v>
      </c>
      <c r="S301" s="83" t="s">
        <v>520</v>
      </c>
      <c r="T301" s="83" t="s">
        <v>520</v>
      </c>
      <c r="U301" s="83" t="s">
        <v>520</v>
      </c>
      <c r="V301" s="83" t="s">
        <v>520</v>
      </c>
      <c r="W301" s="83" t="s">
        <v>520</v>
      </c>
      <c r="X301" s="83" t="s">
        <v>520</v>
      </c>
      <c r="Y301" s="83">
        <f>Input_Data_Historical!D72</f>
        <v>1925</v>
      </c>
      <c r="Z301" s="83">
        <f>Input_Data_Historical!E72</f>
        <v>1954</v>
      </c>
      <c r="AA301" s="83">
        <f>Input_Data_Historical!F72</f>
        <v>1971</v>
      </c>
      <c r="AB301" s="83">
        <f>Input_Data_Historical!G72</f>
        <v>2147</v>
      </c>
      <c r="AC301" s="83" t="s">
        <v>520</v>
      </c>
      <c r="AD301" s="83" t="s">
        <v>520</v>
      </c>
      <c r="AE301" s="83" t="s">
        <v>520</v>
      </c>
      <c r="AF301" s="83" t="s">
        <v>520</v>
      </c>
      <c r="AG301" s="83" t="s">
        <v>520</v>
      </c>
      <c r="AH301" s="83" t="s">
        <v>520</v>
      </c>
    </row>
    <row r="302" spans="2:34" x14ac:dyDescent="0.45">
      <c r="B302" s="11" t="s">
        <v>102</v>
      </c>
      <c r="C302" s="11" t="str">
        <f>_xlfn.XLOOKUP($B302,FD_Lists!$B$4:$B$25,FD_Lists!C$4:C$25)</f>
        <v>Wessex Water</v>
      </c>
      <c r="D302" s="11" t="str">
        <f>_xlfn.XLOOKUP($B302,FD_Lists!$B$4:$B$25,FD_Lists!D$4:D$25)</f>
        <v>England</v>
      </c>
      <c r="E302" s="11" t="str">
        <f>_xlfn.XLOOKUP($B302,FD_Lists!$B$4:$B$25,FD_Lists!E$4:E$25)</f>
        <v>Company</v>
      </c>
      <c r="F302" s="11" t="str">
        <f>_xlfn.XLOOKUP($B302,FD_Lists!$B$4:$B$25,FD_Lists!F$4:F$25)</f>
        <v>WaSC</v>
      </c>
      <c r="G302" s="12" t="s">
        <v>109</v>
      </c>
      <c r="H302" s="98" t="s">
        <v>188</v>
      </c>
      <c r="I302" s="13" t="str">
        <f t="shared" si="10"/>
        <v>WSXC_PR24_SOF_OUTTURN_3_OFWAT</v>
      </c>
      <c r="J302" s="13" t="s">
        <v>548</v>
      </c>
      <c r="K302" s="12" t="s">
        <v>549</v>
      </c>
      <c r="L302" s="13" t="s">
        <v>119</v>
      </c>
      <c r="M302" s="14" t="str">
        <f>VLOOKUP($H302, F_Outputs_Mapping!$B$5:$F$23, 2, FALSE)</f>
        <v>Total number of monitored storm overflows(overflow with &gt; 0% monitoring coverage recorded for reporting year- Outturn as reported to EA and NRW)</v>
      </c>
      <c r="N302" s="14" t="str">
        <f>VLOOKUP($H302, F_Outputs_Mapping!$B$5:$F$23, 3, FALSE)</f>
        <v>Number</v>
      </c>
      <c r="O302" s="14">
        <f>VLOOKUP($H302, F_Outputs_Mapping!$B$5:$F$23, 4, FALSE)</f>
        <v>0</v>
      </c>
      <c r="P302" s="83" t="s">
        <v>520</v>
      </c>
      <c r="Q302" s="83" t="s">
        <v>520</v>
      </c>
      <c r="R302" s="83" t="s">
        <v>520</v>
      </c>
      <c r="S302" s="83" t="s">
        <v>520</v>
      </c>
      <c r="T302" s="83" t="s">
        <v>520</v>
      </c>
      <c r="U302" s="83" t="s">
        <v>520</v>
      </c>
      <c r="V302" s="83" t="s">
        <v>520</v>
      </c>
      <c r="W302" s="83" t="s">
        <v>520</v>
      </c>
      <c r="X302" s="83" t="s">
        <v>520</v>
      </c>
      <c r="Y302" s="83">
        <f>Input_Data_Historical!D73</f>
        <v>971</v>
      </c>
      <c r="Z302" s="83">
        <f>Input_Data_Historical!E73</f>
        <v>1048</v>
      </c>
      <c r="AA302" s="83">
        <f>Input_Data_Historical!F73</f>
        <v>1182</v>
      </c>
      <c r="AB302" s="83">
        <f>Input_Data_Historical!G73</f>
        <v>1295</v>
      </c>
      <c r="AC302" s="83" t="s">
        <v>520</v>
      </c>
      <c r="AD302" s="83" t="s">
        <v>520</v>
      </c>
      <c r="AE302" s="83" t="s">
        <v>520</v>
      </c>
      <c r="AF302" s="83" t="s">
        <v>520</v>
      </c>
      <c r="AG302" s="83" t="s">
        <v>520</v>
      </c>
      <c r="AH302" s="83" t="s">
        <v>520</v>
      </c>
    </row>
    <row r="303" spans="2:34" x14ac:dyDescent="0.45">
      <c r="B303" s="11" t="s">
        <v>103</v>
      </c>
      <c r="C303" s="11" t="str">
        <f>_xlfn.XLOOKUP($B303,FD_Lists!$B$4:$B$25,FD_Lists!C$4:C$25)</f>
        <v>Yorkshire Water</v>
      </c>
      <c r="D303" s="11" t="str">
        <f>_xlfn.XLOOKUP($B303,FD_Lists!$B$4:$B$25,FD_Lists!D$4:D$25)</f>
        <v>England</v>
      </c>
      <c r="E303" s="11" t="str">
        <f>_xlfn.XLOOKUP($B303,FD_Lists!$B$4:$B$25,FD_Lists!E$4:E$25)</f>
        <v>Company</v>
      </c>
      <c r="F303" s="11" t="str">
        <f>_xlfn.XLOOKUP($B303,FD_Lists!$B$4:$B$25,FD_Lists!F$4:F$25)</f>
        <v>WaSC</v>
      </c>
      <c r="G303" s="12" t="s">
        <v>109</v>
      </c>
      <c r="H303" s="98" t="s">
        <v>188</v>
      </c>
      <c r="I303" s="13" t="str">
        <f t="shared" si="10"/>
        <v>YKYC_PR24_SOF_OUTTURN_3_OFWAT</v>
      </c>
      <c r="J303" s="13" t="s">
        <v>548</v>
      </c>
      <c r="K303" s="12" t="s">
        <v>549</v>
      </c>
      <c r="L303" s="13" t="s">
        <v>119</v>
      </c>
      <c r="M303" s="14" t="str">
        <f>VLOOKUP($H303, F_Outputs_Mapping!$B$5:$F$23, 2, FALSE)</f>
        <v>Total number of monitored storm overflows(overflow with &gt; 0% monitoring coverage recorded for reporting year- Outturn as reported to EA and NRW)</v>
      </c>
      <c r="N303" s="14" t="str">
        <f>VLOOKUP($H303, F_Outputs_Mapping!$B$5:$F$23, 3, FALSE)</f>
        <v>Number</v>
      </c>
      <c r="O303" s="14">
        <f>VLOOKUP($H303, F_Outputs_Mapping!$B$5:$F$23, 4, FALSE)</f>
        <v>0</v>
      </c>
      <c r="P303" s="83" t="s">
        <v>520</v>
      </c>
      <c r="Q303" s="83" t="s">
        <v>520</v>
      </c>
      <c r="R303" s="83" t="s">
        <v>520</v>
      </c>
      <c r="S303" s="83" t="s">
        <v>520</v>
      </c>
      <c r="T303" s="83" t="s">
        <v>520</v>
      </c>
      <c r="U303" s="83" t="s">
        <v>520</v>
      </c>
      <c r="V303" s="83" t="s">
        <v>520</v>
      </c>
      <c r="W303" s="83" t="s">
        <v>520</v>
      </c>
      <c r="X303" s="83" t="s">
        <v>520</v>
      </c>
      <c r="Y303" s="83">
        <f>Input_Data_Historical!D74</f>
        <v>2105</v>
      </c>
      <c r="Z303" s="83">
        <f>Input_Data_Historical!E74</f>
        <v>2087</v>
      </c>
      <c r="AA303" s="83">
        <f>Input_Data_Historical!F74</f>
        <v>2118</v>
      </c>
      <c r="AB303" s="83">
        <f>Input_Data_Historical!G74</f>
        <v>2165</v>
      </c>
      <c r="AC303" s="83" t="s">
        <v>520</v>
      </c>
      <c r="AD303" s="83" t="s">
        <v>520</v>
      </c>
      <c r="AE303" s="83" t="s">
        <v>520</v>
      </c>
      <c r="AF303" s="83" t="s">
        <v>520</v>
      </c>
      <c r="AG303" s="83" t="s">
        <v>520</v>
      </c>
      <c r="AH303" s="83" t="s">
        <v>520</v>
      </c>
    </row>
    <row r="304" spans="2:34" x14ac:dyDescent="0.45">
      <c r="B304" s="11" t="s">
        <v>121</v>
      </c>
      <c r="C304" s="11" t="str">
        <f>_xlfn.XLOOKUP($B304,FD_Lists!$B$4:$B$25,FD_Lists!C$4:C$25)</f>
        <v>Affinity Water</v>
      </c>
      <c r="D304" s="11" t="str">
        <f>_xlfn.XLOOKUP($B304,FD_Lists!$B$4:$B$25,FD_Lists!D$4:D$25)</f>
        <v>England</v>
      </c>
      <c r="E304" s="11" t="str">
        <f>_xlfn.XLOOKUP($B304,FD_Lists!$B$4:$B$25,FD_Lists!E$4:E$25)</f>
        <v>Company</v>
      </c>
      <c r="F304" s="11" t="str">
        <f>_xlfn.XLOOKUP($B304,FD_Lists!$B$4:$B$25,FD_Lists!F$4:F$25)</f>
        <v>WoC</v>
      </c>
      <c r="G304" s="12" t="s">
        <v>109</v>
      </c>
      <c r="H304" s="98" t="s">
        <v>188</v>
      </c>
      <c r="I304" s="13" t="str">
        <f t="shared" si="10"/>
        <v>AFWC_PR24_SOF_OUTTURN_3_OFWAT</v>
      </c>
      <c r="J304" s="13" t="s">
        <v>548</v>
      </c>
      <c r="K304" s="12" t="s">
        <v>549</v>
      </c>
      <c r="L304" s="13" t="s">
        <v>119</v>
      </c>
      <c r="M304" s="14" t="str">
        <f>VLOOKUP($H304, F_Outputs_Mapping!$B$5:$F$23, 2, FALSE)</f>
        <v>Total number of monitored storm overflows(overflow with &gt; 0% monitoring coverage recorded for reporting year- Outturn as reported to EA and NRW)</v>
      </c>
      <c r="N304" s="14" t="str">
        <f>VLOOKUP($H304, F_Outputs_Mapping!$B$5:$F$23, 3, FALSE)</f>
        <v>Number</v>
      </c>
      <c r="O304" s="14">
        <f>VLOOKUP($H304, F_Outputs_Mapping!$B$5:$F$23, 4, FALSE)</f>
        <v>0</v>
      </c>
      <c r="P304" s="83" t="s">
        <v>520</v>
      </c>
      <c r="Q304" s="83" t="s">
        <v>520</v>
      </c>
      <c r="R304" s="83" t="s">
        <v>520</v>
      </c>
      <c r="S304" s="83" t="s">
        <v>520</v>
      </c>
      <c r="T304" s="83" t="s">
        <v>520</v>
      </c>
      <c r="U304" s="83" t="s">
        <v>520</v>
      </c>
      <c r="V304" s="83" t="s">
        <v>520</v>
      </c>
      <c r="W304" s="83" t="s">
        <v>520</v>
      </c>
      <c r="X304" s="83" t="s">
        <v>520</v>
      </c>
      <c r="Y304" s="83" t="s">
        <v>520</v>
      </c>
      <c r="Z304" s="83" t="s">
        <v>520</v>
      </c>
      <c r="AA304" s="83" t="s">
        <v>520</v>
      </c>
      <c r="AB304" s="83" t="s">
        <v>520</v>
      </c>
      <c r="AC304" s="83" t="s">
        <v>520</v>
      </c>
      <c r="AD304" s="83" t="s">
        <v>520</v>
      </c>
      <c r="AE304" s="83" t="s">
        <v>520</v>
      </c>
      <c r="AF304" s="83" t="s">
        <v>520</v>
      </c>
      <c r="AG304" s="83" t="s">
        <v>520</v>
      </c>
      <c r="AH304" s="83" t="s">
        <v>520</v>
      </c>
    </row>
    <row r="305" spans="2:34" x14ac:dyDescent="0.45">
      <c r="B305" s="11" t="s">
        <v>122</v>
      </c>
      <c r="C305" s="11" t="str">
        <f>_xlfn.XLOOKUP($B305,FD_Lists!$B$4:$B$25,FD_Lists!C$4:C$25)</f>
        <v>Portsmouth Water</v>
      </c>
      <c r="D305" s="11" t="str">
        <f>_xlfn.XLOOKUP($B305,FD_Lists!$B$4:$B$25,FD_Lists!D$4:D$25)</f>
        <v>England</v>
      </c>
      <c r="E305" s="11" t="str">
        <f>_xlfn.XLOOKUP($B305,FD_Lists!$B$4:$B$25,FD_Lists!E$4:E$25)</f>
        <v>Company</v>
      </c>
      <c r="F305" s="11" t="str">
        <f>_xlfn.XLOOKUP($B305,FD_Lists!$B$4:$B$25,FD_Lists!F$4:F$25)</f>
        <v>WoC</v>
      </c>
      <c r="G305" s="12" t="s">
        <v>109</v>
      </c>
      <c r="H305" s="98" t="s">
        <v>188</v>
      </c>
      <c r="I305" s="13" t="str">
        <f t="shared" si="10"/>
        <v>PRTC_PR24_SOF_OUTTURN_3_OFWAT</v>
      </c>
      <c r="J305" s="13" t="s">
        <v>548</v>
      </c>
      <c r="K305" s="12" t="s">
        <v>549</v>
      </c>
      <c r="L305" s="13" t="s">
        <v>119</v>
      </c>
      <c r="M305" s="14" t="str">
        <f>VLOOKUP($H305, F_Outputs_Mapping!$B$5:$F$23, 2, FALSE)</f>
        <v>Total number of monitored storm overflows(overflow with &gt; 0% monitoring coverage recorded for reporting year- Outturn as reported to EA and NRW)</v>
      </c>
      <c r="N305" s="14" t="str">
        <f>VLOOKUP($H305, F_Outputs_Mapping!$B$5:$F$23, 3, FALSE)</f>
        <v>Number</v>
      </c>
      <c r="O305" s="14">
        <f>VLOOKUP($H305, F_Outputs_Mapping!$B$5:$F$23, 4, FALSE)</f>
        <v>0</v>
      </c>
      <c r="P305" s="83" t="s">
        <v>520</v>
      </c>
      <c r="Q305" s="83" t="s">
        <v>520</v>
      </c>
      <c r="R305" s="83" t="s">
        <v>520</v>
      </c>
      <c r="S305" s="83" t="s">
        <v>520</v>
      </c>
      <c r="T305" s="83" t="s">
        <v>520</v>
      </c>
      <c r="U305" s="83" t="s">
        <v>520</v>
      </c>
      <c r="V305" s="83" t="s">
        <v>520</v>
      </c>
      <c r="W305" s="83" t="s">
        <v>520</v>
      </c>
      <c r="X305" s="83" t="s">
        <v>520</v>
      </c>
      <c r="Y305" s="83" t="s">
        <v>520</v>
      </c>
      <c r="Z305" s="83" t="s">
        <v>520</v>
      </c>
      <c r="AA305" s="83" t="s">
        <v>520</v>
      </c>
      <c r="AB305" s="83" t="s">
        <v>520</v>
      </c>
      <c r="AC305" s="83" t="s">
        <v>520</v>
      </c>
      <c r="AD305" s="83" t="s">
        <v>520</v>
      </c>
      <c r="AE305" s="83" t="s">
        <v>520</v>
      </c>
      <c r="AF305" s="83" t="s">
        <v>520</v>
      </c>
      <c r="AG305" s="83" t="s">
        <v>520</v>
      </c>
      <c r="AH305" s="83" t="s">
        <v>520</v>
      </c>
    </row>
    <row r="306" spans="2:34" x14ac:dyDescent="0.45">
      <c r="B306" s="11" t="s">
        <v>123</v>
      </c>
      <c r="C306" s="11" t="str">
        <f>_xlfn.XLOOKUP($B306,FD_Lists!$B$4:$B$25,FD_Lists!C$4:C$25)</f>
        <v>South East Water</v>
      </c>
      <c r="D306" s="11" t="str">
        <f>_xlfn.XLOOKUP($B306,FD_Lists!$B$4:$B$25,FD_Lists!D$4:D$25)</f>
        <v>England</v>
      </c>
      <c r="E306" s="11" t="str">
        <f>_xlfn.XLOOKUP($B306,FD_Lists!$B$4:$B$25,FD_Lists!E$4:E$25)</f>
        <v>Company</v>
      </c>
      <c r="F306" s="11" t="str">
        <f>_xlfn.XLOOKUP($B306,FD_Lists!$B$4:$B$25,FD_Lists!F$4:F$25)</f>
        <v>WoC</v>
      </c>
      <c r="G306" s="12" t="s">
        <v>109</v>
      </c>
      <c r="H306" s="98" t="s">
        <v>188</v>
      </c>
      <c r="I306" s="13" t="str">
        <f t="shared" si="10"/>
        <v>SEWC_PR24_SOF_OUTTURN_3_OFWAT</v>
      </c>
      <c r="J306" s="13" t="s">
        <v>548</v>
      </c>
      <c r="K306" s="12" t="s">
        <v>549</v>
      </c>
      <c r="L306" s="13" t="s">
        <v>119</v>
      </c>
      <c r="M306" s="14" t="str">
        <f>VLOOKUP($H306, F_Outputs_Mapping!$B$5:$F$23, 2, FALSE)</f>
        <v>Total number of monitored storm overflows(overflow with &gt; 0% monitoring coverage recorded for reporting year- Outturn as reported to EA and NRW)</v>
      </c>
      <c r="N306" s="14" t="str">
        <f>VLOOKUP($H306, F_Outputs_Mapping!$B$5:$F$23, 3, FALSE)</f>
        <v>Number</v>
      </c>
      <c r="O306" s="14">
        <f>VLOOKUP($H306, F_Outputs_Mapping!$B$5:$F$23, 4, FALSE)</f>
        <v>0</v>
      </c>
      <c r="P306" s="83" t="s">
        <v>520</v>
      </c>
      <c r="Q306" s="83" t="s">
        <v>520</v>
      </c>
      <c r="R306" s="83" t="s">
        <v>520</v>
      </c>
      <c r="S306" s="83" t="s">
        <v>520</v>
      </c>
      <c r="T306" s="83" t="s">
        <v>520</v>
      </c>
      <c r="U306" s="83" t="s">
        <v>520</v>
      </c>
      <c r="V306" s="83" t="s">
        <v>520</v>
      </c>
      <c r="W306" s="83" t="s">
        <v>520</v>
      </c>
      <c r="X306" s="83" t="s">
        <v>520</v>
      </c>
      <c r="Y306" s="83" t="s">
        <v>520</v>
      </c>
      <c r="Z306" s="83" t="s">
        <v>520</v>
      </c>
      <c r="AA306" s="83" t="s">
        <v>520</v>
      </c>
      <c r="AB306" s="83" t="s">
        <v>520</v>
      </c>
      <c r="AC306" s="83" t="s">
        <v>520</v>
      </c>
      <c r="AD306" s="83" t="s">
        <v>520</v>
      </c>
      <c r="AE306" s="83" t="s">
        <v>520</v>
      </c>
      <c r="AF306" s="83" t="s">
        <v>520</v>
      </c>
      <c r="AG306" s="83" t="s">
        <v>520</v>
      </c>
      <c r="AH306" s="83" t="s">
        <v>520</v>
      </c>
    </row>
    <row r="307" spans="2:34" x14ac:dyDescent="0.45">
      <c r="B307" s="11" t="s">
        <v>124</v>
      </c>
      <c r="C307" s="11" t="str">
        <f>_xlfn.XLOOKUP($B307,FD_Lists!$B$4:$B$25,FD_Lists!C$4:C$25)</f>
        <v>South Staffordshire Water</v>
      </c>
      <c r="D307" s="11" t="str">
        <f>_xlfn.XLOOKUP($B307,FD_Lists!$B$4:$B$25,FD_Lists!D$4:D$25)</f>
        <v>England</v>
      </c>
      <c r="E307" s="11" t="str">
        <f>_xlfn.XLOOKUP($B307,FD_Lists!$B$4:$B$25,FD_Lists!E$4:E$25)</f>
        <v>Company</v>
      </c>
      <c r="F307" s="11" t="str">
        <f>_xlfn.XLOOKUP($B307,FD_Lists!$B$4:$B$25,FD_Lists!F$4:F$25)</f>
        <v>WoC</v>
      </c>
      <c r="G307" s="12" t="s">
        <v>109</v>
      </c>
      <c r="H307" s="98" t="s">
        <v>188</v>
      </c>
      <c r="I307" s="13" t="str">
        <f t="shared" si="10"/>
        <v>SSCC_PR24_SOF_OUTTURN_3_OFWAT</v>
      </c>
      <c r="J307" s="13" t="s">
        <v>548</v>
      </c>
      <c r="K307" s="12" t="s">
        <v>549</v>
      </c>
      <c r="L307" s="13" t="s">
        <v>119</v>
      </c>
      <c r="M307" s="14" t="str">
        <f>VLOOKUP($H307, F_Outputs_Mapping!$B$5:$F$23, 2, FALSE)</f>
        <v>Total number of monitored storm overflows(overflow with &gt; 0% monitoring coverage recorded for reporting year- Outturn as reported to EA and NRW)</v>
      </c>
      <c r="N307" s="14" t="str">
        <f>VLOOKUP($H307, F_Outputs_Mapping!$B$5:$F$23, 3, FALSE)</f>
        <v>Number</v>
      </c>
      <c r="O307" s="14">
        <f>VLOOKUP($H307, F_Outputs_Mapping!$B$5:$F$23, 4, FALSE)</f>
        <v>0</v>
      </c>
      <c r="P307" s="83" t="s">
        <v>520</v>
      </c>
      <c r="Q307" s="83" t="s">
        <v>520</v>
      </c>
      <c r="R307" s="83" t="s">
        <v>520</v>
      </c>
      <c r="S307" s="83" t="s">
        <v>520</v>
      </c>
      <c r="T307" s="83" t="s">
        <v>520</v>
      </c>
      <c r="U307" s="83" t="s">
        <v>520</v>
      </c>
      <c r="V307" s="83" t="s">
        <v>520</v>
      </c>
      <c r="W307" s="83" t="s">
        <v>520</v>
      </c>
      <c r="X307" s="83" t="s">
        <v>520</v>
      </c>
      <c r="Y307" s="83" t="s">
        <v>520</v>
      </c>
      <c r="Z307" s="83" t="s">
        <v>520</v>
      </c>
      <c r="AA307" s="83" t="s">
        <v>520</v>
      </c>
      <c r="AB307" s="83" t="s">
        <v>520</v>
      </c>
      <c r="AC307" s="83" t="s">
        <v>520</v>
      </c>
      <c r="AD307" s="83" t="s">
        <v>520</v>
      </c>
      <c r="AE307" s="83" t="s">
        <v>520</v>
      </c>
      <c r="AF307" s="83" t="s">
        <v>520</v>
      </c>
      <c r="AG307" s="83" t="s">
        <v>520</v>
      </c>
      <c r="AH307" s="83" t="s">
        <v>520</v>
      </c>
    </row>
    <row r="308" spans="2:34" x14ac:dyDescent="0.45">
      <c r="B308" s="11" t="s">
        <v>125</v>
      </c>
      <c r="C308" s="11" t="str">
        <f>_xlfn.XLOOKUP($B308,FD_Lists!$B$4:$B$25,FD_Lists!C$4:C$25)</f>
        <v>SES Water</v>
      </c>
      <c r="D308" s="11" t="str">
        <f>_xlfn.XLOOKUP($B308,FD_Lists!$B$4:$B$25,FD_Lists!D$4:D$25)</f>
        <v>England</v>
      </c>
      <c r="E308" s="11" t="str">
        <f>_xlfn.XLOOKUP($B308,FD_Lists!$B$4:$B$25,FD_Lists!E$4:E$25)</f>
        <v>Company</v>
      </c>
      <c r="F308" s="11" t="str">
        <f>_xlfn.XLOOKUP($B308,FD_Lists!$B$4:$B$25,FD_Lists!F$4:F$25)</f>
        <v>WoC</v>
      </c>
      <c r="G308" s="12" t="s">
        <v>109</v>
      </c>
      <c r="H308" s="98" t="s">
        <v>188</v>
      </c>
      <c r="I308" s="13" t="str">
        <f t="shared" si="10"/>
        <v>SESC_PR24_SOF_OUTTURN_3_OFWAT</v>
      </c>
      <c r="J308" s="13" t="s">
        <v>548</v>
      </c>
      <c r="K308" s="12" t="s">
        <v>549</v>
      </c>
      <c r="L308" s="13" t="s">
        <v>119</v>
      </c>
      <c r="M308" s="14" t="str">
        <f>VLOOKUP($H308, F_Outputs_Mapping!$B$5:$F$23, 2, FALSE)</f>
        <v>Total number of monitored storm overflows(overflow with &gt; 0% monitoring coverage recorded for reporting year- Outturn as reported to EA and NRW)</v>
      </c>
      <c r="N308" s="14" t="str">
        <f>VLOOKUP($H308, F_Outputs_Mapping!$B$5:$F$23, 3, FALSE)</f>
        <v>Number</v>
      </c>
      <c r="O308" s="14">
        <f>VLOOKUP($H308, F_Outputs_Mapping!$B$5:$F$23, 4, FALSE)</f>
        <v>0</v>
      </c>
      <c r="P308" s="83" t="s">
        <v>520</v>
      </c>
      <c r="Q308" s="83" t="s">
        <v>520</v>
      </c>
      <c r="R308" s="83" t="s">
        <v>520</v>
      </c>
      <c r="S308" s="83" t="s">
        <v>520</v>
      </c>
      <c r="T308" s="83" t="s">
        <v>520</v>
      </c>
      <c r="U308" s="83" t="s">
        <v>520</v>
      </c>
      <c r="V308" s="83" t="s">
        <v>520</v>
      </c>
      <c r="W308" s="83" t="s">
        <v>520</v>
      </c>
      <c r="X308" s="83" t="s">
        <v>520</v>
      </c>
      <c r="Y308" s="83" t="s">
        <v>520</v>
      </c>
      <c r="Z308" s="83" t="s">
        <v>520</v>
      </c>
      <c r="AA308" s="83" t="s">
        <v>520</v>
      </c>
      <c r="AB308" s="83" t="s">
        <v>520</v>
      </c>
      <c r="AC308" s="83" t="s">
        <v>520</v>
      </c>
      <c r="AD308" s="83" t="s">
        <v>520</v>
      </c>
      <c r="AE308" s="83" t="s">
        <v>520</v>
      </c>
      <c r="AF308" s="83" t="s">
        <v>520</v>
      </c>
      <c r="AG308" s="83" t="s">
        <v>520</v>
      </c>
      <c r="AH308" s="83" t="s">
        <v>520</v>
      </c>
    </row>
    <row r="309" spans="2:34" x14ac:dyDescent="0.45">
      <c r="B309" s="11" t="s">
        <v>98</v>
      </c>
      <c r="C309" s="11" t="str">
        <f>_xlfn.XLOOKUP($B309,FD_Lists!$B$4:$B$25,FD_Lists!C$4:C$25)</f>
        <v>South West Water</v>
      </c>
      <c r="D309" s="11" t="str">
        <f>_xlfn.XLOOKUP($B309,FD_Lists!$B$4:$B$25,FD_Lists!D$4:D$25)</f>
        <v>England</v>
      </c>
      <c r="E309" s="11" t="str">
        <f>_xlfn.XLOOKUP($B309,FD_Lists!$B$4:$B$25,FD_Lists!E$4:E$25)</f>
        <v>Company</v>
      </c>
      <c r="F309" s="11" t="str">
        <f>_xlfn.XLOOKUP($B309,FD_Lists!$B$4:$B$25,FD_Lists!F$4:F$25)</f>
        <v>WaSC</v>
      </c>
      <c r="G309" s="12" t="s">
        <v>109</v>
      </c>
      <c r="H309" s="98" t="s">
        <v>188</v>
      </c>
      <c r="I309" s="13" t="str">
        <f t="shared" si="10"/>
        <v>SWBC_PR24_SOF_OUTTURN_3_OFWAT</v>
      </c>
      <c r="J309" s="13" t="s">
        <v>548</v>
      </c>
      <c r="K309" s="12" t="s">
        <v>549</v>
      </c>
      <c r="L309" s="13" t="s">
        <v>119</v>
      </c>
      <c r="M309" s="14" t="str">
        <f>VLOOKUP($H309, F_Outputs_Mapping!$B$5:$F$23, 2, FALSE)</f>
        <v>Total number of monitored storm overflows(overflow with &gt; 0% monitoring coverage recorded for reporting year- Outturn as reported to EA and NRW)</v>
      </c>
      <c r="N309" s="14" t="str">
        <f>VLOOKUP($H309, F_Outputs_Mapping!$B$5:$F$23, 3, FALSE)</f>
        <v>Number</v>
      </c>
      <c r="O309" s="14">
        <f>VLOOKUP($H309, F_Outputs_Mapping!$B$5:$F$23, 4, FALSE)</f>
        <v>0</v>
      </c>
      <c r="P309" s="83" t="s">
        <v>520</v>
      </c>
      <c r="Q309" s="83" t="s">
        <v>520</v>
      </c>
      <c r="R309" s="83" t="s">
        <v>520</v>
      </c>
      <c r="S309" s="83" t="s">
        <v>520</v>
      </c>
      <c r="T309" s="83" t="s">
        <v>520</v>
      </c>
      <c r="U309" s="83" t="s">
        <v>520</v>
      </c>
      <c r="V309" s="83" t="s">
        <v>520</v>
      </c>
      <c r="W309" s="83" t="s">
        <v>520</v>
      </c>
      <c r="X309" s="83" t="s">
        <v>520</v>
      </c>
      <c r="Y309" s="83">
        <f>Input_Data_Historical!D80</f>
        <v>1095</v>
      </c>
      <c r="Z309" s="83">
        <f>Input_Data_Historical!E80</f>
        <v>1093</v>
      </c>
      <c r="AA309" s="83">
        <f>Input_Data_Historical!F80</f>
        <v>1323</v>
      </c>
      <c r="AB309" s="83">
        <f>Input_Data_Historical!G80</f>
        <v>1342</v>
      </c>
      <c r="AC309" s="83" t="s">
        <v>520</v>
      </c>
      <c r="AD309" s="83" t="s">
        <v>520</v>
      </c>
      <c r="AE309" s="83" t="s">
        <v>520</v>
      </c>
      <c r="AF309" s="83" t="s">
        <v>520</v>
      </c>
      <c r="AG309" s="83" t="s">
        <v>520</v>
      </c>
      <c r="AH309" s="83" t="s">
        <v>520</v>
      </c>
    </row>
    <row r="310" spans="2:34" x14ac:dyDescent="0.45">
      <c r="B310" s="11" t="s">
        <v>126</v>
      </c>
      <c r="C310" s="11" t="str">
        <f>_xlfn.XLOOKUP($B310,FD_Lists!$B$4:$B$25,FD_Lists!C$4:C$25)</f>
        <v>Bristol Water</v>
      </c>
      <c r="D310" s="11" t="str">
        <f>_xlfn.XLOOKUP($B310,FD_Lists!$B$4:$B$25,FD_Lists!D$4:D$25)</f>
        <v>England</v>
      </c>
      <c r="E310" s="11" t="str">
        <f>_xlfn.XLOOKUP($B310,FD_Lists!$B$4:$B$25,FD_Lists!E$4:E$25)</f>
        <v>Company</v>
      </c>
      <c r="F310" s="11" t="str">
        <f>_xlfn.XLOOKUP($B310,FD_Lists!$B$4:$B$25,FD_Lists!F$4:F$25)</f>
        <v>WoC</v>
      </c>
      <c r="G310" s="12" t="s">
        <v>109</v>
      </c>
      <c r="H310" s="98" t="s">
        <v>188</v>
      </c>
      <c r="I310" s="13" t="str">
        <f t="shared" si="10"/>
        <v>BRLC_PR24_SOF_OUTTURN_3_OFWAT</v>
      </c>
      <c r="J310" s="13" t="s">
        <v>548</v>
      </c>
      <c r="K310" s="12" t="s">
        <v>549</v>
      </c>
      <c r="L310" s="13" t="s">
        <v>119</v>
      </c>
      <c r="M310" s="14" t="str">
        <f>VLOOKUP($H310, F_Outputs_Mapping!$B$5:$F$23, 2, FALSE)</f>
        <v>Total number of monitored storm overflows(overflow with &gt; 0% monitoring coverage recorded for reporting year- Outturn as reported to EA and NRW)</v>
      </c>
      <c r="N310" s="14" t="str">
        <f>VLOOKUP($H310, F_Outputs_Mapping!$B$5:$F$23, 3, FALSE)</f>
        <v>Number</v>
      </c>
      <c r="O310" s="14">
        <f>VLOOKUP($H310, F_Outputs_Mapping!$B$5:$F$23, 4, FALSE)</f>
        <v>0</v>
      </c>
      <c r="P310" s="83" t="s">
        <v>520</v>
      </c>
      <c r="Q310" s="83" t="s">
        <v>520</v>
      </c>
      <c r="R310" s="83" t="s">
        <v>520</v>
      </c>
      <c r="S310" s="83" t="s">
        <v>520</v>
      </c>
      <c r="T310" s="83" t="s">
        <v>520</v>
      </c>
      <c r="U310" s="83" t="s">
        <v>520</v>
      </c>
      <c r="V310" s="83" t="s">
        <v>520</v>
      </c>
      <c r="W310" s="83" t="s">
        <v>520</v>
      </c>
      <c r="X310" s="83" t="s">
        <v>520</v>
      </c>
      <c r="Y310" s="83" t="s">
        <v>520</v>
      </c>
      <c r="Z310" s="83" t="s">
        <v>520</v>
      </c>
      <c r="AA310" s="83" t="s">
        <v>520</v>
      </c>
      <c r="AB310" s="83" t="s">
        <v>520</v>
      </c>
      <c r="AC310" s="83" t="s">
        <v>520</v>
      </c>
      <c r="AD310" s="83" t="s">
        <v>520</v>
      </c>
      <c r="AE310" s="83" t="s">
        <v>520</v>
      </c>
      <c r="AF310" s="83" t="s">
        <v>520</v>
      </c>
      <c r="AG310" s="83" t="s">
        <v>520</v>
      </c>
      <c r="AH310" s="83" t="s">
        <v>520</v>
      </c>
    </row>
    <row r="311" spans="2:34" x14ac:dyDescent="0.45">
      <c r="B311" s="10" t="s">
        <v>73</v>
      </c>
      <c r="C311" s="11" t="str">
        <f>_xlfn.XLOOKUP($B311,FD_Lists!$B$4:$B$25,FD_Lists!C$4:C$25)</f>
        <v>Anglian Water</v>
      </c>
      <c r="D311" s="11" t="str">
        <f>_xlfn.XLOOKUP($B311,FD_Lists!$B$4:$B$25,FD_Lists!D$4:D$25)</f>
        <v>England</v>
      </c>
      <c r="E311" s="11" t="str">
        <f>_xlfn.XLOOKUP($B311,FD_Lists!$B$4:$B$25,FD_Lists!E$4:E$25)</f>
        <v>Company</v>
      </c>
      <c r="F311" s="11" t="str">
        <f>_xlfn.XLOOKUP($B311,FD_Lists!$B$4:$B$25,FD_Lists!F$4:F$25)</f>
        <v>WaSC</v>
      </c>
      <c r="G311" s="12" t="s">
        <v>109</v>
      </c>
      <c r="H311" s="98" t="s">
        <v>198</v>
      </c>
      <c r="I311" s="13" t="str">
        <f t="shared" si="10"/>
        <v>ANHC_PR24_SOF_OUTTURN_4_OFWAT</v>
      </c>
      <c r="J311" s="13" t="s">
        <v>548</v>
      </c>
      <c r="K311" s="12" t="s">
        <v>549</v>
      </c>
      <c r="L311" s="13" t="s">
        <v>119</v>
      </c>
      <c r="M311" s="14" t="str">
        <f>VLOOKUP($H311, F_Outputs_Mapping!$B$5:$F$23, 2, FALSE)</f>
        <v>Uptime - Outturn data based on returns to EA and NRW</v>
      </c>
      <c r="N311" s="14" t="str">
        <f>VLOOKUP($H311, F_Outputs_Mapping!$B$5:$F$23, 3, FALSE)</f>
        <v>%</v>
      </c>
      <c r="O311" s="14">
        <f>VLOOKUP($H311, F_Outputs_Mapping!$B$5:$F$23, 4, FALSE)</f>
        <v>4</v>
      </c>
      <c r="P311" s="83" t="s">
        <v>520</v>
      </c>
      <c r="Q311" s="83" t="s">
        <v>520</v>
      </c>
      <c r="R311" s="83" t="s">
        <v>520</v>
      </c>
      <c r="S311" s="83" t="s">
        <v>520</v>
      </c>
      <c r="T311" s="83" t="s">
        <v>520</v>
      </c>
      <c r="U311" s="83" t="s">
        <v>520</v>
      </c>
      <c r="V311" s="83" t="s">
        <v>520</v>
      </c>
      <c r="W311" s="83" t="s">
        <v>520</v>
      </c>
      <c r="X311" s="83" t="s">
        <v>520</v>
      </c>
      <c r="Y311" s="83">
        <f>ROUND(Input_Data_Historical!D89, 4)</f>
        <v>0</v>
      </c>
      <c r="Z311" s="83">
        <f>ROUND(Input_Data_Historical!E89, 4)</f>
        <v>0.56110000000000004</v>
      </c>
      <c r="AA311" s="83">
        <f>ROUND(Input_Data_Historical!F89, 4)</f>
        <v>0.66300000000000003</v>
      </c>
      <c r="AB311" s="83">
        <f>ROUND(Input_Data_Historical!G89, 4)</f>
        <v>0.96860000000000002</v>
      </c>
      <c r="AC311" s="83" t="s">
        <v>520</v>
      </c>
      <c r="AD311" s="83" t="s">
        <v>520</v>
      </c>
      <c r="AE311" s="83" t="s">
        <v>520</v>
      </c>
      <c r="AF311" s="83" t="s">
        <v>520</v>
      </c>
      <c r="AG311" s="83" t="s">
        <v>520</v>
      </c>
      <c r="AH311" s="83" t="s">
        <v>520</v>
      </c>
    </row>
    <row r="312" spans="2:34" x14ac:dyDescent="0.45">
      <c r="B312" s="11" t="s">
        <v>94</v>
      </c>
      <c r="C312" s="11" t="str">
        <f>_xlfn.XLOOKUP($B312,FD_Lists!$B$4:$B$25,FD_Lists!C$4:C$25)</f>
        <v>Dŵr Cymru</v>
      </c>
      <c r="D312" s="11" t="str">
        <f>_xlfn.XLOOKUP($B312,FD_Lists!$B$4:$B$25,FD_Lists!D$4:D$25)</f>
        <v>Wales</v>
      </c>
      <c r="E312" s="11" t="str">
        <f>_xlfn.XLOOKUP($B312,FD_Lists!$B$4:$B$25,FD_Lists!E$4:E$25)</f>
        <v>Company</v>
      </c>
      <c r="F312" s="11" t="str">
        <f>_xlfn.XLOOKUP($B312,FD_Lists!$B$4:$B$25,FD_Lists!F$4:F$25)</f>
        <v>WaSC</v>
      </c>
      <c r="G312" s="12" t="s">
        <v>109</v>
      </c>
      <c r="H312" s="98" t="s">
        <v>198</v>
      </c>
      <c r="I312" s="13" t="str">
        <f t="shared" si="10"/>
        <v>WSHC_PR24_SOF_OUTTURN_4_OFWAT</v>
      </c>
      <c r="J312" s="13" t="s">
        <v>548</v>
      </c>
      <c r="K312" s="12" t="s">
        <v>549</v>
      </c>
      <c r="L312" s="13" t="s">
        <v>119</v>
      </c>
      <c r="M312" s="14" t="str">
        <f>VLOOKUP($H312, F_Outputs_Mapping!$B$5:$F$23, 2, FALSE)</f>
        <v>Uptime - Outturn data based on returns to EA and NRW</v>
      </c>
      <c r="N312" s="14" t="str">
        <f>VLOOKUP($H312, F_Outputs_Mapping!$B$5:$F$23, 3, FALSE)</f>
        <v>%</v>
      </c>
      <c r="O312" s="14">
        <f>VLOOKUP($H312, F_Outputs_Mapping!$B$5:$F$23, 4, FALSE)</f>
        <v>4</v>
      </c>
      <c r="P312" s="83" t="s">
        <v>520</v>
      </c>
      <c r="Q312" s="83" t="s">
        <v>520</v>
      </c>
      <c r="R312" s="83" t="s">
        <v>520</v>
      </c>
      <c r="S312" s="83" t="s">
        <v>520</v>
      </c>
      <c r="T312" s="83" t="s">
        <v>520</v>
      </c>
      <c r="U312" s="83" t="s">
        <v>520</v>
      </c>
      <c r="V312" s="83" t="s">
        <v>520</v>
      </c>
      <c r="W312" s="83" t="s">
        <v>520</v>
      </c>
      <c r="X312" s="83" t="s">
        <v>520</v>
      </c>
      <c r="Y312" s="83">
        <f>ROUND(Input_Data_Historical!D90, 4)</f>
        <v>0</v>
      </c>
      <c r="Z312" s="83">
        <f>ROUND(Input_Data_Historical!E90, 4)</f>
        <v>0.92859999999999998</v>
      </c>
      <c r="AA312" s="83">
        <f>ROUND(Input_Data_Historical!F90, 4)</f>
        <v>0.90910000000000002</v>
      </c>
      <c r="AB312" s="83">
        <f>ROUND(Input_Data_Historical!G90, 4)</f>
        <v>0.91490000000000005</v>
      </c>
      <c r="AC312" s="83" t="s">
        <v>520</v>
      </c>
      <c r="AD312" s="83" t="s">
        <v>520</v>
      </c>
      <c r="AE312" s="83" t="s">
        <v>520</v>
      </c>
      <c r="AF312" s="83" t="s">
        <v>520</v>
      </c>
      <c r="AG312" s="83" t="s">
        <v>520</v>
      </c>
      <c r="AH312" s="83" t="s">
        <v>520</v>
      </c>
    </row>
    <row r="313" spans="2:34" x14ac:dyDescent="0.45">
      <c r="B313" s="11" t="s">
        <v>95</v>
      </c>
      <c r="C313" s="11" t="str">
        <f>_xlfn.XLOOKUP($B313,FD_Lists!$B$4:$B$25,FD_Lists!C$4:C$25)</f>
        <v>Hafren Dyfrdwy</v>
      </c>
      <c r="D313" s="11" t="str">
        <f>_xlfn.XLOOKUP($B313,FD_Lists!$B$4:$B$25,FD_Lists!D$4:D$25)</f>
        <v>Wales</v>
      </c>
      <c r="E313" s="11" t="str">
        <f>_xlfn.XLOOKUP($B313,FD_Lists!$B$4:$B$25,FD_Lists!E$4:E$25)</f>
        <v>Company</v>
      </c>
      <c r="F313" s="11" t="str">
        <f>_xlfn.XLOOKUP($B313,FD_Lists!$B$4:$B$25,FD_Lists!F$4:F$25)</f>
        <v>WaSC</v>
      </c>
      <c r="G313" s="12" t="s">
        <v>109</v>
      </c>
      <c r="H313" s="98" t="s">
        <v>198</v>
      </c>
      <c r="I313" s="13" t="str">
        <f t="shared" si="10"/>
        <v>HDDC_PR24_SOF_OUTTURN_4_OFWAT</v>
      </c>
      <c r="J313" s="13" t="s">
        <v>548</v>
      </c>
      <c r="K313" s="12" t="s">
        <v>549</v>
      </c>
      <c r="L313" s="13" t="s">
        <v>119</v>
      </c>
      <c r="M313" s="14" t="str">
        <f>VLOOKUP($H313, F_Outputs_Mapping!$B$5:$F$23, 2, FALSE)</f>
        <v>Uptime - Outturn data based on returns to EA and NRW</v>
      </c>
      <c r="N313" s="14" t="str">
        <f>VLOOKUP($H313, F_Outputs_Mapping!$B$5:$F$23, 3, FALSE)</f>
        <v>%</v>
      </c>
      <c r="O313" s="14">
        <f>VLOOKUP($H313, F_Outputs_Mapping!$B$5:$F$23, 4, FALSE)</f>
        <v>4</v>
      </c>
      <c r="P313" s="83" t="s">
        <v>520</v>
      </c>
      <c r="Q313" s="83" t="s">
        <v>520</v>
      </c>
      <c r="R313" s="83" t="s">
        <v>520</v>
      </c>
      <c r="S313" s="83" t="s">
        <v>520</v>
      </c>
      <c r="T313" s="83" t="s">
        <v>520</v>
      </c>
      <c r="U313" s="83" t="s">
        <v>520</v>
      </c>
      <c r="V313" s="83" t="s">
        <v>520</v>
      </c>
      <c r="W313" s="83" t="s">
        <v>520</v>
      </c>
      <c r="X313" s="83" t="s">
        <v>520</v>
      </c>
      <c r="Y313" s="83">
        <f>ROUND(Input_Data_Historical!D91, 4)</f>
        <v>0</v>
      </c>
      <c r="Z313" s="83">
        <f>ROUND(Input_Data_Historical!E91, 4)</f>
        <v>0.90239999999999998</v>
      </c>
      <c r="AA313" s="83">
        <f>ROUND(Input_Data_Historical!F91, 4)</f>
        <v>0.91</v>
      </c>
      <c r="AB313" s="83">
        <f>ROUND(Input_Data_Historical!G91, 4)</f>
        <v>0.94740000000000002</v>
      </c>
      <c r="AC313" s="83" t="s">
        <v>520</v>
      </c>
      <c r="AD313" s="83" t="s">
        <v>520</v>
      </c>
      <c r="AE313" s="83" t="s">
        <v>520</v>
      </c>
      <c r="AF313" s="83" t="s">
        <v>520</v>
      </c>
      <c r="AG313" s="83" t="s">
        <v>520</v>
      </c>
      <c r="AH313" s="83" t="s">
        <v>520</v>
      </c>
    </row>
    <row r="314" spans="2:34" x14ac:dyDescent="0.45">
      <c r="B314" s="11" t="s">
        <v>96</v>
      </c>
      <c r="C314" s="11" t="str">
        <f>_xlfn.XLOOKUP($B314,FD_Lists!$B$4:$B$25,FD_Lists!C$4:C$25)</f>
        <v>Northumbrian Water</v>
      </c>
      <c r="D314" s="11" t="str">
        <f>_xlfn.XLOOKUP($B314,FD_Lists!$B$4:$B$25,FD_Lists!D$4:D$25)</f>
        <v>England</v>
      </c>
      <c r="E314" s="11" t="str">
        <f>_xlfn.XLOOKUP($B314,FD_Lists!$B$4:$B$25,FD_Lists!E$4:E$25)</f>
        <v>Company</v>
      </c>
      <c r="F314" s="11" t="str">
        <f>_xlfn.XLOOKUP($B314,FD_Lists!$B$4:$B$25,FD_Lists!F$4:F$25)</f>
        <v>WaSC</v>
      </c>
      <c r="G314" s="12" t="s">
        <v>109</v>
      </c>
      <c r="H314" s="98" t="s">
        <v>198</v>
      </c>
      <c r="I314" s="13" t="str">
        <f t="shared" si="10"/>
        <v>NESC_PR24_SOF_OUTTURN_4_OFWAT</v>
      </c>
      <c r="J314" s="13" t="s">
        <v>548</v>
      </c>
      <c r="K314" s="12" t="s">
        <v>549</v>
      </c>
      <c r="L314" s="13" t="s">
        <v>119</v>
      </c>
      <c r="M314" s="14" t="str">
        <f>VLOOKUP($H314, F_Outputs_Mapping!$B$5:$F$23, 2, FALSE)</f>
        <v>Uptime - Outturn data based on returns to EA and NRW</v>
      </c>
      <c r="N314" s="14" t="str">
        <f>VLOOKUP($H314, F_Outputs_Mapping!$B$5:$F$23, 3, FALSE)</f>
        <v>%</v>
      </c>
      <c r="O314" s="14">
        <f>VLOOKUP($H314, F_Outputs_Mapping!$B$5:$F$23, 4, FALSE)</f>
        <v>4</v>
      </c>
      <c r="P314" s="83" t="s">
        <v>520</v>
      </c>
      <c r="Q314" s="83" t="s">
        <v>520</v>
      </c>
      <c r="R314" s="83" t="s">
        <v>520</v>
      </c>
      <c r="S314" s="83" t="s">
        <v>520</v>
      </c>
      <c r="T314" s="83" t="s">
        <v>520</v>
      </c>
      <c r="U314" s="83" t="s">
        <v>520</v>
      </c>
      <c r="V314" s="83" t="s">
        <v>520</v>
      </c>
      <c r="W314" s="83" t="s">
        <v>520</v>
      </c>
      <c r="X314" s="83" t="s">
        <v>520</v>
      </c>
      <c r="Y314" s="83">
        <f>ROUND(Input_Data_Historical!D92, 4)</f>
        <v>0</v>
      </c>
      <c r="Z314" s="83">
        <f>ROUND(Input_Data_Historical!E92, 4)</f>
        <v>0.8669</v>
      </c>
      <c r="AA314" s="83">
        <f>ROUND(Input_Data_Historical!F92, 4)</f>
        <v>0.88590000000000002</v>
      </c>
      <c r="AB314" s="83">
        <f>ROUND(Input_Data_Historical!G92, 4)</f>
        <v>0.93579999999999997</v>
      </c>
      <c r="AC314" s="83" t="s">
        <v>520</v>
      </c>
      <c r="AD314" s="83" t="s">
        <v>520</v>
      </c>
      <c r="AE314" s="83" t="s">
        <v>520</v>
      </c>
      <c r="AF314" s="83" t="s">
        <v>520</v>
      </c>
      <c r="AG314" s="83" t="s">
        <v>520</v>
      </c>
      <c r="AH314" s="83" t="s">
        <v>520</v>
      </c>
    </row>
    <row r="315" spans="2:34" x14ac:dyDescent="0.45">
      <c r="B315" s="11" t="s">
        <v>97</v>
      </c>
      <c r="C315" s="11" t="str">
        <f>_xlfn.XLOOKUP($B315,FD_Lists!$B$4:$B$25,FD_Lists!C$4:C$25)</f>
        <v>Severn Trent Water</v>
      </c>
      <c r="D315" s="11" t="str">
        <f>_xlfn.XLOOKUP($B315,FD_Lists!$B$4:$B$25,FD_Lists!D$4:D$25)</f>
        <v>England</v>
      </c>
      <c r="E315" s="11" t="str">
        <f>_xlfn.XLOOKUP($B315,FD_Lists!$B$4:$B$25,FD_Lists!E$4:E$25)</f>
        <v>Company</v>
      </c>
      <c r="F315" s="11" t="str">
        <f>_xlfn.XLOOKUP($B315,FD_Lists!$B$4:$B$25,FD_Lists!F$4:F$25)</f>
        <v>WaSC</v>
      </c>
      <c r="G315" s="12" t="s">
        <v>109</v>
      </c>
      <c r="H315" s="98" t="s">
        <v>198</v>
      </c>
      <c r="I315" s="13" t="str">
        <f t="shared" si="10"/>
        <v>SVEC_PR24_SOF_OUTTURN_4_OFWAT</v>
      </c>
      <c r="J315" s="13" t="s">
        <v>548</v>
      </c>
      <c r="K315" s="12" t="s">
        <v>549</v>
      </c>
      <c r="L315" s="13" t="s">
        <v>119</v>
      </c>
      <c r="M315" s="14" t="str">
        <f>VLOOKUP($H315, F_Outputs_Mapping!$B$5:$F$23, 2, FALSE)</f>
        <v>Uptime - Outturn data based on returns to EA and NRW</v>
      </c>
      <c r="N315" s="14" t="str">
        <f>VLOOKUP($H315, F_Outputs_Mapping!$B$5:$F$23, 3, FALSE)</f>
        <v>%</v>
      </c>
      <c r="O315" s="14">
        <f>VLOOKUP($H315, F_Outputs_Mapping!$B$5:$F$23, 4, FALSE)</f>
        <v>4</v>
      </c>
      <c r="P315" s="83" t="s">
        <v>520</v>
      </c>
      <c r="Q315" s="83" t="s">
        <v>520</v>
      </c>
      <c r="R315" s="83" t="s">
        <v>520</v>
      </c>
      <c r="S315" s="83" t="s">
        <v>520</v>
      </c>
      <c r="T315" s="83" t="s">
        <v>520</v>
      </c>
      <c r="U315" s="83" t="s">
        <v>520</v>
      </c>
      <c r="V315" s="83" t="s">
        <v>520</v>
      </c>
      <c r="W315" s="83" t="s">
        <v>520</v>
      </c>
      <c r="X315" s="83" t="s">
        <v>520</v>
      </c>
      <c r="Y315" s="83">
        <f>ROUND(Input_Data_Historical!D93, 4)</f>
        <v>0</v>
      </c>
      <c r="Z315" s="83">
        <f>ROUND(Input_Data_Historical!E93, 4)</f>
        <v>0.83499999999999996</v>
      </c>
      <c r="AA315" s="83">
        <f>ROUND(Input_Data_Historical!F93, 4)</f>
        <v>0.8679</v>
      </c>
      <c r="AB315" s="83">
        <f>ROUND(Input_Data_Historical!G93, 4)</f>
        <v>0.93810000000000004</v>
      </c>
      <c r="AC315" s="83" t="s">
        <v>520</v>
      </c>
      <c r="AD315" s="83" t="s">
        <v>520</v>
      </c>
      <c r="AE315" s="83" t="s">
        <v>520</v>
      </c>
      <c r="AF315" s="83" t="s">
        <v>520</v>
      </c>
      <c r="AG315" s="83" t="s">
        <v>520</v>
      </c>
      <c r="AH315" s="83" t="s">
        <v>520</v>
      </c>
    </row>
    <row r="316" spans="2:34" x14ac:dyDescent="0.45">
      <c r="B316" s="11" t="s">
        <v>99</v>
      </c>
      <c r="C316" s="11" t="str">
        <f>_xlfn.XLOOKUP($B316,FD_Lists!$B$4:$B$25,FD_Lists!C$4:C$25)</f>
        <v>Southern Water</v>
      </c>
      <c r="D316" s="11" t="str">
        <f>_xlfn.XLOOKUP($B316,FD_Lists!$B$4:$B$25,FD_Lists!D$4:D$25)</f>
        <v>England</v>
      </c>
      <c r="E316" s="11" t="str">
        <f>_xlfn.XLOOKUP($B316,FD_Lists!$B$4:$B$25,FD_Lists!E$4:E$25)</f>
        <v>Company</v>
      </c>
      <c r="F316" s="11" t="str">
        <f>_xlfn.XLOOKUP($B316,FD_Lists!$B$4:$B$25,FD_Lists!F$4:F$25)</f>
        <v>WaSC</v>
      </c>
      <c r="G316" s="12" t="s">
        <v>109</v>
      </c>
      <c r="H316" s="98" t="s">
        <v>198</v>
      </c>
      <c r="I316" s="13" t="str">
        <f t="shared" si="10"/>
        <v>SRNC_PR24_SOF_OUTTURN_4_OFWAT</v>
      </c>
      <c r="J316" s="13" t="s">
        <v>548</v>
      </c>
      <c r="K316" s="12" t="s">
        <v>549</v>
      </c>
      <c r="L316" s="13" t="s">
        <v>119</v>
      </c>
      <c r="M316" s="14" t="str">
        <f>VLOOKUP($H316, F_Outputs_Mapping!$B$5:$F$23, 2, FALSE)</f>
        <v>Uptime - Outturn data based on returns to EA and NRW</v>
      </c>
      <c r="N316" s="14" t="str">
        <f>VLOOKUP($H316, F_Outputs_Mapping!$B$5:$F$23, 3, FALSE)</f>
        <v>%</v>
      </c>
      <c r="O316" s="14">
        <f>VLOOKUP($H316, F_Outputs_Mapping!$B$5:$F$23, 4, FALSE)</f>
        <v>4</v>
      </c>
      <c r="P316" s="83" t="s">
        <v>520</v>
      </c>
      <c r="Q316" s="83" t="s">
        <v>520</v>
      </c>
      <c r="R316" s="83" t="s">
        <v>520</v>
      </c>
      <c r="S316" s="83" t="s">
        <v>520</v>
      </c>
      <c r="T316" s="83" t="s">
        <v>520</v>
      </c>
      <c r="U316" s="83" t="s">
        <v>520</v>
      </c>
      <c r="V316" s="83" t="s">
        <v>520</v>
      </c>
      <c r="W316" s="83" t="s">
        <v>520</v>
      </c>
      <c r="X316" s="83" t="s">
        <v>520</v>
      </c>
      <c r="Y316" s="83">
        <f>ROUND(Input_Data_Historical!D94, 4)</f>
        <v>0</v>
      </c>
      <c r="Z316" s="83">
        <f>ROUND(Input_Data_Historical!E94, 4)</f>
        <v>0.91810000000000003</v>
      </c>
      <c r="AA316" s="83">
        <f>ROUND(Input_Data_Historical!F94, 4)</f>
        <v>0.91439999999999999</v>
      </c>
      <c r="AB316" s="83">
        <f>ROUND(Input_Data_Historical!G94, 4)</f>
        <v>0.92210000000000003</v>
      </c>
      <c r="AC316" s="83" t="s">
        <v>520</v>
      </c>
      <c r="AD316" s="83" t="s">
        <v>520</v>
      </c>
      <c r="AE316" s="83" t="s">
        <v>520</v>
      </c>
      <c r="AF316" s="83" t="s">
        <v>520</v>
      </c>
      <c r="AG316" s="83" t="s">
        <v>520</v>
      </c>
      <c r="AH316" s="83" t="s">
        <v>520</v>
      </c>
    </row>
    <row r="317" spans="2:34" x14ac:dyDescent="0.45">
      <c r="B317" s="11" t="s">
        <v>100</v>
      </c>
      <c r="C317" s="11" t="str">
        <f>_xlfn.XLOOKUP($B317,FD_Lists!$B$4:$B$25,FD_Lists!C$4:C$25)</f>
        <v>Thames Water</v>
      </c>
      <c r="D317" s="11" t="str">
        <f>_xlfn.XLOOKUP($B317,FD_Lists!$B$4:$B$25,FD_Lists!D$4:D$25)</f>
        <v>England</v>
      </c>
      <c r="E317" s="11" t="str">
        <f>_xlfn.XLOOKUP($B317,FD_Lists!$B$4:$B$25,FD_Lists!E$4:E$25)</f>
        <v>Company</v>
      </c>
      <c r="F317" s="11" t="str">
        <f>_xlfn.XLOOKUP($B317,FD_Lists!$B$4:$B$25,FD_Lists!F$4:F$25)</f>
        <v>WaSC</v>
      </c>
      <c r="G317" s="12" t="s">
        <v>109</v>
      </c>
      <c r="H317" s="98" t="s">
        <v>198</v>
      </c>
      <c r="I317" s="13" t="str">
        <f t="shared" si="10"/>
        <v>TMSC_PR24_SOF_OUTTURN_4_OFWAT</v>
      </c>
      <c r="J317" s="13" t="s">
        <v>548</v>
      </c>
      <c r="K317" s="12" t="s">
        <v>549</v>
      </c>
      <c r="L317" s="13" t="s">
        <v>119</v>
      </c>
      <c r="M317" s="14" t="str">
        <f>VLOOKUP($H317, F_Outputs_Mapping!$B$5:$F$23, 2, FALSE)</f>
        <v>Uptime - Outturn data based on returns to EA and NRW</v>
      </c>
      <c r="N317" s="14" t="str">
        <f>VLOOKUP($H317, F_Outputs_Mapping!$B$5:$F$23, 3, FALSE)</f>
        <v>%</v>
      </c>
      <c r="O317" s="14">
        <f>VLOOKUP($H317, F_Outputs_Mapping!$B$5:$F$23, 4, FALSE)</f>
        <v>4</v>
      </c>
      <c r="P317" s="83" t="s">
        <v>520</v>
      </c>
      <c r="Q317" s="83" t="s">
        <v>520</v>
      </c>
      <c r="R317" s="83" t="s">
        <v>520</v>
      </c>
      <c r="S317" s="83" t="s">
        <v>520</v>
      </c>
      <c r="T317" s="83" t="s">
        <v>520</v>
      </c>
      <c r="U317" s="83" t="s">
        <v>520</v>
      </c>
      <c r="V317" s="83" t="s">
        <v>520</v>
      </c>
      <c r="W317" s="83" t="s">
        <v>520</v>
      </c>
      <c r="X317" s="83" t="s">
        <v>520</v>
      </c>
      <c r="Y317" s="83">
        <f>ROUND(Input_Data_Historical!D95, 4)</f>
        <v>0</v>
      </c>
      <c r="Z317" s="83">
        <f>ROUND(Input_Data_Historical!E95, 4)</f>
        <v>0.61399999999999999</v>
      </c>
      <c r="AA317" s="83">
        <f>ROUND(Input_Data_Historical!F95, 4)</f>
        <v>0.61619999999999997</v>
      </c>
      <c r="AB317" s="83">
        <f>ROUND(Input_Data_Historical!G95, 4)</f>
        <v>0.90300000000000002</v>
      </c>
      <c r="AC317" s="83" t="s">
        <v>520</v>
      </c>
      <c r="AD317" s="83" t="s">
        <v>520</v>
      </c>
      <c r="AE317" s="83" t="s">
        <v>520</v>
      </c>
      <c r="AF317" s="83" t="s">
        <v>520</v>
      </c>
      <c r="AG317" s="83" t="s">
        <v>520</v>
      </c>
      <c r="AH317" s="83" t="s">
        <v>520</v>
      </c>
    </row>
    <row r="318" spans="2:34" x14ac:dyDescent="0.45">
      <c r="B318" s="11" t="s">
        <v>101</v>
      </c>
      <c r="C318" s="11" t="str">
        <f>_xlfn.XLOOKUP($B318,FD_Lists!$B$4:$B$25,FD_Lists!C$4:C$25)</f>
        <v xml:space="preserve">United Utilities </v>
      </c>
      <c r="D318" s="11" t="str">
        <f>_xlfn.XLOOKUP($B318,FD_Lists!$B$4:$B$25,FD_Lists!D$4:D$25)</f>
        <v>England</v>
      </c>
      <c r="E318" s="11" t="str">
        <f>_xlfn.XLOOKUP($B318,FD_Lists!$B$4:$B$25,FD_Lists!E$4:E$25)</f>
        <v>Company</v>
      </c>
      <c r="F318" s="11" t="str">
        <f>_xlfn.XLOOKUP($B318,FD_Lists!$B$4:$B$25,FD_Lists!F$4:F$25)</f>
        <v>WaSC</v>
      </c>
      <c r="G318" s="12" t="s">
        <v>109</v>
      </c>
      <c r="H318" s="98" t="s">
        <v>198</v>
      </c>
      <c r="I318" s="13" t="str">
        <f t="shared" si="10"/>
        <v>NWTC_PR24_SOF_OUTTURN_4_OFWAT</v>
      </c>
      <c r="J318" s="13" t="s">
        <v>548</v>
      </c>
      <c r="K318" s="12" t="s">
        <v>549</v>
      </c>
      <c r="L318" s="13" t="s">
        <v>119</v>
      </c>
      <c r="M318" s="14" t="str">
        <f>VLOOKUP($H318, F_Outputs_Mapping!$B$5:$F$23, 2, FALSE)</f>
        <v>Uptime - Outturn data based on returns to EA and NRW</v>
      </c>
      <c r="N318" s="14" t="str">
        <f>VLOOKUP($H318, F_Outputs_Mapping!$B$5:$F$23, 3, FALSE)</f>
        <v>%</v>
      </c>
      <c r="O318" s="14">
        <f>VLOOKUP($H318, F_Outputs_Mapping!$B$5:$F$23, 4, FALSE)</f>
        <v>4</v>
      </c>
      <c r="P318" s="83" t="s">
        <v>520</v>
      </c>
      <c r="Q318" s="83" t="s">
        <v>520</v>
      </c>
      <c r="R318" s="83" t="s">
        <v>520</v>
      </c>
      <c r="S318" s="83" t="s">
        <v>520</v>
      </c>
      <c r="T318" s="83" t="s">
        <v>520</v>
      </c>
      <c r="U318" s="83" t="s">
        <v>520</v>
      </c>
      <c r="V318" s="83" t="s">
        <v>520</v>
      </c>
      <c r="W318" s="83" t="s">
        <v>520</v>
      </c>
      <c r="X318" s="83" t="s">
        <v>520</v>
      </c>
      <c r="Y318" s="83">
        <f>ROUND(Input_Data_Historical!D96, 4)</f>
        <v>0</v>
      </c>
      <c r="Z318" s="83">
        <f>ROUND(Input_Data_Historical!E96, 4)</f>
        <v>0.87</v>
      </c>
      <c r="AA318" s="83">
        <f>ROUND(Input_Data_Historical!F96, 4)</f>
        <v>0.86439999999999995</v>
      </c>
      <c r="AB318" s="83">
        <f>ROUND(Input_Data_Historical!G96, 4)</f>
        <v>0.92449999999999999</v>
      </c>
      <c r="AC318" s="83" t="s">
        <v>520</v>
      </c>
      <c r="AD318" s="83" t="s">
        <v>520</v>
      </c>
      <c r="AE318" s="83" t="s">
        <v>520</v>
      </c>
      <c r="AF318" s="83" t="s">
        <v>520</v>
      </c>
      <c r="AG318" s="83" t="s">
        <v>520</v>
      </c>
      <c r="AH318" s="83" t="s">
        <v>520</v>
      </c>
    </row>
    <row r="319" spans="2:34" x14ac:dyDescent="0.45">
      <c r="B319" s="11" t="s">
        <v>102</v>
      </c>
      <c r="C319" s="11" t="str">
        <f>_xlfn.XLOOKUP($B319,FD_Lists!$B$4:$B$25,FD_Lists!C$4:C$25)</f>
        <v>Wessex Water</v>
      </c>
      <c r="D319" s="11" t="str">
        <f>_xlfn.XLOOKUP($B319,FD_Lists!$B$4:$B$25,FD_Lists!D$4:D$25)</f>
        <v>England</v>
      </c>
      <c r="E319" s="11" t="str">
        <f>_xlfn.XLOOKUP($B319,FD_Lists!$B$4:$B$25,FD_Lists!E$4:E$25)</f>
        <v>Company</v>
      </c>
      <c r="F319" s="11" t="str">
        <f>_xlfn.XLOOKUP($B319,FD_Lists!$B$4:$B$25,FD_Lists!F$4:F$25)</f>
        <v>WaSC</v>
      </c>
      <c r="G319" s="12" t="s">
        <v>109</v>
      </c>
      <c r="H319" s="98" t="s">
        <v>198</v>
      </c>
      <c r="I319" s="13" t="str">
        <f t="shared" si="10"/>
        <v>WSXC_PR24_SOF_OUTTURN_4_OFWAT</v>
      </c>
      <c r="J319" s="13" t="s">
        <v>548</v>
      </c>
      <c r="K319" s="12" t="s">
        <v>549</v>
      </c>
      <c r="L319" s="13" t="s">
        <v>119</v>
      </c>
      <c r="M319" s="14" t="str">
        <f>VLOOKUP($H319, F_Outputs_Mapping!$B$5:$F$23, 2, FALSE)</f>
        <v>Uptime - Outturn data based on returns to EA and NRW</v>
      </c>
      <c r="N319" s="14" t="str">
        <f>VLOOKUP($H319, F_Outputs_Mapping!$B$5:$F$23, 3, FALSE)</f>
        <v>%</v>
      </c>
      <c r="O319" s="14">
        <f>VLOOKUP($H319, F_Outputs_Mapping!$B$5:$F$23, 4, FALSE)</f>
        <v>4</v>
      </c>
      <c r="P319" s="83" t="s">
        <v>520</v>
      </c>
      <c r="Q319" s="83" t="s">
        <v>520</v>
      </c>
      <c r="R319" s="83" t="s">
        <v>520</v>
      </c>
      <c r="S319" s="83" t="s">
        <v>520</v>
      </c>
      <c r="T319" s="83" t="s">
        <v>520</v>
      </c>
      <c r="U319" s="83" t="s">
        <v>520</v>
      </c>
      <c r="V319" s="83" t="s">
        <v>520</v>
      </c>
      <c r="W319" s="83" t="s">
        <v>520</v>
      </c>
      <c r="X319" s="83" t="s">
        <v>520</v>
      </c>
      <c r="Y319" s="83">
        <f>ROUND(Input_Data_Historical!D97, 4)</f>
        <v>0</v>
      </c>
      <c r="Z319" s="83">
        <f>ROUND(Input_Data_Historical!E97, 4)</f>
        <v>0.79669999999999996</v>
      </c>
      <c r="AA319" s="83">
        <f>ROUND(Input_Data_Historical!F97, 4)</f>
        <v>0.89390000000000003</v>
      </c>
      <c r="AB319" s="83">
        <f>ROUND(Input_Data_Historical!G97, 4)</f>
        <v>0.98409999999999997</v>
      </c>
      <c r="AC319" s="83" t="s">
        <v>520</v>
      </c>
      <c r="AD319" s="83" t="s">
        <v>520</v>
      </c>
      <c r="AE319" s="83" t="s">
        <v>520</v>
      </c>
      <c r="AF319" s="83" t="s">
        <v>520</v>
      </c>
      <c r="AG319" s="83" t="s">
        <v>520</v>
      </c>
      <c r="AH319" s="83" t="s">
        <v>520</v>
      </c>
    </row>
    <row r="320" spans="2:34" x14ac:dyDescent="0.45">
      <c r="B320" s="11" t="s">
        <v>103</v>
      </c>
      <c r="C320" s="11" t="str">
        <f>_xlfn.XLOOKUP($B320,FD_Lists!$B$4:$B$25,FD_Lists!C$4:C$25)</f>
        <v>Yorkshire Water</v>
      </c>
      <c r="D320" s="11" t="str">
        <f>_xlfn.XLOOKUP($B320,FD_Lists!$B$4:$B$25,FD_Lists!D$4:D$25)</f>
        <v>England</v>
      </c>
      <c r="E320" s="11" t="str">
        <f>_xlfn.XLOOKUP($B320,FD_Lists!$B$4:$B$25,FD_Lists!E$4:E$25)</f>
        <v>Company</v>
      </c>
      <c r="F320" s="11" t="str">
        <f>_xlfn.XLOOKUP($B320,FD_Lists!$B$4:$B$25,FD_Lists!F$4:F$25)</f>
        <v>WaSC</v>
      </c>
      <c r="G320" s="12" t="s">
        <v>109</v>
      </c>
      <c r="H320" s="98" t="s">
        <v>198</v>
      </c>
      <c r="I320" s="13" t="str">
        <f t="shared" si="10"/>
        <v>YKYC_PR24_SOF_OUTTURN_4_OFWAT</v>
      </c>
      <c r="J320" s="13" t="s">
        <v>548</v>
      </c>
      <c r="K320" s="12" t="s">
        <v>549</v>
      </c>
      <c r="L320" s="13" t="s">
        <v>119</v>
      </c>
      <c r="M320" s="14" t="str">
        <f>VLOOKUP($H320, F_Outputs_Mapping!$B$5:$F$23, 2, FALSE)</f>
        <v>Uptime - Outturn data based on returns to EA and NRW</v>
      </c>
      <c r="N320" s="14" t="str">
        <f>VLOOKUP($H320, F_Outputs_Mapping!$B$5:$F$23, 3, FALSE)</f>
        <v>%</v>
      </c>
      <c r="O320" s="14">
        <f>VLOOKUP($H320, F_Outputs_Mapping!$B$5:$F$23, 4, FALSE)</f>
        <v>4</v>
      </c>
      <c r="P320" s="83" t="s">
        <v>520</v>
      </c>
      <c r="Q320" s="83" t="s">
        <v>520</v>
      </c>
      <c r="R320" s="83" t="s">
        <v>520</v>
      </c>
      <c r="S320" s="83" t="s">
        <v>520</v>
      </c>
      <c r="T320" s="83" t="s">
        <v>520</v>
      </c>
      <c r="U320" s="83" t="s">
        <v>520</v>
      </c>
      <c r="V320" s="83" t="s">
        <v>520</v>
      </c>
      <c r="W320" s="83" t="s">
        <v>520</v>
      </c>
      <c r="X320" s="83" t="s">
        <v>520</v>
      </c>
      <c r="Y320" s="83">
        <f>ROUND(Input_Data_Historical!D98, 4)</f>
        <v>0</v>
      </c>
      <c r="Z320" s="83">
        <f>ROUND(Input_Data_Historical!E98, 4)</f>
        <v>0.86929999999999996</v>
      </c>
      <c r="AA320" s="83">
        <f>ROUND(Input_Data_Historical!F98, 4)</f>
        <v>0.875</v>
      </c>
      <c r="AB320" s="83">
        <f>ROUND(Input_Data_Historical!G98, 4)</f>
        <v>0.92810000000000004</v>
      </c>
      <c r="AC320" s="83" t="s">
        <v>520</v>
      </c>
      <c r="AD320" s="83" t="s">
        <v>520</v>
      </c>
      <c r="AE320" s="83" t="s">
        <v>520</v>
      </c>
      <c r="AF320" s="83" t="s">
        <v>520</v>
      </c>
      <c r="AG320" s="83" t="s">
        <v>520</v>
      </c>
      <c r="AH320" s="83" t="s">
        <v>520</v>
      </c>
    </row>
    <row r="321" spans="2:34" x14ac:dyDescent="0.45">
      <c r="B321" s="11" t="s">
        <v>121</v>
      </c>
      <c r="C321" s="11" t="str">
        <f>_xlfn.XLOOKUP($B321,FD_Lists!$B$4:$B$25,FD_Lists!C$4:C$25)</f>
        <v>Affinity Water</v>
      </c>
      <c r="D321" s="11" t="str">
        <f>_xlfn.XLOOKUP($B321,FD_Lists!$B$4:$B$25,FD_Lists!D$4:D$25)</f>
        <v>England</v>
      </c>
      <c r="E321" s="11" t="str">
        <f>_xlfn.XLOOKUP($B321,FD_Lists!$B$4:$B$25,FD_Lists!E$4:E$25)</f>
        <v>Company</v>
      </c>
      <c r="F321" s="11" t="str">
        <f>_xlfn.XLOOKUP($B321,FD_Lists!$B$4:$B$25,FD_Lists!F$4:F$25)</f>
        <v>WoC</v>
      </c>
      <c r="G321" s="12" t="s">
        <v>109</v>
      </c>
      <c r="H321" s="98" t="s">
        <v>198</v>
      </c>
      <c r="I321" s="13" t="str">
        <f t="shared" ref="I321:I388" si="11">B321&amp;H321</f>
        <v>AFWC_PR24_SOF_OUTTURN_4_OFWAT</v>
      </c>
      <c r="J321" s="13" t="s">
        <v>548</v>
      </c>
      <c r="K321" s="12" t="s">
        <v>549</v>
      </c>
      <c r="L321" s="13" t="s">
        <v>119</v>
      </c>
      <c r="M321" s="14" t="str">
        <f>VLOOKUP($H321, F_Outputs_Mapping!$B$5:$F$23, 2, FALSE)</f>
        <v>Uptime - Outturn data based on returns to EA and NRW</v>
      </c>
      <c r="N321" s="14" t="str">
        <f>VLOOKUP($H321, F_Outputs_Mapping!$B$5:$F$23, 3, FALSE)</f>
        <v>%</v>
      </c>
      <c r="O321" s="14">
        <f>VLOOKUP($H321, F_Outputs_Mapping!$B$5:$F$23, 4, FALSE)</f>
        <v>4</v>
      </c>
      <c r="P321" s="83" t="s">
        <v>520</v>
      </c>
      <c r="Q321" s="83" t="s">
        <v>520</v>
      </c>
      <c r="R321" s="83" t="s">
        <v>520</v>
      </c>
      <c r="S321" s="83" t="s">
        <v>520</v>
      </c>
      <c r="T321" s="83" t="s">
        <v>520</v>
      </c>
      <c r="U321" s="83" t="s">
        <v>520</v>
      </c>
      <c r="V321" s="83" t="s">
        <v>520</v>
      </c>
      <c r="W321" s="83" t="s">
        <v>520</v>
      </c>
      <c r="X321" s="83" t="s">
        <v>520</v>
      </c>
      <c r="Y321" s="83" t="s">
        <v>520</v>
      </c>
      <c r="Z321" s="83" t="s">
        <v>520</v>
      </c>
      <c r="AA321" s="83" t="s">
        <v>520</v>
      </c>
      <c r="AB321" s="83" t="s">
        <v>520</v>
      </c>
      <c r="AC321" s="83" t="s">
        <v>520</v>
      </c>
      <c r="AD321" s="83" t="s">
        <v>520</v>
      </c>
      <c r="AE321" s="83" t="s">
        <v>520</v>
      </c>
      <c r="AF321" s="83" t="s">
        <v>520</v>
      </c>
      <c r="AG321" s="83" t="s">
        <v>520</v>
      </c>
      <c r="AH321" s="83" t="s">
        <v>520</v>
      </c>
    </row>
    <row r="322" spans="2:34" x14ac:dyDescent="0.45">
      <c r="B322" s="11" t="s">
        <v>122</v>
      </c>
      <c r="C322" s="11" t="str">
        <f>_xlfn.XLOOKUP($B322,FD_Lists!$B$4:$B$25,FD_Lists!C$4:C$25)</f>
        <v>Portsmouth Water</v>
      </c>
      <c r="D322" s="11" t="str">
        <f>_xlfn.XLOOKUP($B322,FD_Lists!$B$4:$B$25,FD_Lists!D$4:D$25)</f>
        <v>England</v>
      </c>
      <c r="E322" s="11" t="str">
        <f>_xlfn.XLOOKUP($B322,FD_Lists!$B$4:$B$25,FD_Lists!E$4:E$25)</f>
        <v>Company</v>
      </c>
      <c r="F322" s="11" t="str">
        <f>_xlfn.XLOOKUP($B322,FD_Lists!$B$4:$B$25,FD_Lists!F$4:F$25)</f>
        <v>WoC</v>
      </c>
      <c r="G322" s="12" t="s">
        <v>109</v>
      </c>
      <c r="H322" s="98" t="s">
        <v>198</v>
      </c>
      <c r="I322" s="13" t="str">
        <f t="shared" si="11"/>
        <v>PRTC_PR24_SOF_OUTTURN_4_OFWAT</v>
      </c>
      <c r="J322" s="13" t="s">
        <v>548</v>
      </c>
      <c r="K322" s="12" t="s">
        <v>549</v>
      </c>
      <c r="L322" s="13" t="s">
        <v>119</v>
      </c>
      <c r="M322" s="14" t="str">
        <f>VLOOKUP($H322, F_Outputs_Mapping!$B$5:$F$23, 2, FALSE)</f>
        <v>Uptime - Outturn data based on returns to EA and NRW</v>
      </c>
      <c r="N322" s="14" t="str">
        <f>VLOOKUP($H322, F_Outputs_Mapping!$B$5:$F$23, 3, FALSE)</f>
        <v>%</v>
      </c>
      <c r="O322" s="14">
        <f>VLOOKUP($H322, F_Outputs_Mapping!$B$5:$F$23, 4, FALSE)</f>
        <v>4</v>
      </c>
      <c r="P322" s="83" t="s">
        <v>520</v>
      </c>
      <c r="Q322" s="83" t="s">
        <v>520</v>
      </c>
      <c r="R322" s="83" t="s">
        <v>520</v>
      </c>
      <c r="S322" s="83" t="s">
        <v>520</v>
      </c>
      <c r="T322" s="83" t="s">
        <v>520</v>
      </c>
      <c r="U322" s="83" t="s">
        <v>520</v>
      </c>
      <c r="V322" s="83" t="s">
        <v>520</v>
      </c>
      <c r="W322" s="83" t="s">
        <v>520</v>
      </c>
      <c r="X322" s="83" t="s">
        <v>520</v>
      </c>
      <c r="Y322" s="83" t="s">
        <v>520</v>
      </c>
      <c r="Z322" s="83" t="s">
        <v>520</v>
      </c>
      <c r="AA322" s="83" t="s">
        <v>520</v>
      </c>
      <c r="AB322" s="83" t="s">
        <v>520</v>
      </c>
      <c r="AC322" s="83" t="s">
        <v>520</v>
      </c>
      <c r="AD322" s="83" t="s">
        <v>520</v>
      </c>
      <c r="AE322" s="83" t="s">
        <v>520</v>
      </c>
      <c r="AF322" s="83" t="s">
        <v>520</v>
      </c>
      <c r="AG322" s="83" t="s">
        <v>520</v>
      </c>
      <c r="AH322" s="83" t="s">
        <v>520</v>
      </c>
    </row>
    <row r="323" spans="2:34" x14ac:dyDescent="0.45">
      <c r="B323" s="11" t="s">
        <v>123</v>
      </c>
      <c r="C323" s="11" t="str">
        <f>_xlfn.XLOOKUP($B323,FD_Lists!$B$4:$B$25,FD_Lists!C$4:C$25)</f>
        <v>South East Water</v>
      </c>
      <c r="D323" s="11" t="str">
        <f>_xlfn.XLOOKUP($B323,FD_Lists!$B$4:$B$25,FD_Lists!D$4:D$25)</f>
        <v>England</v>
      </c>
      <c r="E323" s="11" t="str">
        <f>_xlfn.XLOOKUP($B323,FD_Lists!$B$4:$B$25,FD_Lists!E$4:E$25)</f>
        <v>Company</v>
      </c>
      <c r="F323" s="11" t="str">
        <f>_xlfn.XLOOKUP($B323,FD_Lists!$B$4:$B$25,FD_Lists!F$4:F$25)</f>
        <v>WoC</v>
      </c>
      <c r="G323" s="12" t="s">
        <v>109</v>
      </c>
      <c r="H323" s="98" t="s">
        <v>198</v>
      </c>
      <c r="I323" s="13" t="str">
        <f t="shared" si="11"/>
        <v>SEWC_PR24_SOF_OUTTURN_4_OFWAT</v>
      </c>
      <c r="J323" s="13" t="s">
        <v>548</v>
      </c>
      <c r="K323" s="12" t="s">
        <v>549</v>
      </c>
      <c r="L323" s="13" t="s">
        <v>119</v>
      </c>
      <c r="M323" s="14" t="str">
        <f>VLOOKUP($H323, F_Outputs_Mapping!$B$5:$F$23, 2, FALSE)</f>
        <v>Uptime - Outturn data based on returns to EA and NRW</v>
      </c>
      <c r="N323" s="14" t="str">
        <f>VLOOKUP($H323, F_Outputs_Mapping!$B$5:$F$23, 3, FALSE)</f>
        <v>%</v>
      </c>
      <c r="O323" s="14">
        <f>VLOOKUP($H323, F_Outputs_Mapping!$B$5:$F$23, 4, FALSE)</f>
        <v>4</v>
      </c>
      <c r="P323" s="83" t="s">
        <v>520</v>
      </c>
      <c r="Q323" s="83" t="s">
        <v>520</v>
      </c>
      <c r="R323" s="83" t="s">
        <v>520</v>
      </c>
      <c r="S323" s="83" t="s">
        <v>520</v>
      </c>
      <c r="T323" s="83" t="s">
        <v>520</v>
      </c>
      <c r="U323" s="83" t="s">
        <v>520</v>
      </c>
      <c r="V323" s="83" t="s">
        <v>520</v>
      </c>
      <c r="W323" s="83" t="s">
        <v>520</v>
      </c>
      <c r="X323" s="83" t="s">
        <v>520</v>
      </c>
      <c r="Y323" s="83" t="s">
        <v>520</v>
      </c>
      <c r="Z323" s="83" t="s">
        <v>520</v>
      </c>
      <c r="AA323" s="83" t="s">
        <v>520</v>
      </c>
      <c r="AB323" s="83" t="s">
        <v>520</v>
      </c>
      <c r="AC323" s="83" t="s">
        <v>520</v>
      </c>
      <c r="AD323" s="83" t="s">
        <v>520</v>
      </c>
      <c r="AE323" s="83" t="s">
        <v>520</v>
      </c>
      <c r="AF323" s="83" t="s">
        <v>520</v>
      </c>
      <c r="AG323" s="83" t="s">
        <v>520</v>
      </c>
      <c r="AH323" s="83" t="s">
        <v>520</v>
      </c>
    </row>
    <row r="324" spans="2:34" x14ac:dyDescent="0.45">
      <c r="B324" s="11" t="s">
        <v>124</v>
      </c>
      <c r="C324" s="11" t="str">
        <f>_xlfn.XLOOKUP($B324,FD_Lists!$B$4:$B$25,FD_Lists!C$4:C$25)</f>
        <v>South Staffordshire Water</v>
      </c>
      <c r="D324" s="11" t="str">
        <f>_xlfn.XLOOKUP($B324,FD_Lists!$B$4:$B$25,FD_Lists!D$4:D$25)</f>
        <v>England</v>
      </c>
      <c r="E324" s="11" t="str">
        <f>_xlfn.XLOOKUP($B324,FD_Lists!$B$4:$B$25,FD_Lists!E$4:E$25)</f>
        <v>Company</v>
      </c>
      <c r="F324" s="11" t="str">
        <f>_xlfn.XLOOKUP($B324,FD_Lists!$B$4:$B$25,FD_Lists!F$4:F$25)</f>
        <v>WoC</v>
      </c>
      <c r="G324" s="12" t="s">
        <v>109</v>
      </c>
      <c r="H324" s="98" t="s">
        <v>198</v>
      </c>
      <c r="I324" s="13" t="str">
        <f t="shared" si="11"/>
        <v>SSCC_PR24_SOF_OUTTURN_4_OFWAT</v>
      </c>
      <c r="J324" s="13" t="s">
        <v>548</v>
      </c>
      <c r="K324" s="12" t="s">
        <v>549</v>
      </c>
      <c r="L324" s="13" t="s">
        <v>119</v>
      </c>
      <c r="M324" s="14" t="str">
        <f>VLOOKUP($H324, F_Outputs_Mapping!$B$5:$F$23, 2, FALSE)</f>
        <v>Uptime - Outturn data based on returns to EA and NRW</v>
      </c>
      <c r="N324" s="14" t="str">
        <f>VLOOKUP($H324, F_Outputs_Mapping!$B$5:$F$23, 3, FALSE)</f>
        <v>%</v>
      </c>
      <c r="O324" s="14">
        <f>VLOOKUP($H324, F_Outputs_Mapping!$B$5:$F$23, 4, FALSE)</f>
        <v>4</v>
      </c>
      <c r="P324" s="83" t="s">
        <v>520</v>
      </c>
      <c r="Q324" s="83" t="s">
        <v>520</v>
      </c>
      <c r="R324" s="83" t="s">
        <v>520</v>
      </c>
      <c r="S324" s="83" t="s">
        <v>520</v>
      </c>
      <c r="T324" s="83" t="s">
        <v>520</v>
      </c>
      <c r="U324" s="83" t="s">
        <v>520</v>
      </c>
      <c r="V324" s="83" t="s">
        <v>520</v>
      </c>
      <c r="W324" s="83" t="s">
        <v>520</v>
      </c>
      <c r="X324" s="83" t="s">
        <v>520</v>
      </c>
      <c r="Y324" s="83" t="s">
        <v>520</v>
      </c>
      <c r="Z324" s="83" t="s">
        <v>520</v>
      </c>
      <c r="AA324" s="83" t="s">
        <v>520</v>
      </c>
      <c r="AB324" s="83" t="s">
        <v>520</v>
      </c>
      <c r="AC324" s="83" t="s">
        <v>520</v>
      </c>
      <c r="AD324" s="83" t="s">
        <v>520</v>
      </c>
      <c r="AE324" s="83" t="s">
        <v>520</v>
      </c>
      <c r="AF324" s="83" t="s">
        <v>520</v>
      </c>
      <c r="AG324" s="83" t="s">
        <v>520</v>
      </c>
      <c r="AH324" s="83" t="s">
        <v>520</v>
      </c>
    </row>
    <row r="325" spans="2:34" x14ac:dyDescent="0.45">
      <c r="B325" s="11" t="s">
        <v>125</v>
      </c>
      <c r="C325" s="11" t="str">
        <f>_xlfn.XLOOKUP($B325,FD_Lists!$B$4:$B$25,FD_Lists!C$4:C$25)</f>
        <v>SES Water</v>
      </c>
      <c r="D325" s="11" t="str">
        <f>_xlfn.XLOOKUP($B325,FD_Lists!$B$4:$B$25,FD_Lists!D$4:D$25)</f>
        <v>England</v>
      </c>
      <c r="E325" s="11" t="str">
        <f>_xlfn.XLOOKUP($B325,FD_Lists!$B$4:$B$25,FD_Lists!E$4:E$25)</f>
        <v>Company</v>
      </c>
      <c r="F325" s="11" t="str">
        <f>_xlfn.XLOOKUP($B325,FD_Lists!$B$4:$B$25,FD_Lists!F$4:F$25)</f>
        <v>WoC</v>
      </c>
      <c r="G325" s="12" t="s">
        <v>109</v>
      </c>
      <c r="H325" s="98" t="s">
        <v>198</v>
      </c>
      <c r="I325" s="13" t="str">
        <f t="shared" si="11"/>
        <v>SESC_PR24_SOF_OUTTURN_4_OFWAT</v>
      </c>
      <c r="J325" s="13" t="s">
        <v>548</v>
      </c>
      <c r="K325" s="12" t="s">
        <v>549</v>
      </c>
      <c r="L325" s="13" t="s">
        <v>119</v>
      </c>
      <c r="M325" s="14" t="str">
        <f>VLOOKUP($H325, F_Outputs_Mapping!$B$5:$F$23, 2, FALSE)</f>
        <v>Uptime - Outturn data based on returns to EA and NRW</v>
      </c>
      <c r="N325" s="14" t="str">
        <f>VLOOKUP($H325, F_Outputs_Mapping!$B$5:$F$23, 3, FALSE)</f>
        <v>%</v>
      </c>
      <c r="O325" s="14">
        <f>VLOOKUP($H325, F_Outputs_Mapping!$B$5:$F$23, 4, FALSE)</f>
        <v>4</v>
      </c>
      <c r="P325" s="83" t="s">
        <v>520</v>
      </c>
      <c r="Q325" s="83" t="s">
        <v>520</v>
      </c>
      <c r="R325" s="83" t="s">
        <v>520</v>
      </c>
      <c r="S325" s="83" t="s">
        <v>520</v>
      </c>
      <c r="T325" s="83" t="s">
        <v>520</v>
      </c>
      <c r="U325" s="83" t="s">
        <v>520</v>
      </c>
      <c r="V325" s="83" t="s">
        <v>520</v>
      </c>
      <c r="W325" s="83" t="s">
        <v>520</v>
      </c>
      <c r="X325" s="83" t="s">
        <v>520</v>
      </c>
      <c r="Y325" s="83" t="s">
        <v>520</v>
      </c>
      <c r="Z325" s="83" t="s">
        <v>520</v>
      </c>
      <c r="AA325" s="83" t="s">
        <v>520</v>
      </c>
      <c r="AB325" s="83" t="s">
        <v>520</v>
      </c>
      <c r="AC325" s="83" t="s">
        <v>520</v>
      </c>
      <c r="AD325" s="83" t="s">
        <v>520</v>
      </c>
      <c r="AE325" s="83" t="s">
        <v>520</v>
      </c>
      <c r="AF325" s="83" t="s">
        <v>520</v>
      </c>
      <c r="AG325" s="83" t="s">
        <v>520</v>
      </c>
      <c r="AH325" s="83" t="s">
        <v>520</v>
      </c>
    </row>
    <row r="326" spans="2:34" x14ac:dyDescent="0.45">
      <c r="B326" s="11" t="s">
        <v>98</v>
      </c>
      <c r="C326" s="11" t="str">
        <f>_xlfn.XLOOKUP($B326,FD_Lists!$B$4:$B$25,FD_Lists!C$4:C$25)</f>
        <v>South West Water</v>
      </c>
      <c r="D326" s="11" t="str">
        <f>_xlfn.XLOOKUP($B326,FD_Lists!$B$4:$B$25,FD_Lists!D$4:D$25)</f>
        <v>England</v>
      </c>
      <c r="E326" s="11" t="str">
        <f>_xlfn.XLOOKUP($B326,FD_Lists!$B$4:$B$25,FD_Lists!E$4:E$25)</f>
        <v>Company</v>
      </c>
      <c r="F326" s="11" t="str">
        <f>_xlfn.XLOOKUP($B326,FD_Lists!$B$4:$B$25,FD_Lists!F$4:F$25)</f>
        <v>WaSC</v>
      </c>
      <c r="G326" s="12" t="s">
        <v>109</v>
      </c>
      <c r="H326" s="98" t="s">
        <v>198</v>
      </c>
      <c r="I326" s="13" t="str">
        <f t="shared" si="11"/>
        <v>SWBC_PR24_SOF_OUTTURN_4_OFWAT</v>
      </c>
      <c r="J326" s="13" t="s">
        <v>548</v>
      </c>
      <c r="K326" s="12" t="s">
        <v>549</v>
      </c>
      <c r="L326" s="13" t="s">
        <v>119</v>
      </c>
      <c r="M326" s="14" t="str">
        <f>VLOOKUP($H326, F_Outputs_Mapping!$B$5:$F$23, 2, FALSE)</f>
        <v>Uptime - Outturn data based on returns to EA and NRW</v>
      </c>
      <c r="N326" s="14" t="str">
        <f>VLOOKUP($H326, F_Outputs_Mapping!$B$5:$F$23, 3, FALSE)</f>
        <v>%</v>
      </c>
      <c r="O326" s="14">
        <f>VLOOKUP($H326, F_Outputs_Mapping!$B$5:$F$23, 4, FALSE)</f>
        <v>4</v>
      </c>
      <c r="P326" s="83" t="s">
        <v>520</v>
      </c>
      <c r="Q326" s="83" t="s">
        <v>520</v>
      </c>
      <c r="R326" s="83" t="s">
        <v>520</v>
      </c>
      <c r="S326" s="83" t="s">
        <v>520</v>
      </c>
      <c r="T326" s="83" t="s">
        <v>520</v>
      </c>
      <c r="U326" s="83" t="s">
        <v>520</v>
      </c>
      <c r="V326" s="83" t="s">
        <v>520</v>
      </c>
      <c r="W326" s="83" t="s">
        <v>520</v>
      </c>
      <c r="X326" s="83" t="s">
        <v>520</v>
      </c>
      <c r="Y326" s="83">
        <f>ROUND(Input_Data_Historical!D104, 4)</f>
        <v>0</v>
      </c>
      <c r="Z326" s="83">
        <f>ROUND(Input_Data_Historical!E104, 4)</f>
        <v>0.75180000000000002</v>
      </c>
      <c r="AA326" s="83">
        <f>ROUND(Input_Data_Historical!F104, 4)</f>
        <v>0.93300000000000005</v>
      </c>
      <c r="AB326" s="83">
        <f>ROUND(Input_Data_Historical!G104, 4)</f>
        <v>0.94379999999999997</v>
      </c>
      <c r="AC326" s="83" t="s">
        <v>520</v>
      </c>
      <c r="AD326" s="83" t="s">
        <v>520</v>
      </c>
      <c r="AE326" s="83" t="s">
        <v>520</v>
      </c>
      <c r="AF326" s="83" t="s">
        <v>520</v>
      </c>
      <c r="AG326" s="83" t="s">
        <v>520</v>
      </c>
      <c r="AH326" s="83" t="s">
        <v>520</v>
      </c>
    </row>
    <row r="327" spans="2:34" x14ac:dyDescent="0.45">
      <c r="B327" s="11" t="s">
        <v>126</v>
      </c>
      <c r="C327" s="11" t="str">
        <f>_xlfn.XLOOKUP($B327,FD_Lists!$B$4:$B$25,FD_Lists!C$4:C$25)</f>
        <v>Bristol Water</v>
      </c>
      <c r="D327" s="11" t="str">
        <f>_xlfn.XLOOKUP($B327,FD_Lists!$B$4:$B$25,FD_Lists!D$4:D$25)</f>
        <v>England</v>
      </c>
      <c r="E327" s="11" t="str">
        <f>_xlfn.XLOOKUP($B327,FD_Lists!$B$4:$B$25,FD_Lists!E$4:E$25)</f>
        <v>Company</v>
      </c>
      <c r="F327" s="11" t="str">
        <f>_xlfn.XLOOKUP($B327,FD_Lists!$B$4:$B$25,FD_Lists!F$4:F$25)</f>
        <v>WoC</v>
      </c>
      <c r="G327" s="12" t="s">
        <v>109</v>
      </c>
      <c r="H327" s="98" t="s">
        <v>198</v>
      </c>
      <c r="I327" s="13" t="str">
        <f t="shared" si="11"/>
        <v>BRLC_PR24_SOF_OUTTURN_4_OFWAT</v>
      </c>
      <c r="J327" s="13" t="s">
        <v>548</v>
      </c>
      <c r="K327" s="12" t="s">
        <v>549</v>
      </c>
      <c r="L327" s="13" t="s">
        <v>119</v>
      </c>
      <c r="M327" s="14" t="str">
        <f>VLOOKUP($H327, F_Outputs_Mapping!$B$5:$F$23, 2, FALSE)</f>
        <v>Uptime - Outturn data based on returns to EA and NRW</v>
      </c>
      <c r="N327" s="14" t="str">
        <f>VLOOKUP($H327, F_Outputs_Mapping!$B$5:$F$23, 3, FALSE)</f>
        <v>%</v>
      </c>
      <c r="O327" s="14">
        <f>VLOOKUP($H327, F_Outputs_Mapping!$B$5:$F$23, 4, FALSE)</f>
        <v>4</v>
      </c>
      <c r="P327" s="83" t="s">
        <v>520</v>
      </c>
      <c r="Q327" s="83" t="s">
        <v>520</v>
      </c>
      <c r="R327" s="83" t="s">
        <v>520</v>
      </c>
      <c r="S327" s="83" t="s">
        <v>520</v>
      </c>
      <c r="T327" s="83" t="s">
        <v>520</v>
      </c>
      <c r="U327" s="83" t="s">
        <v>520</v>
      </c>
      <c r="V327" s="83" t="s">
        <v>520</v>
      </c>
      <c r="W327" s="83" t="s">
        <v>520</v>
      </c>
      <c r="X327" s="83" t="s">
        <v>520</v>
      </c>
      <c r="Y327" s="83" t="s">
        <v>520</v>
      </c>
      <c r="Z327" s="83" t="s">
        <v>520</v>
      </c>
      <c r="AA327" s="83" t="s">
        <v>520</v>
      </c>
      <c r="AB327" s="83" t="s">
        <v>520</v>
      </c>
      <c r="AC327" s="83" t="s">
        <v>520</v>
      </c>
      <c r="AD327" s="83" t="s">
        <v>520</v>
      </c>
      <c r="AE327" s="83" t="s">
        <v>520</v>
      </c>
      <c r="AF327" s="83" t="s">
        <v>520</v>
      </c>
      <c r="AG327" s="83" t="s">
        <v>520</v>
      </c>
      <c r="AH327" s="83" t="s">
        <v>520</v>
      </c>
    </row>
    <row r="328" spans="2:34" hidden="1" x14ac:dyDescent="0.45">
      <c r="B328" s="10" t="s">
        <v>73</v>
      </c>
      <c r="C328" s="11" t="str">
        <f>_xlfn.XLOOKUP($B328,FD_Lists!$B$4:$B$25,FD_Lists!C$4:C$25)</f>
        <v>Anglian Water</v>
      </c>
      <c r="D328" s="11" t="str">
        <f>_xlfn.XLOOKUP($B328,FD_Lists!$B$4:$B$25,FD_Lists!D$4:D$25)</f>
        <v>England</v>
      </c>
      <c r="E328" s="11" t="str">
        <f>_xlfn.XLOOKUP($B328,FD_Lists!$B$4:$B$25,FD_Lists!E$4:E$25)</f>
        <v>Company</v>
      </c>
      <c r="F328" s="11" t="str">
        <f>_xlfn.XLOOKUP($B328,FD_Lists!$B$4:$B$25,FD_Lists!F$4:F$25)</f>
        <v>WaSC</v>
      </c>
      <c r="G328" s="12" t="s">
        <v>109</v>
      </c>
      <c r="H328" s="98"/>
      <c r="I328" s="13" t="str">
        <f t="shared" si="11"/>
        <v>ANH</v>
      </c>
      <c r="J328" s="13" t="s">
        <v>548</v>
      </c>
      <c r="K328" s="13"/>
      <c r="L328" s="13" t="s">
        <v>119</v>
      </c>
      <c r="M328" s="14" t="e">
        <f>VLOOKUP($H328, F_Outputs_Mapping!$B$5:$F$23, 2, FALSE)</f>
        <v>#N/A</v>
      </c>
      <c r="N328" s="14" t="e">
        <f>VLOOKUP($H328, F_Outputs_Mapping!$B$5:$F$23, 3, FALSE)</f>
        <v>#N/A</v>
      </c>
      <c r="O328" s="14" t="e">
        <f>VLOOKUP($H328, F_Outputs_Mapping!$B$5:$F$23, 4, FALSE)</f>
        <v>#N/A</v>
      </c>
      <c r="P328" s="83" t="str">
        <f ca="1">CONCATENATE("[…]", TEXT(NOW(),"dd/mm/yyy hh:mm:ss"))</f>
        <v>[…]23/07/2025 13:18:44</v>
      </c>
      <c r="Q328" s="83" t="str">
        <f t="shared" ref="Q328:AH342" ca="1" si="12">CONCATENATE("[…]", TEXT(NOW(),"dd/mm/yyy hh:mm:ss"))</f>
        <v>[…]23/07/2025 13:18:44</v>
      </c>
      <c r="R328" s="83" t="str">
        <f t="shared" ca="1" si="12"/>
        <v>[…]23/07/2025 13:18:44</v>
      </c>
      <c r="S328" s="83" t="str">
        <f t="shared" ca="1" si="12"/>
        <v>[…]23/07/2025 13:18:44</v>
      </c>
      <c r="T328" s="83" t="str">
        <f t="shared" ca="1" si="12"/>
        <v>[…]23/07/2025 13:18:44</v>
      </c>
      <c r="U328" s="83" t="str">
        <f t="shared" ca="1" si="12"/>
        <v>[…]23/07/2025 13:18:44</v>
      </c>
      <c r="V328" s="83" t="str">
        <f t="shared" ca="1" si="12"/>
        <v>[…]23/07/2025 13:18:44</v>
      </c>
      <c r="W328" s="83" t="str">
        <f t="shared" ca="1" si="12"/>
        <v>[…]23/07/2025 13:18:44</v>
      </c>
      <c r="X328" s="83" t="str">
        <f t="shared" ca="1" si="12"/>
        <v>[…]23/07/2025 13:18:44</v>
      </c>
      <c r="Y328" s="83" t="str">
        <f t="shared" ca="1" si="12"/>
        <v>[…]23/07/2025 13:18:44</v>
      </c>
      <c r="Z328" s="83" t="str">
        <f t="shared" ca="1" si="12"/>
        <v>[…]23/07/2025 13:18:44</v>
      </c>
      <c r="AA328" s="83" t="str">
        <f t="shared" ca="1" si="12"/>
        <v>[…]23/07/2025 13:18:44</v>
      </c>
      <c r="AB328" s="83" t="str">
        <f t="shared" ca="1" si="12"/>
        <v>[…]23/07/2025 13:18:44</v>
      </c>
      <c r="AC328" s="83" t="str">
        <f t="shared" ca="1" si="12"/>
        <v>[…]23/07/2025 13:18:44</v>
      </c>
      <c r="AD328" s="83" t="str">
        <f t="shared" ca="1" si="12"/>
        <v>[…]23/07/2025 13:18:44</v>
      </c>
      <c r="AE328" s="83" t="str">
        <f t="shared" ca="1" si="12"/>
        <v>[…]23/07/2025 13:18:44</v>
      </c>
      <c r="AF328" s="83" t="str">
        <f t="shared" ca="1" si="12"/>
        <v>[…]23/07/2025 13:18:44</v>
      </c>
      <c r="AG328" s="83" t="str">
        <f t="shared" ca="1" si="12"/>
        <v>[…]23/07/2025 13:18:44</v>
      </c>
      <c r="AH328" s="83" t="str">
        <f t="shared" ca="1" si="12"/>
        <v>[…]23/07/2025 13:18:44</v>
      </c>
    </row>
    <row r="329" spans="2:34" hidden="1" x14ac:dyDescent="0.45">
      <c r="B329" s="11" t="s">
        <v>94</v>
      </c>
      <c r="C329" s="11" t="str">
        <f>_xlfn.XLOOKUP($B329,FD_Lists!$B$4:$B$25,FD_Lists!C$4:C$25)</f>
        <v>Dŵr Cymru</v>
      </c>
      <c r="D329" s="11" t="str">
        <f>_xlfn.XLOOKUP($B329,FD_Lists!$B$4:$B$25,FD_Lists!D$4:D$25)</f>
        <v>Wales</v>
      </c>
      <c r="E329" s="11" t="str">
        <f>_xlfn.XLOOKUP($B329,FD_Lists!$B$4:$B$25,FD_Lists!E$4:E$25)</f>
        <v>Company</v>
      </c>
      <c r="F329" s="11" t="str">
        <f>_xlfn.XLOOKUP($B329,FD_Lists!$B$4:$B$25,FD_Lists!F$4:F$25)</f>
        <v>WaSC</v>
      </c>
      <c r="G329" s="12" t="s">
        <v>109</v>
      </c>
      <c r="H329" s="98"/>
      <c r="I329" s="13" t="str">
        <f t="shared" si="11"/>
        <v>WSH</v>
      </c>
      <c r="J329" s="13" t="s">
        <v>548</v>
      </c>
      <c r="K329" s="13"/>
      <c r="L329" s="13" t="s">
        <v>119</v>
      </c>
      <c r="M329" s="14" t="e">
        <f>VLOOKUP($H329, F_Outputs_Mapping!$B$5:$F$23, 2, FALSE)</f>
        <v>#N/A</v>
      </c>
      <c r="N329" s="14" t="e">
        <f>VLOOKUP($H329, F_Outputs_Mapping!$B$5:$F$23, 3, FALSE)</f>
        <v>#N/A</v>
      </c>
      <c r="O329" s="14" t="e">
        <f>VLOOKUP($H329, F_Outputs_Mapping!$B$5:$F$23, 4, FALSE)</f>
        <v>#N/A</v>
      </c>
      <c r="P329" s="83" t="str">
        <f t="shared" ref="P329:AE346" ca="1" si="13">CONCATENATE("[…]", TEXT(NOW(),"dd/mm/yyy hh:mm:ss"))</f>
        <v>[…]23/07/2025 13:18:44</v>
      </c>
      <c r="Q329" s="83" t="str">
        <f t="shared" ca="1" si="12"/>
        <v>[…]23/07/2025 13:18:44</v>
      </c>
      <c r="R329" s="83" t="str">
        <f t="shared" ca="1" si="12"/>
        <v>[…]23/07/2025 13:18:44</v>
      </c>
      <c r="S329" s="83" t="str">
        <f t="shared" ca="1" si="12"/>
        <v>[…]23/07/2025 13:18:44</v>
      </c>
      <c r="T329" s="83" t="str">
        <f t="shared" ca="1" si="12"/>
        <v>[…]23/07/2025 13:18:44</v>
      </c>
      <c r="U329" s="83" t="str">
        <f t="shared" ca="1" si="12"/>
        <v>[…]23/07/2025 13:18:44</v>
      </c>
      <c r="V329" s="83" t="str">
        <f t="shared" ca="1" si="12"/>
        <v>[…]23/07/2025 13:18:44</v>
      </c>
      <c r="W329" s="83" t="str">
        <f t="shared" ca="1" si="12"/>
        <v>[…]23/07/2025 13:18:44</v>
      </c>
      <c r="X329" s="83" t="str">
        <f t="shared" ca="1" si="12"/>
        <v>[…]23/07/2025 13:18:44</v>
      </c>
      <c r="Y329" s="83" t="str">
        <f t="shared" ca="1" si="12"/>
        <v>[…]23/07/2025 13:18:44</v>
      </c>
      <c r="Z329" s="83" t="str">
        <f t="shared" ca="1" si="12"/>
        <v>[…]23/07/2025 13:18:44</v>
      </c>
      <c r="AA329" s="83" t="str">
        <f t="shared" ca="1" si="12"/>
        <v>[…]23/07/2025 13:18:44</v>
      </c>
      <c r="AB329" s="83" t="str">
        <f t="shared" ca="1" si="12"/>
        <v>[…]23/07/2025 13:18:44</v>
      </c>
      <c r="AC329" s="83" t="str">
        <f t="shared" ca="1" si="12"/>
        <v>[…]23/07/2025 13:18:44</v>
      </c>
      <c r="AD329" s="83" t="str">
        <f t="shared" ca="1" si="12"/>
        <v>[…]23/07/2025 13:18:44</v>
      </c>
      <c r="AE329" s="83" t="str">
        <f t="shared" ca="1" si="12"/>
        <v>[…]23/07/2025 13:18:44</v>
      </c>
      <c r="AF329" s="83" t="str">
        <f t="shared" ca="1" si="12"/>
        <v>[…]23/07/2025 13:18:44</v>
      </c>
      <c r="AG329" s="83" t="str">
        <f t="shared" ca="1" si="12"/>
        <v>[…]23/07/2025 13:18:44</v>
      </c>
      <c r="AH329" s="83" t="str">
        <f t="shared" ca="1" si="12"/>
        <v>[…]23/07/2025 13:18:44</v>
      </c>
    </row>
    <row r="330" spans="2:34" hidden="1" x14ac:dyDescent="0.45">
      <c r="B330" s="11" t="s">
        <v>95</v>
      </c>
      <c r="C330" s="11" t="str">
        <f>_xlfn.XLOOKUP($B330,FD_Lists!$B$4:$B$25,FD_Lists!C$4:C$25)</f>
        <v>Hafren Dyfrdwy</v>
      </c>
      <c r="D330" s="11" t="str">
        <f>_xlfn.XLOOKUP($B330,FD_Lists!$B$4:$B$25,FD_Lists!D$4:D$25)</f>
        <v>Wales</v>
      </c>
      <c r="E330" s="11" t="str">
        <f>_xlfn.XLOOKUP($B330,FD_Lists!$B$4:$B$25,FD_Lists!E$4:E$25)</f>
        <v>Company</v>
      </c>
      <c r="F330" s="11" t="str">
        <f>_xlfn.XLOOKUP($B330,FD_Lists!$B$4:$B$25,FD_Lists!F$4:F$25)</f>
        <v>WaSC</v>
      </c>
      <c r="G330" s="12" t="s">
        <v>109</v>
      </c>
      <c r="H330" s="98"/>
      <c r="I330" s="13" t="str">
        <f t="shared" si="11"/>
        <v>HDD</v>
      </c>
      <c r="J330" s="13" t="s">
        <v>548</v>
      </c>
      <c r="K330" s="13"/>
      <c r="L330" s="13" t="s">
        <v>119</v>
      </c>
      <c r="M330" s="14" t="e">
        <f>VLOOKUP($H330, F_Outputs_Mapping!$B$5:$F$23, 2, FALSE)</f>
        <v>#N/A</v>
      </c>
      <c r="N330" s="14" t="e">
        <f>VLOOKUP($H330, F_Outputs_Mapping!$B$5:$F$23, 3, FALSE)</f>
        <v>#N/A</v>
      </c>
      <c r="O330" s="14" t="e">
        <f>VLOOKUP($H330, F_Outputs_Mapping!$B$5:$F$23, 4, FALSE)</f>
        <v>#N/A</v>
      </c>
      <c r="P330" s="83" t="str">
        <f t="shared" ca="1" si="13"/>
        <v>[…]23/07/2025 13:18:44</v>
      </c>
      <c r="Q330" s="83" t="str">
        <f t="shared" ca="1" si="12"/>
        <v>[…]23/07/2025 13:18:44</v>
      </c>
      <c r="R330" s="83" t="str">
        <f t="shared" ca="1" si="12"/>
        <v>[…]23/07/2025 13:18:44</v>
      </c>
      <c r="S330" s="83" t="str">
        <f t="shared" ca="1" si="12"/>
        <v>[…]23/07/2025 13:18:44</v>
      </c>
      <c r="T330" s="83" t="str">
        <f t="shared" ca="1" si="12"/>
        <v>[…]23/07/2025 13:18:44</v>
      </c>
      <c r="U330" s="83" t="str">
        <f t="shared" ca="1" si="12"/>
        <v>[…]23/07/2025 13:18:44</v>
      </c>
      <c r="V330" s="83" t="str">
        <f t="shared" ca="1" si="12"/>
        <v>[…]23/07/2025 13:18:44</v>
      </c>
      <c r="W330" s="83" t="str">
        <f t="shared" ca="1" si="12"/>
        <v>[…]23/07/2025 13:18:44</v>
      </c>
      <c r="X330" s="83" t="str">
        <f t="shared" ca="1" si="12"/>
        <v>[…]23/07/2025 13:18:44</v>
      </c>
      <c r="Y330" s="83" t="str">
        <f t="shared" ca="1" si="12"/>
        <v>[…]23/07/2025 13:18:44</v>
      </c>
      <c r="Z330" s="83" t="str">
        <f t="shared" ca="1" si="12"/>
        <v>[…]23/07/2025 13:18:44</v>
      </c>
      <c r="AA330" s="83" t="str">
        <f t="shared" ca="1" si="12"/>
        <v>[…]23/07/2025 13:18:44</v>
      </c>
      <c r="AB330" s="83" t="str">
        <f t="shared" ca="1" si="12"/>
        <v>[…]23/07/2025 13:18:44</v>
      </c>
      <c r="AC330" s="83" t="str">
        <f t="shared" ca="1" si="12"/>
        <v>[…]23/07/2025 13:18:44</v>
      </c>
      <c r="AD330" s="83" t="str">
        <f t="shared" ca="1" si="12"/>
        <v>[…]23/07/2025 13:18:44</v>
      </c>
      <c r="AE330" s="83" t="str">
        <f t="shared" ca="1" si="12"/>
        <v>[…]23/07/2025 13:18:44</v>
      </c>
      <c r="AF330" s="83" t="str">
        <f t="shared" ca="1" si="12"/>
        <v>[…]23/07/2025 13:18:44</v>
      </c>
      <c r="AG330" s="83" t="str">
        <f t="shared" ca="1" si="12"/>
        <v>[…]23/07/2025 13:18:44</v>
      </c>
      <c r="AH330" s="83" t="str">
        <f t="shared" ca="1" si="12"/>
        <v>[…]23/07/2025 13:18:44</v>
      </c>
    </row>
    <row r="331" spans="2:34" hidden="1" x14ac:dyDescent="0.45">
      <c r="B331" s="11" t="s">
        <v>96</v>
      </c>
      <c r="C331" s="11" t="str">
        <f>_xlfn.XLOOKUP($B331,FD_Lists!$B$4:$B$25,FD_Lists!C$4:C$25)</f>
        <v>Northumbrian Water</v>
      </c>
      <c r="D331" s="11" t="str">
        <f>_xlfn.XLOOKUP($B331,FD_Lists!$B$4:$B$25,FD_Lists!D$4:D$25)</f>
        <v>England</v>
      </c>
      <c r="E331" s="11" t="str">
        <f>_xlfn.XLOOKUP($B331,FD_Lists!$B$4:$B$25,FD_Lists!E$4:E$25)</f>
        <v>Company</v>
      </c>
      <c r="F331" s="11" t="str">
        <f>_xlfn.XLOOKUP($B331,FD_Lists!$B$4:$B$25,FD_Lists!F$4:F$25)</f>
        <v>WaSC</v>
      </c>
      <c r="G331" s="12" t="s">
        <v>109</v>
      </c>
      <c r="H331" s="98"/>
      <c r="I331" s="13" t="str">
        <f t="shared" si="11"/>
        <v>NES</v>
      </c>
      <c r="J331" s="13" t="s">
        <v>548</v>
      </c>
      <c r="K331" s="13"/>
      <c r="L331" s="13" t="s">
        <v>119</v>
      </c>
      <c r="M331" s="14" t="e">
        <f>VLOOKUP($H331, F_Outputs_Mapping!$B$5:$F$23, 2, FALSE)</f>
        <v>#N/A</v>
      </c>
      <c r="N331" s="14" t="e">
        <f>VLOOKUP($H331, F_Outputs_Mapping!$B$5:$F$23, 3, FALSE)</f>
        <v>#N/A</v>
      </c>
      <c r="O331" s="14" t="e">
        <f>VLOOKUP($H331, F_Outputs_Mapping!$B$5:$F$23, 4, FALSE)</f>
        <v>#N/A</v>
      </c>
      <c r="P331" s="83" t="str">
        <f t="shared" ca="1" si="13"/>
        <v>[…]23/07/2025 13:18:44</v>
      </c>
      <c r="Q331" s="83" t="str">
        <f t="shared" ca="1" si="12"/>
        <v>[…]23/07/2025 13:18:44</v>
      </c>
      <c r="R331" s="83" t="str">
        <f t="shared" ca="1" si="12"/>
        <v>[…]23/07/2025 13:18:44</v>
      </c>
      <c r="S331" s="83" t="str">
        <f t="shared" ca="1" si="12"/>
        <v>[…]23/07/2025 13:18:44</v>
      </c>
      <c r="T331" s="83" t="str">
        <f t="shared" ca="1" si="12"/>
        <v>[…]23/07/2025 13:18:44</v>
      </c>
      <c r="U331" s="83" t="str">
        <f t="shared" ca="1" si="12"/>
        <v>[…]23/07/2025 13:18:44</v>
      </c>
      <c r="V331" s="83" t="str">
        <f t="shared" ca="1" si="12"/>
        <v>[…]23/07/2025 13:18:44</v>
      </c>
      <c r="W331" s="83" t="str">
        <f t="shared" ca="1" si="12"/>
        <v>[…]23/07/2025 13:18:44</v>
      </c>
      <c r="X331" s="83" t="str">
        <f t="shared" ca="1" si="12"/>
        <v>[…]23/07/2025 13:18:44</v>
      </c>
      <c r="Y331" s="83" t="str">
        <f t="shared" ca="1" si="12"/>
        <v>[…]23/07/2025 13:18:44</v>
      </c>
      <c r="Z331" s="83" t="str">
        <f t="shared" ca="1" si="12"/>
        <v>[…]23/07/2025 13:18:44</v>
      </c>
      <c r="AA331" s="83" t="str">
        <f t="shared" ca="1" si="12"/>
        <v>[…]23/07/2025 13:18:44</v>
      </c>
      <c r="AB331" s="83" t="str">
        <f t="shared" ca="1" si="12"/>
        <v>[…]23/07/2025 13:18:44</v>
      </c>
      <c r="AC331" s="83" t="str">
        <f t="shared" ca="1" si="12"/>
        <v>[…]23/07/2025 13:18:44</v>
      </c>
      <c r="AD331" s="83" t="str">
        <f t="shared" ca="1" si="12"/>
        <v>[…]23/07/2025 13:18:44</v>
      </c>
      <c r="AE331" s="83" t="str">
        <f t="shared" ca="1" si="12"/>
        <v>[…]23/07/2025 13:18:44</v>
      </c>
      <c r="AF331" s="83" t="str">
        <f t="shared" ca="1" si="12"/>
        <v>[…]23/07/2025 13:18:44</v>
      </c>
      <c r="AG331" s="83" t="str">
        <f t="shared" ca="1" si="12"/>
        <v>[…]23/07/2025 13:18:44</v>
      </c>
      <c r="AH331" s="83" t="str">
        <f t="shared" ca="1" si="12"/>
        <v>[…]23/07/2025 13:18:44</v>
      </c>
    </row>
    <row r="332" spans="2:34" hidden="1" x14ac:dyDescent="0.45">
      <c r="B332" s="11" t="s">
        <v>97</v>
      </c>
      <c r="C332" s="11" t="str">
        <f>_xlfn.XLOOKUP($B332,FD_Lists!$B$4:$B$25,FD_Lists!C$4:C$25)</f>
        <v>Severn Trent Water</v>
      </c>
      <c r="D332" s="11" t="str">
        <f>_xlfn.XLOOKUP($B332,FD_Lists!$B$4:$B$25,FD_Lists!D$4:D$25)</f>
        <v>England</v>
      </c>
      <c r="E332" s="11" t="str">
        <f>_xlfn.XLOOKUP($B332,FD_Lists!$B$4:$B$25,FD_Lists!E$4:E$25)</f>
        <v>Company</v>
      </c>
      <c r="F332" s="11" t="str">
        <f>_xlfn.XLOOKUP($B332,FD_Lists!$B$4:$B$25,FD_Lists!F$4:F$25)</f>
        <v>WaSC</v>
      </c>
      <c r="G332" s="12" t="s">
        <v>109</v>
      </c>
      <c r="H332" s="98"/>
      <c r="I332" s="13" t="str">
        <f t="shared" si="11"/>
        <v>SVE</v>
      </c>
      <c r="J332" s="13" t="s">
        <v>548</v>
      </c>
      <c r="K332" s="13"/>
      <c r="L332" s="13" t="s">
        <v>119</v>
      </c>
      <c r="M332" s="14" t="e">
        <f>VLOOKUP($H332, F_Outputs_Mapping!$B$5:$F$23, 2, FALSE)</f>
        <v>#N/A</v>
      </c>
      <c r="N332" s="14" t="e">
        <f>VLOOKUP($H332, F_Outputs_Mapping!$B$5:$F$23, 3, FALSE)</f>
        <v>#N/A</v>
      </c>
      <c r="O332" s="14" t="e">
        <f>VLOOKUP($H332, F_Outputs_Mapping!$B$5:$F$23, 4, FALSE)</f>
        <v>#N/A</v>
      </c>
      <c r="P332" s="83" t="str">
        <f t="shared" ca="1" si="13"/>
        <v>[…]23/07/2025 13:18:44</v>
      </c>
      <c r="Q332" s="83" t="str">
        <f t="shared" ca="1" si="12"/>
        <v>[…]23/07/2025 13:18:44</v>
      </c>
      <c r="R332" s="83" t="str">
        <f t="shared" ca="1" si="12"/>
        <v>[…]23/07/2025 13:18:44</v>
      </c>
      <c r="S332" s="83" t="str">
        <f t="shared" ca="1" si="12"/>
        <v>[…]23/07/2025 13:18:44</v>
      </c>
      <c r="T332" s="83" t="str">
        <f t="shared" ca="1" si="12"/>
        <v>[…]23/07/2025 13:18:44</v>
      </c>
      <c r="U332" s="83" t="str">
        <f t="shared" ca="1" si="12"/>
        <v>[…]23/07/2025 13:18:44</v>
      </c>
      <c r="V332" s="83" t="str">
        <f t="shared" ca="1" si="12"/>
        <v>[…]23/07/2025 13:18:44</v>
      </c>
      <c r="W332" s="83" t="str">
        <f t="shared" ca="1" si="12"/>
        <v>[…]23/07/2025 13:18:44</v>
      </c>
      <c r="X332" s="83" t="str">
        <f t="shared" ca="1" si="12"/>
        <v>[…]23/07/2025 13:18:44</v>
      </c>
      <c r="Y332" s="83" t="str">
        <f t="shared" ca="1" si="12"/>
        <v>[…]23/07/2025 13:18:44</v>
      </c>
      <c r="Z332" s="83" t="str">
        <f t="shared" ca="1" si="12"/>
        <v>[…]23/07/2025 13:18:44</v>
      </c>
      <c r="AA332" s="83" t="str">
        <f t="shared" ca="1" si="12"/>
        <v>[…]23/07/2025 13:18:44</v>
      </c>
      <c r="AB332" s="83" t="str">
        <f t="shared" ca="1" si="12"/>
        <v>[…]23/07/2025 13:18:44</v>
      </c>
      <c r="AC332" s="83" t="str">
        <f t="shared" ca="1" si="12"/>
        <v>[…]23/07/2025 13:18:44</v>
      </c>
      <c r="AD332" s="83" t="str">
        <f t="shared" ca="1" si="12"/>
        <v>[…]23/07/2025 13:18:44</v>
      </c>
      <c r="AE332" s="83" t="str">
        <f t="shared" ca="1" si="12"/>
        <v>[…]23/07/2025 13:18:44</v>
      </c>
      <c r="AF332" s="83" t="str">
        <f t="shared" ca="1" si="12"/>
        <v>[…]23/07/2025 13:18:44</v>
      </c>
      <c r="AG332" s="83" t="str">
        <f t="shared" ca="1" si="12"/>
        <v>[…]23/07/2025 13:18:44</v>
      </c>
      <c r="AH332" s="83" t="str">
        <f t="shared" ca="1" si="12"/>
        <v>[…]23/07/2025 13:18:44</v>
      </c>
    </row>
    <row r="333" spans="2:34" hidden="1" x14ac:dyDescent="0.45">
      <c r="B333" s="11" t="s">
        <v>99</v>
      </c>
      <c r="C333" s="11" t="str">
        <f>_xlfn.XLOOKUP($B333,FD_Lists!$B$4:$B$25,FD_Lists!C$4:C$25)</f>
        <v>Southern Water</v>
      </c>
      <c r="D333" s="11" t="str">
        <f>_xlfn.XLOOKUP($B333,FD_Lists!$B$4:$B$25,FD_Lists!D$4:D$25)</f>
        <v>England</v>
      </c>
      <c r="E333" s="11" t="str">
        <f>_xlfn.XLOOKUP($B333,FD_Lists!$B$4:$B$25,FD_Lists!E$4:E$25)</f>
        <v>Company</v>
      </c>
      <c r="F333" s="11" t="str">
        <f>_xlfn.XLOOKUP($B333,FD_Lists!$B$4:$B$25,FD_Lists!F$4:F$25)</f>
        <v>WaSC</v>
      </c>
      <c r="G333" s="12" t="s">
        <v>109</v>
      </c>
      <c r="H333" s="98"/>
      <c r="I333" s="13" t="str">
        <f t="shared" si="11"/>
        <v>SRN</v>
      </c>
      <c r="J333" s="13" t="s">
        <v>548</v>
      </c>
      <c r="K333" s="13"/>
      <c r="L333" s="13" t="s">
        <v>119</v>
      </c>
      <c r="M333" s="14" t="e">
        <f>VLOOKUP($H333, F_Outputs_Mapping!$B$5:$F$23, 2, FALSE)</f>
        <v>#N/A</v>
      </c>
      <c r="N333" s="14" t="e">
        <f>VLOOKUP($H333, F_Outputs_Mapping!$B$5:$F$23, 3, FALSE)</f>
        <v>#N/A</v>
      </c>
      <c r="O333" s="14" t="e">
        <f>VLOOKUP($H333, F_Outputs_Mapping!$B$5:$F$23, 4, FALSE)</f>
        <v>#N/A</v>
      </c>
      <c r="P333" s="83" t="str">
        <f t="shared" ca="1" si="13"/>
        <v>[…]23/07/2025 13:18:44</v>
      </c>
      <c r="Q333" s="83" t="str">
        <f t="shared" ca="1" si="12"/>
        <v>[…]23/07/2025 13:18:44</v>
      </c>
      <c r="R333" s="83" t="str">
        <f t="shared" ca="1" si="12"/>
        <v>[…]23/07/2025 13:18:44</v>
      </c>
      <c r="S333" s="83" t="str">
        <f t="shared" ca="1" si="12"/>
        <v>[…]23/07/2025 13:18:44</v>
      </c>
      <c r="T333" s="83" t="str">
        <f t="shared" ca="1" si="12"/>
        <v>[…]23/07/2025 13:18:44</v>
      </c>
      <c r="U333" s="83" t="str">
        <f t="shared" ca="1" si="12"/>
        <v>[…]23/07/2025 13:18:44</v>
      </c>
      <c r="V333" s="83" t="str">
        <f t="shared" ca="1" si="12"/>
        <v>[…]23/07/2025 13:18:44</v>
      </c>
      <c r="W333" s="83" t="str">
        <f t="shared" ca="1" si="12"/>
        <v>[…]23/07/2025 13:18:44</v>
      </c>
      <c r="X333" s="83" t="str">
        <f t="shared" ca="1" si="12"/>
        <v>[…]23/07/2025 13:18:44</v>
      </c>
      <c r="Y333" s="83" t="str">
        <f t="shared" ca="1" si="12"/>
        <v>[…]23/07/2025 13:18:44</v>
      </c>
      <c r="Z333" s="83" t="str">
        <f t="shared" ca="1" si="12"/>
        <v>[…]23/07/2025 13:18:44</v>
      </c>
      <c r="AA333" s="83" t="str">
        <f t="shared" ca="1" si="12"/>
        <v>[…]23/07/2025 13:18:44</v>
      </c>
      <c r="AB333" s="83" t="str">
        <f t="shared" ca="1" si="12"/>
        <v>[…]23/07/2025 13:18:44</v>
      </c>
      <c r="AC333" s="83" t="str">
        <f t="shared" ca="1" si="12"/>
        <v>[…]23/07/2025 13:18:44</v>
      </c>
      <c r="AD333" s="83" t="str">
        <f t="shared" ca="1" si="12"/>
        <v>[…]23/07/2025 13:18:44</v>
      </c>
      <c r="AE333" s="83" t="str">
        <f t="shared" ca="1" si="12"/>
        <v>[…]23/07/2025 13:18:44</v>
      </c>
      <c r="AF333" s="83" t="str">
        <f t="shared" ca="1" si="12"/>
        <v>[…]23/07/2025 13:18:44</v>
      </c>
      <c r="AG333" s="83" t="str">
        <f t="shared" ca="1" si="12"/>
        <v>[…]23/07/2025 13:18:44</v>
      </c>
      <c r="AH333" s="83" t="str">
        <f t="shared" ca="1" si="12"/>
        <v>[…]23/07/2025 13:18:44</v>
      </c>
    </row>
    <row r="334" spans="2:34" hidden="1" x14ac:dyDescent="0.45">
      <c r="B334" s="11" t="s">
        <v>100</v>
      </c>
      <c r="C334" s="11" t="str">
        <f>_xlfn.XLOOKUP($B334,FD_Lists!$B$4:$B$25,FD_Lists!C$4:C$25)</f>
        <v>Thames Water</v>
      </c>
      <c r="D334" s="11" t="str">
        <f>_xlfn.XLOOKUP($B334,FD_Lists!$B$4:$B$25,FD_Lists!D$4:D$25)</f>
        <v>England</v>
      </c>
      <c r="E334" s="11" t="str">
        <f>_xlfn.XLOOKUP($B334,FD_Lists!$B$4:$B$25,FD_Lists!E$4:E$25)</f>
        <v>Company</v>
      </c>
      <c r="F334" s="11" t="str">
        <f>_xlfn.XLOOKUP($B334,FD_Lists!$B$4:$B$25,FD_Lists!F$4:F$25)</f>
        <v>WaSC</v>
      </c>
      <c r="G334" s="12" t="s">
        <v>109</v>
      </c>
      <c r="H334" s="98"/>
      <c r="I334" s="13" t="str">
        <f t="shared" si="11"/>
        <v>TMS</v>
      </c>
      <c r="J334" s="13" t="s">
        <v>548</v>
      </c>
      <c r="K334" s="13"/>
      <c r="L334" s="13" t="s">
        <v>119</v>
      </c>
      <c r="M334" s="14" t="e">
        <f>VLOOKUP($H334, F_Outputs_Mapping!$B$5:$F$23, 2, FALSE)</f>
        <v>#N/A</v>
      </c>
      <c r="N334" s="14" t="e">
        <f>VLOOKUP($H334, F_Outputs_Mapping!$B$5:$F$23, 3, FALSE)</f>
        <v>#N/A</v>
      </c>
      <c r="O334" s="14" t="e">
        <f>VLOOKUP($H334, F_Outputs_Mapping!$B$5:$F$23, 4, FALSE)</f>
        <v>#N/A</v>
      </c>
      <c r="P334" s="83" t="str">
        <f t="shared" ca="1" si="13"/>
        <v>[…]23/07/2025 13:18:44</v>
      </c>
      <c r="Q334" s="83" t="str">
        <f t="shared" ca="1" si="12"/>
        <v>[…]23/07/2025 13:18:44</v>
      </c>
      <c r="R334" s="83" t="str">
        <f t="shared" ca="1" si="12"/>
        <v>[…]23/07/2025 13:18:44</v>
      </c>
      <c r="S334" s="83" t="str">
        <f t="shared" ca="1" si="12"/>
        <v>[…]23/07/2025 13:18:44</v>
      </c>
      <c r="T334" s="83" t="str">
        <f t="shared" ca="1" si="12"/>
        <v>[…]23/07/2025 13:18:44</v>
      </c>
      <c r="U334" s="83" t="str">
        <f t="shared" ca="1" si="12"/>
        <v>[…]23/07/2025 13:18:44</v>
      </c>
      <c r="V334" s="83" t="str">
        <f t="shared" ca="1" si="12"/>
        <v>[…]23/07/2025 13:18:44</v>
      </c>
      <c r="W334" s="83" t="str">
        <f t="shared" ca="1" si="12"/>
        <v>[…]23/07/2025 13:18:44</v>
      </c>
      <c r="X334" s="83" t="str">
        <f t="shared" ca="1" si="12"/>
        <v>[…]23/07/2025 13:18:44</v>
      </c>
      <c r="Y334" s="83" t="str">
        <f t="shared" ca="1" si="12"/>
        <v>[…]23/07/2025 13:18:44</v>
      </c>
      <c r="Z334" s="83" t="str">
        <f t="shared" ca="1" si="12"/>
        <v>[…]23/07/2025 13:18:44</v>
      </c>
      <c r="AA334" s="83" t="str">
        <f t="shared" ca="1" si="12"/>
        <v>[…]23/07/2025 13:18:44</v>
      </c>
      <c r="AB334" s="83" t="str">
        <f t="shared" ca="1" si="12"/>
        <v>[…]23/07/2025 13:18:44</v>
      </c>
      <c r="AC334" s="83" t="str">
        <f t="shared" ca="1" si="12"/>
        <v>[…]23/07/2025 13:18:44</v>
      </c>
      <c r="AD334" s="83" t="str">
        <f t="shared" ca="1" si="12"/>
        <v>[…]23/07/2025 13:18:44</v>
      </c>
      <c r="AE334" s="83" t="str">
        <f t="shared" ca="1" si="12"/>
        <v>[…]23/07/2025 13:18:44</v>
      </c>
      <c r="AF334" s="83" t="str">
        <f t="shared" ca="1" si="12"/>
        <v>[…]23/07/2025 13:18:44</v>
      </c>
      <c r="AG334" s="83" t="str">
        <f t="shared" ca="1" si="12"/>
        <v>[…]23/07/2025 13:18:44</v>
      </c>
      <c r="AH334" s="83" t="str">
        <f t="shared" ca="1" si="12"/>
        <v>[…]23/07/2025 13:18:44</v>
      </c>
    </row>
    <row r="335" spans="2:34" hidden="1" x14ac:dyDescent="0.45">
      <c r="B335" s="11" t="s">
        <v>101</v>
      </c>
      <c r="C335" s="11" t="str">
        <f>_xlfn.XLOOKUP($B335,FD_Lists!$B$4:$B$25,FD_Lists!C$4:C$25)</f>
        <v xml:space="preserve">United Utilities </v>
      </c>
      <c r="D335" s="11" t="str">
        <f>_xlfn.XLOOKUP($B335,FD_Lists!$B$4:$B$25,FD_Lists!D$4:D$25)</f>
        <v>England</v>
      </c>
      <c r="E335" s="11" t="str">
        <f>_xlfn.XLOOKUP($B335,FD_Lists!$B$4:$B$25,FD_Lists!E$4:E$25)</f>
        <v>Company</v>
      </c>
      <c r="F335" s="11" t="str">
        <f>_xlfn.XLOOKUP($B335,FD_Lists!$B$4:$B$25,FD_Lists!F$4:F$25)</f>
        <v>WaSC</v>
      </c>
      <c r="G335" s="12" t="s">
        <v>109</v>
      </c>
      <c r="H335" s="98"/>
      <c r="I335" s="13" t="str">
        <f t="shared" si="11"/>
        <v>NWT</v>
      </c>
      <c r="J335" s="13" t="s">
        <v>548</v>
      </c>
      <c r="K335" s="13"/>
      <c r="L335" s="13" t="s">
        <v>119</v>
      </c>
      <c r="M335" s="14" t="e">
        <f>VLOOKUP($H335, F_Outputs_Mapping!$B$5:$F$23, 2, FALSE)</f>
        <v>#N/A</v>
      </c>
      <c r="N335" s="14" t="e">
        <f>VLOOKUP($H335, F_Outputs_Mapping!$B$5:$F$23, 3, FALSE)</f>
        <v>#N/A</v>
      </c>
      <c r="O335" s="14" t="e">
        <f>VLOOKUP($H335, F_Outputs_Mapping!$B$5:$F$23, 4, FALSE)</f>
        <v>#N/A</v>
      </c>
      <c r="P335" s="83" t="str">
        <f t="shared" ca="1" si="13"/>
        <v>[…]23/07/2025 13:18:44</v>
      </c>
      <c r="Q335" s="83" t="str">
        <f t="shared" ca="1" si="12"/>
        <v>[…]23/07/2025 13:18:44</v>
      </c>
      <c r="R335" s="83" t="str">
        <f t="shared" ca="1" si="12"/>
        <v>[…]23/07/2025 13:18:44</v>
      </c>
      <c r="S335" s="83" t="str">
        <f t="shared" ca="1" si="12"/>
        <v>[…]23/07/2025 13:18:44</v>
      </c>
      <c r="T335" s="83" t="str">
        <f t="shared" ca="1" si="12"/>
        <v>[…]23/07/2025 13:18:44</v>
      </c>
      <c r="U335" s="83" t="str">
        <f t="shared" ca="1" si="12"/>
        <v>[…]23/07/2025 13:18:44</v>
      </c>
      <c r="V335" s="83" t="str">
        <f t="shared" ca="1" si="12"/>
        <v>[…]23/07/2025 13:18:44</v>
      </c>
      <c r="W335" s="83" t="str">
        <f t="shared" ca="1" si="12"/>
        <v>[…]23/07/2025 13:18:44</v>
      </c>
      <c r="X335" s="83" t="str">
        <f t="shared" ca="1" si="12"/>
        <v>[…]23/07/2025 13:18:44</v>
      </c>
      <c r="Y335" s="83" t="str">
        <f t="shared" ca="1" si="12"/>
        <v>[…]23/07/2025 13:18:44</v>
      </c>
      <c r="Z335" s="83" t="str">
        <f t="shared" ca="1" si="12"/>
        <v>[…]23/07/2025 13:18:44</v>
      </c>
      <c r="AA335" s="83" t="str">
        <f t="shared" ca="1" si="12"/>
        <v>[…]23/07/2025 13:18:44</v>
      </c>
      <c r="AB335" s="83" t="str">
        <f t="shared" ca="1" si="12"/>
        <v>[…]23/07/2025 13:18:44</v>
      </c>
      <c r="AC335" s="83" t="str">
        <f t="shared" ca="1" si="12"/>
        <v>[…]23/07/2025 13:18:44</v>
      </c>
      <c r="AD335" s="83" t="str">
        <f t="shared" ca="1" si="12"/>
        <v>[…]23/07/2025 13:18:44</v>
      </c>
      <c r="AE335" s="83" t="str">
        <f t="shared" ca="1" si="12"/>
        <v>[…]23/07/2025 13:18:44</v>
      </c>
      <c r="AF335" s="83" t="str">
        <f t="shared" ca="1" si="12"/>
        <v>[…]23/07/2025 13:18:44</v>
      </c>
      <c r="AG335" s="83" t="str">
        <f t="shared" ca="1" si="12"/>
        <v>[…]23/07/2025 13:18:44</v>
      </c>
      <c r="AH335" s="83" t="str">
        <f t="shared" ca="1" si="12"/>
        <v>[…]23/07/2025 13:18:44</v>
      </c>
    </row>
    <row r="336" spans="2:34" hidden="1" x14ac:dyDescent="0.45">
      <c r="B336" s="11" t="s">
        <v>102</v>
      </c>
      <c r="C336" s="11" t="str">
        <f>_xlfn.XLOOKUP($B336,FD_Lists!$B$4:$B$25,FD_Lists!C$4:C$25)</f>
        <v>Wessex Water</v>
      </c>
      <c r="D336" s="11" t="str">
        <f>_xlfn.XLOOKUP($B336,FD_Lists!$B$4:$B$25,FD_Lists!D$4:D$25)</f>
        <v>England</v>
      </c>
      <c r="E336" s="11" t="str">
        <f>_xlfn.XLOOKUP($B336,FD_Lists!$B$4:$B$25,FD_Lists!E$4:E$25)</f>
        <v>Company</v>
      </c>
      <c r="F336" s="11" t="str">
        <f>_xlfn.XLOOKUP($B336,FD_Lists!$B$4:$B$25,FD_Lists!F$4:F$25)</f>
        <v>WaSC</v>
      </c>
      <c r="G336" s="12" t="s">
        <v>109</v>
      </c>
      <c r="H336" s="98"/>
      <c r="I336" s="13" t="str">
        <f t="shared" si="11"/>
        <v>WSX</v>
      </c>
      <c r="J336" s="13" t="s">
        <v>548</v>
      </c>
      <c r="K336" s="13"/>
      <c r="L336" s="13" t="s">
        <v>119</v>
      </c>
      <c r="M336" s="14" t="e">
        <f>VLOOKUP($H336, F_Outputs_Mapping!$B$5:$F$23, 2, FALSE)</f>
        <v>#N/A</v>
      </c>
      <c r="N336" s="14" t="e">
        <f>VLOOKUP($H336, F_Outputs_Mapping!$B$5:$F$23, 3, FALSE)</f>
        <v>#N/A</v>
      </c>
      <c r="O336" s="14" t="e">
        <f>VLOOKUP($H336, F_Outputs_Mapping!$B$5:$F$23, 4, FALSE)</f>
        <v>#N/A</v>
      </c>
      <c r="P336" s="83" t="str">
        <f t="shared" ca="1" si="13"/>
        <v>[…]23/07/2025 13:18:44</v>
      </c>
      <c r="Q336" s="83" t="str">
        <f t="shared" ca="1" si="12"/>
        <v>[…]23/07/2025 13:18:44</v>
      </c>
      <c r="R336" s="83" t="str">
        <f t="shared" ca="1" si="12"/>
        <v>[…]23/07/2025 13:18:44</v>
      </c>
      <c r="S336" s="83" t="str">
        <f t="shared" ca="1" si="12"/>
        <v>[…]23/07/2025 13:18:44</v>
      </c>
      <c r="T336" s="83" t="str">
        <f t="shared" ca="1" si="12"/>
        <v>[…]23/07/2025 13:18:44</v>
      </c>
      <c r="U336" s="83" t="str">
        <f t="shared" ca="1" si="12"/>
        <v>[…]23/07/2025 13:18:44</v>
      </c>
      <c r="V336" s="83" t="str">
        <f t="shared" ca="1" si="12"/>
        <v>[…]23/07/2025 13:18:44</v>
      </c>
      <c r="W336" s="83" t="str">
        <f t="shared" ca="1" si="12"/>
        <v>[…]23/07/2025 13:18:44</v>
      </c>
      <c r="X336" s="83" t="str">
        <f t="shared" ca="1" si="12"/>
        <v>[…]23/07/2025 13:18:44</v>
      </c>
      <c r="Y336" s="83" t="str">
        <f t="shared" ca="1" si="12"/>
        <v>[…]23/07/2025 13:18:44</v>
      </c>
      <c r="Z336" s="83" t="str">
        <f t="shared" ca="1" si="12"/>
        <v>[…]23/07/2025 13:18:44</v>
      </c>
      <c r="AA336" s="83" t="str">
        <f t="shared" ca="1" si="12"/>
        <v>[…]23/07/2025 13:18:44</v>
      </c>
      <c r="AB336" s="83" t="str">
        <f t="shared" ca="1" si="12"/>
        <v>[…]23/07/2025 13:18:44</v>
      </c>
      <c r="AC336" s="83" t="str">
        <f t="shared" ca="1" si="12"/>
        <v>[…]23/07/2025 13:18:44</v>
      </c>
      <c r="AD336" s="83" t="str">
        <f t="shared" ca="1" si="12"/>
        <v>[…]23/07/2025 13:18:44</v>
      </c>
      <c r="AE336" s="83" t="str">
        <f t="shared" ca="1" si="12"/>
        <v>[…]23/07/2025 13:18:44</v>
      </c>
      <c r="AF336" s="83" t="str">
        <f t="shared" ca="1" si="12"/>
        <v>[…]23/07/2025 13:18:44</v>
      </c>
      <c r="AG336" s="83" t="str">
        <f t="shared" ca="1" si="12"/>
        <v>[…]23/07/2025 13:18:44</v>
      </c>
      <c r="AH336" s="83" t="str">
        <f t="shared" ca="1" si="12"/>
        <v>[…]23/07/2025 13:18:44</v>
      </c>
    </row>
    <row r="337" spans="2:34" hidden="1" x14ac:dyDescent="0.45">
      <c r="B337" s="11" t="s">
        <v>103</v>
      </c>
      <c r="C337" s="11" t="str">
        <f>_xlfn.XLOOKUP($B337,FD_Lists!$B$4:$B$25,FD_Lists!C$4:C$25)</f>
        <v>Yorkshire Water</v>
      </c>
      <c r="D337" s="11" t="str">
        <f>_xlfn.XLOOKUP($B337,FD_Lists!$B$4:$B$25,FD_Lists!D$4:D$25)</f>
        <v>England</v>
      </c>
      <c r="E337" s="11" t="str">
        <f>_xlfn.XLOOKUP($B337,FD_Lists!$B$4:$B$25,FD_Lists!E$4:E$25)</f>
        <v>Company</v>
      </c>
      <c r="F337" s="11" t="str">
        <f>_xlfn.XLOOKUP($B337,FD_Lists!$B$4:$B$25,FD_Lists!F$4:F$25)</f>
        <v>WaSC</v>
      </c>
      <c r="G337" s="12" t="s">
        <v>109</v>
      </c>
      <c r="H337" s="98"/>
      <c r="I337" s="13" t="str">
        <f t="shared" si="11"/>
        <v>YKY</v>
      </c>
      <c r="J337" s="13" t="s">
        <v>548</v>
      </c>
      <c r="K337" s="13"/>
      <c r="L337" s="13" t="s">
        <v>119</v>
      </c>
      <c r="M337" s="14" t="e">
        <f>VLOOKUP($H337, F_Outputs_Mapping!$B$5:$F$23, 2, FALSE)</f>
        <v>#N/A</v>
      </c>
      <c r="N337" s="14" t="e">
        <f>VLOOKUP($H337, F_Outputs_Mapping!$B$5:$F$23, 3, FALSE)</f>
        <v>#N/A</v>
      </c>
      <c r="O337" s="14" t="e">
        <f>VLOOKUP($H337, F_Outputs_Mapping!$B$5:$F$23, 4, FALSE)</f>
        <v>#N/A</v>
      </c>
      <c r="P337" s="83" t="str">
        <f t="shared" ca="1" si="13"/>
        <v>[…]23/07/2025 13:18:44</v>
      </c>
      <c r="Q337" s="83" t="str">
        <f t="shared" ca="1" si="12"/>
        <v>[…]23/07/2025 13:18:44</v>
      </c>
      <c r="R337" s="83" t="str">
        <f t="shared" ca="1" si="12"/>
        <v>[…]23/07/2025 13:18:44</v>
      </c>
      <c r="S337" s="83" t="str">
        <f t="shared" ca="1" si="12"/>
        <v>[…]23/07/2025 13:18:44</v>
      </c>
      <c r="T337" s="83" t="str">
        <f t="shared" ca="1" si="12"/>
        <v>[…]23/07/2025 13:18:44</v>
      </c>
      <c r="U337" s="83" t="str">
        <f t="shared" ca="1" si="12"/>
        <v>[…]23/07/2025 13:18:44</v>
      </c>
      <c r="V337" s="83" t="str">
        <f t="shared" ca="1" si="12"/>
        <v>[…]23/07/2025 13:18:44</v>
      </c>
      <c r="W337" s="83" t="str">
        <f t="shared" ca="1" si="12"/>
        <v>[…]23/07/2025 13:18:44</v>
      </c>
      <c r="X337" s="83" t="str">
        <f t="shared" ca="1" si="12"/>
        <v>[…]23/07/2025 13:18:44</v>
      </c>
      <c r="Y337" s="83" t="str">
        <f t="shared" ca="1" si="12"/>
        <v>[…]23/07/2025 13:18:44</v>
      </c>
      <c r="Z337" s="83" t="str">
        <f t="shared" ca="1" si="12"/>
        <v>[…]23/07/2025 13:18:44</v>
      </c>
      <c r="AA337" s="83" t="str">
        <f t="shared" ca="1" si="12"/>
        <v>[…]23/07/2025 13:18:44</v>
      </c>
      <c r="AB337" s="83" t="str">
        <f t="shared" ca="1" si="12"/>
        <v>[…]23/07/2025 13:18:44</v>
      </c>
      <c r="AC337" s="83" t="str">
        <f t="shared" ca="1" si="12"/>
        <v>[…]23/07/2025 13:18:44</v>
      </c>
      <c r="AD337" s="83" t="str">
        <f t="shared" ca="1" si="12"/>
        <v>[…]23/07/2025 13:18:44</v>
      </c>
      <c r="AE337" s="83" t="str">
        <f t="shared" ca="1" si="12"/>
        <v>[…]23/07/2025 13:18:44</v>
      </c>
      <c r="AF337" s="83" t="str">
        <f t="shared" ca="1" si="12"/>
        <v>[…]23/07/2025 13:18:44</v>
      </c>
      <c r="AG337" s="83" t="str">
        <f t="shared" ca="1" si="12"/>
        <v>[…]23/07/2025 13:18:44</v>
      </c>
      <c r="AH337" s="83" t="str">
        <f t="shared" ca="1" si="12"/>
        <v>[…]23/07/2025 13:18:44</v>
      </c>
    </row>
    <row r="338" spans="2:34" hidden="1" x14ac:dyDescent="0.45">
      <c r="B338" s="11" t="s">
        <v>121</v>
      </c>
      <c r="C338" s="11" t="str">
        <f>_xlfn.XLOOKUP($B338,FD_Lists!$B$4:$B$25,FD_Lists!C$4:C$25)</f>
        <v>Affinity Water</v>
      </c>
      <c r="D338" s="11" t="str">
        <f>_xlfn.XLOOKUP($B338,FD_Lists!$B$4:$B$25,FD_Lists!D$4:D$25)</f>
        <v>England</v>
      </c>
      <c r="E338" s="11" t="str">
        <f>_xlfn.XLOOKUP($B338,FD_Lists!$B$4:$B$25,FD_Lists!E$4:E$25)</f>
        <v>Company</v>
      </c>
      <c r="F338" s="11" t="str">
        <f>_xlfn.XLOOKUP($B338,FD_Lists!$B$4:$B$25,FD_Lists!F$4:F$25)</f>
        <v>WoC</v>
      </c>
      <c r="G338" s="12" t="s">
        <v>109</v>
      </c>
      <c r="H338" s="98"/>
      <c r="I338" s="13" t="str">
        <f t="shared" si="11"/>
        <v>AFW</v>
      </c>
      <c r="J338" s="13" t="s">
        <v>548</v>
      </c>
      <c r="K338" s="13"/>
      <c r="L338" s="13" t="s">
        <v>119</v>
      </c>
      <c r="M338" s="14" t="e">
        <f>VLOOKUP($H338, F_Outputs_Mapping!$B$5:$F$23, 2, FALSE)</f>
        <v>#N/A</v>
      </c>
      <c r="N338" s="14" t="e">
        <f>VLOOKUP($H338, F_Outputs_Mapping!$B$5:$F$23, 3, FALSE)</f>
        <v>#N/A</v>
      </c>
      <c r="O338" s="14" t="e">
        <f>VLOOKUP($H338, F_Outputs_Mapping!$B$5:$F$23, 4, FALSE)</f>
        <v>#N/A</v>
      </c>
      <c r="P338" s="83" t="str">
        <f t="shared" ca="1" si="13"/>
        <v>[…]23/07/2025 13:18:44</v>
      </c>
      <c r="Q338" s="83" t="str">
        <f t="shared" ca="1" si="12"/>
        <v>[…]23/07/2025 13:18:44</v>
      </c>
      <c r="R338" s="83" t="str">
        <f t="shared" ca="1" si="12"/>
        <v>[…]23/07/2025 13:18:44</v>
      </c>
      <c r="S338" s="83" t="str">
        <f t="shared" ca="1" si="12"/>
        <v>[…]23/07/2025 13:18:44</v>
      </c>
      <c r="T338" s="83" t="str">
        <f t="shared" ca="1" si="12"/>
        <v>[…]23/07/2025 13:18:44</v>
      </c>
      <c r="U338" s="83" t="str">
        <f t="shared" ca="1" si="12"/>
        <v>[…]23/07/2025 13:18:44</v>
      </c>
      <c r="V338" s="83" t="str">
        <f t="shared" ca="1" si="12"/>
        <v>[…]23/07/2025 13:18:44</v>
      </c>
      <c r="W338" s="83" t="str">
        <f t="shared" ca="1" si="12"/>
        <v>[…]23/07/2025 13:18:44</v>
      </c>
      <c r="X338" s="83" t="str">
        <f t="shared" ca="1" si="12"/>
        <v>[…]23/07/2025 13:18:44</v>
      </c>
      <c r="Y338" s="83" t="str">
        <f t="shared" ca="1" si="12"/>
        <v>[…]23/07/2025 13:18:44</v>
      </c>
      <c r="Z338" s="83" t="str">
        <f t="shared" ca="1" si="12"/>
        <v>[…]23/07/2025 13:18:44</v>
      </c>
      <c r="AA338" s="83" t="str">
        <f t="shared" ca="1" si="12"/>
        <v>[…]23/07/2025 13:18:44</v>
      </c>
      <c r="AB338" s="83" t="str">
        <f t="shared" ca="1" si="12"/>
        <v>[…]23/07/2025 13:18:44</v>
      </c>
      <c r="AC338" s="83" t="str">
        <f t="shared" ca="1" si="12"/>
        <v>[…]23/07/2025 13:18:44</v>
      </c>
      <c r="AD338" s="83" t="str">
        <f t="shared" ca="1" si="12"/>
        <v>[…]23/07/2025 13:18:44</v>
      </c>
      <c r="AE338" s="83" t="str">
        <f t="shared" ca="1" si="12"/>
        <v>[…]23/07/2025 13:18:44</v>
      </c>
      <c r="AF338" s="83" t="str">
        <f t="shared" ca="1" si="12"/>
        <v>[…]23/07/2025 13:18:44</v>
      </c>
      <c r="AG338" s="83" t="str">
        <f t="shared" ca="1" si="12"/>
        <v>[…]23/07/2025 13:18:44</v>
      </c>
      <c r="AH338" s="83" t="str">
        <f t="shared" ca="1" si="12"/>
        <v>[…]23/07/2025 13:18:44</v>
      </c>
    </row>
    <row r="339" spans="2:34" hidden="1" x14ac:dyDescent="0.45">
      <c r="B339" s="11" t="s">
        <v>122</v>
      </c>
      <c r="C339" s="11" t="str">
        <f>_xlfn.XLOOKUP($B339,FD_Lists!$B$4:$B$25,FD_Lists!C$4:C$25)</f>
        <v>Portsmouth Water</v>
      </c>
      <c r="D339" s="11" t="str">
        <f>_xlfn.XLOOKUP($B339,FD_Lists!$B$4:$B$25,FD_Lists!D$4:D$25)</f>
        <v>England</v>
      </c>
      <c r="E339" s="11" t="str">
        <f>_xlfn.XLOOKUP($B339,FD_Lists!$B$4:$B$25,FD_Lists!E$4:E$25)</f>
        <v>Company</v>
      </c>
      <c r="F339" s="11" t="str">
        <f>_xlfn.XLOOKUP($B339,FD_Lists!$B$4:$B$25,FD_Lists!F$4:F$25)</f>
        <v>WoC</v>
      </c>
      <c r="G339" s="12" t="s">
        <v>109</v>
      </c>
      <c r="H339" s="98"/>
      <c r="I339" s="13" t="str">
        <f t="shared" si="11"/>
        <v>PRT</v>
      </c>
      <c r="J339" s="13" t="s">
        <v>548</v>
      </c>
      <c r="K339" s="13"/>
      <c r="L339" s="13" t="s">
        <v>119</v>
      </c>
      <c r="M339" s="14" t="e">
        <f>VLOOKUP($H339, F_Outputs_Mapping!$B$5:$F$23, 2, FALSE)</f>
        <v>#N/A</v>
      </c>
      <c r="N339" s="14" t="e">
        <f>VLOOKUP($H339, F_Outputs_Mapping!$B$5:$F$23, 3, FALSE)</f>
        <v>#N/A</v>
      </c>
      <c r="O339" s="14" t="e">
        <f>VLOOKUP($H339, F_Outputs_Mapping!$B$5:$F$23, 4, FALSE)</f>
        <v>#N/A</v>
      </c>
      <c r="P339" s="83" t="str">
        <f t="shared" ca="1" si="13"/>
        <v>[…]23/07/2025 13:18:44</v>
      </c>
      <c r="Q339" s="83" t="str">
        <f t="shared" ca="1" si="12"/>
        <v>[…]23/07/2025 13:18:44</v>
      </c>
      <c r="R339" s="83" t="str">
        <f t="shared" ca="1" si="12"/>
        <v>[…]23/07/2025 13:18:44</v>
      </c>
      <c r="S339" s="83" t="str">
        <f t="shared" ca="1" si="12"/>
        <v>[…]23/07/2025 13:18:44</v>
      </c>
      <c r="T339" s="83" t="str">
        <f t="shared" ca="1" si="12"/>
        <v>[…]23/07/2025 13:18:44</v>
      </c>
      <c r="U339" s="83" t="str">
        <f t="shared" ca="1" si="12"/>
        <v>[…]23/07/2025 13:18:44</v>
      </c>
      <c r="V339" s="83" t="str">
        <f t="shared" ca="1" si="12"/>
        <v>[…]23/07/2025 13:18:44</v>
      </c>
      <c r="W339" s="83" t="str">
        <f t="shared" ca="1" si="12"/>
        <v>[…]23/07/2025 13:18:44</v>
      </c>
      <c r="X339" s="83" t="str">
        <f t="shared" ca="1" si="12"/>
        <v>[…]23/07/2025 13:18:44</v>
      </c>
      <c r="Y339" s="83" t="str">
        <f t="shared" ca="1" si="12"/>
        <v>[…]23/07/2025 13:18:44</v>
      </c>
      <c r="Z339" s="83" t="str">
        <f t="shared" ca="1" si="12"/>
        <v>[…]23/07/2025 13:18:44</v>
      </c>
      <c r="AA339" s="83" t="str">
        <f t="shared" ca="1" si="12"/>
        <v>[…]23/07/2025 13:18:44</v>
      </c>
      <c r="AB339" s="83" t="str">
        <f t="shared" ca="1" si="12"/>
        <v>[…]23/07/2025 13:18:44</v>
      </c>
      <c r="AC339" s="83" t="str">
        <f t="shared" ca="1" si="12"/>
        <v>[…]23/07/2025 13:18:44</v>
      </c>
      <c r="AD339" s="83" t="str">
        <f t="shared" ca="1" si="12"/>
        <v>[…]23/07/2025 13:18:44</v>
      </c>
      <c r="AE339" s="83" t="str">
        <f t="shared" ca="1" si="12"/>
        <v>[…]23/07/2025 13:18:44</v>
      </c>
      <c r="AF339" s="83" t="str">
        <f t="shared" ca="1" si="12"/>
        <v>[…]23/07/2025 13:18:44</v>
      </c>
      <c r="AG339" s="83" t="str">
        <f t="shared" ca="1" si="12"/>
        <v>[…]23/07/2025 13:18:44</v>
      </c>
      <c r="AH339" s="83" t="str">
        <f t="shared" ca="1" si="12"/>
        <v>[…]23/07/2025 13:18:44</v>
      </c>
    </row>
    <row r="340" spans="2:34" hidden="1" x14ac:dyDescent="0.45">
      <c r="B340" s="11" t="s">
        <v>123</v>
      </c>
      <c r="C340" s="11" t="str">
        <f>_xlfn.XLOOKUP($B340,FD_Lists!$B$4:$B$25,FD_Lists!C$4:C$25)</f>
        <v>South East Water</v>
      </c>
      <c r="D340" s="11" t="str">
        <f>_xlfn.XLOOKUP($B340,FD_Lists!$B$4:$B$25,FD_Lists!D$4:D$25)</f>
        <v>England</v>
      </c>
      <c r="E340" s="11" t="str">
        <f>_xlfn.XLOOKUP($B340,FD_Lists!$B$4:$B$25,FD_Lists!E$4:E$25)</f>
        <v>Company</v>
      </c>
      <c r="F340" s="11" t="str">
        <f>_xlfn.XLOOKUP($B340,FD_Lists!$B$4:$B$25,FD_Lists!F$4:F$25)</f>
        <v>WoC</v>
      </c>
      <c r="G340" s="12" t="s">
        <v>109</v>
      </c>
      <c r="H340" s="98"/>
      <c r="I340" s="13" t="str">
        <f t="shared" si="11"/>
        <v>SEW</v>
      </c>
      <c r="J340" s="13" t="s">
        <v>548</v>
      </c>
      <c r="K340" s="13"/>
      <c r="L340" s="13" t="s">
        <v>119</v>
      </c>
      <c r="M340" s="14" t="e">
        <f>VLOOKUP($H340, F_Outputs_Mapping!$B$5:$F$23, 2, FALSE)</f>
        <v>#N/A</v>
      </c>
      <c r="N340" s="14" t="e">
        <f>VLOOKUP($H340, F_Outputs_Mapping!$B$5:$F$23, 3, FALSE)</f>
        <v>#N/A</v>
      </c>
      <c r="O340" s="14" t="e">
        <f>VLOOKUP($H340, F_Outputs_Mapping!$B$5:$F$23, 4, FALSE)</f>
        <v>#N/A</v>
      </c>
      <c r="P340" s="83" t="str">
        <f t="shared" ca="1" si="13"/>
        <v>[…]23/07/2025 13:18:44</v>
      </c>
      <c r="Q340" s="83" t="str">
        <f t="shared" ca="1" si="12"/>
        <v>[…]23/07/2025 13:18:44</v>
      </c>
      <c r="R340" s="83" t="str">
        <f t="shared" ca="1" si="12"/>
        <v>[…]23/07/2025 13:18:44</v>
      </c>
      <c r="S340" s="83" t="str">
        <f t="shared" ca="1" si="12"/>
        <v>[…]23/07/2025 13:18:44</v>
      </c>
      <c r="T340" s="83" t="str">
        <f t="shared" ca="1" si="12"/>
        <v>[…]23/07/2025 13:18:44</v>
      </c>
      <c r="U340" s="83" t="str">
        <f t="shared" ca="1" si="12"/>
        <v>[…]23/07/2025 13:18:44</v>
      </c>
      <c r="V340" s="83" t="str">
        <f t="shared" ca="1" si="12"/>
        <v>[…]23/07/2025 13:18:44</v>
      </c>
      <c r="W340" s="83" t="str">
        <f t="shared" ca="1" si="12"/>
        <v>[…]23/07/2025 13:18:44</v>
      </c>
      <c r="X340" s="83" t="str">
        <f t="shared" ca="1" si="12"/>
        <v>[…]23/07/2025 13:18:44</v>
      </c>
      <c r="Y340" s="83" t="str">
        <f t="shared" ca="1" si="12"/>
        <v>[…]23/07/2025 13:18:44</v>
      </c>
      <c r="Z340" s="83" t="str">
        <f t="shared" ca="1" si="12"/>
        <v>[…]23/07/2025 13:18:44</v>
      </c>
      <c r="AA340" s="83" t="str">
        <f t="shared" ca="1" si="12"/>
        <v>[…]23/07/2025 13:18:44</v>
      </c>
      <c r="AB340" s="83" t="str">
        <f t="shared" ca="1" si="12"/>
        <v>[…]23/07/2025 13:18:44</v>
      </c>
      <c r="AC340" s="83" t="str">
        <f t="shared" ca="1" si="12"/>
        <v>[…]23/07/2025 13:18:44</v>
      </c>
      <c r="AD340" s="83" t="str">
        <f t="shared" ca="1" si="12"/>
        <v>[…]23/07/2025 13:18:44</v>
      </c>
      <c r="AE340" s="83" t="str">
        <f t="shared" ca="1" si="12"/>
        <v>[…]23/07/2025 13:18:44</v>
      </c>
      <c r="AF340" s="83" t="str">
        <f t="shared" ca="1" si="12"/>
        <v>[…]23/07/2025 13:18:44</v>
      </c>
      <c r="AG340" s="83" t="str">
        <f t="shared" ca="1" si="12"/>
        <v>[…]23/07/2025 13:18:44</v>
      </c>
      <c r="AH340" s="83" t="str">
        <f t="shared" ca="1" si="12"/>
        <v>[…]23/07/2025 13:18:44</v>
      </c>
    </row>
    <row r="341" spans="2:34" hidden="1" x14ac:dyDescent="0.45">
      <c r="B341" s="11" t="s">
        <v>124</v>
      </c>
      <c r="C341" s="11" t="str">
        <f>_xlfn.XLOOKUP($B341,FD_Lists!$B$4:$B$25,FD_Lists!C$4:C$25)</f>
        <v>South Staffordshire Water</v>
      </c>
      <c r="D341" s="11" t="str">
        <f>_xlfn.XLOOKUP($B341,FD_Lists!$B$4:$B$25,FD_Lists!D$4:D$25)</f>
        <v>England</v>
      </c>
      <c r="E341" s="11" t="str">
        <f>_xlfn.XLOOKUP($B341,FD_Lists!$B$4:$B$25,FD_Lists!E$4:E$25)</f>
        <v>Company</v>
      </c>
      <c r="F341" s="11" t="str">
        <f>_xlfn.XLOOKUP($B341,FD_Lists!$B$4:$B$25,FD_Lists!F$4:F$25)</f>
        <v>WoC</v>
      </c>
      <c r="G341" s="12" t="s">
        <v>109</v>
      </c>
      <c r="H341" s="98"/>
      <c r="I341" s="13" t="str">
        <f t="shared" si="11"/>
        <v>SSC</v>
      </c>
      <c r="J341" s="13" t="s">
        <v>548</v>
      </c>
      <c r="K341" s="13"/>
      <c r="L341" s="13" t="s">
        <v>119</v>
      </c>
      <c r="M341" s="14" t="e">
        <f>VLOOKUP($H341, F_Outputs_Mapping!$B$5:$F$23, 2, FALSE)</f>
        <v>#N/A</v>
      </c>
      <c r="N341" s="14" t="e">
        <f>VLOOKUP($H341, F_Outputs_Mapping!$B$5:$F$23, 3, FALSE)</f>
        <v>#N/A</v>
      </c>
      <c r="O341" s="14" t="e">
        <f>VLOOKUP($H341, F_Outputs_Mapping!$B$5:$F$23, 4, FALSE)</f>
        <v>#N/A</v>
      </c>
      <c r="P341" s="83" t="str">
        <f t="shared" ca="1" si="13"/>
        <v>[…]23/07/2025 13:18:44</v>
      </c>
      <c r="Q341" s="83" t="str">
        <f t="shared" ca="1" si="12"/>
        <v>[…]23/07/2025 13:18:44</v>
      </c>
      <c r="R341" s="83" t="str">
        <f t="shared" ca="1" si="12"/>
        <v>[…]23/07/2025 13:18:44</v>
      </c>
      <c r="S341" s="83" t="str">
        <f t="shared" ca="1" si="12"/>
        <v>[…]23/07/2025 13:18:44</v>
      </c>
      <c r="T341" s="83" t="str">
        <f t="shared" ca="1" si="12"/>
        <v>[…]23/07/2025 13:18:44</v>
      </c>
      <c r="U341" s="83" t="str">
        <f t="shared" ca="1" si="12"/>
        <v>[…]23/07/2025 13:18:44</v>
      </c>
      <c r="V341" s="83" t="str">
        <f t="shared" ca="1" si="12"/>
        <v>[…]23/07/2025 13:18:44</v>
      </c>
      <c r="W341" s="83" t="str">
        <f t="shared" ca="1" si="12"/>
        <v>[…]23/07/2025 13:18:44</v>
      </c>
      <c r="X341" s="83" t="str">
        <f t="shared" ca="1" si="12"/>
        <v>[…]23/07/2025 13:18:44</v>
      </c>
      <c r="Y341" s="83" t="str">
        <f t="shared" ca="1" si="12"/>
        <v>[…]23/07/2025 13:18:44</v>
      </c>
      <c r="Z341" s="83" t="str">
        <f t="shared" ca="1" si="12"/>
        <v>[…]23/07/2025 13:18:44</v>
      </c>
      <c r="AA341" s="83" t="str">
        <f t="shared" ca="1" si="12"/>
        <v>[…]23/07/2025 13:18:44</v>
      </c>
      <c r="AB341" s="83" t="str">
        <f t="shared" ca="1" si="12"/>
        <v>[…]23/07/2025 13:18:44</v>
      </c>
      <c r="AC341" s="83" t="str">
        <f t="shared" ca="1" si="12"/>
        <v>[…]23/07/2025 13:18:44</v>
      </c>
      <c r="AD341" s="83" t="str">
        <f t="shared" ca="1" si="12"/>
        <v>[…]23/07/2025 13:18:44</v>
      </c>
      <c r="AE341" s="83" t="str">
        <f t="shared" ca="1" si="12"/>
        <v>[…]23/07/2025 13:18:44</v>
      </c>
      <c r="AF341" s="83" t="str">
        <f t="shared" ca="1" si="12"/>
        <v>[…]23/07/2025 13:18:44</v>
      </c>
      <c r="AG341" s="83" t="str">
        <f t="shared" ca="1" si="12"/>
        <v>[…]23/07/2025 13:18:44</v>
      </c>
      <c r="AH341" s="83" t="str">
        <f t="shared" ca="1" si="12"/>
        <v>[…]23/07/2025 13:18:44</v>
      </c>
    </row>
    <row r="342" spans="2:34" hidden="1" x14ac:dyDescent="0.45">
      <c r="B342" s="11" t="s">
        <v>125</v>
      </c>
      <c r="C342" s="11" t="str">
        <f>_xlfn.XLOOKUP($B342,FD_Lists!$B$4:$B$25,FD_Lists!C$4:C$25)</f>
        <v>SES Water</v>
      </c>
      <c r="D342" s="11" t="str">
        <f>_xlfn.XLOOKUP($B342,FD_Lists!$B$4:$B$25,FD_Lists!D$4:D$25)</f>
        <v>England</v>
      </c>
      <c r="E342" s="11" t="str">
        <f>_xlfn.XLOOKUP($B342,FD_Lists!$B$4:$B$25,FD_Lists!E$4:E$25)</f>
        <v>Company</v>
      </c>
      <c r="F342" s="11" t="str">
        <f>_xlfn.XLOOKUP($B342,FD_Lists!$B$4:$B$25,FD_Lists!F$4:F$25)</f>
        <v>WoC</v>
      </c>
      <c r="G342" s="12" t="s">
        <v>109</v>
      </c>
      <c r="H342" s="98"/>
      <c r="I342" s="13" t="str">
        <f t="shared" si="11"/>
        <v>SES</v>
      </c>
      <c r="J342" s="13" t="s">
        <v>548</v>
      </c>
      <c r="K342" s="13"/>
      <c r="L342" s="13" t="s">
        <v>119</v>
      </c>
      <c r="M342" s="14" t="e">
        <f>VLOOKUP($H342, F_Outputs_Mapping!$B$5:$F$23, 2, FALSE)</f>
        <v>#N/A</v>
      </c>
      <c r="N342" s="14" t="e">
        <f>VLOOKUP($H342, F_Outputs_Mapping!$B$5:$F$23, 3, FALSE)</f>
        <v>#N/A</v>
      </c>
      <c r="O342" s="14" t="e">
        <f>VLOOKUP($H342, F_Outputs_Mapping!$B$5:$F$23, 4, FALSE)</f>
        <v>#N/A</v>
      </c>
      <c r="P342" s="83" t="str">
        <f t="shared" ca="1" si="13"/>
        <v>[…]23/07/2025 13:18:44</v>
      </c>
      <c r="Q342" s="83" t="str">
        <f t="shared" ca="1" si="12"/>
        <v>[…]23/07/2025 13:18:44</v>
      </c>
      <c r="R342" s="83" t="str">
        <f t="shared" ca="1" si="12"/>
        <v>[…]23/07/2025 13:18:44</v>
      </c>
      <c r="S342" s="83" t="str">
        <f t="shared" ca="1" si="12"/>
        <v>[…]23/07/2025 13:18:44</v>
      </c>
      <c r="T342" s="83" t="str">
        <f t="shared" ref="T342:AH344" ca="1" si="14">CONCATENATE("[…]", TEXT(NOW(),"dd/mm/yyy hh:mm:ss"))</f>
        <v>[…]23/07/2025 13:18:44</v>
      </c>
      <c r="U342" s="83" t="str">
        <f t="shared" ca="1" si="14"/>
        <v>[…]23/07/2025 13:18:44</v>
      </c>
      <c r="V342" s="83" t="str">
        <f t="shared" ca="1" si="14"/>
        <v>[…]23/07/2025 13:18:44</v>
      </c>
      <c r="W342" s="83" t="str">
        <f t="shared" ca="1" si="14"/>
        <v>[…]23/07/2025 13:18:44</v>
      </c>
      <c r="X342" s="83" t="str">
        <f t="shared" ca="1" si="14"/>
        <v>[…]23/07/2025 13:18:44</v>
      </c>
      <c r="Y342" s="83" t="str">
        <f t="shared" ca="1" si="14"/>
        <v>[…]23/07/2025 13:18:44</v>
      </c>
      <c r="Z342" s="83" t="str">
        <f t="shared" ca="1" si="14"/>
        <v>[…]23/07/2025 13:18:44</v>
      </c>
      <c r="AA342" s="83" t="str">
        <f t="shared" ca="1" si="14"/>
        <v>[…]23/07/2025 13:18:44</v>
      </c>
      <c r="AB342" s="83" t="str">
        <f t="shared" ca="1" si="14"/>
        <v>[…]23/07/2025 13:18:44</v>
      </c>
      <c r="AC342" s="83" t="str">
        <f t="shared" ca="1" si="14"/>
        <v>[…]23/07/2025 13:18:44</v>
      </c>
      <c r="AD342" s="83" t="str">
        <f t="shared" ca="1" si="14"/>
        <v>[…]23/07/2025 13:18:44</v>
      </c>
      <c r="AE342" s="83" t="str">
        <f t="shared" ca="1" si="14"/>
        <v>[…]23/07/2025 13:18:44</v>
      </c>
      <c r="AF342" s="83" t="str">
        <f t="shared" ca="1" si="14"/>
        <v>[…]23/07/2025 13:18:44</v>
      </c>
      <c r="AG342" s="83" t="str">
        <f t="shared" ca="1" si="14"/>
        <v>[…]23/07/2025 13:18:44</v>
      </c>
      <c r="AH342" s="83" t="str">
        <f t="shared" ca="1" si="14"/>
        <v>[…]23/07/2025 13:18:44</v>
      </c>
    </row>
    <row r="343" spans="2:34" hidden="1" x14ac:dyDescent="0.45">
      <c r="B343" s="11" t="s">
        <v>98</v>
      </c>
      <c r="C343" s="11" t="str">
        <f>_xlfn.XLOOKUP($B343,FD_Lists!$B$4:$B$25,FD_Lists!C$4:C$25)</f>
        <v>South West Water</v>
      </c>
      <c r="D343" s="11" t="str">
        <f>_xlfn.XLOOKUP($B343,FD_Lists!$B$4:$B$25,FD_Lists!D$4:D$25)</f>
        <v>England</v>
      </c>
      <c r="E343" s="11" t="str">
        <f>_xlfn.XLOOKUP($B343,FD_Lists!$B$4:$B$25,FD_Lists!E$4:E$25)</f>
        <v>Company</v>
      </c>
      <c r="F343" s="11" t="str">
        <f>_xlfn.XLOOKUP($B343,FD_Lists!$B$4:$B$25,FD_Lists!F$4:F$25)</f>
        <v>WaSC</v>
      </c>
      <c r="G343" s="12" t="s">
        <v>109</v>
      </c>
      <c r="H343" s="98"/>
      <c r="I343" s="13" t="str">
        <f t="shared" si="11"/>
        <v>SWB</v>
      </c>
      <c r="J343" s="13" t="s">
        <v>548</v>
      </c>
      <c r="K343" s="13"/>
      <c r="L343" s="13" t="s">
        <v>119</v>
      </c>
      <c r="M343" s="14" t="e">
        <f>VLOOKUP($H343, F_Outputs_Mapping!$B$5:$F$23, 2, FALSE)</f>
        <v>#N/A</v>
      </c>
      <c r="N343" s="14" t="e">
        <f>VLOOKUP($H343, F_Outputs_Mapping!$B$5:$F$23, 3, FALSE)</f>
        <v>#N/A</v>
      </c>
      <c r="O343" s="14" t="e">
        <f>VLOOKUP($H343, F_Outputs_Mapping!$B$5:$F$23, 4, FALSE)</f>
        <v>#N/A</v>
      </c>
      <c r="P343" s="83" t="str">
        <f t="shared" ca="1" si="13"/>
        <v>[…]23/07/2025 13:18:44</v>
      </c>
      <c r="Q343" s="83" t="str">
        <f t="shared" ca="1" si="13"/>
        <v>[…]23/07/2025 13:18:44</v>
      </c>
      <c r="R343" s="83" t="str">
        <f t="shared" ca="1" si="13"/>
        <v>[…]23/07/2025 13:18:44</v>
      </c>
      <c r="S343" s="83" t="str">
        <f t="shared" ca="1" si="13"/>
        <v>[…]23/07/2025 13:18:44</v>
      </c>
      <c r="T343" s="83" t="str">
        <f t="shared" ca="1" si="13"/>
        <v>[…]23/07/2025 13:18:44</v>
      </c>
      <c r="U343" s="83" t="str">
        <f t="shared" ca="1" si="13"/>
        <v>[…]23/07/2025 13:18:44</v>
      </c>
      <c r="V343" s="83" t="str">
        <f t="shared" ca="1" si="13"/>
        <v>[…]23/07/2025 13:18:44</v>
      </c>
      <c r="W343" s="83" t="str">
        <f t="shared" ca="1" si="13"/>
        <v>[…]23/07/2025 13:18:44</v>
      </c>
      <c r="X343" s="83" t="str">
        <f t="shared" ca="1" si="13"/>
        <v>[…]23/07/2025 13:18:44</v>
      </c>
      <c r="Y343" s="83" t="str">
        <f t="shared" ca="1" si="13"/>
        <v>[…]23/07/2025 13:18:44</v>
      </c>
      <c r="Z343" s="83" t="str">
        <f t="shared" ca="1" si="13"/>
        <v>[…]23/07/2025 13:18:44</v>
      </c>
      <c r="AA343" s="83" t="str">
        <f t="shared" ca="1" si="13"/>
        <v>[…]23/07/2025 13:18:44</v>
      </c>
      <c r="AB343" s="83" t="str">
        <f t="shared" ca="1" si="13"/>
        <v>[…]23/07/2025 13:18:44</v>
      </c>
      <c r="AC343" s="83" t="str">
        <f t="shared" ca="1" si="13"/>
        <v>[…]23/07/2025 13:18:44</v>
      </c>
      <c r="AD343" s="83" t="str">
        <f t="shared" ca="1" si="13"/>
        <v>[…]23/07/2025 13:18:44</v>
      </c>
      <c r="AE343" s="83" t="str">
        <f t="shared" ca="1" si="13"/>
        <v>[…]23/07/2025 13:18:44</v>
      </c>
      <c r="AF343" s="83" t="str">
        <f t="shared" ca="1" si="14"/>
        <v>[…]23/07/2025 13:18:44</v>
      </c>
      <c r="AG343" s="83" t="str">
        <f t="shared" ca="1" si="14"/>
        <v>[…]23/07/2025 13:18:44</v>
      </c>
      <c r="AH343" s="83" t="str">
        <f t="shared" ca="1" si="14"/>
        <v>[…]23/07/2025 13:18:44</v>
      </c>
    </row>
    <row r="344" spans="2:34" hidden="1" x14ac:dyDescent="0.45">
      <c r="B344" s="11" t="s">
        <v>126</v>
      </c>
      <c r="C344" s="11" t="str">
        <f>_xlfn.XLOOKUP($B344,FD_Lists!$B$4:$B$25,FD_Lists!C$4:C$25)</f>
        <v>Bristol Water</v>
      </c>
      <c r="D344" s="11" t="str">
        <f>_xlfn.XLOOKUP($B344,FD_Lists!$B$4:$B$25,FD_Lists!D$4:D$25)</f>
        <v>England</v>
      </c>
      <c r="E344" s="11" t="str">
        <f>_xlfn.XLOOKUP($B344,FD_Lists!$B$4:$B$25,FD_Lists!E$4:E$25)</f>
        <v>Company</v>
      </c>
      <c r="F344" s="11" t="str">
        <f>_xlfn.XLOOKUP($B344,FD_Lists!$B$4:$B$25,FD_Lists!F$4:F$25)</f>
        <v>WoC</v>
      </c>
      <c r="G344" s="12" t="s">
        <v>109</v>
      </c>
      <c r="H344" s="98"/>
      <c r="I344" s="13" t="str">
        <f t="shared" si="11"/>
        <v>BRL</v>
      </c>
      <c r="J344" s="13" t="s">
        <v>548</v>
      </c>
      <c r="K344" s="13"/>
      <c r="L344" s="13" t="s">
        <v>119</v>
      </c>
      <c r="M344" s="14" t="e">
        <f>VLOOKUP($H344, F_Outputs_Mapping!$B$5:$F$23, 2, FALSE)</f>
        <v>#N/A</v>
      </c>
      <c r="N344" s="14" t="e">
        <f>VLOOKUP($H344, F_Outputs_Mapping!$B$5:$F$23, 3, FALSE)</f>
        <v>#N/A</v>
      </c>
      <c r="O344" s="14" t="e">
        <f>VLOOKUP($H344, F_Outputs_Mapping!$B$5:$F$23, 4, FALSE)</f>
        <v>#N/A</v>
      </c>
      <c r="P344" s="83" t="str">
        <f t="shared" ca="1" si="13"/>
        <v>[…]23/07/2025 13:18:44</v>
      </c>
      <c r="Q344" s="83" t="str">
        <f t="shared" ca="1" si="13"/>
        <v>[…]23/07/2025 13:18:44</v>
      </c>
      <c r="R344" s="83" t="str">
        <f t="shared" ca="1" si="13"/>
        <v>[…]23/07/2025 13:18:44</v>
      </c>
      <c r="S344" s="83" t="str">
        <f t="shared" ca="1" si="13"/>
        <v>[…]23/07/2025 13:18:44</v>
      </c>
      <c r="T344" s="83" t="str">
        <f t="shared" ca="1" si="13"/>
        <v>[…]23/07/2025 13:18:44</v>
      </c>
      <c r="U344" s="83" t="str">
        <f t="shared" ca="1" si="13"/>
        <v>[…]23/07/2025 13:18:44</v>
      </c>
      <c r="V344" s="83" t="str">
        <f t="shared" ca="1" si="13"/>
        <v>[…]23/07/2025 13:18:44</v>
      </c>
      <c r="W344" s="83" t="str">
        <f t="shared" ca="1" si="13"/>
        <v>[…]23/07/2025 13:18:44</v>
      </c>
      <c r="X344" s="83" t="str">
        <f t="shared" ca="1" si="13"/>
        <v>[…]23/07/2025 13:18:44</v>
      </c>
      <c r="Y344" s="83" t="str">
        <f t="shared" ca="1" si="13"/>
        <v>[…]23/07/2025 13:18:44</v>
      </c>
      <c r="Z344" s="83" t="str">
        <f t="shared" ca="1" si="13"/>
        <v>[…]23/07/2025 13:18:44</v>
      </c>
      <c r="AA344" s="83" t="str">
        <f t="shared" ca="1" si="13"/>
        <v>[…]23/07/2025 13:18:44</v>
      </c>
      <c r="AB344" s="83" t="str">
        <f t="shared" ca="1" si="13"/>
        <v>[…]23/07/2025 13:18:44</v>
      </c>
      <c r="AC344" s="83" t="str">
        <f t="shared" ca="1" si="13"/>
        <v>[…]23/07/2025 13:18:44</v>
      </c>
      <c r="AD344" s="83" t="str">
        <f t="shared" ca="1" si="13"/>
        <v>[…]23/07/2025 13:18:44</v>
      </c>
      <c r="AE344" s="83" t="str">
        <f t="shared" ca="1" si="13"/>
        <v>[…]23/07/2025 13:18:44</v>
      </c>
      <c r="AF344" s="83" t="str">
        <f t="shared" ca="1" si="14"/>
        <v>[…]23/07/2025 13:18:44</v>
      </c>
      <c r="AG344" s="83" t="str">
        <f t="shared" ca="1" si="14"/>
        <v>[…]23/07/2025 13:18:44</v>
      </c>
      <c r="AH344" s="83" t="str">
        <f t="shared" ca="1" si="14"/>
        <v>[…]23/07/2025 13:18:44</v>
      </c>
    </row>
    <row r="345" spans="2:34" hidden="1" x14ac:dyDescent="0.45">
      <c r="B345" s="10" t="s">
        <v>73</v>
      </c>
      <c r="C345" s="11" t="str">
        <f>_xlfn.XLOOKUP($B345,FD_Lists!$B$4:$B$25,FD_Lists!C$4:C$25)</f>
        <v>Anglian Water</v>
      </c>
      <c r="D345" s="11" t="str">
        <f>_xlfn.XLOOKUP($B345,FD_Lists!$B$4:$B$25,FD_Lists!D$4:D$25)</f>
        <v>England</v>
      </c>
      <c r="E345" s="11" t="str">
        <f>_xlfn.XLOOKUP($B345,FD_Lists!$B$4:$B$25,FD_Lists!E$4:E$25)</f>
        <v>Company</v>
      </c>
      <c r="F345" s="11" t="str">
        <f>_xlfn.XLOOKUP($B345,FD_Lists!$B$4:$B$25,FD_Lists!F$4:F$25)</f>
        <v>WaSC</v>
      </c>
      <c r="G345" s="12" t="s">
        <v>109</v>
      </c>
      <c r="H345" s="98"/>
      <c r="I345" s="13" t="str">
        <f t="shared" ref="I345:I361" si="15">B345&amp;H345</f>
        <v>ANH</v>
      </c>
      <c r="J345" s="13" t="s">
        <v>548</v>
      </c>
      <c r="K345" s="13"/>
      <c r="L345" s="13" t="s">
        <v>119</v>
      </c>
      <c r="M345" s="14" t="e">
        <f>VLOOKUP($H345, F_Outputs_Mapping!$B$5:$F$23, 2, FALSE)</f>
        <v>#N/A</v>
      </c>
      <c r="N345" s="14" t="e">
        <f>VLOOKUP($H345, F_Outputs_Mapping!$B$5:$F$23, 3, FALSE)</f>
        <v>#N/A</v>
      </c>
      <c r="O345" s="14" t="e">
        <f>VLOOKUP($H345, F_Outputs_Mapping!$B$5:$F$23, 4, FALSE)</f>
        <v>#N/A</v>
      </c>
      <c r="P345" s="83" t="str">
        <f ca="1">CONCATENATE("[…]", TEXT(NOW(),"dd/mm/yyy hh:mm:ss"))</f>
        <v>[…]23/07/2025 13:18:44</v>
      </c>
      <c r="Q345" s="83" t="str">
        <f t="shared" ref="Q345:AH359" ca="1" si="16">CONCATENATE("[…]", TEXT(NOW(),"dd/mm/yyy hh:mm:ss"))</f>
        <v>[…]23/07/2025 13:18:44</v>
      </c>
      <c r="R345" s="83" t="str">
        <f t="shared" ca="1" si="16"/>
        <v>[…]23/07/2025 13:18:44</v>
      </c>
      <c r="S345" s="83" t="str">
        <f t="shared" ca="1" si="16"/>
        <v>[…]23/07/2025 13:18:44</v>
      </c>
      <c r="T345" s="83" t="str">
        <f t="shared" ca="1" si="16"/>
        <v>[…]23/07/2025 13:18:44</v>
      </c>
      <c r="U345" s="83" t="str">
        <f t="shared" ca="1" si="16"/>
        <v>[…]23/07/2025 13:18:44</v>
      </c>
      <c r="V345" s="83" t="str">
        <f t="shared" ca="1" si="16"/>
        <v>[…]23/07/2025 13:18:44</v>
      </c>
      <c r="W345" s="83" t="str">
        <f t="shared" ca="1" si="16"/>
        <v>[…]23/07/2025 13:18:44</v>
      </c>
      <c r="X345" s="83" t="str">
        <f t="shared" ca="1" si="16"/>
        <v>[…]23/07/2025 13:18:44</v>
      </c>
      <c r="Y345" s="83" t="str">
        <f t="shared" ca="1" si="16"/>
        <v>[…]23/07/2025 13:18:44</v>
      </c>
      <c r="Z345" s="83" t="str">
        <f t="shared" ca="1" si="16"/>
        <v>[…]23/07/2025 13:18:44</v>
      </c>
      <c r="AA345" s="83" t="str">
        <f t="shared" ca="1" si="16"/>
        <v>[…]23/07/2025 13:18:44</v>
      </c>
      <c r="AB345" s="83" t="str">
        <f t="shared" ca="1" si="16"/>
        <v>[…]23/07/2025 13:18:44</v>
      </c>
      <c r="AC345" s="83" t="str">
        <f t="shared" ca="1" si="16"/>
        <v>[…]23/07/2025 13:18:44</v>
      </c>
      <c r="AD345" s="83" t="str">
        <f t="shared" ca="1" si="16"/>
        <v>[…]23/07/2025 13:18:44</v>
      </c>
      <c r="AE345" s="83" t="str">
        <f t="shared" ca="1" si="16"/>
        <v>[…]23/07/2025 13:18:44</v>
      </c>
      <c r="AF345" s="83" t="str">
        <f t="shared" ca="1" si="16"/>
        <v>[…]23/07/2025 13:18:44</v>
      </c>
      <c r="AG345" s="83" t="str">
        <f t="shared" ca="1" si="16"/>
        <v>[…]23/07/2025 13:18:44</v>
      </c>
      <c r="AH345" s="83" t="str">
        <f t="shared" ca="1" si="16"/>
        <v>[…]23/07/2025 13:18:44</v>
      </c>
    </row>
    <row r="346" spans="2:34" hidden="1" x14ac:dyDescent="0.45">
      <c r="B346" s="11" t="s">
        <v>94</v>
      </c>
      <c r="C346" s="11" t="str">
        <f>_xlfn.XLOOKUP($B346,FD_Lists!$B$4:$B$25,FD_Lists!C$4:C$25)</f>
        <v>Dŵr Cymru</v>
      </c>
      <c r="D346" s="11" t="str">
        <f>_xlfn.XLOOKUP($B346,FD_Lists!$B$4:$B$25,FD_Lists!D$4:D$25)</f>
        <v>Wales</v>
      </c>
      <c r="E346" s="11" t="str">
        <f>_xlfn.XLOOKUP($B346,FD_Lists!$B$4:$B$25,FD_Lists!E$4:E$25)</f>
        <v>Company</v>
      </c>
      <c r="F346" s="11" t="str">
        <f>_xlfn.XLOOKUP($B346,FD_Lists!$B$4:$B$25,FD_Lists!F$4:F$25)</f>
        <v>WaSC</v>
      </c>
      <c r="G346" s="12" t="s">
        <v>109</v>
      </c>
      <c r="H346" s="98"/>
      <c r="I346" s="13" t="str">
        <f t="shared" si="15"/>
        <v>WSH</v>
      </c>
      <c r="J346" s="13" t="s">
        <v>548</v>
      </c>
      <c r="K346" s="13"/>
      <c r="L346" s="13" t="s">
        <v>119</v>
      </c>
      <c r="M346" s="14" t="e">
        <f>VLOOKUP($H346, F_Outputs_Mapping!$B$5:$F$23, 2, FALSE)</f>
        <v>#N/A</v>
      </c>
      <c r="N346" s="14" t="e">
        <f>VLOOKUP($H346, F_Outputs_Mapping!$B$5:$F$23, 3, FALSE)</f>
        <v>#N/A</v>
      </c>
      <c r="O346" s="14" t="e">
        <f>VLOOKUP($H346, F_Outputs_Mapping!$B$5:$F$23, 4, FALSE)</f>
        <v>#N/A</v>
      </c>
      <c r="P346" s="83" t="str">
        <f t="shared" ca="1" si="13"/>
        <v>[…]23/07/2025 13:18:44</v>
      </c>
      <c r="Q346" s="83" t="str">
        <f t="shared" ca="1" si="16"/>
        <v>[…]23/07/2025 13:18:44</v>
      </c>
      <c r="R346" s="83" t="str">
        <f t="shared" ca="1" si="16"/>
        <v>[…]23/07/2025 13:18:44</v>
      </c>
      <c r="S346" s="83" t="str">
        <f t="shared" ca="1" si="16"/>
        <v>[…]23/07/2025 13:18:44</v>
      </c>
      <c r="T346" s="83" t="str">
        <f t="shared" ca="1" si="16"/>
        <v>[…]23/07/2025 13:18:44</v>
      </c>
      <c r="U346" s="83" t="str">
        <f t="shared" ca="1" si="16"/>
        <v>[…]23/07/2025 13:18:44</v>
      </c>
      <c r="V346" s="83" t="str">
        <f t="shared" ca="1" si="16"/>
        <v>[…]23/07/2025 13:18:44</v>
      </c>
      <c r="W346" s="83" t="str">
        <f t="shared" ca="1" si="16"/>
        <v>[…]23/07/2025 13:18:44</v>
      </c>
      <c r="X346" s="83" t="str">
        <f t="shared" ca="1" si="16"/>
        <v>[…]23/07/2025 13:18:44</v>
      </c>
      <c r="Y346" s="83" t="str">
        <f t="shared" ca="1" si="16"/>
        <v>[…]23/07/2025 13:18:44</v>
      </c>
      <c r="Z346" s="83" t="str">
        <f t="shared" ca="1" si="16"/>
        <v>[…]23/07/2025 13:18:44</v>
      </c>
      <c r="AA346" s="83" t="str">
        <f t="shared" ca="1" si="16"/>
        <v>[…]23/07/2025 13:18:44</v>
      </c>
      <c r="AB346" s="83" t="str">
        <f t="shared" ca="1" si="16"/>
        <v>[…]23/07/2025 13:18:44</v>
      </c>
      <c r="AC346" s="83" t="str">
        <f t="shared" ca="1" si="16"/>
        <v>[…]23/07/2025 13:18:44</v>
      </c>
      <c r="AD346" s="83" t="str">
        <f t="shared" ca="1" si="16"/>
        <v>[…]23/07/2025 13:18:44</v>
      </c>
      <c r="AE346" s="83" t="str">
        <f t="shared" ca="1" si="16"/>
        <v>[…]23/07/2025 13:18:44</v>
      </c>
      <c r="AF346" s="83" t="str">
        <f t="shared" ca="1" si="16"/>
        <v>[…]23/07/2025 13:18:44</v>
      </c>
      <c r="AG346" s="83" t="str">
        <f t="shared" ca="1" si="16"/>
        <v>[…]23/07/2025 13:18:44</v>
      </c>
      <c r="AH346" s="83" t="str">
        <f t="shared" ca="1" si="16"/>
        <v>[…]23/07/2025 13:18:44</v>
      </c>
    </row>
    <row r="347" spans="2:34" hidden="1" x14ac:dyDescent="0.45">
      <c r="B347" s="11" t="s">
        <v>95</v>
      </c>
      <c r="C347" s="11" t="str">
        <f>_xlfn.XLOOKUP($B347,FD_Lists!$B$4:$B$25,FD_Lists!C$4:C$25)</f>
        <v>Hafren Dyfrdwy</v>
      </c>
      <c r="D347" s="11" t="str">
        <f>_xlfn.XLOOKUP($B347,FD_Lists!$B$4:$B$25,FD_Lists!D$4:D$25)</f>
        <v>Wales</v>
      </c>
      <c r="E347" s="11" t="str">
        <f>_xlfn.XLOOKUP($B347,FD_Lists!$B$4:$B$25,FD_Lists!E$4:E$25)</f>
        <v>Company</v>
      </c>
      <c r="F347" s="11" t="str">
        <f>_xlfn.XLOOKUP($B347,FD_Lists!$B$4:$B$25,FD_Lists!F$4:F$25)</f>
        <v>WaSC</v>
      </c>
      <c r="G347" s="12" t="s">
        <v>109</v>
      </c>
      <c r="H347" s="98"/>
      <c r="I347" s="13" t="str">
        <f t="shared" si="15"/>
        <v>HDD</v>
      </c>
      <c r="J347" s="13" t="s">
        <v>548</v>
      </c>
      <c r="K347" s="13"/>
      <c r="L347" s="13" t="s">
        <v>119</v>
      </c>
      <c r="M347" s="14" t="e">
        <f>VLOOKUP($H347, F_Outputs_Mapping!$B$5:$F$23, 2, FALSE)</f>
        <v>#N/A</v>
      </c>
      <c r="N347" s="14" t="e">
        <f>VLOOKUP($H347, F_Outputs_Mapping!$B$5:$F$23, 3, FALSE)</f>
        <v>#N/A</v>
      </c>
      <c r="O347" s="14" t="e">
        <f>VLOOKUP($H347, F_Outputs_Mapping!$B$5:$F$23, 4, FALSE)</f>
        <v>#N/A</v>
      </c>
      <c r="P347" s="83" t="str">
        <f t="shared" ref="P347:AE361" ca="1" si="17">CONCATENATE("[…]", TEXT(NOW(),"dd/mm/yyy hh:mm:ss"))</f>
        <v>[…]23/07/2025 13:18:44</v>
      </c>
      <c r="Q347" s="83" t="str">
        <f t="shared" ca="1" si="16"/>
        <v>[…]23/07/2025 13:18:44</v>
      </c>
      <c r="R347" s="83" t="str">
        <f t="shared" ca="1" si="16"/>
        <v>[…]23/07/2025 13:18:44</v>
      </c>
      <c r="S347" s="83" t="str">
        <f t="shared" ca="1" si="16"/>
        <v>[…]23/07/2025 13:18:44</v>
      </c>
      <c r="T347" s="83" t="str">
        <f t="shared" ca="1" si="16"/>
        <v>[…]23/07/2025 13:18:44</v>
      </c>
      <c r="U347" s="83" t="str">
        <f t="shared" ca="1" si="16"/>
        <v>[…]23/07/2025 13:18:44</v>
      </c>
      <c r="V347" s="83" t="str">
        <f t="shared" ca="1" si="16"/>
        <v>[…]23/07/2025 13:18:44</v>
      </c>
      <c r="W347" s="83" t="str">
        <f t="shared" ca="1" si="16"/>
        <v>[…]23/07/2025 13:18:44</v>
      </c>
      <c r="X347" s="83" t="str">
        <f t="shared" ca="1" si="16"/>
        <v>[…]23/07/2025 13:18:44</v>
      </c>
      <c r="Y347" s="83" t="str">
        <f t="shared" ca="1" si="16"/>
        <v>[…]23/07/2025 13:18:44</v>
      </c>
      <c r="Z347" s="83" t="str">
        <f t="shared" ca="1" si="16"/>
        <v>[…]23/07/2025 13:18:44</v>
      </c>
      <c r="AA347" s="83" t="str">
        <f t="shared" ca="1" si="16"/>
        <v>[…]23/07/2025 13:18:44</v>
      </c>
      <c r="AB347" s="83" t="str">
        <f t="shared" ca="1" si="16"/>
        <v>[…]23/07/2025 13:18:44</v>
      </c>
      <c r="AC347" s="83" t="str">
        <f t="shared" ca="1" si="16"/>
        <v>[…]23/07/2025 13:18:44</v>
      </c>
      <c r="AD347" s="83" t="str">
        <f t="shared" ca="1" si="16"/>
        <v>[…]23/07/2025 13:18:44</v>
      </c>
      <c r="AE347" s="83" t="str">
        <f t="shared" ca="1" si="16"/>
        <v>[…]23/07/2025 13:18:44</v>
      </c>
      <c r="AF347" s="83" t="str">
        <f t="shared" ca="1" si="16"/>
        <v>[…]23/07/2025 13:18:44</v>
      </c>
      <c r="AG347" s="83" t="str">
        <f t="shared" ca="1" si="16"/>
        <v>[…]23/07/2025 13:18:44</v>
      </c>
      <c r="AH347" s="83" t="str">
        <f t="shared" ca="1" si="16"/>
        <v>[…]23/07/2025 13:18:44</v>
      </c>
    </row>
    <row r="348" spans="2:34" hidden="1" x14ac:dyDescent="0.45">
      <c r="B348" s="11" t="s">
        <v>96</v>
      </c>
      <c r="C348" s="11" t="str">
        <f>_xlfn.XLOOKUP($B348,FD_Lists!$B$4:$B$25,FD_Lists!C$4:C$25)</f>
        <v>Northumbrian Water</v>
      </c>
      <c r="D348" s="11" t="str">
        <f>_xlfn.XLOOKUP($B348,FD_Lists!$B$4:$B$25,FD_Lists!D$4:D$25)</f>
        <v>England</v>
      </c>
      <c r="E348" s="11" t="str">
        <f>_xlfn.XLOOKUP($B348,FD_Lists!$B$4:$B$25,FD_Lists!E$4:E$25)</f>
        <v>Company</v>
      </c>
      <c r="F348" s="11" t="str">
        <f>_xlfn.XLOOKUP($B348,FD_Lists!$B$4:$B$25,FD_Lists!F$4:F$25)</f>
        <v>WaSC</v>
      </c>
      <c r="G348" s="12" t="s">
        <v>109</v>
      </c>
      <c r="H348" s="98"/>
      <c r="I348" s="13" t="str">
        <f t="shared" si="15"/>
        <v>NES</v>
      </c>
      <c r="J348" s="13" t="s">
        <v>548</v>
      </c>
      <c r="K348" s="13"/>
      <c r="L348" s="13" t="s">
        <v>119</v>
      </c>
      <c r="M348" s="14" t="e">
        <f>VLOOKUP($H348, F_Outputs_Mapping!$B$5:$F$23, 2, FALSE)</f>
        <v>#N/A</v>
      </c>
      <c r="N348" s="14" t="e">
        <f>VLOOKUP($H348, F_Outputs_Mapping!$B$5:$F$23, 3, FALSE)</f>
        <v>#N/A</v>
      </c>
      <c r="O348" s="14" t="e">
        <f>VLOOKUP($H348, F_Outputs_Mapping!$B$5:$F$23, 4, FALSE)</f>
        <v>#N/A</v>
      </c>
      <c r="P348" s="83" t="str">
        <f t="shared" ca="1" si="17"/>
        <v>[…]23/07/2025 13:18:44</v>
      </c>
      <c r="Q348" s="83" t="str">
        <f t="shared" ca="1" si="16"/>
        <v>[…]23/07/2025 13:18:44</v>
      </c>
      <c r="R348" s="83" t="str">
        <f t="shared" ca="1" si="16"/>
        <v>[…]23/07/2025 13:18:44</v>
      </c>
      <c r="S348" s="83" t="str">
        <f t="shared" ca="1" si="16"/>
        <v>[…]23/07/2025 13:18:44</v>
      </c>
      <c r="T348" s="83" t="str">
        <f t="shared" ca="1" si="16"/>
        <v>[…]23/07/2025 13:18:44</v>
      </c>
      <c r="U348" s="83" t="str">
        <f t="shared" ca="1" si="16"/>
        <v>[…]23/07/2025 13:18:44</v>
      </c>
      <c r="V348" s="83" t="str">
        <f t="shared" ca="1" si="16"/>
        <v>[…]23/07/2025 13:18:44</v>
      </c>
      <c r="W348" s="83" t="str">
        <f t="shared" ca="1" si="16"/>
        <v>[…]23/07/2025 13:18:44</v>
      </c>
      <c r="X348" s="83" t="str">
        <f t="shared" ca="1" si="16"/>
        <v>[…]23/07/2025 13:18:44</v>
      </c>
      <c r="Y348" s="83" t="str">
        <f t="shared" ca="1" si="16"/>
        <v>[…]23/07/2025 13:18:44</v>
      </c>
      <c r="Z348" s="83" t="str">
        <f t="shared" ca="1" si="16"/>
        <v>[…]23/07/2025 13:18:44</v>
      </c>
      <c r="AA348" s="83" t="str">
        <f t="shared" ca="1" si="16"/>
        <v>[…]23/07/2025 13:18:44</v>
      </c>
      <c r="AB348" s="83" t="str">
        <f t="shared" ca="1" si="16"/>
        <v>[…]23/07/2025 13:18:44</v>
      </c>
      <c r="AC348" s="83" t="str">
        <f t="shared" ca="1" si="16"/>
        <v>[…]23/07/2025 13:18:44</v>
      </c>
      <c r="AD348" s="83" t="str">
        <f t="shared" ca="1" si="16"/>
        <v>[…]23/07/2025 13:18:44</v>
      </c>
      <c r="AE348" s="83" t="str">
        <f t="shared" ca="1" si="16"/>
        <v>[…]23/07/2025 13:18:44</v>
      </c>
      <c r="AF348" s="83" t="str">
        <f t="shared" ca="1" si="16"/>
        <v>[…]23/07/2025 13:18:44</v>
      </c>
      <c r="AG348" s="83" t="str">
        <f t="shared" ca="1" si="16"/>
        <v>[…]23/07/2025 13:18:44</v>
      </c>
      <c r="AH348" s="83" t="str">
        <f t="shared" ca="1" si="16"/>
        <v>[…]23/07/2025 13:18:44</v>
      </c>
    </row>
    <row r="349" spans="2:34" hidden="1" x14ac:dyDescent="0.45">
      <c r="B349" s="11" t="s">
        <v>97</v>
      </c>
      <c r="C349" s="11" t="str">
        <f>_xlfn.XLOOKUP($B349,FD_Lists!$B$4:$B$25,FD_Lists!C$4:C$25)</f>
        <v>Severn Trent Water</v>
      </c>
      <c r="D349" s="11" t="str">
        <f>_xlfn.XLOOKUP($B349,FD_Lists!$B$4:$B$25,FD_Lists!D$4:D$25)</f>
        <v>England</v>
      </c>
      <c r="E349" s="11" t="str">
        <f>_xlfn.XLOOKUP($B349,FD_Lists!$B$4:$B$25,FD_Lists!E$4:E$25)</f>
        <v>Company</v>
      </c>
      <c r="F349" s="11" t="str">
        <f>_xlfn.XLOOKUP($B349,FD_Lists!$B$4:$B$25,FD_Lists!F$4:F$25)</f>
        <v>WaSC</v>
      </c>
      <c r="G349" s="12" t="s">
        <v>109</v>
      </c>
      <c r="H349" s="98"/>
      <c r="I349" s="13" t="str">
        <f t="shared" si="15"/>
        <v>SVE</v>
      </c>
      <c r="J349" s="13" t="s">
        <v>548</v>
      </c>
      <c r="K349" s="13"/>
      <c r="L349" s="13" t="s">
        <v>119</v>
      </c>
      <c r="M349" s="14" t="e">
        <f>VLOOKUP($H349, F_Outputs_Mapping!$B$5:$F$23, 2, FALSE)</f>
        <v>#N/A</v>
      </c>
      <c r="N349" s="14" t="e">
        <f>VLOOKUP($H349, F_Outputs_Mapping!$B$5:$F$23, 3, FALSE)</f>
        <v>#N/A</v>
      </c>
      <c r="O349" s="14" t="e">
        <f>VLOOKUP($H349, F_Outputs_Mapping!$B$5:$F$23, 4, FALSE)</f>
        <v>#N/A</v>
      </c>
      <c r="P349" s="83" t="str">
        <f t="shared" ca="1" si="17"/>
        <v>[…]23/07/2025 13:18:44</v>
      </c>
      <c r="Q349" s="83" t="str">
        <f t="shared" ca="1" si="16"/>
        <v>[…]23/07/2025 13:18:44</v>
      </c>
      <c r="R349" s="83" t="str">
        <f t="shared" ca="1" si="16"/>
        <v>[…]23/07/2025 13:18:44</v>
      </c>
      <c r="S349" s="83" t="str">
        <f t="shared" ca="1" si="16"/>
        <v>[…]23/07/2025 13:18:44</v>
      </c>
      <c r="T349" s="83" t="str">
        <f t="shared" ca="1" si="16"/>
        <v>[…]23/07/2025 13:18:44</v>
      </c>
      <c r="U349" s="83" t="str">
        <f t="shared" ca="1" si="16"/>
        <v>[…]23/07/2025 13:18:44</v>
      </c>
      <c r="V349" s="83" t="str">
        <f t="shared" ca="1" si="16"/>
        <v>[…]23/07/2025 13:18:44</v>
      </c>
      <c r="W349" s="83" t="str">
        <f t="shared" ca="1" si="16"/>
        <v>[…]23/07/2025 13:18:44</v>
      </c>
      <c r="X349" s="83" t="str">
        <f t="shared" ca="1" si="16"/>
        <v>[…]23/07/2025 13:18:44</v>
      </c>
      <c r="Y349" s="83" t="str">
        <f t="shared" ca="1" si="16"/>
        <v>[…]23/07/2025 13:18:44</v>
      </c>
      <c r="Z349" s="83" t="str">
        <f t="shared" ca="1" si="16"/>
        <v>[…]23/07/2025 13:18:44</v>
      </c>
      <c r="AA349" s="83" t="str">
        <f t="shared" ca="1" si="16"/>
        <v>[…]23/07/2025 13:18:44</v>
      </c>
      <c r="AB349" s="83" t="str">
        <f t="shared" ca="1" si="16"/>
        <v>[…]23/07/2025 13:18:44</v>
      </c>
      <c r="AC349" s="83" t="str">
        <f t="shared" ca="1" si="16"/>
        <v>[…]23/07/2025 13:18:44</v>
      </c>
      <c r="AD349" s="83" t="str">
        <f t="shared" ca="1" si="16"/>
        <v>[…]23/07/2025 13:18:44</v>
      </c>
      <c r="AE349" s="83" t="str">
        <f t="shared" ca="1" si="16"/>
        <v>[…]23/07/2025 13:18:44</v>
      </c>
      <c r="AF349" s="83" t="str">
        <f t="shared" ca="1" si="16"/>
        <v>[…]23/07/2025 13:18:44</v>
      </c>
      <c r="AG349" s="83" t="str">
        <f t="shared" ca="1" si="16"/>
        <v>[…]23/07/2025 13:18:44</v>
      </c>
      <c r="AH349" s="83" t="str">
        <f t="shared" ca="1" si="16"/>
        <v>[…]23/07/2025 13:18:44</v>
      </c>
    </row>
    <row r="350" spans="2:34" hidden="1" x14ac:dyDescent="0.45">
      <c r="B350" s="11" t="s">
        <v>99</v>
      </c>
      <c r="C350" s="11" t="str">
        <f>_xlfn.XLOOKUP($B350,FD_Lists!$B$4:$B$25,FD_Lists!C$4:C$25)</f>
        <v>Southern Water</v>
      </c>
      <c r="D350" s="11" t="str">
        <f>_xlfn.XLOOKUP($B350,FD_Lists!$B$4:$B$25,FD_Lists!D$4:D$25)</f>
        <v>England</v>
      </c>
      <c r="E350" s="11" t="str">
        <f>_xlfn.XLOOKUP($B350,FD_Lists!$B$4:$B$25,FD_Lists!E$4:E$25)</f>
        <v>Company</v>
      </c>
      <c r="F350" s="11" t="str">
        <f>_xlfn.XLOOKUP($B350,FD_Lists!$B$4:$B$25,FD_Lists!F$4:F$25)</f>
        <v>WaSC</v>
      </c>
      <c r="G350" s="12" t="s">
        <v>109</v>
      </c>
      <c r="H350" s="98"/>
      <c r="I350" s="13" t="str">
        <f t="shared" si="15"/>
        <v>SRN</v>
      </c>
      <c r="J350" s="13" t="s">
        <v>548</v>
      </c>
      <c r="K350" s="13"/>
      <c r="L350" s="13" t="s">
        <v>119</v>
      </c>
      <c r="M350" s="14" t="e">
        <f>VLOOKUP($H350, F_Outputs_Mapping!$B$5:$F$23, 2, FALSE)</f>
        <v>#N/A</v>
      </c>
      <c r="N350" s="14" t="e">
        <f>VLOOKUP($H350, F_Outputs_Mapping!$B$5:$F$23, 3, FALSE)</f>
        <v>#N/A</v>
      </c>
      <c r="O350" s="14" t="e">
        <f>VLOOKUP($H350, F_Outputs_Mapping!$B$5:$F$23, 4, FALSE)</f>
        <v>#N/A</v>
      </c>
      <c r="P350" s="83" t="str">
        <f t="shared" ca="1" si="17"/>
        <v>[…]23/07/2025 13:18:44</v>
      </c>
      <c r="Q350" s="83" t="str">
        <f t="shared" ca="1" si="16"/>
        <v>[…]23/07/2025 13:18:44</v>
      </c>
      <c r="R350" s="83" t="str">
        <f t="shared" ca="1" si="16"/>
        <v>[…]23/07/2025 13:18:44</v>
      </c>
      <c r="S350" s="83" t="str">
        <f t="shared" ca="1" si="16"/>
        <v>[…]23/07/2025 13:18:44</v>
      </c>
      <c r="T350" s="83" t="str">
        <f t="shared" ca="1" si="16"/>
        <v>[…]23/07/2025 13:18:44</v>
      </c>
      <c r="U350" s="83" t="str">
        <f t="shared" ca="1" si="16"/>
        <v>[…]23/07/2025 13:18:44</v>
      </c>
      <c r="V350" s="83" t="str">
        <f t="shared" ca="1" si="16"/>
        <v>[…]23/07/2025 13:18:44</v>
      </c>
      <c r="W350" s="83" t="str">
        <f t="shared" ca="1" si="16"/>
        <v>[…]23/07/2025 13:18:44</v>
      </c>
      <c r="X350" s="83" t="str">
        <f t="shared" ca="1" si="16"/>
        <v>[…]23/07/2025 13:18:44</v>
      </c>
      <c r="Y350" s="83" t="str">
        <f t="shared" ca="1" si="16"/>
        <v>[…]23/07/2025 13:18:44</v>
      </c>
      <c r="Z350" s="83" t="str">
        <f t="shared" ca="1" si="16"/>
        <v>[…]23/07/2025 13:18:44</v>
      </c>
      <c r="AA350" s="83" t="str">
        <f t="shared" ca="1" si="16"/>
        <v>[…]23/07/2025 13:18:44</v>
      </c>
      <c r="AB350" s="83" t="str">
        <f t="shared" ca="1" si="16"/>
        <v>[…]23/07/2025 13:18:44</v>
      </c>
      <c r="AC350" s="83" t="str">
        <f t="shared" ca="1" si="16"/>
        <v>[…]23/07/2025 13:18:44</v>
      </c>
      <c r="AD350" s="83" t="str">
        <f t="shared" ca="1" si="16"/>
        <v>[…]23/07/2025 13:18:44</v>
      </c>
      <c r="AE350" s="83" t="str">
        <f t="shared" ca="1" si="16"/>
        <v>[…]23/07/2025 13:18:44</v>
      </c>
      <c r="AF350" s="83" t="str">
        <f t="shared" ca="1" si="16"/>
        <v>[…]23/07/2025 13:18:44</v>
      </c>
      <c r="AG350" s="83" t="str">
        <f t="shared" ca="1" si="16"/>
        <v>[…]23/07/2025 13:18:44</v>
      </c>
      <c r="AH350" s="83" t="str">
        <f t="shared" ca="1" si="16"/>
        <v>[…]23/07/2025 13:18:44</v>
      </c>
    </row>
    <row r="351" spans="2:34" hidden="1" x14ac:dyDescent="0.45">
      <c r="B351" s="11" t="s">
        <v>100</v>
      </c>
      <c r="C351" s="11" t="str">
        <f>_xlfn.XLOOKUP($B351,FD_Lists!$B$4:$B$25,FD_Lists!C$4:C$25)</f>
        <v>Thames Water</v>
      </c>
      <c r="D351" s="11" t="str">
        <f>_xlfn.XLOOKUP($B351,FD_Lists!$B$4:$B$25,FD_Lists!D$4:D$25)</f>
        <v>England</v>
      </c>
      <c r="E351" s="11" t="str">
        <f>_xlfn.XLOOKUP($B351,FD_Lists!$B$4:$B$25,FD_Lists!E$4:E$25)</f>
        <v>Company</v>
      </c>
      <c r="F351" s="11" t="str">
        <f>_xlfn.XLOOKUP($B351,FD_Lists!$B$4:$B$25,FD_Lists!F$4:F$25)</f>
        <v>WaSC</v>
      </c>
      <c r="G351" s="12" t="s">
        <v>109</v>
      </c>
      <c r="H351" s="98"/>
      <c r="I351" s="13" t="str">
        <f t="shared" si="15"/>
        <v>TMS</v>
      </c>
      <c r="J351" s="13" t="s">
        <v>548</v>
      </c>
      <c r="K351" s="13"/>
      <c r="L351" s="13" t="s">
        <v>119</v>
      </c>
      <c r="M351" s="14" t="e">
        <f>VLOOKUP($H351, F_Outputs_Mapping!$B$5:$F$23, 2, FALSE)</f>
        <v>#N/A</v>
      </c>
      <c r="N351" s="14" t="e">
        <f>VLOOKUP($H351, F_Outputs_Mapping!$B$5:$F$23, 3, FALSE)</f>
        <v>#N/A</v>
      </c>
      <c r="O351" s="14" t="e">
        <f>VLOOKUP($H351, F_Outputs_Mapping!$B$5:$F$23, 4, FALSE)</f>
        <v>#N/A</v>
      </c>
      <c r="P351" s="83" t="str">
        <f t="shared" ca="1" si="17"/>
        <v>[…]23/07/2025 13:18:44</v>
      </c>
      <c r="Q351" s="83" t="str">
        <f t="shared" ca="1" si="16"/>
        <v>[…]23/07/2025 13:18:44</v>
      </c>
      <c r="R351" s="83" t="str">
        <f t="shared" ca="1" si="16"/>
        <v>[…]23/07/2025 13:18:44</v>
      </c>
      <c r="S351" s="83" t="str">
        <f t="shared" ca="1" si="16"/>
        <v>[…]23/07/2025 13:18:44</v>
      </c>
      <c r="T351" s="83" t="str">
        <f t="shared" ca="1" si="16"/>
        <v>[…]23/07/2025 13:18:44</v>
      </c>
      <c r="U351" s="83" t="str">
        <f t="shared" ca="1" si="16"/>
        <v>[…]23/07/2025 13:18:44</v>
      </c>
      <c r="V351" s="83" t="str">
        <f t="shared" ca="1" si="16"/>
        <v>[…]23/07/2025 13:18:44</v>
      </c>
      <c r="W351" s="83" t="str">
        <f t="shared" ca="1" si="16"/>
        <v>[…]23/07/2025 13:18:44</v>
      </c>
      <c r="X351" s="83" t="str">
        <f t="shared" ca="1" si="16"/>
        <v>[…]23/07/2025 13:18:44</v>
      </c>
      <c r="Y351" s="83" t="str">
        <f t="shared" ca="1" si="16"/>
        <v>[…]23/07/2025 13:18:44</v>
      </c>
      <c r="Z351" s="83" t="str">
        <f t="shared" ca="1" si="16"/>
        <v>[…]23/07/2025 13:18:44</v>
      </c>
      <c r="AA351" s="83" t="str">
        <f t="shared" ca="1" si="16"/>
        <v>[…]23/07/2025 13:18:44</v>
      </c>
      <c r="AB351" s="83" t="str">
        <f t="shared" ca="1" si="16"/>
        <v>[…]23/07/2025 13:18:44</v>
      </c>
      <c r="AC351" s="83" t="str">
        <f t="shared" ca="1" si="16"/>
        <v>[…]23/07/2025 13:18:44</v>
      </c>
      <c r="AD351" s="83" t="str">
        <f t="shared" ca="1" si="16"/>
        <v>[…]23/07/2025 13:18:44</v>
      </c>
      <c r="AE351" s="83" t="str">
        <f t="shared" ca="1" si="16"/>
        <v>[…]23/07/2025 13:18:44</v>
      </c>
      <c r="AF351" s="83" t="str">
        <f t="shared" ca="1" si="16"/>
        <v>[…]23/07/2025 13:18:44</v>
      </c>
      <c r="AG351" s="83" t="str">
        <f t="shared" ca="1" si="16"/>
        <v>[…]23/07/2025 13:18:44</v>
      </c>
      <c r="AH351" s="83" t="str">
        <f t="shared" ca="1" si="16"/>
        <v>[…]23/07/2025 13:18:44</v>
      </c>
    </row>
    <row r="352" spans="2:34" hidden="1" x14ac:dyDescent="0.45">
      <c r="B352" s="11" t="s">
        <v>101</v>
      </c>
      <c r="C352" s="11" t="str">
        <f>_xlfn.XLOOKUP($B352,FD_Lists!$B$4:$B$25,FD_Lists!C$4:C$25)</f>
        <v xml:space="preserve">United Utilities </v>
      </c>
      <c r="D352" s="11" t="str">
        <f>_xlfn.XLOOKUP($B352,FD_Lists!$B$4:$B$25,FD_Lists!D$4:D$25)</f>
        <v>England</v>
      </c>
      <c r="E352" s="11" t="str">
        <f>_xlfn.XLOOKUP($B352,FD_Lists!$B$4:$B$25,FD_Lists!E$4:E$25)</f>
        <v>Company</v>
      </c>
      <c r="F352" s="11" t="str">
        <f>_xlfn.XLOOKUP($B352,FD_Lists!$B$4:$B$25,FD_Lists!F$4:F$25)</f>
        <v>WaSC</v>
      </c>
      <c r="G352" s="12" t="s">
        <v>109</v>
      </c>
      <c r="H352" s="98"/>
      <c r="I352" s="13" t="str">
        <f t="shared" si="15"/>
        <v>NWT</v>
      </c>
      <c r="J352" s="13" t="s">
        <v>548</v>
      </c>
      <c r="K352" s="13"/>
      <c r="L352" s="13" t="s">
        <v>119</v>
      </c>
      <c r="M352" s="14" t="e">
        <f>VLOOKUP($H352, F_Outputs_Mapping!$B$5:$F$23, 2, FALSE)</f>
        <v>#N/A</v>
      </c>
      <c r="N352" s="14" t="e">
        <f>VLOOKUP($H352, F_Outputs_Mapping!$B$5:$F$23, 3, FALSE)</f>
        <v>#N/A</v>
      </c>
      <c r="O352" s="14" t="e">
        <f>VLOOKUP($H352, F_Outputs_Mapping!$B$5:$F$23, 4, FALSE)</f>
        <v>#N/A</v>
      </c>
      <c r="P352" s="83" t="str">
        <f t="shared" ca="1" si="17"/>
        <v>[…]23/07/2025 13:18:44</v>
      </c>
      <c r="Q352" s="83" t="str">
        <f t="shared" ca="1" si="16"/>
        <v>[…]23/07/2025 13:18:44</v>
      </c>
      <c r="R352" s="83" t="str">
        <f t="shared" ca="1" si="16"/>
        <v>[…]23/07/2025 13:18:44</v>
      </c>
      <c r="S352" s="83" t="str">
        <f t="shared" ca="1" si="16"/>
        <v>[…]23/07/2025 13:18:44</v>
      </c>
      <c r="T352" s="83" t="str">
        <f t="shared" ca="1" si="16"/>
        <v>[…]23/07/2025 13:18:44</v>
      </c>
      <c r="U352" s="83" t="str">
        <f t="shared" ca="1" si="16"/>
        <v>[…]23/07/2025 13:18:44</v>
      </c>
      <c r="V352" s="83" t="str">
        <f t="shared" ca="1" si="16"/>
        <v>[…]23/07/2025 13:18:44</v>
      </c>
      <c r="W352" s="83" t="str">
        <f t="shared" ca="1" si="16"/>
        <v>[…]23/07/2025 13:18:44</v>
      </c>
      <c r="X352" s="83" t="str">
        <f t="shared" ca="1" si="16"/>
        <v>[…]23/07/2025 13:18:44</v>
      </c>
      <c r="Y352" s="83" t="str">
        <f t="shared" ca="1" si="16"/>
        <v>[…]23/07/2025 13:18:44</v>
      </c>
      <c r="Z352" s="83" t="str">
        <f t="shared" ca="1" si="16"/>
        <v>[…]23/07/2025 13:18:44</v>
      </c>
      <c r="AA352" s="83" t="str">
        <f t="shared" ca="1" si="16"/>
        <v>[…]23/07/2025 13:18:44</v>
      </c>
      <c r="AB352" s="83" t="str">
        <f t="shared" ca="1" si="16"/>
        <v>[…]23/07/2025 13:18:44</v>
      </c>
      <c r="AC352" s="83" t="str">
        <f t="shared" ca="1" si="16"/>
        <v>[…]23/07/2025 13:18:44</v>
      </c>
      <c r="AD352" s="83" t="str">
        <f t="shared" ca="1" si="16"/>
        <v>[…]23/07/2025 13:18:44</v>
      </c>
      <c r="AE352" s="83" t="str">
        <f t="shared" ca="1" si="16"/>
        <v>[…]23/07/2025 13:18:44</v>
      </c>
      <c r="AF352" s="83" t="str">
        <f t="shared" ca="1" si="16"/>
        <v>[…]23/07/2025 13:18:44</v>
      </c>
      <c r="AG352" s="83" t="str">
        <f t="shared" ca="1" si="16"/>
        <v>[…]23/07/2025 13:18:44</v>
      </c>
      <c r="AH352" s="83" t="str">
        <f t="shared" ca="1" si="16"/>
        <v>[…]23/07/2025 13:18:44</v>
      </c>
    </row>
    <row r="353" spans="2:34" hidden="1" x14ac:dyDescent="0.45">
      <c r="B353" s="11" t="s">
        <v>102</v>
      </c>
      <c r="C353" s="11" t="str">
        <f>_xlfn.XLOOKUP($B353,FD_Lists!$B$4:$B$25,FD_Lists!C$4:C$25)</f>
        <v>Wessex Water</v>
      </c>
      <c r="D353" s="11" t="str">
        <f>_xlfn.XLOOKUP($B353,FD_Lists!$B$4:$B$25,FD_Lists!D$4:D$25)</f>
        <v>England</v>
      </c>
      <c r="E353" s="11" t="str">
        <f>_xlfn.XLOOKUP($B353,FD_Lists!$B$4:$B$25,FD_Lists!E$4:E$25)</f>
        <v>Company</v>
      </c>
      <c r="F353" s="11" t="str">
        <f>_xlfn.XLOOKUP($B353,FD_Lists!$B$4:$B$25,FD_Lists!F$4:F$25)</f>
        <v>WaSC</v>
      </c>
      <c r="G353" s="12" t="s">
        <v>109</v>
      </c>
      <c r="H353" s="98"/>
      <c r="I353" s="13" t="str">
        <f t="shared" si="15"/>
        <v>WSX</v>
      </c>
      <c r="J353" s="13" t="s">
        <v>548</v>
      </c>
      <c r="K353" s="13"/>
      <c r="L353" s="13" t="s">
        <v>119</v>
      </c>
      <c r="M353" s="14" t="e">
        <f>VLOOKUP($H353, F_Outputs_Mapping!$B$5:$F$23, 2, FALSE)</f>
        <v>#N/A</v>
      </c>
      <c r="N353" s="14" t="e">
        <f>VLOOKUP($H353, F_Outputs_Mapping!$B$5:$F$23, 3, FALSE)</f>
        <v>#N/A</v>
      </c>
      <c r="O353" s="14" t="e">
        <f>VLOOKUP($H353, F_Outputs_Mapping!$B$5:$F$23, 4, FALSE)</f>
        <v>#N/A</v>
      </c>
      <c r="P353" s="83" t="str">
        <f t="shared" ca="1" si="17"/>
        <v>[…]23/07/2025 13:18:44</v>
      </c>
      <c r="Q353" s="83" t="str">
        <f t="shared" ca="1" si="16"/>
        <v>[…]23/07/2025 13:18:44</v>
      </c>
      <c r="R353" s="83" t="str">
        <f t="shared" ca="1" si="16"/>
        <v>[…]23/07/2025 13:18:44</v>
      </c>
      <c r="S353" s="83" t="str">
        <f t="shared" ca="1" si="16"/>
        <v>[…]23/07/2025 13:18:44</v>
      </c>
      <c r="T353" s="83" t="str">
        <f t="shared" ca="1" si="16"/>
        <v>[…]23/07/2025 13:18:44</v>
      </c>
      <c r="U353" s="83" t="str">
        <f t="shared" ca="1" si="16"/>
        <v>[…]23/07/2025 13:18:44</v>
      </c>
      <c r="V353" s="83" t="str">
        <f t="shared" ca="1" si="16"/>
        <v>[…]23/07/2025 13:18:44</v>
      </c>
      <c r="W353" s="83" t="str">
        <f t="shared" ca="1" si="16"/>
        <v>[…]23/07/2025 13:18:44</v>
      </c>
      <c r="X353" s="83" t="str">
        <f t="shared" ca="1" si="16"/>
        <v>[…]23/07/2025 13:18:44</v>
      </c>
      <c r="Y353" s="83" t="str">
        <f t="shared" ca="1" si="16"/>
        <v>[…]23/07/2025 13:18:44</v>
      </c>
      <c r="Z353" s="83" t="str">
        <f t="shared" ca="1" si="16"/>
        <v>[…]23/07/2025 13:18:44</v>
      </c>
      <c r="AA353" s="83" t="str">
        <f t="shared" ca="1" si="16"/>
        <v>[…]23/07/2025 13:18:44</v>
      </c>
      <c r="AB353" s="83" t="str">
        <f t="shared" ca="1" si="16"/>
        <v>[…]23/07/2025 13:18:44</v>
      </c>
      <c r="AC353" s="83" t="str">
        <f t="shared" ca="1" si="16"/>
        <v>[…]23/07/2025 13:18:44</v>
      </c>
      <c r="AD353" s="83" t="str">
        <f t="shared" ca="1" si="16"/>
        <v>[…]23/07/2025 13:18:44</v>
      </c>
      <c r="AE353" s="83" t="str">
        <f t="shared" ca="1" si="16"/>
        <v>[…]23/07/2025 13:18:44</v>
      </c>
      <c r="AF353" s="83" t="str">
        <f t="shared" ca="1" si="16"/>
        <v>[…]23/07/2025 13:18:44</v>
      </c>
      <c r="AG353" s="83" t="str">
        <f t="shared" ca="1" si="16"/>
        <v>[…]23/07/2025 13:18:44</v>
      </c>
      <c r="AH353" s="83" t="str">
        <f t="shared" ca="1" si="16"/>
        <v>[…]23/07/2025 13:18:44</v>
      </c>
    </row>
    <row r="354" spans="2:34" hidden="1" x14ac:dyDescent="0.45">
      <c r="B354" s="11" t="s">
        <v>103</v>
      </c>
      <c r="C354" s="11" t="str">
        <f>_xlfn.XLOOKUP($B354,FD_Lists!$B$4:$B$25,FD_Lists!C$4:C$25)</f>
        <v>Yorkshire Water</v>
      </c>
      <c r="D354" s="11" t="str">
        <f>_xlfn.XLOOKUP($B354,FD_Lists!$B$4:$B$25,FD_Lists!D$4:D$25)</f>
        <v>England</v>
      </c>
      <c r="E354" s="11" t="str">
        <f>_xlfn.XLOOKUP($B354,FD_Lists!$B$4:$B$25,FD_Lists!E$4:E$25)</f>
        <v>Company</v>
      </c>
      <c r="F354" s="11" t="str">
        <f>_xlfn.XLOOKUP($B354,FD_Lists!$B$4:$B$25,FD_Lists!F$4:F$25)</f>
        <v>WaSC</v>
      </c>
      <c r="G354" s="12" t="s">
        <v>109</v>
      </c>
      <c r="H354" s="98"/>
      <c r="I354" s="13" t="str">
        <f t="shared" si="15"/>
        <v>YKY</v>
      </c>
      <c r="J354" s="13" t="s">
        <v>548</v>
      </c>
      <c r="K354" s="13"/>
      <c r="L354" s="13" t="s">
        <v>119</v>
      </c>
      <c r="M354" s="14" t="e">
        <f>VLOOKUP($H354, F_Outputs_Mapping!$B$5:$F$23, 2, FALSE)</f>
        <v>#N/A</v>
      </c>
      <c r="N354" s="14" t="e">
        <f>VLOOKUP($H354, F_Outputs_Mapping!$B$5:$F$23, 3, FALSE)</f>
        <v>#N/A</v>
      </c>
      <c r="O354" s="14" t="e">
        <f>VLOOKUP($H354, F_Outputs_Mapping!$B$5:$F$23, 4, FALSE)</f>
        <v>#N/A</v>
      </c>
      <c r="P354" s="83" t="str">
        <f t="shared" ca="1" si="17"/>
        <v>[…]23/07/2025 13:18:44</v>
      </c>
      <c r="Q354" s="83" t="str">
        <f t="shared" ca="1" si="16"/>
        <v>[…]23/07/2025 13:18:44</v>
      </c>
      <c r="R354" s="83" t="str">
        <f t="shared" ca="1" si="16"/>
        <v>[…]23/07/2025 13:18:44</v>
      </c>
      <c r="S354" s="83" t="str">
        <f t="shared" ca="1" si="16"/>
        <v>[…]23/07/2025 13:18:44</v>
      </c>
      <c r="T354" s="83" t="str">
        <f t="shared" ca="1" si="16"/>
        <v>[…]23/07/2025 13:18:44</v>
      </c>
      <c r="U354" s="83" t="str">
        <f t="shared" ca="1" si="16"/>
        <v>[…]23/07/2025 13:18:44</v>
      </c>
      <c r="V354" s="83" t="str">
        <f t="shared" ca="1" si="16"/>
        <v>[…]23/07/2025 13:18:44</v>
      </c>
      <c r="W354" s="83" t="str">
        <f t="shared" ca="1" si="16"/>
        <v>[…]23/07/2025 13:18:44</v>
      </c>
      <c r="X354" s="83" t="str">
        <f t="shared" ca="1" si="16"/>
        <v>[…]23/07/2025 13:18:44</v>
      </c>
      <c r="Y354" s="83" t="str">
        <f t="shared" ca="1" si="16"/>
        <v>[…]23/07/2025 13:18:44</v>
      </c>
      <c r="Z354" s="83" t="str">
        <f t="shared" ca="1" si="16"/>
        <v>[…]23/07/2025 13:18:44</v>
      </c>
      <c r="AA354" s="83" t="str">
        <f t="shared" ca="1" si="16"/>
        <v>[…]23/07/2025 13:18:44</v>
      </c>
      <c r="AB354" s="83" t="str">
        <f t="shared" ca="1" si="16"/>
        <v>[…]23/07/2025 13:18:44</v>
      </c>
      <c r="AC354" s="83" t="str">
        <f t="shared" ca="1" si="16"/>
        <v>[…]23/07/2025 13:18:44</v>
      </c>
      <c r="AD354" s="83" t="str">
        <f t="shared" ca="1" si="16"/>
        <v>[…]23/07/2025 13:18:44</v>
      </c>
      <c r="AE354" s="83" t="str">
        <f t="shared" ca="1" si="16"/>
        <v>[…]23/07/2025 13:18:44</v>
      </c>
      <c r="AF354" s="83" t="str">
        <f t="shared" ca="1" si="16"/>
        <v>[…]23/07/2025 13:18:44</v>
      </c>
      <c r="AG354" s="83" t="str">
        <f t="shared" ca="1" si="16"/>
        <v>[…]23/07/2025 13:18:44</v>
      </c>
      <c r="AH354" s="83" t="str">
        <f t="shared" ca="1" si="16"/>
        <v>[…]23/07/2025 13:18:44</v>
      </c>
    </row>
    <row r="355" spans="2:34" hidden="1" x14ac:dyDescent="0.45">
      <c r="B355" s="11" t="s">
        <v>121</v>
      </c>
      <c r="C355" s="11" t="str">
        <f>_xlfn.XLOOKUP($B355,FD_Lists!$B$4:$B$25,FD_Lists!C$4:C$25)</f>
        <v>Affinity Water</v>
      </c>
      <c r="D355" s="11" t="str">
        <f>_xlfn.XLOOKUP($B355,FD_Lists!$B$4:$B$25,FD_Lists!D$4:D$25)</f>
        <v>England</v>
      </c>
      <c r="E355" s="11" t="str">
        <f>_xlfn.XLOOKUP($B355,FD_Lists!$B$4:$B$25,FD_Lists!E$4:E$25)</f>
        <v>Company</v>
      </c>
      <c r="F355" s="11" t="str">
        <f>_xlfn.XLOOKUP($B355,FD_Lists!$B$4:$B$25,FD_Lists!F$4:F$25)</f>
        <v>WoC</v>
      </c>
      <c r="G355" s="12" t="s">
        <v>109</v>
      </c>
      <c r="H355" s="98"/>
      <c r="I355" s="13" t="str">
        <f t="shared" si="15"/>
        <v>AFW</v>
      </c>
      <c r="J355" s="13" t="s">
        <v>548</v>
      </c>
      <c r="K355" s="13"/>
      <c r="L355" s="13" t="s">
        <v>119</v>
      </c>
      <c r="M355" s="14" t="e">
        <f>VLOOKUP($H355, F_Outputs_Mapping!$B$5:$F$23, 2, FALSE)</f>
        <v>#N/A</v>
      </c>
      <c r="N355" s="14" t="e">
        <f>VLOOKUP($H355, F_Outputs_Mapping!$B$5:$F$23, 3, FALSE)</f>
        <v>#N/A</v>
      </c>
      <c r="O355" s="14" t="e">
        <f>VLOOKUP($H355, F_Outputs_Mapping!$B$5:$F$23, 4, FALSE)</f>
        <v>#N/A</v>
      </c>
      <c r="P355" s="83" t="str">
        <f t="shared" ca="1" si="17"/>
        <v>[…]23/07/2025 13:18:44</v>
      </c>
      <c r="Q355" s="83" t="str">
        <f t="shared" ca="1" si="16"/>
        <v>[…]23/07/2025 13:18:44</v>
      </c>
      <c r="R355" s="83" t="str">
        <f t="shared" ca="1" si="16"/>
        <v>[…]23/07/2025 13:18:44</v>
      </c>
      <c r="S355" s="83" t="str">
        <f t="shared" ca="1" si="16"/>
        <v>[…]23/07/2025 13:18:44</v>
      </c>
      <c r="T355" s="83" t="str">
        <f t="shared" ca="1" si="16"/>
        <v>[…]23/07/2025 13:18:44</v>
      </c>
      <c r="U355" s="83" t="str">
        <f t="shared" ca="1" si="16"/>
        <v>[…]23/07/2025 13:18:44</v>
      </c>
      <c r="V355" s="83" t="str">
        <f t="shared" ca="1" si="16"/>
        <v>[…]23/07/2025 13:18:44</v>
      </c>
      <c r="W355" s="83" t="str">
        <f t="shared" ca="1" si="16"/>
        <v>[…]23/07/2025 13:18:44</v>
      </c>
      <c r="X355" s="83" t="str">
        <f t="shared" ca="1" si="16"/>
        <v>[…]23/07/2025 13:18:44</v>
      </c>
      <c r="Y355" s="83" t="str">
        <f t="shared" ca="1" si="16"/>
        <v>[…]23/07/2025 13:18:44</v>
      </c>
      <c r="Z355" s="83" t="str">
        <f t="shared" ca="1" si="16"/>
        <v>[…]23/07/2025 13:18:44</v>
      </c>
      <c r="AA355" s="83" t="str">
        <f t="shared" ca="1" si="16"/>
        <v>[…]23/07/2025 13:18:44</v>
      </c>
      <c r="AB355" s="83" t="str">
        <f t="shared" ca="1" si="16"/>
        <v>[…]23/07/2025 13:18:44</v>
      </c>
      <c r="AC355" s="83" t="str">
        <f t="shared" ca="1" si="16"/>
        <v>[…]23/07/2025 13:18:44</v>
      </c>
      <c r="AD355" s="83" t="str">
        <f t="shared" ca="1" si="16"/>
        <v>[…]23/07/2025 13:18:44</v>
      </c>
      <c r="AE355" s="83" t="str">
        <f t="shared" ca="1" si="16"/>
        <v>[…]23/07/2025 13:18:44</v>
      </c>
      <c r="AF355" s="83" t="str">
        <f t="shared" ca="1" si="16"/>
        <v>[…]23/07/2025 13:18:44</v>
      </c>
      <c r="AG355" s="83" t="str">
        <f t="shared" ca="1" si="16"/>
        <v>[…]23/07/2025 13:18:44</v>
      </c>
      <c r="AH355" s="83" t="str">
        <f t="shared" ca="1" si="16"/>
        <v>[…]23/07/2025 13:18:44</v>
      </c>
    </row>
    <row r="356" spans="2:34" hidden="1" x14ac:dyDescent="0.45">
      <c r="B356" s="11" t="s">
        <v>122</v>
      </c>
      <c r="C356" s="11" t="str">
        <f>_xlfn.XLOOKUP($B356,FD_Lists!$B$4:$B$25,FD_Lists!C$4:C$25)</f>
        <v>Portsmouth Water</v>
      </c>
      <c r="D356" s="11" t="str">
        <f>_xlfn.XLOOKUP($B356,FD_Lists!$B$4:$B$25,FD_Lists!D$4:D$25)</f>
        <v>England</v>
      </c>
      <c r="E356" s="11" t="str">
        <f>_xlfn.XLOOKUP($B356,FD_Lists!$B$4:$B$25,FD_Lists!E$4:E$25)</f>
        <v>Company</v>
      </c>
      <c r="F356" s="11" t="str">
        <f>_xlfn.XLOOKUP($B356,FD_Lists!$B$4:$B$25,FD_Lists!F$4:F$25)</f>
        <v>WoC</v>
      </c>
      <c r="G356" s="12" t="s">
        <v>109</v>
      </c>
      <c r="H356" s="98"/>
      <c r="I356" s="13" t="str">
        <f t="shared" si="15"/>
        <v>PRT</v>
      </c>
      <c r="J356" s="13" t="s">
        <v>548</v>
      </c>
      <c r="K356" s="13"/>
      <c r="L356" s="13" t="s">
        <v>119</v>
      </c>
      <c r="M356" s="14" t="e">
        <f>VLOOKUP($H356, F_Outputs_Mapping!$B$5:$F$23, 2, FALSE)</f>
        <v>#N/A</v>
      </c>
      <c r="N356" s="14" t="e">
        <f>VLOOKUP($H356, F_Outputs_Mapping!$B$5:$F$23, 3, FALSE)</f>
        <v>#N/A</v>
      </c>
      <c r="O356" s="14" t="e">
        <f>VLOOKUP($H356, F_Outputs_Mapping!$B$5:$F$23, 4, FALSE)</f>
        <v>#N/A</v>
      </c>
      <c r="P356" s="83" t="str">
        <f t="shared" ca="1" si="17"/>
        <v>[…]23/07/2025 13:18:44</v>
      </c>
      <c r="Q356" s="83" t="str">
        <f t="shared" ca="1" si="16"/>
        <v>[…]23/07/2025 13:18:44</v>
      </c>
      <c r="R356" s="83" t="str">
        <f t="shared" ca="1" si="16"/>
        <v>[…]23/07/2025 13:18:44</v>
      </c>
      <c r="S356" s="83" t="str">
        <f t="shared" ca="1" si="16"/>
        <v>[…]23/07/2025 13:18:44</v>
      </c>
      <c r="T356" s="83" t="str">
        <f t="shared" ca="1" si="16"/>
        <v>[…]23/07/2025 13:18:44</v>
      </c>
      <c r="U356" s="83" t="str">
        <f t="shared" ca="1" si="16"/>
        <v>[…]23/07/2025 13:18:44</v>
      </c>
      <c r="V356" s="83" t="str">
        <f t="shared" ca="1" si="16"/>
        <v>[…]23/07/2025 13:18:44</v>
      </c>
      <c r="W356" s="83" t="str">
        <f t="shared" ca="1" si="16"/>
        <v>[…]23/07/2025 13:18:44</v>
      </c>
      <c r="X356" s="83" t="str">
        <f t="shared" ca="1" si="16"/>
        <v>[…]23/07/2025 13:18:44</v>
      </c>
      <c r="Y356" s="83" t="str">
        <f t="shared" ca="1" si="16"/>
        <v>[…]23/07/2025 13:18:44</v>
      </c>
      <c r="Z356" s="83" t="str">
        <f t="shared" ca="1" si="16"/>
        <v>[…]23/07/2025 13:18:44</v>
      </c>
      <c r="AA356" s="83" t="str">
        <f t="shared" ca="1" si="16"/>
        <v>[…]23/07/2025 13:18:44</v>
      </c>
      <c r="AB356" s="83" t="str">
        <f t="shared" ca="1" si="16"/>
        <v>[…]23/07/2025 13:18:44</v>
      </c>
      <c r="AC356" s="83" t="str">
        <f t="shared" ca="1" si="16"/>
        <v>[…]23/07/2025 13:18:44</v>
      </c>
      <c r="AD356" s="83" t="str">
        <f t="shared" ca="1" si="16"/>
        <v>[…]23/07/2025 13:18:44</v>
      </c>
      <c r="AE356" s="83" t="str">
        <f t="shared" ca="1" si="16"/>
        <v>[…]23/07/2025 13:18:44</v>
      </c>
      <c r="AF356" s="83" t="str">
        <f t="shared" ca="1" si="16"/>
        <v>[…]23/07/2025 13:18:44</v>
      </c>
      <c r="AG356" s="83" t="str">
        <f t="shared" ca="1" si="16"/>
        <v>[…]23/07/2025 13:18:44</v>
      </c>
      <c r="AH356" s="83" t="str">
        <f t="shared" ca="1" si="16"/>
        <v>[…]23/07/2025 13:18:44</v>
      </c>
    </row>
    <row r="357" spans="2:34" hidden="1" x14ac:dyDescent="0.45">
      <c r="B357" s="11" t="s">
        <v>123</v>
      </c>
      <c r="C357" s="11" t="str">
        <f>_xlfn.XLOOKUP($B357,FD_Lists!$B$4:$B$25,FD_Lists!C$4:C$25)</f>
        <v>South East Water</v>
      </c>
      <c r="D357" s="11" t="str">
        <f>_xlfn.XLOOKUP($B357,FD_Lists!$B$4:$B$25,FD_Lists!D$4:D$25)</f>
        <v>England</v>
      </c>
      <c r="E357" s="11" t="str">
        <f>_xlfn.XLOOKUP($B357,FD_Lists!$B$4:$B$25,FD_Lists!E$4:E$25)</f>
        <v>Company</v>
      </c>
      <c r="F357" s="11" t="str">
        <f>_xlfn.XLOOKUP($B357,FD_Lists!$B$4:$B$25,FD_Lists!F$4:F$25)</f>
        <v>WoC</v>
      </c>
      <c r="G357" s="12" t="s">
        <v>109</v>
      </c>
      <c r="H357" s="98"/>
      <c r="I357" s="13" t="str">
        <f t="shared" si="15"/>
        <v>SEW</v>
      </c>
      <c r="J357" s="13" t="s">
        <v>548</v>
      </c>
      <c r="K357" s="13"/>
      <c r="L357" s="13" t="s">
        <v>119</v>
      </c>
      <c r="M357" s="14" t="e">
        <f>VLOOKUP($H357, F_Outputs_Mapping!$B$5:$F$23, 2, FALSE)</f>
        <v>#N/A</v>
      </c>
      <c r="N357" s="14" t="e">
        <f>VLOOKUP($H357, F_Outputs_Mapping!$B$5:$F$23, 3, FALSE)</f>
        <v>#N/A</v>
      </c>
      <c r="O357" s="14" t="e">
        <f>VLOOKUP($H357, F_Outputs_Mapping!$B$5:$F$23, 4, FALSE)</f>
        <v>#N/A</v>
      </c>
      <c r="P357" s="83" t="str">
        <f t="shared" ca="1" si="17"/>
        <v>[…]23/07/2025 13:18:44</v>
      </c>
      <c r="Q357" s="83" t="str">
        <f t="shared" ca="1" si="16"/>
        <v>[…]23/07/2025 13:18:44</v>
      </c>
      <c r="R357" s="83" t="str">
        <f t="shared" ca="1" si="16"/>
        <v>[…]23/07/2025 13:18:44</v>
      </c>
      <c r="S357" s="83" t="str">
        <f t="shared" ca="1" si="16"/>
        <v>[…]23/07/2025 13:18:44</v>
      </c>
      <c r="T357" s="83" t="str">
        <f t="shared" ca="1" si="16"/>
        <v>[…]23/07/2025 13:18:44</v>
      </c>
      <c r="U357" s="83" t="str">
        <f t="shared" ca="1" si="16"/>
        <v>[…]23/07/2025 13:18:44</v>
      </c>
      <c r="V357" s="83" t="str">
        <f t="shared" ca="1" si="16"/>
        <v>[…]23/07/2025 13:18:44</v>
      </c>
      <c r="W357" s="83" t="str">
        <f t="shared" ca="1" si="16"/>
        <v>[…]23/07/2025 13:18:44</v>
      </c>
      <c r="X357" s="83" t="str">
        <f t="shared" ca="1" si="16"/>
        <v>[…]23/07/2025 13:18:44</v>
      </c>
      <c r="Y357" s="83" t="str">
        <f t="shared" ca="1" si="16"/>
        <v>[…]23/07/2025 13:18:44</v>
      </c>
      <c r="Z357" s="83" t="str">
        <f t="shared" ca="1" si="16"/>
        <v>[…]23/07/2025 13:18:44</v>
      </c>
      <c r="AA357" s="83" t="str">
        <f t="shared" ca="1" si="16"/>
        <v>[…]23/07/2025 13:18:44</v>
      </c>
      <c r="AB357" s="83" t="str">
        <f t="shared" ca="1" si="16"/>
        <v>[…]23/07/2025 13:18:44</v>
      </c>
      <c r="AC357" s="83" t="str">
        <f t="shared" ca="1" si="16"/>
        <v>[…]23/07/2025 13:18:44</v>
      </c>
      <c r="AD357" s="83" t="str">
        <f t="shared" ca="1" si="16"/>
        <v>[…]23/07/2025 13:18:44</v>
      </c>
      <c r="AE357" s="83" t="str">
        <f t="shared" ca="1" si="16"/>
        <v>[…]23/07/2025 13:18:44</v>
      </c>
      <c r="AF357" s="83" t="str">
        <f t="shared" ca="1" si="16"/>
        <v>[…]23/07/2025 13:18:44</v>
      </c>
      <c r="AG357" s="83" t="str">
        <f t="shared" ca="1" si="16"/>
        <v>[…]23/07/2025 13:18:44</v>
      </c>
      <c r="AH357" s="83" t="str">
        <f t="shared" ca="1" si="16"/>
        <v>[…]23/07/2025 13:18:44</v>
      </c>
    </row>
    <row r="358" spans="2:34" hidden="1" x14ac:dyDescent="0.45">
      <c r="B358" s="11" t="s">
        <v>124</v>
      </c>
      <c r="C358" s="11" t="str">
        <f>_xlfn.XLOOKUP($B358,FD_Lists!$B$4:$B$25,FD_Lists!C$4:C$25)</f>
        <v>South Staffordshire Water</v>
      </c>
      <c r="D358" s="11" t="str">
        <f>_xlfn.XLOOKUP($B358,FD_Lists!$B$4:$B$25,FD_Lists!D$4:D$25)</f>
        <v>England</v>
      </c>
      <c r="E358" s="11" t="str">
        <f>_xlfn.XLOOKUP($B358,FD_Lists!$B$4:$B$25,FD_Lists!E$4:E$25)</f>
        <v>Company</v>
      </c>
      <c r="F358" s="11" t="str">
        <f>_xlfn.XLOOKUP($B358,FD_Lists!$B$4:$B$25,FD_Lists!F$4:F$25)</f>
        <v>WoC</v>
      </c>
      <c r="G358" s="12" t="s">
        <v>109</v>
      </c>
      <c r="H358" s="98"/>
      <c r="I358" s="13" t="str">
        <f t="shared" si="15"/>
        <v>SSC</v>
      </c>
      <c r="J358" s="13" t="s">
        <v>548</v>
      </c>
      <c r="K358" s="13"/>
      <c r="L358" s="13" t="s">
        <v>119</v>
      </c>
      <c r="M358" s="14" t="e">
        <f>VLOOKUP($H358, F_Outputs_Mapping!$B$5:$F$23, 2, FALSE)</f>
        <v>#N/A</v>
      </c>
      <c r="N358" s="14" t="e">
        <f>VLOOKUP($H358, F_Outputs_Mapping!$B$5:$F$23, 3, FALSE)</f>
        <v>#N/A</v>
      </c>
      <c r="O358" s="14" t="e">
        <f>VLOOKUP($H358, F_Outputs_Mapping!$B$5:$F$23, 4, FALSE)</f>
        <v>#N/A</v>
      </c>
      <c r="P358" s="83" t="str">
        <f t="shared" ca="1" si="17"/>
        <v>[…]23/07/2025 13:18:44</v>
      </c>
      <c r="Q358" s="83" t="str">
        <f t="shared" ca="1" si="16"/>
        <v>[…]23/07/2025 13:18:44</v>
      </c>
      <c r="R358" s="83" t="str">
        <f t="shared" ca="1" si="16"/>
        <v>[…]23/07/2025 13:18:44</v>
      </c>
      <c r="S358" s="83" t="str">
        <f t="shared" ca="1" si="16"/>
        <v>[…]23/07/2025 13:18:44</v>
      </c>
      <c r="T358" s="83" t="str">
        <f t="shared" ca="1" si="16"/>
        <v>[…]23/07/2025 13:18:44</v>
      </c>
      <c r="U358" s="83" t="str">
        <f t="shared" ca="1" si="16"/>
        <v>[…]23/07/2025 13:18:44</v>
      </c>
      <c r="V358" s="83" t="str">
        <f t="shared" ca="1" si="16"/>
        <v>[…]23/07/2025 13:18:44</v>
      </c>
      <c r="W358" s="83" t="str">
        <f t="shared" ca="1" si="16"/>
        <v>[…]23/07/2025 13:18:44</v>
      </c>
      <c r="X358" s="83" t="str">
        <f t="shared" ca="1" si="16"/>
        <v>[…]23/07/2025 13:18:44</v>
      </c>
      <c r="Y358" s="83" t="str">
        <f t="shared" ca="1" si="16"/>
        <v>[…]23/07/2025 13:18:44</v>
      </c>
      <c r="Z358" s="83" t="str">
        <f t="shared" ca="1" si="16"/>
        <v>[…]23/07/2025 13:18:44</v>
      </c>
      <c r="AA358" s="83" t="str">
        <f t="shared" ca="1" si="16"/>
        <v>[…]23/07/2025 13:18:44</v>
      </c>
      <c r="AB358" s="83" t="str">
        <f t="shared" ca="1" si="16"/>
        <v>[…]23/07/2025 13:18:44</v>
      </c>
      <c r="AC358" s="83" t="str">
        <f t="shared" ca="1" si="16"/>
        <v>[…]23/07/2025 13:18:44</v>
      </c>
      <c r="AD358" s="83" t="str">
        <f t="shared" ca="1" si="16"/>
        <v>[…]23/07/2025 13:18:44</v>
      </c>
      <c r="AE358" s="83" t="str">
        <f t="shared" ca="1" si="16"/>
        <v>[…]23/07/2025 13:18:44</v>
      </c>
      <c r="AF358" s="83" t="str">
        <f t="shared" ca="1" si="16"/>
        <v>[…]23/07/2025 13:18:44</v>
      </c>
      <c r="AG358" s="83" t="str">
        <f t="shared" ca="1" si="16"/>
        <v>[…]23/07/2025 13:18:44</v>
      </c>
      <c r="AH358" s="83" t="str">
        <f t="shared" ca="1" si="16"/>
        <v>[…]23/07/2025 13:18:44</v>
      </c>
    </row>
    <row r="359" spans="2:34" hidden="1" x14ac:dyDescent="0.45">
      <c r="B359" s="11" t="s">
        <v>125</v>
      </c>
      <c r="C359" s="11" t="str">
        <f>_xlfn.XLOOKUP($B359,FD_Lists!$B$4:$B$25,FD_Lists!C$4:C$25)</f>
        <v>SES Water</v>
      </c>
      <c r="D359" s="11" t="str">
        <f>_xlfn.XLOOKUP($B359,FD_Lists!$B$4:$B$25,FD_Lists!D$4:D$25)</f>
        <v>England</v>
      </c>
      <c r="E359" s="11" t="str">
        <f>_xlfn.XLOOKUP($B359,FD_Lists!$B$4:$B$25,FD_Lists!E$4:E$25)</f>
        <v>Company</v>
      </c>
      <c r="F359" s="11" t="str">
        <f>_xlfn.XLOOKUP($B359,FD_Lists!$B$4:$B$25,FD_Lists!F$4:F$25)</f>
        <v>WoC</v>
      </c>
      <c r="G359" s="12" t="s">
        <v>109</v>
      </c>
      <c r="H359" s="98"/>
      <c r="I359" s="13" t="str">
        <f t="shared" si="15"/>
        <v>SES</v>
      </c>
      <c r="J359" s="13" t="s">
        <v>548</v>
      </c>
      <c r="K359" s="13"/>
      <c r="L359" s="13" t="s">
        <v>119</v>
      </c>
      <c r="M359" s="14" t="e">
        <f>VLOOKUP($H359, F_Outputs_Mapping!$B$5:$F$23, 2, FALSE)</f>
        <v>#N/A</v>
      </c>
      <c r="N359" s="14" t="e">
        <f>VLOOKUP($H359, F_Outputs_Mapping!$B$5:$F$23, 3, FALSE)</f>
        <v>#N/A</v>
      </c>
      <c r="O359" s="14" t="e">
        <f>VLOOKUP($H359, F_Outputs_Mapping!$B$5:$F$23, 4, FALSE)</f>
        <v>#N/A</v>
      </c>
      <c r="P359" s="83" t="str">
        <f t="shared" ca="1" si="17"/>
        <v>[…]23/07/2025 13:18:44</v>
      </c>
      <c r="Q359" s="83" t="str">
        <f t="shared" ca="1" si="16"/>
        <v>[…]23/07/2025 13:18:44</v>
      </c>
      <c r="R359" s="83" t="str">
        <f t="shared" ca="1" si="16"/>
        <v>[…]23/07/2025 13:18:44</v>
      </c>
      <c r="S359" s="83" t="str">
        <f t="shared" ca="1" si="16"/>
        <v>[…]23/07/2025 13:18:44</v>
      </c>
      <c r="T359" s="83" t="str">
        <f t="shared" ref="T359:AH361" ca="1" si="18">CONCATENATE("[…]", TEXT(NOW(),"dd/mm/yyy hh:mm:ss"))</f>
        <v>[…]23/07/2025 13:18:44</v>
      </c>
      <c r="U359" s="83" t="str">
        <f t="shared" ca="1" si="18"/>
        <v>[…]23/07/2025 13:18:44</v>
      </c>
      <c r="V359" s="83" t="str">
        <f t="shared" ca="1" si="18"/>
        <v>[…]23/07/2025 13:18:44</v>
      </c>
      <c r="W359" s="83" t="str">
        <f t="shared" ca="1" si="18"/>
        <v>[…]23/07/2025 13:18:44</v>
      </c>
      <c r="X359" s="83" t="str">
        <f t="shared" ca="1" si="18"/>
        <v>[…]23/07/2025 13:18:44</v>
      </c>
      <c r="Y359" s="83" t="str">
        <f t="shared" ca="1" si="18"/>
        <v>[…]23/07/2025 13:18:44</v>
      </c>
      <c r="Z359" s="83" t="str">
        <f t="shared" ca="1" si="18"/>
        <v>[…]23/07/2025 13:18:44</v>
      </c>
      <c r="AA359" s="83" t="str">
        <f t="shared" ca="1" si="18"/>
        <v>[…]23/07/2025 13:18:44</v>
      </c>
      <c r="AB359" s="83" t="str">
        <f t="shared" ca="1" si="18"/>
        <v>[…]23/07/2025 13:18:44</v>
      </c>
      <c r="AC359" s="83" t="str">
        <f t="shared" ca="1" si="18"/>
        <v>[…]23/07/2025 13:18:44</v>
      </c>
      <c r="AD359" s="83" t="str">
        <f t="shared" ca="1" si="18"/>
        <v>[…]23/07/2025 13:18:44</v>
      </c>
      <c r="AE359" s="83" t="str">
        <f t="shared" ca="1" si="18"/>
        <v>[…]23/07/2025 13:18:44</v>
      </c>
      <c r="AF359" s="83" t="str">
        <f t="shared" ca="1" si="18"/>
        <v>[…]23/07/2025 13:18:44</v>
      </c>
      <c r="AG359" s="83" t="str">
        <f t="shared" ca="1" si="18"/>
        <v>[…]23/07/2025 13:18:44</v>
      </c>
      <c r="AH359" s="83" t="str">
        <f t="shared" ca="1" si="18"/>
        <v>[…]23/07/2025 13:18:44</v>
      </c>
    </row>
    <row r="360" spans="2:34" hidden="1" x14ac:dyDescent="0.45">
      <c r="B360" s="11" t="s">
        <v>98</v>
      </c>
      <c r="C360" s="11" t="str">
        <f>_xlfn.XLOOKUP($B360,FD_Lists!$B$4:$B$25,FD_Lists!C$4:C$25)</f>
        <v>South West Water</v>
      </c>
      <c r="D360" s="11" t="str">
        <f>_xlfn.XLOOKUP($B360,FD_Lists!$B$4:$B$25,FD_Lists!D$4:D$25)</f>
        <v>England</v>
      </c>
      <c r="E360" s="11" t="str">
        <f>_xlfn.XLOOKUP($B360,FD_Lists!$B$4:$B$25,FD_Lists!E$4:E$25)</f>
        <v>Company</v>
      </c>
      <c r="F360" s="11" t="str">
        <f>_xlfn.XLOOKUP($B360,FD_Lists!$B$4:$B$25,FD_Lists!F$4:F$25)</f>
        <v>WaSC</v>
      </c>
      <c r="G360" s="12" t="s">
        <v>109</v>
      </c>
      <c r="H360" s="98"/>
      <c r="I360" s="13" t="str">
        <f t="shared" si="15"/>
        <v>SWB</v>
      </c>
      <c r="J360" s="13" t="s">
        <v>548</v>
      </c>
      <c r="K360" s="13"/>
      <c r="L360" s="13" t="s">
        <v>119</v>
      </c>
      <c r="M360" s="14" t="e">
        <f>VLOOKUP($H360, F_Outputs_Mapping!$B$5:$F$23, 2, FALSE)</f>
        <v>#N/A</v>
      </c>
      <c r="N360" s="14" t="e">
        <f>VLOOKUP($H360, F_Outputs_Mapping!$B$5:$F$23, 3, FALSE)</f>
        <v>#N/A</v>
      </c>
      <c r="O360" s="14" t="e">
        <f>VLOOKUP($H360, F_Outputs_Mapping!$B$5:$F$23, 4, FALSE)</f>
        <v>#N/A</v>
      </c>
      <c r="P360" s="83" t="str">
        <f t="shared" ca="1" si="17"/>
        <v>[…]23/07/2025 13:18:44</v>
      </c>
      <c r="Q360" s="83" t="str">
        <f t="shared" ca="1" si="17"/>
        <v>[…]23/07/2025 13:18:44</v>
      </c>
      <c r="R360" s="83" t="str">
        <f t="shared" ca="1" si="17"/>
        <v>[…]23/07/2025 13:18:44</v>
      </c>
      <c r="S360" s="83" t="str">
        <f t="shared" ca="1" si="17"/>
        <v>[…]23/07/2025 13:18:44</v>
      </c>
      <c r="T360" s="83" t="str">
        <f t="shared" ca="1" si="17"/>
        <v>[…]23/07/2025 13:18:44</v>
      </c>
      <c r="U360" s="83" t="str">
        <f t="shared" ca="1" si="17"/>
        <v>[…]23/07/2025 13:18:44</v>
      </c>
      <c r="V360" s="83" t="str">
        <f t="shared" ca="1" si="17"/>
        <v>[…]23/07/2025 13:18:44</v>
      </c>
      <c r="W360" s="83" t="str">
        <f t="shared" ca="1" si="17"/>
        <v>[…]23/07/2025 13:18:44</v>
      </c>
      <c r="X360" s="83" t="str">
        <f t="shared" ca="1" si="17"/>
        <v>[…]23/07/2025 13:18:44</v>
      </c>
      <c r="Y360" s="83" t="str">
        <f t="shared" ca="1" si="17"/>
        <v>[…]23/07/2025 13:18:44</v>
      </c>
      <c r="Z360" s="83" t="str">
        <f t="shared" ca="1" si="17"/>
        <v>[…]23/07/2025 13:18:44</v>
      </c>
      <c r="AA360" s="83" t="str">
        <f t="shared" ca="1" si="17"/>
        <v>[…]23/07/2025 13:18:44</v>
      </c>
      <c r="AB360" s="83" t="str">
        <f t="shared" ca="1" si="17"/>
        <v>[…]23/07/2025 13:18:44</v>
      </c>
      <c r="AC360" s="83" t="str">
        <f t="shared" ca="1" si="17"/>
        <v>[…]23/07/2025 13:18:44</v>
      </c>
      <c r="AD360" s="83" t="str">
        <f t="shared" ca="1" si="17"/>
        <v>[…]23/07/2025 13:18:44</v>
      </c>
      <c r="AE360" s="83" t="str">
        <f t="shared" ca="1" si="17"/>
        <v>[…]23/07/2025 13:18:44</v>
      </c>
      <c r="AF360" s="83" t="str">
        <f t="shared" ca="1" si="18"/>
        <v>[…]23/07/2025 13:18:44</v>
      </c>
      <c r="AG360" s="83" t="str">
        <f t="shared" ca="1" si="18"/>
        <v>[…]23/07/2025 13:18:44</v>
      </c>
      <c r="AH360" s="83" t="str">
        <f t="shared" ca="1" si="18"/>
        <v>[…]23/07/2025 13:18:44</v>
      </c>
    </row>
    <row r="361" spans="2:34" hidden="1" x14ac:dyDescent="0.45">
      <c r="B361" s="11" t="s">
        <v>126</v>
      </c>
      <c r="C361" s="11" t="str">
        <f>_xlfn.XLOOKUP($B361,FD_Lists!$B$4:$B$25,FD_Lists!C$4:C$25)</f>
        <v>Bristol Water</v>
      </c>
      <c r="D361" s="11" t="str">
        <f>_xlfn.XLOOKUP($B361,FD_Lists!$B$4:$B$25,FD_Lists!D$4:D$25)</f>
        <v>England</v>
      </c>
      <c r="E361" s="11" t="str">
        <f>_xlfn.XLOOKUP($B361,FD_Lists!$B$4:$B$25,FD_Lists!E$4:E$25)</f>
        <v>Company</v>
      </c>
      <c r="F361" s="11" t="str">
        <f>_xlfn.XLOOKUP($B361,FD_Lists!$B$4:$B$25,FD_Lists!F$4:F$25)</f>
        <v>WoC</v>
      </c>
      <c r="G361" s="12" t="s">
        <v>109</v>
      </c>
      <c r="H361" s="98"/>
      <c r="I361" s="13" t="str">
        <f t="shared" si="15"/>
        <v>BRL</v>
      </c>
      <c r="J361" s="13" t="s">
        <v>548</v>
      </c>
      <c r="K361" s="13"/>
      <c r="L361" s="13" t="s">
        <v>119</v>
      </c>
      <c r="M361" s="14" t="e">
        <f>VLOOKUP($H361, F_Outputs_Mapping!$B$5:$F$23, 2, FALSE)</f>
        <v>#N/A</v>
      </c>
      <c r="N361" s="14" t="e">
        <f>VLOOKUP($H361, F_Outputs_Mapping!$B$5:$F$23, 3, FALSE)</f>
        <v>#N/A</v>
      </c>
      <c r="O361" s="14" t="e">
        <f>VLOOKUP($H361, F_Outputs_Mapping!$B$5:$F$23, 4, FALSE)</f>
        <v>#N/A</v>
      </c>
      <c r="P361" s="83" t="str">
        <f t="shared" ca="1" si="17"/>
        <v>[…]23/07/2025 13:18:44</v>
      </c>
      <c r="Q361" s="83" t="str">
        <f t="shared" ca="1" si="17"/>
        <v>[…]23/07/2025 13:18:44</v>
      </c>
      <c r="R361" s="83" t="str">
        <f t="shared" ca="1" si="17"/>
        <v>[…]23/07/2025 13:18:44</v>
      </c>
      <c r="S361" s="83" t="str">
        <f t="shared" ca="1" si="17"/>
        <v>[…]23/07/2025 13:18:44</v>
      </c>
      <c r="T361" s="83" t="str">
        <f t="shared" ca="1" si="17"/>
        <v>[…]23/07/2025 13:18:44</v>
      </c>
      <c r="U361" s="83" t="str">
        <f t="shared" ca="1" si="17"/>
        <v>[…]23/07/2025 13:18:44</v>
      </c>
      <c r="V361" s="83" t="str">
        <f t="shared" ca="1" si="17"/>
        <v>[…]23/07/2025 13:18:44</v>
      </c>
      <c r="W361" s="83" t="str">
        <f t="shared" ca="1" si="17"/>
        <v>[…]23/07/2025 13:18:44</v>
      </c>
      <c r="X361" s="83" t="str">
        <f t="shared" ca="1" si="17"/>
        <v>[…]23/07/2025 13:18:44</v>
      </c>
      <c r="Y361" s="83" t="str">
        <f t="shared" ca="1" si="17"/>
        <v>[…]23/07/2025 13:18:44</v>
      </c>
      <c r="Z361" s="83" t="str">
        <f t="shared" ca="1" si="17"/>
        <v>[…]23/07/2025 13:18:44</v>
      </c>
      <c r="AA361" s="83" t="str">
        <f t="shared" ca="1" si="17"/>
        <v>[…]23/07/2025 13:18:44</v>
      </c>
      <c r="AB361" s="83" t="str">
        <f t="shared" ca="1" si="17"/>
        <v>[…]23/07/2025 13:18:44</v>
      </c>
      <c r="AC361" s="83" t="str">
        <f t="shared" ca="1" si="17"/>
        <v>[…]23/07/2025 13:18:44</v>
      </c>
      <c r="AD361" s="83" t="str">
        <f t="shared" ca="1" si="17"/>
        <v>[…]23/07/2025 13:18:44</v>
      </c>
      <c r="AE361" s="83" t="str">
        <f t="shared" ca="1" si="17"/>
        <v>[…]23/07/2025 13:18:44</v>
      </c>
      <c r="AF361" s="83" t="str">
        <f t="shared" ca="1" si="18"/>
        <v>[…]23/07/2025 13:18:44</v>
      </c>
      <c r="AG361" s="83" t="str">
        <f t="shared" ca="1" si="18"/>
        <v>[…]23/07/2025 13:18:44</v>
      </c>
      <c r="AH361" s="83" t="str">
        <f t="shared" ca="1" si="18"/>
        <v>[…]23/07/2025 13:18:44</v>
      </c>
    </row>
    <row r="362" spans="2:34" hidden="1" x14ac:dyDescent="0.45">
      <c r="B362" s="10" t="s">
        <v>73</v>
      </c>
      <c r="C362" s="11" t="str">
        <f>_xlfn.XLOOKUP($B362,FD_Lists!$B$4:$B$25,FD_Lists!C$4:C$25)</f>
        <v>Anglian Water</v>
      </c>
      <c r="D362" s="11" t="str">
        <f>_xlfn.XLOOKUP($B362,FD_Lists!$B$4:$B$25,FD_Lists!D$4:D$25)</f>
        <v>England</v>
      </c>
      <c r="E362" s="11" t="str">
        <f>_xlfn.XLOOKUP($B362,FD_Lists!$B$4:$B$25,FD_Lists!E$4:E$25)</f>
        <v>Company</v>
      </c>
      <c r="F362" s="11" t="str">
        <f>_xlfn.XLOOKUP($B362,FD_Lists!$B$4:$B$25,FD_Lists!F$4:F$25)</f>
        <v>WaSC</v>
      </c>
      <c r="G362" s="12" t="s">
        <v>109</v>
      </c>
      <c r="H362" s="98"/>
      <c r="I362" s="13" t="str">
        <f t="shared" si="11"/>
        <v>ANH</v>
      </c>
      <c r="J362" s="13" t="s">
        <v>548</v>
      </c>
      <c r="K362" s="13"/>
      <c r="L362" s="13" t="s">
        <v>119</v>
      </c>
      <c r="M362" s="14" t="e">
        <f>VLOOKUP($H362, F_Outputs_Mapping!$B$5:$F$23, 2, FALSE)</f>
        <v>#N/A</v>
      </c>
      <c r="N362" s="14" t="e">
        <f>VLOOKUP($H362, F_Outputs_Mapping!$B$5:$F$23, 3, FALSE)</f>
        <v>#N/A</v>
      </c>
      <c r="O362" s="14" t="e">
        <f>VLOOKUP($H362, F_Outputs_Mapping!$B$5:$F$23, 4, FALSE)</f>
        <v>#N/A</v>
      </c>
      <c r="P362" s="127" t="str">
        <f ca="1">MID(CELL("filename"),SEARCH("[",CELL("filename"))+1,SEARCH("]",CELL("filename"))-SEARCH("[",CELL("filename"))-1)</f>
        <v>Republish_20250721_PR24-FD-CA13-Storm-Overflow_v2.xlsx</v>
      </c>
      <c r="Q362" s="127" t="str">
        <f t="shared" ref="Q362:AH377" ca="1" si="19">MID(CELL("filename"),SEARCH("[",CELL("filename"))+1,SEARCH("]",CELL("filename"))-SEARCH("[",CELL("filename"))-1)</f>
        <v>Republish_20250721_PR24-FD-CA13-Storm-Overflow_v2.xlsx</v>
      </c>
      <c r="R362" s="127" t="str">
        <f t="shared" ca="1" si="19"/>
        <v>Republish_20250721_PR24-FD-CA13-Storm-Overflow_v2.xlsx</v>
      </c>
      <c r="S362" s="127" t="str">
        <f t="shared" ca="1" si="19"/>
        <v>Republish_20250721_PR24-FD-CA13-Storm-Overflow_v2.xlsx</v>
      </c>
      <c r="T362" s="127" t="str">
        <f t="shared" ca="1" si="19"/>
        <v>Republish_20250721_PR24-FD-CA13-Storm-Overflow_v2.xlsx</v>
      </c>
      <c r="U362" s="127" t="str">
        <f t="shared" ca="1" si="19"/>
        <v>Republish_20250721_PR24-FD-CA13-Storm-Overflow_v2.xlsx</v>
      </c>
      <c r="V362" s="127" t="str">
        <f t="shared" ca="1" si="19"/>
        <v>Republish_20250721_PR24-FD-CA13-Storm-Overflow_v2.xlsx</v>
      </c>
      <c r="W362" s="127" t="str">
        <f t="shared" ca="1" si="19"/>
        <v>Republish_20250721_PR24-FD-CA13-Storm-Overflow_v2.xlsx</v>
      </c>
      <c r="X362" s="127" t="str">
        <f t="shared" ca="1" si="19"/>
        <v>Republish_20250721_PR24-FD-CA13-Storm-Overflow_v2.xlsx</v>
      </c>
      <c r="Y362" s="127" t="str">
        <f t="shared" ca="1" si="19"/>
        <v>Republish_20250721_PR24-FD-CA13-Storm-Overflow_v2.xlsx</v>
      </c>
      <c r="Z362" s="127" t="str">
        <f t="shared" ca="1" si="19"/>
        <v>Republish_20250721_PR24-FD-CA13-Storm-Overflow_v2.xlsx</v>
      </c>
      <c r="AA362" s="127" t="str">
        <f t="shared" ca="1" si="19"/>
        <v>Republish_20250721_PR24-FD-CA13-Storm-Overflow_v2.xlsx</v>
      </c>
      <c r="AB362" s="127" t="str">
        <f t="shared" ca="1" si="19"/>
        <v>Republish_20250721_PR24-FD-CA13-Storm-Overflow_v2.xlsx</v>
      </c>
      <c r="AC362" s="127" t="str">
        <f t="shared" ca="1" si="19"/>
        <v>Republish_20250721_PR24-FD-CA13-Storm-Overflow_v2.xlsx</v>
      </c>
      <c r="AD362" s="127" t="str">
        <f t="shared" ca="1" si="19"/>
        <v>Republish_20250721_PR24-FD-CA13-Storm-Overflow_v2.xlsx</v>
      </c>
      <c r="AE362" s="127" t="str">
        <f t="shared" ca="1" si="19"/>
        <v>Republish_20250721_PR24-FD-CA13-Storm-Overflow_v2.xlsx</v>
      </c>
      <c r="AF362" s="127" t="str">
        <f t="shared" ca="1" si="19"/>
        <v>Republish_20250721_PR24-FD-CA13-Storm-Overflow_v2.xlsx</v>
      </c>
      <c r="AG362" s="127" t="str">
        <f t="shared" ca="1" si="19"/>
        <v>Republish_20250721_PR24-FD-CA13-Storm-Overflow_v2.xlsx</v>
      </c>
      <c r="AH362" s="127" t="str">
        <f t="shared" ca="1" si="19"/>
        <v>Republish_20250721_PR24-FD-CA13-Storm-Overflow_v2.xlsx</v>
      </c>
    </row>
    <row r="363" spans="2:34" hidden="1" x14ac:dyDescent="0.45">
      <c r="B363" s="11" t="s">
        <v>94</v>
      </c>
      <c r="C363" s="11" t="str">
        <f>_xlfn.XLOOKUP($B363,FD_Lists!$B$4:$B$25,FD_Lists!C$4:C$25)</f>
        <v>Dŵr Cymru</v>
      </c>
      <c r="D363" s="11" t="str">
        <f>_xlfn.XLOOKUP($B363,FD_Lists!$B$4:$B$25,FD_Lists!D$4:D$25)</f>
        <v>Wales</v>
      </c>
      <c r="E363" s="11" t="str">
        <f>_xlfn.XLOOKUP($B363,FD_Lists!$B$4:$B$25,FD_Lists!E$4:E$25)</f>
        <v>Company</v>
      </c>
      <c r="F363" s="11" t="str">
        <f>_xlfn.XLOOKUP($B363,FD_Lists!$B$4:$B$25,FD_Lists!F$4:F$25)</f>
        <v>WaSC</v>
      </c>
      <c r="G363" s="12" t="s">
        <v>109</v>
      </c>
      <c r="H363" s="98"/>
      <c r="I363" s="13" t="str">
        <f t="shared" si="11"/>
        <v>WSH</v>
      </c>
      <c r="J363" s="13" t="s">
        <v>548</v>
      </c>
      <c r="K363" s="13"/>
      <c r="L363" s="13" t="s">
        <v>119</v>
      </c>
      <c r="M363" s="14" t="e">
        <f>VLOOKUP($H363, F_Outputs_Mapping!$B$5:$F$23, 2, FALSE)</f>
        <v>#N/A</v>
      </c>
      <c r="N363" s="14" t="e">
        <f>VLOOKUP($H363, F_Outputs_Mapping!$B$5:$F$23, 3, FALSE)</f>
        <v>#N/A</v>
      </c>
      <c r="O363" s="14" t="e">
        <f>VLOOKUP($H363, F_Outputs_Mapping!$B$5:$F$23, 4, FALSE)</f>
        <v>#N/A</v>
      </c>
      <c r="P363" s="127" t="str">
        <f t="shared" ref="P363:AE378" ca="1" si="20">MID(CELL("filename"),SEARCH("[",CELL("filename"))+1,SEARCH("]",CELL("filename"))-SEARCH("[",CELL("filename"))-1)</f>
        <v>Republish_20250721_PR24-FD-CA13-Storm-Overflow_v2.xlsx</v>
      </c>
      <c r="Q363" s="127" t="str">
        <f t="shared" ca="1" si="20"/>
        <v>Republish_20250721_PR24-FD-CA13-Storm-Overflow_v2.xlsx</v>
      </c>
      <c r="R363" s="127" t="str">
        <f t="shared" ca="1" si="20"/>
        <v>Republish_20250721_PR24-FD-CA13-Storm-Overflow_v2.xlsx</v>
      </c>
      <c r="S363" s="127" t="str">
        <f t="shared" ca="1" si="20"/>
        <v>Republish_20250721_PR24-FD-CA13-Storm-Overflow_v2.xlsx</v>
      </c>
      <c r="T363" s="127" t="str">
        <f t="shared" ca="1" si="20"/>
        <v>Republish_20250721_PR24-FD-CA13-Storm-Overflow_v2.xlsx</v>
      </c>
      <c r="U363" s="127" t="str">
        <f t="shared" ca="1" si="20"/>
        <v>Republish_20250721_PR24-FD-CA13-Storm-Overflow_v2.xlsx</v>
      </c>
      <c r="V363" s="127" t="str">
        <f t="shared" ca="1" si="20"/>
        <v>Republish_20250721_PR24-FD-CA13-Storm-Overflow_v2.xlsx</v>
      </c>
      <c r="W363" s="127" t="str">
        <f t="shared" ca="1" si="20"/>
        <v>Republish_20250721_PR24-FD-CA13-Storm-Overflow_v2.xlsx</v>
      </c>
      <c r="X363" s="127" t="str">
        <f t="shared" ca="1" si="20"/>
        <v>Republish_20250721_PR24-FD-CA13-Storm-Overflow_v2.xlsx</v>
      </c>
      <c r="Y363" s="127" t="str">
        <f t="shared" ca="1" si="20"/>
        <v>Republish_20250721_PR24-FD-CA13-Storm-Overflow_v2.xlsx</v>
      </c>
      <c r="Z363" s="127" t="str">
        <f t="shared" ca="1" si="20"/>
        <v>Republish_20250721_PR24-FD-CA13-Storm-Overflow_v2.xlsx</v>
      </c>
      <c r="AA363" s="127" t="str">
        <f t="shared" ca="1" si="20"/>
        <v>Republish_20250721_PR24-FD-CA13-Storm-Overflow_v2.xlsx</v>
      </c>
      <c r="AB363" s="127" t="str">
        <f t="shared" ca="1" si="20"/>
        <v>Republish_20250721_PR24-FD-CA13-Storm-Overflow_v2.xlsx</v>
      </c>
      <c r="AC363" s="127" t="str">
        <f t="shared" ca="1" si="20"/>
        <v>Republish_20250721_PR24-FD-CA13-Storm-Overflow_v2.xlsx</v>
      </c>
      <c r="AD363" s="127" t="str">
        <f t="shared" ca="1" si="20"/>
        <v>Republish_20250721_PR24-FD-CA13-Storm-Overflow_v2.xlsx</v>
      </c>
      <c r="AE363" s="127" t="str">
        <f t="shared" ca="1" si="20"/>
        <v>Republish_20250721_PR24-FD-CA13-Storm-Overflow_v2.xlsx</v>
      </c>
      <c r="AF363" s="127" t="str">
        <f t="shared" ca="1" si="19"/>
        <v>Republish_20250721_PR24-FD-CA13-Storm-Overflow_v2.xlsx</v>
      </c>
      <c r="AG363" s="127" t="str">
        <f t="shared" ca="1" si="19"/>
        <v>Republish_20250721_PR24-FD-CA13-Storm-Overflow_v2.xlsx</v>
      </c>
      <c r="AH363" s="127" t="str">
        <f t="shared" ca="1" si="19"/>
        <v>Republish_20250721_PR24-FD-CA13-Storm-Overflow_v2.xlsx</v>
      </c>
    </row>
    <row r="364" spans="2:34" hidden="1" x14ac:dyDescent="0.45">
      <c r="B364" s="11" t="s">
        <v>95</v>
      </c>
      <c r="C364" s="11" t="str">
        <f>_xlfn.XLOOKUP($B364,FD_Lists!$B$4:$B$25,FD_Lists!C$4:C$25)</f>
        <v>Hafren Dyfrdwy</v>
      </c>
      <c r="D364" s="11" t="str">
        <f>_xlfn.XLOOKUP($B364,FD_Lists!$B$4:$B$25,FD_Lists!D$4:D$25)</f>
        <v>Wales</v>
      </c>
      <c r="E364" s="11" t="str">
        <f>_xlfn.XLOOKUP($B364,FD_Lists!$B$4:$B$25,FD_Lists!E$4:E$25)</f>
        <v>Company</v>
      </c>
      <c r="F364" s="11" t="str">
        <f>_xlfn.XLOOKUP($B364,FD_Lists!$B$4:$B$25,FD_Lists!F$4:F$25)</f>
        <v>WaSC</v>
      </c>
      <c r="G364" s="12" t="s">
        <v>109</v>
      </c>
      <c r="H364" s="98"/>
      <c r="I364" s="13" t="str">
        <f t="shared" si="11"/>
        <v>HDD</v>
      </c>
      <c r="J364" s="13" t="s">
        <v>548</v>
      </c>
      <c r="K364" s="13"/>
      <c r="L364" s="13" t="s">
        <v>119</v>
      </c>
      <c r="M364" s="14" t="e">
        <f>VLOOKUP($H364, F_Outputs_Mapping!$B$5:$F$23, 2, FALSE)</f>
        <v>#N/A</v>
      </c>
      <c r="N364" s="14" t="e">
        <f>VLOOKUP($H364, F_Outputs_Mapping!$B$5:$F$23, 3, FALSE)</f>
        <v>#N/A</v>
      </c>
      <c r="O364" s="14" t="e">
        <f>VLOOKUP($H364, F_Outputs_Mapping!$B$5:$F$23, 4, FALSE)</f>
        <v>#N/A</v>
      </c>
      <c r="P364" s="127" t="str">
        <f t="shared" ca="1" si="20"/>
        <v>Republish_20250721_PR24-FD-CA13-Storm-Overflow_v2.xlsx</v>
      </c>
      <c r="Q364" s="127" t="str">
        <f t="shared" ca="1" si="20"/>
        <v>Republish_20250721_PR24-FD-CA13-Storm-Overflow_v2.xlsx</v>
      </c>
      <c r="R364" s="127" t="str">
        <f t="shared" ca="1" si="20"/>
        <v>Republish_20250721_PR24-FD-CA13-Storm-Overflow_v2.xlsx</v>
      </c>
      <c r="S364" s="127" t="str">
        <f t="shared" ca="1" si="20"/>
        <v>Republish_20250721_PR24-FD-CA13-Storm-Overflow_v2.xlsx</v>
      </c>
      <c r="T364" s="127" t="str">
        <f t="shared" ca="1" si="20"/>
        <v>Republish_20250721_PR24-FD-CA13-Storm-Overflow_v2.xlsx</v>
      </c>
      <c r="U364" s="127" t="str">
        <f t="shared" ca="1" si="20"/>
        <v>Republish_20250721_PR24-FD-CA13-Storm-Overflow_v2.xlsx</v>
      </c>
      <c r="V364" s="127" t="str">
        <f t="shared" ca="1" si="20"/>
        <v>Republish_20250721_PR24-FD-CA13-Storm-Overflow_v2.xlsx</v>
      </c>
      <c r="W364" s="127" t="str">
        <f t="shared" ca="1" si="20"/>
        <v>Republish_20250721_PR24-FD-CA13-Storm-Overflow_v2.xlsx</v>
      </c>
      <c r="X364" s="127" t="str">
        <f t="shared" ca="1" si="20"/>
        <v>Republish_20250721_PR24-FD-CA13-Storm-Overflow_v2.xlsx</v>
      </c>
      <c r="Y364" s="127" t="str">
        <f t="shared" ca="1" si="20"/>
        <v>Republish_20250721_PR24-FD-CA13-Storm-Overflow_v2.xlsx</v>
      </c>
      <c r="Z364" s="127" t="str">
        <f t="shared" ca="1" si="20"/>
        <v>Republish_20250721_PR24-FD-CA13-Storm-Overflow_v2.xlsx</v>
      </c>
      <c r="AA364" s="127" t="str">
        <f t="shared" ca="1" si="20"/>
        <v>Republish_20250721_PR24-FD-CA13-Storm-Overflow_v2.xlsx</v>
      </c>
      <c r="AB364" s="127" t="str">
        <f t="shared" ca="1" si="20"/>
        <v>Republish_20250721_PR24-FD-CA13-Storm-Overflow_v2.xlsx</v>
      </c>
      <c r="AC364" s="127" t="str">
        <f t="shared" ca="1" si="20"/>
        <v>Republish_20250721_PR24-FD-CA13-Storm-Overflow_v2.xlsx</v>
      </c>
      <c r="AD364" s="127" t="str">
        <f t="shared" ca="1" si="20"/>
        <v>Republish_20250721_PR24-FD-CA13-Storm-Overflow_v2.xlsx</v>
      </c>
      <c r="AE364" s="127" t="str">
        <f t="shared" ca="1" si="20"/>
        <v>Republish_20250721_PR24-FD-CA13-Storm-Overflow_v2.xlsx</v>
      </c>
      <c r="AF364" s="127" t="str">
        <f t="shared" ca="1" si="19"/>
        <v>Republish_20250721_PR24-FD-CA13-Storm-Overflow_v2.xlsx</v>
      </c>
      <c r="AG364" s="127" t="str">
        <f t="shared" ca="1" si="19"/>
        <v>Republish_20250721_PR24-FD-CA13-Storm-Overflow_v2.xlsx</v>
      </c>
      <c r="AH364" s="127" t="str">
        <f t="shared" ca="1" si="19"/>
        <v>Republish_20250721_PR24-FD-CA13-Storm-Overflow_v2.xlsx</v>
      </c>
    </row>
    <row r="365" spans="2:34" hidden="1" x14ac:dyDescent="0.45">
      <c r="B365" s="11" t="s">
        <v>96</v>
      </c>
      <c r="C365" s="11" t="str">
        <f>_xlfn.XLOOKUP($B365,FD_Lists!$B$4:$B$25,FD_Lists!C$4:C$25)</f>
        <v>Northumbrian Water</v>
      </c>
      <c r="D365" s="11" t="str">
        <f>_xlfn.XLOOKUP($B365,FD_Lists!$B$4:$B$25,FD_Lists!D$4:D$25)</f>
        <v>England</v>
      </c>
      <c r="E365" s="11" t="str">
        <f>_xlfn.XLOOKUP($B365,FD_Lists!$B$4:$B$25,FD_Lists!E$4:E$25)</f>
        <v>Company</v>
      </c>
      <c r="F365" s="11" t="str">
        <f>_xlfn.XLOOKUP($B365,FD_Lists!$B$4:$B$25,FD_Lists!F$4:F$25)</f>
        <v>WaSC</v>
      </c>
      <c r="G365" s="12" t="s">
        <v>109</v>
      </c>
      <c r="H365" s="98"/>
      <c r="I365" s="13" t="str">
        <f t="shared" si="11"/>
        <v>NES</v>
      </c>
      <c r="J365" s="13" t="s">
        <v>548</v>
      </c>
      <c r="K365" s="13"/>
      <c r="L365" s="13" t="s">
        <v>119</v>
      </c>
      <c r="M365" s="14" t="e">
        <f>VLOOKUP($H365, F_Outputs_Mapping!$B$5:$F$23, 2, FALSE)</f>
        <v>#N/A</v>
      </c>
      <c r="N365" s="14" t="e">
        <f>VLOOKUP($H365, F_Outputs_Mapping!$B$5:$F$23, 3, FALSE)</f>
        <v>#N/A</v>
      </c>
      <c r="O365" s="14" t="e">
        <f>VLOOKUP($H365, F_Outputs_Mapping!$B$5:$F$23, 4, FALSE)</f>
        <v>#N/A</v>
      </c>
      <c r="P365" s="127" t="str">
        <f t="shared" ca="1" si="20"/>
        <v>Republish_20250721_PR24-FD-CA13-Storm-Overflow_v2.xlsx</v>
      </c>
      <c r="Q365" s="127" t="str">
        <f t="shared" ca="1" si="20"/>
        <v>Republish_20250721_PR24-FD-CA13-Storm-Overflow_v2.xlsx</v>
      </c>
      <c r="R365" s="127" t="str">
        <f t="shared" ca="1" si="20"/>
        <v>Republish_20250721_PR24-FD-CA13-Storm-Overflow_v2.xlsx</v>
      </c>
      <c r="S365" s="127" t="str">
        <f t="shared" ca="1" si="20"/>
        <v>Republish_20250721_PR24-FD-CA13-Storm-Overflow_v2.xlsx</v>
      </c>
      <c r="T365" s="127" t="str">
        <f t="shared" ca="1" si="20"/>
        <v>Republish_20250721_PR24-FD-CA13-Storm-Overflow_v2.xlsx</v>
      </c>
      <c r="U365" s="127" t="str">
        <f t="shared" ca="1" si="20"/>
        <v>Republish_20250721_PR24-FD-CA13-Storm-Overflow_v2.xlsx</v>
      </c>
      <c r="V365" s="127" t="str">
        <f t="shared" ca="1" si="20"/>
        <v>Republish_20250721_PR24-FD-CA13-Storm-Overflow_v2.xlsx</v>
      </c>
      <c r="W365" s="127" t="str">
        <f t="shared" ca="1" si="20"/>
        <v>Republish_20250721_PR24-FD-CA13-Storm-Overflow_v2.xlsx</v>
      </c>
      <c r="X365" s="127" t="str">
        <f t="shared" ca="1" si="20"/>
        <v>Republish_20250721_PR24-FD-CA13-Storm-Overflow_v2.xlsx</v>
      </c>
      <c r="Y365" s="127" t="str">
        <f t="shared" ca="1" si="20"/>
        <v>Republish_20250721_PR24-FD-CA13-Storm-Overflow_v2.xlsx</v>
      </c>
      <c r="Z365" s="127" t="str">
        <f t="shared" ca="1" si="20"/>
        <v>Republish_20250721_PR24-FD-CA13-Storm-Overflow_v2.xlsx</v>
      </c>
      <c r="AA365" s="127" t="str">
        <f t="shared" ca="1" si="20"/>
        <v>Republish_20250721_PR24-FD-CA13-Storm-Overflow_v2.xlsx</v>
      </c>
      <c r="AB365" s="127" t="str">
        <f t="shared" ca="1" si="20"/>
        <v>Republish_20250721_PR24-FD-CA13-Storm-Overflow_v2.xlsx</v>
      </c>
      <c r="AC365" s="127" t="str">
        <f t="shared" ca="1" si="20"/>
        <v>Republish_20250721_PR24-FD-CA13-Storm-Overflow_v2.xlsx</v>
      </c>
      <c r="AD365" s="127" t="str">
        <f t="shared" ca="1" si="20"/>
        <v>Republish_20250721_PR24-FD-CA13-Storm-Overflow_v2.xlsx</v>
      </c>
      <c r="AE365" s="127" t="str">
        <f t="shared" ca="1" si="20"/>
        <v>Republish_20250721_PR24-FD-CA13-Storm-Overflow_v2.xlsx</v>
      </c>
      <c r="AF365" s="127" t="str">
        <f t="shared" ca="1" si="19"/>
        <v>Republish_20250721_PR24-FD-CA13-Storm-Overflow_v2.xlsx</v>
      </c>
      <c r="AG365" s="127" t="str">
        <f t="shared" ca="1" si="19"/>
        <v>Republish_20250721_PR24-FD-CA13-Storm-Overflow_v2.xlsx</v>
      </c>
      <c r="AH365" s="127" t="str">
        <f t="shared" ca="1" si="19"/>
        <v>Republish_20250721_PR24-FD-CA13-Storm-Overflow_v2.xlsx</v>
      </c>
    </row>
    <row r="366" spans="2:34" hidden="1" x14ac:dyDescent="0.45">
      <c r="B366" s="11" t="s">
        <v>97</v>
      </c>
      <c r="C366" s="11" t="str">
        <f>_xlfn.XLOOKUP($B366,FD_Lists!$B$4:$B$25,FD_Lists!C$4:C$25)</f>
        <v>Severn Trent Water</v>
      </c>
      <c r="D366" s="11" t="str">
        <f>_xlfn.XLOOKUP($B366,FD_Lists!$B$4:$B$25,FD_Lists!D$4:D$25)</f>
        <v>England</v>
      </c>
      <c r="E366" s="11" t="str">
        <f>_xlfn.XLOOKUP($B366,FD_Lists!$B$4:$B$25,FD_Lists!E$4:E$25)</f>
        <v>Company</v>
      </c>
      <c r="F366" s="11" t="str">
        <f>_xlfn.XLOOKUP($B366,FD_Lists!$B$4:$B$25,FD_Lists!F$4:F$25)</f>
        <v>WaSC</v>
      </c>
      <c r="G366" s="12" t="s">
        <v>109</v>
      </c>
      <c r="H366" s="98"/>
      <c r="I366" s="13" t="str">
        <f t="shared" si="11"/>
        <v>SVE</v>
      </c>
      <c r="J366" s="13" t="s">
        <v>548</v>
      </c>
      <c r="K366" s="13"/>
      <c r="L366" s="13" t="s">
        <v>119</v>
      </c>
      <c r="M366" s="14" t="e">
        <f>VLOOKUP($H366, F_Outputs_Mapping!$B$5:$F$23, 2, FALSE)</f>
        <v>#N/A</v>
      </c>
      <c r="N366" s="14" t="e">
        <f>VLOOKUP($H366, F_Outputs_Mapping!$B$5:$F$23, 3, FALSE)</f>
        <v>#N/A</v>
      </c>
      <c r="O366" s="14" t="e">
        <f>VLOOKUP($H366, F_Outputs_Mapping!$B$5:$F$23, 4, FALSE)</f>
        <v>#N/A</v>
      </c>
      <c r="P366" s="127" t="str">
        <f t="shared" ca="1" si="20"/>
        <v>Republish_20250721_PR24-FD-CA13-Storm-Overflow_v2.xlsx</v>
      </c>
      <c r="Q366" s="127" t="str">
        <f t="shared" ca="1" si="20"/>
        <v>Republish_20250721_PR24-FD-CA13-Storm-Overflow_v2.xlsx</v>
      </c>
      <c r="R366" s="127" t="str">
        <f t="shared" ca="1" si="20"/>
        <v>Republish_20250721_PR24-FD-CA13-Storm-Overflow_v2.xlsx</v>
      </c>
      <c r="S366" s="127" t="str">
        <f t="shared" ca="1" si="20"/>
        <v>Republish_20250721_PR24-FD-CA13-Storm-Overflow_v2.xlsx</v>
      </c>
      <c r="T366" s="127" t="str">
        <f t="shared" ca="1" si="20"/>
        <v>Republish_20250721_PR24-FD-CA13-Storm-Overflow_v2.xlsx</v>
      </c>
      <c r="U366" s="127" t="str">
        <f t="shared" ca="1" si="20"/>
        <v>Republish_20250721_PR24-FD-CA13-Storm-Overflow_v2.xlsx</v>
      </c>
      <c r="V366" s="127" t="str">
        <f t="shared" ca="1" si="20"/>
        <v>Republish_20250721_PR24-FD-CA13-Storm-Overflow_v2.xlsx</v>
      </c>
      <c r="W366" s="127" t="str">
        <f t="shared" ca="1" si="20"/>
        <v>Republish_20250721_PR24-FD-CA13-Storm-Overflow_v2.xlsx</v>
      </c>
      <c r="X366" s="127" t="str">
        <f t="shared" ca="1" si="20"/>
        <v>Republish_20250721_PR24-FD-CA13-Storm-Overflow_v2.xlsx</v>
      </c>
      <c r="Y366" s="127" t="str">
        <f t="shared" ca="1" si="20"/>
        <v>Republish_20250721_PR24-FD-CA13-Storm-Overflow_v2.xlsx</v>
      </c>
      <c r="Z366" s="127" t="str">
        <f t="shared" ca="1" si="20"/>
        <v>Republish_20250721_PR24-FD-CA13-Storm-Overflow_v2.xlsx</v>
      </c>
      <c r="AA366" s="127" t="str">
        <f t="shared" ca="1" si="20"/>
        <v>Republish_20250721_PR24-FD-CA13-Storm-Overflow_v2.xlsx</v>
      </c>
      <c r="AB366" s="127" t="str">
        <f t="shared" ca="1" si="20"/>
        <v>Republish_20250721_PR24-FD-CA13-Storm-Overflow_v2.xlsx</v>
      </c>
      <c r="AC366" s="127" t="str">
        <f t="shared" ca="1" si="20"/>
        <v>Republish_20250721_PR24-FD-CA13-Storm-Overflow_v2.xlsx</v>
      </c>
      <c r="AD366" s="127" t="str">
        <f t="shared" ca="1" si="20"/>
        <v>Republish_20250721_PR24-FD-CA13-Storm-Overflow_v2.xlsx</v>
      </c>
      <c r="AE366" s="127" t="str">
        <f t="shared" ca="1" si="20"/>
        <v>Republish_20250721_PR24-FD-CA13-Storm-Overflow_v2.xlsx</v>
      </c>
      <c r="AF366" s="127" t="str">
        <f t="shared" ca="1" si="19"/>
        <v>Republish_20250721_PR24-FD-CA13-Storm-Overflow_v2.xlsx</v>
      </c>
      <c r="AG366" s="127" t="str">
        <f t="shared" ca="1" si="19"/>
        <v>Republish_20250721_PR24-FD-CA13-Storm-Overflow_v2.xlsx</v>
      </c>
      <c r="AH366" s="127" t="str">
        <f t="shared" ca="1" si="19"/>
        <v>Republish_20250721_PR24-FD-CA13-Storm-Overflow_v2.xlsx</v>
      </c>
    </row>
    <row r="367" spans="2:34" hidden="1" x14ac:dyDescent="0.45">
      <c r="B367" s="11" t="s">
        <v>99</v>
      </c>
      <c r="C367" s="11" t="str">
        <f>_xlfn.XLOOKUP($B367,FD_Lists!$B$4:$B$25,FD_Lists!C$4:C$25)</f>
        <v>Southern Water</v>
      </c>
      <c r="D367" s="11" t="str">
        <f>_xlfn.XLOOKUP($B367,FD_Lists!$B$4:$B$25,FD_Lists!D$4:D$25)</f>
        <v>England</v>
      </c>
      <c r="E367" s="11" t="str">
        <f>_xlfn.XLOOKUP($B367,FD_Lists!$B$4:$B$25,FD_Lists!E$4:E$25)</f>
        <v>Company</v>
      </c>
      <c r="F367" s="11" t="str">
        <f>_xlfn.XLOOKUP($B367,FD_Lists!$B$4:$B$25,FD_Lists!F$4:F$25)</f>
        <v>WaSC</v>
      </c>
      <c r="G367" s="12" t="s">
        <v>109</v>
      </c>
      <c r="H367" s="98"/>
      <c r="I367" s="13" t="str">
        <f t="shared" si="11"/>
        <v>SRN</v>
      </c>
      <c r="J367" s="13" t="s">
        <v>548</v>
      </c>
      <c r="K367" s="13"/>
      <c r="L367" s="13" t="s">
        <v>119</v>
      </c>
      <c r="M367" s="14" t="e">
        <f>VLOOKUP($H367, F_Outputs_Mapping!$B$5:$F$23, 2, FALSE)</f>
        <v>#N/A</v>
      </c>
      <c r="N367" s="14" t="e">
        <f>VLOOKUP($H367, F_Outputs_Mapping!$B$5:$F$23, 3, FALSE)</f>
        <v>#N/A</v>
      </c>
      <c r="O367" s="14" t="e">
        <f>VLOOKUP($H367, F_Outputs_Mapping!$B$5:$F$23, 4, FALSE)</f>
        <v>#N/A</v>
      </c>
      <c r="P367" s="127" t="str">
        <f t="shared" ca="1" si="20"/>
        <v>Republish_20250721_PR24-FD-CA13-Storm-Overflow_v2.xlsx</v>
      </c>
      <c r="Q367" s="127" t="str">
        <f t="shared" ca="1" si="20"/>
        <v>Republish_20250721_PR24-FD-CA13-Storm-Overflow_v2.xlsx</v>
      </c>
      <c r="R367" s="127" t="str">
        <f t="shared" ca="1" si="20"/>
        <v>Republish_20250721_PR24-FD-CA13-Storm-Overflow_v2.xlsx</v>
      </c>
      <c r="S367" s="127" t="str">
        <f t="shared" ca="1" si="20"/>
        <v>Republish_20250721_PR24-FD-CA13-Storm-Overflow_v2.xlsx</v>
      </c>
      <c r="T367" s="127" t="str">
        <f t="shared" ca="1" si="20"/>
        <v>Republish_20250721_PR24-FD-CA13-Storm-Overflow_v2.xlsx</v>
      </c>
      <c r="U367" s="127" t="str">
        <f t="shared" ca="1" si="20"/>
        <v>Republish_20250721_PR24-FD-CA13-Storm-Overflow_v2.xlsx</v>
      </c>
      <c r="V367" s="127" t="str">
        <f t="shared" ca="1" si="20"/>
        <v>Republish_20250721_PR24-FD-CA13-Storm-Overflow_v2.xlsx</v>
      </c>
      <c r="W367" s="127" t="str">
        <f t="shared" ca="1" si="20"/>
        <v>Republish_20250721_PR24-FD-CA13-Storm-Overflow_v2.xlsx</v>
      </c>
      <c r="X367" s="127" t="str">
        <f t="shared" ca="1" si="20"/>
        <v>Republish_20250721_PR24-FD-CA13-Storm-Overflow_v2.xlsx</v>
      </c>
      <c r="Y367" s="127" t="str">
        <f t="shared" ca="1" si="20"/>
        <v>Republish_20250721_PR24-FD-CA13-Storm-Overflow_v2.xlsx</v>
      </c>
      <c r="Z367" s="127" t="str">
        <f t="shared" ca="1" si="20"/>
        <v>Republish_20250721_PR24-FD-CA13-Storm-Overflow_v2.xlsx</v>
      </c>
      <c r="AA367" s="127" t="str">
        <f t="shared" ca="1" si="20"/>
        <v>Republish_20250721_PR24-FD-CA13-Storm-Overflow_v2.xlsx</v>
      </c>
      <c r="AB367" s="127" t="str">
        <f t="shared" ca="1" si="20"/>
        <v>Republish_20250721_PR24-FD-CA13-Storm-Overflow_v2.xlsx</v>
      </c>
      <c r="AC367" s="127" t="str">
        <f t="shared" ca="1" si="20"/>
        <v>Republish_20250721_PR24-FD-CA13-Storm-Overflow_v2.xlsx</v>
      </c>
      <c r="AD367" s="127" t="str">
        <f t="shared" ca="1" si="20"/>
        <v>Republish_20250721_PR24-FD-CA13-Storm-Overflow_v2.xlsx</v>
      </c>
      <c r="AE367" s="127" t="str">
        <f t="shared" ca="1" si="20"/>
        <v>Republish_20250721_PR24-FD-CA13-Storm-Overflow_v2.xlsx</v>
      </c>
      <c r="AF367" s="127" t="str">
        <f t="shared" ca="1" si="19"/>
        <v>Republish_20250721_PR24-FD-CA13-Storm-Overflow_v2.xlsx</v>
      </c>
      <c r="AG367" s="127" t="str">
        <f t="shared" ca="1" si="19"/>
        <v>Republish_20250721_PR24-FD-CA13-Storm-Overflow_v2.xlsx</v>
      </c>
      <c r="AH367" s="127" t="str">
        <f t="shared" ca="1" si="19"/>
        <v>Republish_20250721_PR24-FD-CA13-Storm-Overflow_v2.xlsx</v>
      </c>
    </row>
    <row r="368" spans="2:34" hidden="1" x14ac:dyDescent="0.45">
      <c r="B368" s="11" t="s">
        <v>100</v>
      </c>
      <c r="C368" s="11" t="str">
        <f>_xlfn.XLOOKUP($B368,FD_Lists!$B$4:$B$25,FD_Lists!C$4:C$25)</f>
        <v>Thames Water</v>
      </c>
      <c r="D368" s="11" t="str">
        <f>_xlfn.XLOOKUP($B368,FD_Lists!$B$4:$B$25,FD_Lists!D$4:D$25)</f>
        <v>England</v>
      </c>
      <c r="E368" s="11" t="str">
        <f>_xlfn.XLOOKUP($B368,FD_Lists!$B$4:$B$25,FD_Lists!E$4:E$25)</f>
        <v>Company</v>
      </c>
      <c r="F368" s="11" t="str">
        <f>_xlfn.XLOOKUP($B368,FD_Lists!$B$4:$B$25,FD_Lists!F$4:F$25)</f>
        <v>WaSC</v>
      </c>
      <c r="G368" s="12" t="s">
        <v>109</v>
      </c>
      <c r="H368" s="98"/>
      <c r="I368" s="13" t="str">
        <f t="shared" si="11"/>
        <v>TMS</v>
      </c>
      <c r="J368" s="13" t="s">
        <v>548</v>
      </c>
      <c r="K368" s="13"/>
      <c r="L368" s="13" t="s">
        <v>119</v>
      </c>
      <c r="M368" s="14" t="e">
        <f>VLOOKUP($H368, F_Outputs_Mapping!$B$5:$F$23, 2, FALSE)</f>
        <v>#N/A</v>
      </c>
      <c r="N368" s="14" t="e">
        <f>VLOOKUP($H368, F_Outputs_Mapping!$B$5:$F$23, 3, FALSE)</f>
        <v>#N/A</v>
      </c>
      <c r="O368" s="14" t="e">
        <f>VLOOKUP($H368, F_Outputs_Mapping!$B$5:$F$23, 4, FALSE)</f>
        <v>#N/A</v>
      </c>
      <c r="P368" s="127" t="str">
        <f t="shared" ca="1" si="20"/>
        <v>Republish_20250721_PR24-FD-CA13-Storm-Overflow_v2.xlsx</v>
      </c>
      <c r="Q368" s="127" t="str">
        <f t="shared" ca="1" si="20"/>
        <v>Republish_20250721_PR24-FD-CA13-Storm-Overflow_v2.xlsx</v>
      </c>
      <c r="R368" s="127" t="str">
        <f t="shared" ca="1" si="20"/>
        <v>Republish_20250721_PR24-FD-CA13-Storm-Overflow_v2.xlsx</v>
      </c>
      <c r="S368" s="127" t="str">
        <f t="shared" ca="1" si="20"/>
        <v>Republish_20250721_PR24-FD-CA13-Storm-Overflow_v2.xlsx</v>
      </c>
      <c r="T368" s="127" t="str">
        <f t="shared" ca="1" si="20"/>
        <v>Republish_20250721_PR24-FD-CA13-Storm-Overflow_v2.xlsx</v>
      </c>
      <c r="U368" s="127" t="str">
        <f t="shared" ca="1" si="20"/>
        <v>Republish_20250721_PR24-FD-CA13-Storm-Overflow_v2.xlsx</v>
      </c>
      <c r="V368" s="127" t="str">
        <f t="shared" ca="1" si="20"/>
        <v>Republish_20250721_PR24-FD-CA13-Storm-Overflow_v2.xlsx</v>
      </c>
      <c r="W368" s="127" t="str">
        <f t="shared" ca="1" si="20"/>
        <v>Republish_20250721_PR24-FD-CA13-Storm-Overflow_v2.xlsx</v>
      </c>
      <c r="X368" s="127" t="str">
        <f t="shared" ca="1" si="20"/>
        <v>Republish_20250721_PR24-FD-CA13-Storm-Overflow_v2.xlsx</v>
      </c>
      <c r="Y368" s="127" t="str">
        <f t="shared" ca="1" si="20"/>
        <v>Republish_20250721_PR24-FD-CA13-Storm-Overflow_v2.xlsx</v>
      </c>
      <c r="Z368" s="127" t="str">
        <f t="shared" ca="1" si="20"/>
        <v>Republish_20250721_PR24-FD-CA13-Storm-Overflow_v2.xlsx</v>
      </c>
      <c r="AA368" s="127" t="str">
        <f t="shared" ca="1" si="20"/>
        <v>Republish_20250721_PR24-FD-CA13-Storm-Overflow_v2.xlsx</v>
      </c>
      <c r="AB368" s="127" t="str">
        <f t="shared" ca="1" si="20"/>
        <v>Republish_20250721_PR24-FD-CA13-Storm-Overflow_v2.xlsx</v>
      </c>
      <c r="AC368" s="127" t="str">
        <f t="shared" ca="1" si="20"/>
        <v>Republish_20250721_PR24-FD-CA13-Storm-Overflow_v2.xlsx</v>
      </c>
      <c r="AD368" s="127" t="str">
        <f t="shared" ca="1" si="20"/>
        <v>Republish_20250721_PR24-FD-CA13-Storm-Overflow_v2.xlsx</v>
      </c>
      <c r="AE368" s="127" t="str">
        <f t="shared" ca="1" si="20"/>
        <v>Republish_20250721_PR24-FD-CA13-Storm-Overflow_v2.xlsx</v>
      </c>
      <c r="AF368" s="127" t="str">
        <f t="shared" ca="1" si="19"/>
        <v>Republish_20250721_PR24-FD-CA13-Storm-Overflow_v2.xlsx</v>
      </c>
      <c r="AG368" s="127" t="str">
        <f t="shared" ca="1" si="19"/>
        <v>Republish_20250721_PR24-FD-CA13-Storm-Overflow_v2.xlsx</v>
      </c>
      <c r="AH368" s="127" t="str">
        <f t="shared" ca="1" si="19"/>
        <v>Republish_20250721_PR24-FD-CA13-Storm-Overflow_v2.xlsx</v>
      </c>
    </row>
    <row r="369" spans="2:34" hidden="1" x14ac:dyDescent="0.45">
      <c r="B369" s="11" t="s">
        <v>101</v>
      </c>
      <c r="C369" s="11" t="str">
        <f>_xlfn.XLOOKUP($B369,FD_Lists!$B$4:$B$25,FD_Lists!C$4:C$25)</f>
        <v xml:space="preserve">United Utilities </v>
      </c>
      <c r="D369" s="11" t="str">
        <f>_xlfn.XLOOKUP($B369,FD_Lists!$B$4:$B$25,FD_Lists!D$4:D$25)</f>
        <v>England</v>
      </c>
      <c r="E369" s="11" t="str">
        <f>_xlfn.XLOOKUP($B369,FD_Lists!$B$4:$B$25,FD_Lists!E$4:E$25)</f>
        <v>Company</v>
      </c>
      <c r="F369" s="11" t="str">
        <f>_xlfn.XLOOKUP($B369,FD_Lists!$B$4:$B$25,FD_Lists!F$4:F$25)</f>
        <v>WaSC</v>
      </c>
      <c r="G369" s="12" t="s">
        <v>109</v>
      </c>
      <c r="H369" s="98"/>
      <c r="I369" s="13" t="str">
        <f t="shared" si="11"/>
        <v>NWT</v>
      </c>
      <c r="J369" s="13" t="s">
        <v>548</v>
      </c>
      <c r="K369" s="13"/>
      <c r="L369" s="13" t="s">
        <v>119</v>
      </c>
      <c r="M369" s="14" t="e">
        <f>VLOOKUP($H369, F_Outputs_Mapping!$B$5:$F$23, 2, FALSE)</f>
        <v>#N/A</v>
      </c>
      <c r="N369" s="14" t="e">
        <f>VLOOKUP($H369, F_Outputs_Mapping!$B$5:$F$23, 3, FALSE)</f>
        <v>#N/A</v>
      </c>
      <c r="O369" s="14" t="e">
        <f>VLOOKUP($H369, F_Outputs_Mapping!$B$5:$F$23, 4, FALSE)</f>
        <v>#N/A</v>
      </c>
      <c r="P369" s="127" t="str">
        <f t="shared" ca="1" si="20"/>
        <v>Republish_20250721_PR24-FD-CA13-Storm-Overflow_v2.xlsx</v>
      </c>
      <c r="Q369" s="127" t="str">
        <f t="shared" ca="1" si="20"/>
        <v>Republish_20250721_PR24-FD-CA13-Storm-Overflow_v2.xlsx</v>
      </c>
      <c r="R369" s="127" t="str">
        <f t="shared" ca="1" si="20"/>
        <v>Republish_20250721_PR24-FD-CA13-Storm-Overflow_v2.xlsx</v>
      </c>
      <c r="S369" s="127" t="str">
        <f t="shared" ca="1" si="20"/>
        <v>Republish_20250721_PR24-FD-CA13-Storm-Overflow_v2.xlsx</v>
      </c>
      <c r="T369" s="127" t="str">
        <f t="shared" ca="1" si="20"/>
        <v>Republish_20250721_PR24-FD-CA13-Storm-Overflow_v2.xlsx</v>
      </c>
      <c r="U369" s="127" t="str">
        <f t="shared" ca="1" si="20"/>
        <v>Republish_20250721_PR24-FD-CA13-Storm-Overflow_v2.xlsx</v>
      </c>
      <c r="V369" s="127" t="str">
        <f t="shared" ca="1" si="20"/>
        <v>Republish_20250721_PR24-FD-CA13-Storm-Overflow_v2.xlsx</v>
      </c>
      <c r="W369" s="127" t="str">
        <f t="shared" ca="1" si="20"/>
        <v>Republish_20250721_PR24-FD-CA13-Storm-Overflow_v2.xlsx</v>
      </c>
      <c r="X369" s="127" t="str">
        <f t="shared" ca="1" si="20"/>
        <v>Republish_20250721_PR24-FD-CA13-Storm-Overflow_v2.xlsx</v>
      </c>
      <c r="Y369" s="127" t="str">
        <f t="shared" ca="1" si="20"/>
        <v>Republish_20250721_PR24-FD-CA13-Storm-Overflow_v2.xlsx</v>
      </c>
      <c r="Z369" s="127" t="str">
        <f t="shared" ca="1" si="20"/>
        <v>Republish_20250721_PR24-FD-CA13-Storm-Overflow_v2.xlsx</v>
      </c>
      <c r="AA369" s="127" t="str">
        <f t="shared" ca="1" si="20"/>
        <v>Republish_20250721_PR24-FD-CA13-Storm-Overflow_v2.xlsx</v>
      </c>
      <c r="AB369" s="127" t="str">
        <f t="shared" ca="1" si="20"/>
        <v>Republish_20250721_PR24-FD-CA13-Storm-Overflow_v2.xlsx</v>
      </c>
      <c r="AC369" s="127" t="str">
        <f t="shared" ca="1" si="20"/>
        <v>Republish_20250721_PR24-FD-CA13-Storm-Overflow_v2.xlsx</v>
      </c>
      <c r="AD369" s="127" t="str">
        <f t="shared" ca="1" si="20"/>
        <v>Republish_20250721_PR24-FD-CA13-Storm-Overflow_v2.xlsx</v>
      </c>
      <c r="AE369" s="127" t="str">
        <f t="shared" ca="1" si="20"/>
        <v>Republish_20250721_PR24-FD-CA13-Storm-Overflow_v2.xlsx</v>
      </c>
      <c r="AF369" s="127" t="str">
        <f t="shared" ca="1" si="19"/>
        <v>Republish_20250721_PR24-FD-CA13-Storm-Overflow_v2.xlsx</v>
      </c>
      <c r="AG369" s="127" t="str">
        <f t="shared" ca="1" si="19"/>
        <v>Republish_20250721_PR24-FD-CA13-Storm-Overflow_v2.xlsx</v>
      </c>
      <c r="AH369" s="127" t="str">
        <f t="shared" ca="1" si="19"/>
        <v>Republish_20250721_PR24-FD-CA13-Storm-Overflow_v2.xlsx</v>
      </c>
    </row>
    <row r="370" spans="2:34" hidden="1" x14ac:dyDescent="0.45">
      <c r="B370" s="11" t="s">
        <v>102</v>
      </c>
      <c r="C370" s="11" t="str">
        <f>_xlfn.XLOOKUP($B370,FD_Lists!$B$4:$B$25,FD_Lists!C$4:C$25)</f>
        <v>Wessex Water</v>
      </c>
      <c r="D370" s="11" t="str">
        <f>_xlfn.XLOOKUP($B370,FD_Lists!$B$4:$B$25,FD_Lists!D$4:D$25)</f>
        <v>England</v>
      </c>
      <c r="E370" s="11" t="str">
        <f>_xlfn.XLOOKUP($B370,FD_Lists!$B$4:$B$25,FD_Lists!E$4:E$25)</f>
        <v>Company</v>
      </c>
      <c r="F370" s="11" t="str">
        <f>_xlfn.XLOOKUP($B370,FD_Lists!$B$4:$B$25,FD_Lists!F$4:F$25)</f>
        <v>WaSC</v>
      </c>
      <c r="G370" s="12" t="s">
        <v>109</v>
      </c>
      <c r="H370" s="98"/>
      <c r="I370" s="13" t="str">
        <f t="shared" si="11"/>
        <v>WSX</v>
      </c>
      <c r="J370" s="13" t="s">
        <v>548</v>
      </c>
      <c r="K370" s="13"/>
      <c r="L370" s="13" t="s">
        <v>119</v>
      </c>
      <c r="M370" s="14" t="e">
        <f>VLOOKUP($H370, F_Outputs_Mapping!$B$5:$F$23, 2, FALSE)</f>
        <v>#N/A</v>
      </c>
      <c r="N370" s="14" t="e">
        <f>VLOOKUP($H370, F_Outputs_Mapping!$B$5:$F$23, 3, FALSE)</f>
        <v>#N/A</v>
      </c>
      <c r="O370" s="14" t="e">
        <f>VLOOKUP($H370, F_Outputs_Mapping!$B$5:$F$23, 4, FALSE)</f>
        <v>#N/A</v>
      </c>
      <c r="P370" s="127" t="str">
        <f t="shared" ca="1" si="20"/>
        <v>Republish_20250721_PR24-FD-CA13-Storm-Overflow_v2.xlsx</v>
      </c>
      <c r="Q370" s="127" t="str">
        <f t="shared" ca="1" si="20"/>
        <v>Republish_20250721_PR24-FD-CA13-Storm-Overflow_v2.xlsx</v>
      </c>
      <c r="R370" s="127" t="str">
        <f t="shared" ca="1" si="20"/>
        <v>Republish_20250721_PR24-FD-CA13-Storm-Overflow_v2.xlsx</v>
      </c>
      <c r="S370" s="127" t="str">
        <f t="shared" ca="1" si="20"/>
        <v>Republish_20250721_PR24-FD-CA13-Storm-Overflow_v2.xlsx</v>
      </c>
      <c r="T370" s="127" t="str">
        <f t="shared" ca="1" si="20"/>
        <v>Republish_20250721_PR24-FD-CA13-Storm-Overflow_v2.xlsx</v>
      </c>
      <c r="U370" s="127" t="str">
        <f t="shared" ca="1" si="20"/>
        <v>Republish_20250721_PR24-FD-CA13-Storm-Overflow_v2.xlsx</v>
      </c>
      <c r="V370" s="127" t="str">
        <f t="shared" ca="1" si="20"/>
        <v>Republish_20250721_PR24-FD-CA13-Storm-Overflow_v2.xlsx</v>
      </c>
      <c r="W370" s="127" t="str">
        <f t="shared" ca="1" si="20"/>
        <v>Republish_20250721_PR24-FD-CA13-Storm-Overflow_v2.xlsx</v>
      </c>
      <c r="X370" s="127" t="str">
        <f t="shared" ca="1" si="20"/>
        <v>Republish_20250721_PR24-FD-CA13-Storm-Overflow_v2.xlsx</v>
      </c>
      <c r="Y370" s="127" t="str">
        <f t="shared" ca="1" si="20"/>
        <v>Republish_20250721_PR24-FD-CA13-Storm-Overflow_v2.xlsx</v>
      </c>
      <c r="Z370" s="127" t="str">
        <f t="shared" ca="1" si="20"/>
        <v>Republish_20250721_PR24-FD-CA13-Storm-Overflow_v2.xlsx</v>
      </c>
      <c r="AA370" s="127" t="str">
        <f t="shared" ca="1" si="20"/>
        <v>Republish_20250721_PR24-FD-CA13-Storm-Overflow_v2.xlsx</v>
      </c>
      <c r="AB370" s="127" t="str">
        <f t="shared" ca="1" si="20"/>
        <v>Republish_20250721_PR24-FD-CA13-Storm-Overflow_v2.xlsx</v>
      </c>
      <c r="AC370" s="127" t="str">
        <f t="shared" ca="1" si="20"/>
        <v>Republish_20250721_PR24-FD-CA13-Storm-Overflow_v2.xlsx</v>
      </c>
      <c r="AD370" s="127" t="str">
        <f t="shared" ca="1" si="20"/>
        <v>Republish_20250721_PR24-FD-CA13-Storm-Overflow_v2.xlsx</v>
      </c>
      <c r="AE370" s="127" t="str">
        <f t="shared" ca="1" si="20"/>
        <v>Republish_20250721_PR24-FD-CA13-Storm-Overflow_v2.xlsx</v>
      </c>
      <c r="AF370" s="127" t="str">
        <f t="shared" ca="1" si="19"/>
        <v>Republish_20250721_PR24-FD-CA13-Storm-Overflow_v2.xlsx</v>
      </c>
      <c r="AG370" s="127" t="str">
        <f t="shared" ca="1" si="19"/>
        <v>Republish_20250721_PR24-FD-CA13-Storm-Overflow_v2.xlsx</v>
      </c>
      <c r="AH370" s="127" t="str">
        <f t="shared" ca="1" si="19"/>
        <v>Republish_20250721_PR24-FD-CA13-Storm-Overflow_v2.xlsx</v>
      </c>
    </row>
    <row r="371" spans="2:34" hidden="1" x14ac:dyDescent="0.45">
      <c r="B371" s="11" t="s">
        <v>103</v>
      </c>
      <c r="C371" s="11" t="str">
        <f>_xlfn.XLOOKUP($B371,FD_Lists!$B$4:$B$25,FD_Lists!C$4:C$25)</f>
        <v>Yorkshire Water</v>
      </c>
      <c r="D371" s="11" t="str">
        <f>_xlfn.XLOOKUP($B371,FD_Lists!$B$4:$B$25,FD_Lists!D$4:D$25)</f>
        <v>England</v>
      </c>
      <c r="E371" s="11" t="str">
        <f>_xlfn.XLOOKUP($B371,FD_Lists!$B$4:$B$25,FD_Lists!E$4:E$25)</f>
        <v>Company</v>
      </c>
      <c r="F371" s="11" t="str">
        <f>_xlfn.XLOOKUP($B371,FD_Lists!$B$4:$B$25,FD_Lists!F$4:F$25)</f>
        <v>WaSC</v>
      </c>
      <c r="G371" s="12" t="s">
        <v>109</v>
      </c>
      <c r="H371" s="98"/>
      <c r="I371" s="13" t="str">
        <f t="shared" si="11"/>
        <v>YKY</v>
      </c>
      <c r="J371" s="13" t="s">
        <v>548</v>
      </c>
      <c r="K371" s="13"/>
      <c r="L371" s="13" t="s">
        <v>119</v>
      </c>
      <c r="M371" s="14" t="e">
        <f>VLOOKUP($H371, F_Outputs_Mapping!$B$5:$F$23, 2, FALSE)</f>
        <v>#N/A</v>
      </c>
      <c r="N371" s="14" t="e">
        <f>VLOOKUP($H371, F_Outputs_Mapping!$B$5:$F$23, 3, FALSE)</f>
        <v>#N/A</v>
      </c>
      <c r="O371" s="14" t="e">
        <f>VLOOKUP($H371, F_Outputs_Mapping!$B$5:$F$23, 4, FALSE)</f>
        <v>#N/A</v>
      </c>
      <c r="P371" s="127" t="str">
        <f t="shared" ca="1" si="20"/>
        <v>Republish_20250721_PR24-FD-CA13-Storm-Overflow_v2.xlsx</v>
      </c>
      <c r="Q371" s="127" t="str">
        <f t="shared" ca="1" si="20"/>
        <v>Republish_20250721_PR24-FD-CA13-Storm-Overflow_v2.xlsx</v>
      </c>
      <c r="R371" s="127" t="str">
        <f t="shared" ca="1" si="20"/>
        <v>Republish_20250721_PR24-FD-CA13-Storm-Overflow_v2.xlsx</v>
      </c>
      <c r="S371" s="127" t="str">
        <f t="shared" ca="1" si="20"/>
        <v>Republish_20250721_PR24-FD-CA13-Storm-Overflow_v2.xlsx</v>
      </c>
      <c r="T371" s="127" t="str">
        <f t="shared" ca="1" si="20"/>
        <v>Republish_20250721_PR24-FD-CA13-Storm-Overflow_v2.xlsx</v>
      </c>
      <c r="U371" s="127" t="str">
        <f t="shared" ca="1" si="20"/>
        <v>Republish_20250721_PR24-FD-CA13-Storm-Overflow_v2.xlsx</v>
      </c>
      <c r="V371" s="127" t="str">
        <f t="shared" ca="1" si="20"/>
        <v>Republish_20250721_PR24-FD-CA13-Storm-Overflow_v2.xlsx</v>
      </c>
      <c r="W371" s="127" t="str">
        <f t="shared" ca="1" si="20"/>
        <v>Republish_20250721_PR24-FD-CA13-Storm-Overflow_v2.xlsx</v>
      </c>
      <c r="X371" s="127" t="str">
        <f t="shared" ca="1" si="20"/>
        <v>Republish_20250721_PR24-FD-CA13-Storm-Overflow_v2.xlsx</v>
      </c>
      <c r="Y371" s="127" t="str">
        <f t="shared" ca="1" si="20"/>
        <v>Republish_20250721_PR24-FD-CA13-Storm-Overflow_v2.xlsx</v>
      </c>
      <c r="Z371" s="127" t="str">
        <f t="shared" ca="1" si="20"/>
        <v>Republish_20250721_PR24-FD-CA13-Storm-Overflow_v2.xlsx</v>
      </c>
      <c r="AA371" s="127" t="str">
        <f t="shared" ca="1" si="20"/>
        <v>Republish_20250721_PR24-FD-CA13-Storm-Overflow_v2.xlsx</v>
      </c>
      <c r="AB371" s="127" t="str">
        <f t="shared" ca="1" si="20"/>
        <v>Republish_20250721_PR24-FD-CA13-Storm-Overflow_v2.xlsx</v>
      </c>
      <c r="AC371" s="127" t="str">
        <f t="shared" ca="1" si="20"/>
        <v>Republish_20250721_PR24-FD-CA13-Storm-Overflow_v2.xlsx</v>
      </c>
      <c r="AD371" s="127" t="str">
        <f t="shared" ca="1" si="20"/>
        <v>Republish_20250721_PR24-FD-CA13-Storm-Overflow_v2.xlsx</v>
      </c>
      <c r="AE371" s="127" t="str">
        <f t="shared" ca="1" si="20"/>
        <v>Republish_20250721_PR24-FD-CA13-Storm-Overflow_v2.xlsx</v>
      </c>
      <c r="AF371" s="127" t="str">
        <f t="shared" ca="1" si="19"/>
        <v>Republish_20250721_PR24-FD-CA13-Storm-Overflow_v2.xlsx</v>
      </c>
      <c r="AG371" s="127" t="str">
        <f t="shared" ca="1" si="19"/>
        <v>Republish_20250721_PR24-FD-CA13-Storm-Overflow_v2.xlsx</v>
      </c>
      <c r="AH371" s="127" t="str">
        <f t="shared" ca="1" si="19"/>
        <v>Republish_20250721_PR24-FD-CA13-Storm-Overflow_v2.xlsx</v>
      </c>
    </row>
    <row r="372" spans="2:34" hidden="1" x14ac:dyDescent="0.45">
      <c r="B372" s="11" t="s">
        <v>121</v>
      </c>
      <c r="C372" s="11" t="str">
        <f>_xlfn.XLOOKUP($B372,FD_Lists!$B$4:$B$25,FD_Lists!C$4:C$25)</f>
        <v>Affinity Water</v>
      </c>
      <c r="D372" s="11" t="str">
        <f>_xlfn.XLOOKUP($B372,FD_Lists!$B$4:$B$25,FD_Lists!D$4:D$25)</f>
        <v>England</v>
      </c>
      <c r="E372" s="11" t="str">
        <f>_xlfn.XLOOKUP($B372,FD_Lists!$B$4:$B$25,FD_Lists!E$4:E$25)</f>
        <v>Company</v>
      </c>
      <c r="F372" s="11" t="str">
        <f>_xlfn.XLOOKUP($B372,FD_Lists!$B$4:$B$25,FD_Lists!F$4:F$25)</f>
        <v>WoC</v>
      </c>
      <c r="G372" s="12" t="s">
        <v>109</v>
      </c>
      <c r="H372" s="98"/>
      <c r="I372" s="13" t="str">
        <f t="shared" si="11"/>
        <v>AFW</v>
      </c>
      <c r="J372" s="13" t="s">
        <v>548</v>
      </c>
      <c r="K372" s="13"/>
      <c r="L372" s="13" t="s">
        <v>119</v>
      </c>
      <c r="M372" s="14" t="e">
        <f>VLOOKUP($H372, F_Outputs_Mapping!$B$5:$F$23, 2, FALSE)</f>
        <v>#N/A</v>
      </c>
      <c r="N372" s="14" t="e">
        <f>VLOOKUP($H372, F_Outputs_Mapping!$B$5:$F$23, 3, FALSE)</f>
        <v>#N/A</v>
      </c>
      <c r="O372" s="14" t="e">
        <f>VLOOKUP($H372, F_Outputs_Mapping!$B$5:$F$23, 4, FALSE)</f>
        <v>#N/A</v>
      </c>
      <c r="P372" s="127" t="str">
        <f t="shared" ca="1" si="20"/>
        <v>Republish_20250721_PR24-FD-CA13-Storm-Overflow_v2.xlsx</v>
      </c>
      <c r="Q372" s="127" t="str">
        <f t="shared" ca="1" si="20"/>
        <v>Republish_20250721_PR24-FD-CA13-Storm-Overflow_v2.xlsx</v>
      </c>
      <c r="R372" s="127" t="str">
        <f t="shared" ca="1" si="20"/>
        <v>Republish_20250721_PR24-FD-CA13-Storm-Overflow_v2.xlsx</v>
      </c>
      <c r="S372" s="127" t="str">
        <f t="shared" ca="1" si="20"/>
        <v>Republish_20250721_PR24-FD-CA13-Storm-Overflow_v2.xlsx</v>
      </c>
      <c r="T372" s="127" t="str">
        <f t="shared" ca="1" si="20"/>
        <v>Republish_20250721_PR24-FD-CA13-Storm-Overflow_v2.xlsx</v>
      </c>
      <c r="U372" s="127" t="str">
        <f t="shared" ca="1" si="20"/>
        <v>Republish_20250721_PR24-FD-CA13-Storm-Overflow_v2.xlsx</v>
      </c>
      <c r="V372" s="127" t="str">
        <f t="shared" ca="1" si="20"/>
        <v>Republish_20250721_PR24-FD-CA13-Storm-Overflow_v2.xlsx</v>
      </c>
      <c r="W372" s="127" t="str">
        <f t="shared" ca="1" si="20"/>
        <v>Republish_20250721_PR24-FD-CA13-Storm-Overflow_v2.xlsx</v>
      </c>
      <c r="X372" s="127" t="str">
        <f t="shared" ca="1" si="20"/>
        <v>Republish_20250721_PR24-FD-CA13-Storm-Overflow_v2.xlsx</v>
      </c>
      <c r="Y372" s="127" t="str">
        <f t="shared" ca="1" si="20"/>
        <v>Republish_20250721_PR24-FD-CA13-Storm-Overflow_v2.xlsx</v>
      </c>
      <c r="Z372" s="127" t="str">
        <f t="shared" ca="1" si="20"/>
        <v>Republish_20250721_PR24-FD-CA13-Storm-Overflow_v2.xlsx</v>
      </c>
      <c r="AA372" s="127" t="str">
        <f t="shared" ca="1" si="20"/>
        <v>Republish_20250721_PR24-FD-CA13-Storm-Overflow_v2.xlsx</v>
      </c>
      <c r="AB372" s="127" t="str">
        <f t="shared" ca="1" si="20"/>
        <v>Republish_20250721_PR24-FD-CA13-Storm-Overflow_v2.xlsx</v>
      </c>
      <c r="AC372" s="127" t="str">
        <f t="shared" ca="1" si="20"/>
        <v>Republish_20250721_PR24-FD-CA13-Storm-Overflow_v2.xlsx</v>
      </c>
      <c r="AD372" s="127" t="str">
        <f t="shared" ca="1" si="20"/>
        <v>Republish_20250721_PR24-FD-CA13-Storm-Overflow_v2.xlsx</v>
      </c>
      <c r="AE372" s="127" t="str">
        <f t="shared" ca="1" si="20"/>
        <v>Republish_20250721_PR24-FD-CA13-Storm-Overflow_v2.xlsx</v>
      </c>
      <c r="AF372" s="127" t="str">
        <f t="shared" ca="1" si="19"/>
        <v>Republish_20250721_PR24-FD-CA13-Storm-Overflow_v2.xlsx</v>
      </c>
      <c r="AG372" s="127" t="str">
        <f t="shared" ca="1" si="19"/>
        <v>Republish_20250721_PR24-FD-CA13-Storm-Overflow_v2.xlsx</v>
      </c>
      <c r="AH372" s="127" t="str">
        <f t="shared" ca="1" si="19"/>
        <v>Republish_20250721_PR24-FD-CA13-Storm-Overflow_v2.xlsx</v>
      </c>
    </row>
    <row r="373" spans="2:34" hidden="1" x14ac:dyDescent="0.45">
      <c r="B373" s="11" t="s">
        <v>122</v>
      </c>
      <c r="C373" s="11" t="str">
        <f>_xlfn.XLOOKUP($B373,FD_Lists!$B$4:$B$25,FD_Lists!C$4:C$25)</f>
        <v>Portsmouth Water</v>
      </c>
      <c r="D373" s="11" t="str">
        <f>_xlfn.XLOOKUP($B373,FD_Lists!$B$4:$B$25,FD_Lists!D$4:D$25)</f>
        <v>England</v>
      </c>
      <c r="E373" s="11" t="str">
        <f>_xlfn.XLOOKUP($B373,FD_Lists!$B$4:$B$25,FD_Lists!E$4:E$25)</f>
        <v>Company</v>
      </c>
      <c r="F373" s="11" t="str">
        <f>_xlfn.XLOOKUP($B373,FD_Lists!$B$4:$B$25,FD_Lists!F$4:F$25)</f>
        <v>WoC</v>
      </c>
      <c r="G373" s="12" t="s">
        <v>109</v>
      </c>
      <c r="H373" s="98"/>
      <c r="I373" s="13" t="str">
        <f t="shared" si="11"/>
        <v>PRT</v>
      </c>
      <c r="J373" s="13" t="s">
        <v>548</v>
      </c>
      <c r="K373" s="13"/>
      <c r="L373" s="13" t="s">
        <v>119</v>
      </c>
      <c r="M373" s="14" t="e">
        <f>VLOOKUP($H373, F_Outputs_Mapping!$B$5:$F$23, 2, FALSE)</f>
        <v>#N/A</v>
      </c>
      <c r="N373" s="14" t="e">
        <f>VLOOKUP($H373, F_Outputs_Mapping!$B$5:$F$23, 3, FALSE)</f>
        <v>#N/A</v>
      </c>
      <c r="O373" s="14" t="e">
        <f>VLOOKUP($H373, F_Outputs_Mapping!$B$5:$F$23, 4, FALSE)</f>
        <v>#N/A</v>
      </c>
      <c r="P373" s="127" t="str">
        <f t="shared" ca="1" si="20"/>
        <v>Republish_20250721_PR24-FD-CA13-Storm-Overflow_v2.xlsx</v>
      </c>
      <c r="Q373" s="127" t="str">
        <f t="shared" ca="1" si="20"/>
        <v>Republish_20250721_PR24-FD-CA13-Storm-Overflow_v2.xlsx</v>
      </c>
      <c r="R373" s="127" t="str">
        <f t="shared" ca="1" si="20"/>
        <v>Republish_20250721_PR24-FD-CA13-Storm-Overflow_v2.xlsx</v>
      </c>
      <c r="S373" s="127" t="str">
        <f t="shared" ca="1" si="20"/>
        <v>Republish_20250721_PR24-FD-CA13-Storm-Overflow_v2.xlsx</v>
      </c>
      <c r="T373" s="127" t="str">
        <f t="shared" ca="1" si="20"/>
        <v>Republish_20250721_PR24-FD-CA13-Storm-Overflow_v2.xlsx</v>
      </c>
      <c r="U373" s="127" t="str">
        <f t="shared" ca="1" si="20"/>
        <v>Republish_20250721_PR24-FD-CA13-Storm-Overflow_v2.xlsx</v>
      </c>
      <c r="V373" s="127" t="str">
        <f t="shared" ca="1" si="20"/>
        <v>Republish_20250721_PR24-FD-CA13-Storm-Overflow_v2.xlsx</v>
      </c>
      <c r="W373" s="127" t="str">
        <f t="shared" ca="1" si="20"/>
        <v>Republish_20250721_PR24-FD-CA13-Storm-Overflow_v2.xlsx</v>
      </c>
      <c r="X373" s="127" t="str">
        <f t="shared" ca="1" si="20"/>
        <v>Republish_20250721_PR24-FD-CA13-Storm-Overflow_v2.xlsx</v>
      </c>
      <c r="Y373" s="127" t="str">
        <f t="shared" ca="1" si="20"/>
        <v>Republish_20250721_PR24-FD-CA13-Storm-Overflow_v2.xlsx</v>
      </c>
      <c r="Z373" s="127" t="str">
        <f t="shared" ca="1" si="20"/>
        <v>Republish_20250721_PR24-FD-CA13-Storm-Overflow_v2.xlsx</v>
      </c>
      <c r="AA373" s="127" t="str">
        <f t="shared" ca="1" si="20"/>
        <v>Republish_20250721_PR24-FD-CA13-Storm-Overflow_v2.xlsx</v>
      </c>
      <c r="AB373" s="127" t="str">
        <f t="shared" ca="1" si="20"/>
        <v>Republish_20250721_PR24-FD-CA13-Storm-Overflow_v2.xlsx</v>
      </c>
      <c r="AC373" s="127" t="str">
        <f t="shared" ca="1" si="20"/>
        <v>Republish_20250721_PR24-FD-CA13-Storm-Overflow_v2.xlsx</v>
      </c>
      <c r="AD373" s="127" t="str">
        <f t="shared" ca="1" si="20"/>
        <v>Republish_20250721_PR24-FD-CA13-Storm-Overflow_v2.xlsx</v>
      </c>
      <c r="AE373" s="127" t="str">
        <f t="shared" ca="1" si="20"/>
        <v>Republish_20250721_PR24-FD-CA13-Storm-Overflow_v2.xlsx</v>
      </c>
      <c r="AF373" s="127" t="str">
        <f t="shared" ca="1" si="19"/>
        <v>Republish_20250721_PR24-FD-CA13-Storm-Overflow_v2.xlsx</v>
      </c>
      <c r="AG373" s="127" t="str">
        <f t="shared" ca="1" si="19"/>
        <v>Republish_20250721_PR24-FD-CA13-Storm-Overflow_v2.xlsx</v>
      </c>
      <c r="AH373" s="127" t="str">
        <f t="shared" ca="1" si="19"/>
        <v>Republish_20250721_PR24-FD-CA13-Storm-Overflow_v2.xlsx</v>
      </c>
    </row>
    <row r="374" spans="2:34" hidden="1" x14ac:dyDescent="0.45">
      <c r="B374" s="11" t="s">
        <v>123</v>
      </c>
      <c r="C374" s="11" t="str">
        <f>_xlfn.XLOOKUP($B374,FD_Lists!$B$4:$B$25,FD_Lists!C$4:C$25)</f>
        <v>South East Water</v>
      </c>
      <c r="D374" s="11" t="str">
        <f>_xlfn.XLOOKUP($B374,FD_Lists!$B$4:$B$25,FD_Lists!D$4:D$25)</f>
        <v>England</v>
      </c>
      <c r="E374" s="11" t="str">
        <f>_xlfn.XLOOKUP($B374,FD_Lists!$B$4:$B$25,FD_Lists!E$4:E$25)</f>
        <v>Company</v>
      </c>
      <c r="F374" s="11" t="str">
        <f>_xlfn.XLOOKUP($B374,FD_Lists!$B$4:$B$25,FD_Lists!F$4:F$25)</f>
        <v>WoC</v>
      </c>
      <c r="G374" s="12" t="s">
        <v>109</v>
      </c>
      <c r="H374" s="98"/>
      <c r="I374" s="13" t="str">
        <f t="shared" si="11"/>
        <v>SEW</v>
      </c>
      <c r="J374" s="13" t="s">
        <v>548</v>
      </c>
      <c r="K374" s="13"/>
      <c r="L374" s="13" t="s">
        <v>119</v>
      </c>
      <c r="M374" s="14" t="e">
        <f>VLOOKUP($H374, F_Outputs_Mapping!$B$5:$F$23, 2, FALSE)</f>
        <v>#N/A</v>
      </c>
      <c r="N374" s="14" t="e">
        <f>VLOOKUP($H374, F_Outputs_Mapping!$B$5:$F$23, 3, FALSE)</f>
        <v>#N/A</v>
      </c>
      <c r="O374" s="14" t="e">
        <f>VLOOKUP($H374, F_Outputs_Mapping!$B$5:$F$23, 4, FALSE)</f>
        <v>#N/A</v>
      </c>
      <c r="P374" s="127" t="str">
        <f t="shared" ca="1" si="20"/>
        <v>Republish_20250721_PR24-FD-CA13-Storm-Overflow_v2.xlsx</v>
      </c>
      <c r="Q374" s="127" t="str">
        <f t="shared" ca="1" si="20"/>
        <v>Republish_20250721_PR24-FD-CA13-Storm-Overflow_v2.xlsx</v>
      </c>
      <c r="R374" s="127" t="str">
        <f t="shared" ca="1" si="20"/>
        <v>Republish_20250721_PR24-FD-CA13-Storm-Overflow_v2.xlsx</v>
      </c>
      <c r="S374" s="127" t="str">
        <f t="shared" ca="1" si="20"/>
        <v>Republish_20250721_PR24-FD-CA13-Storm-Overflow_v2.xlsx</v>
      </c>
      <c r="T374" s="127" t="str">
        <f t="shared" ca="1" si="20"/>
        <v>Republish_20250721_PR24-FD-CA13-Storm-Overflow_v2.xlsx</v>
      </c>
      <c r="U374" s="127" t="str">
        <f t="shared" ca="1" si="20"/>
        <v>Republish_20250721_PR24-FD-CA13-Storm-Overflow_v2.xlsx</v>
      </c>
      <c r="V374" s="127" t="str">
        <f t="shared" ca="1" si="20"/>
        <v>Republish_20250721_PR24-FD-CA13-Storm-Overflow_v2.xlsx</v>
      </c>
      <c r="W374" s="127" t="str">
        <f t="shared" ca="1" si="20"/>
        <v>Republish_20250721_PR24-FD-CA13-Storm-Overflow_v2.xlsx</v>
      </c>
      <c r="X374" s="127" t="str">
        <f t="shared" ca="1" si="20"/>
        <v>Republish_20250721_PR24-FD-CA13-Storm-Overflow_v2.xlsx</v>
      </c>
      <c r="Y374" s="127" t="str">
        <f t="shared" ca="1" si="20"/>
        <v>Republish_20250721_PR24-FD-CA13-Storm-Overflow_v2.xlsx</v>
      </c>
      <c r="Z374" s="127" t="str">
        <f t="shared" ca="1" si="20"/>
        <v>Republish_20250721_PR24-FD-CA13-Storm-Overflow_v2.xlsx</v>
      </c>
      <c r="AA374" s="127" t="str">
        <f t="shared" ca="1" si="20"/>
        <v>Republish_20250721_PR24-FD-CA13-Storm-Overflow_v2.xlsx</v>
      </c>
      <c r="AB374" s="127" t="str">
        <f t="shared" ca="1" si="20"/>
        <v>Republish_20250721_PR24-FD-CA13-Storm-Overflow_v2.xlsx</v>
      </c>
      <c r="AC374" s="127" t="str">
        <f t="shared" ca="1" si="20"/>
        <v>Republish_20250721_PR24-FD-CA13-Storm-Overflow_v2.xlsx</v>
      </c>
      <c r="AD374" s="127" t="str">
        <f t="shared" ca="1" si="20"/>
        <v>Republish_20250721_PR24-FD-CA13-Storm-Overflow_v2.xlsx</v>
      </c>
      <c r="AE374" s="127" t="str">
        <f t="shared" ca="1" si="20"/>
        <v>Republish_20250721_PR24-FD-CA13-Storm-Overflow_v2.xlsx</v>
      </c>
      <c r="AF374" s="127" t="str">
        <f t="shared" ca="1" si="19"/>
        <v>Republish_20250721_PR24-FD-CA13-Storm-Overflow_v2.xlsx</v>
      </c>
      <c r="AG374" s="127" t="str">
        <f t="shared" ca="1" si="19"/>
        <v>Republish_20250721_PR24-FD-CA13-Storm-Overflow_v2.xlsx</v>
      </c>
      <c r="AH374" s="127" t="str">
        <f t="shared" ca="1" si="19"/>
        <v>Republish_20250721_PR24-FD-CA13-Storm-Overflow_v2.xlsx</v>
      </c>
    </row>
    <row r="375" spans="2:34" hidden="1" x14ac:dyDescent="0.45">
      <c r="B375" s="11" t="s">
        <v>124</v>
      </c>
      <c r="C375" s="11" t="str">
        <f>_xlfn.XLOOKUP($B375,FD_Lists!$B$4:$B$25,FD_Lists!C$4:C$25)</f>
        <v>South Staffordshire Water</v>
      </c>
      <c r="D375" s="11" t="str">
        <f>_xlfn.XLOOKUP($B375,FD_Lists!$B$4:$B$25,FD_Lists!D$4:D$25)</f>
        <v>England</v>
      </c>
      <c r="E375" s="11" t="str">
        <f>_xlfn.XLOOKUP($B375,FD_Lists!$B$4:$B$25,FD_Lists!E$4:E$25)</f>
        <v>Company</v>
      </c>
      <c r="F375" s="11" t="str">
        <f>_xlfn.XLOOKUP($B375,FD_Lists!$B$4:$B$25,FD_Lists!F$4:F$25)</f>
        <v>WoC</v>
      </c>
      <c r="G375" s="12" t="s">
        <v>109</v>
      </c>
      <c r="H375" s="98"/>
      <c r="I375" s="13" t="str">
        <f t="shared" si="11"/>
        <v>SSC</v>
      </c>
      <c r="J375" s="13" t="s">
        <v>548</v>
      </c>
      <c r="K375" s="13"/>
      <c r="L375" s="13" t="s">
        <v>119</v>
      </c>
      <c r="M375" s="14" t="e">
        <f>VLOOKUP($H375, F_Outputs_Mapping!$B$5:$F$23, 2, FALSE)</f>
        <v>#N/A</v>
      </c>
      <c r="N375" s="14" t="e">
        <f>VLOOKUP($H375, F_Outputs_Mapping!$B$5:$F$23, 3, FALSE)</f>
        <v>#N/A</v>
      </c>
      <c r="O375" s="14" t="e">
        <f>VLOOKUP($H375, F_Outputs_Mapping!$B$5:$F$23, 4, FALSE)</f>
        <v>#N/A</v>
      </c>
      <c r="P375" s="127" t="str">
        <f t="shared" ca="1" si="20"/>
        <v>Republish_20250721_PR24-FD-CA13-Storm-Overflow_v2.xlsx</v>
      </c>
      <c r="Q375" s="127" t="str">
        <f t="shared" ca="1" si="20"/>
        <v>Republish_20250721_PR24-FD-CA13-Storm-Overflow_v2.xlsx</v>
      </c>
      <c r="R375" s="127" t="str">
        <f t="shared" ca="1" si="20"/>
        <v>Republish_20250721_PR24-FD-CA13-Storm-Overflow_v2.xlsx</v>
      </c>
      <c r="S375" s="127" t="str">
        <f t="shared" ca="1" si="20"/>
        <v>Republish_20250721_PR24-FD-CA13-Storm-Overflow_v2.xlsx</v>
      </c>
      <c r="T375" s="127" t="str">
        <f t="shared" ca="1" si="20"/>
        <v>Republish_20250721_PR24-FD-CA13-Storm-Overflow_v2.xlsx</v>
      </c>
      <c r="U375" s="127" t="str">
        <f t="shared" ca="1" si="20"/>
        <v>Republish_20250721_PR24-FD-CA13-Storm-Overflow_v2.xlsx</v>
      </c>
      <c r="V375" s="127" t="str">
        <f t="shared" ca="1" si="20"/>
        <v>Republish_20250721_PR24-FD-CA13-Storm-Overflow_v2.xlsx</v>
      </c>
      <c r="W375" s="127" t="str">
        <f t="shared" ca="1" si="20"/>
        <v>Republish_20250721_PR24-FD-CA13-Storm-Overflow_v2.xlsx</v>
      </c>
      <c r="X375" s="127" t="str">
        <f t="shared" ca="1" si="20"/>
        <v>Republish_20250721_PR24-FD-CA13-Storm-Overflow_v2.xlsx</v>
      </c>
      <c r="Y375" s="127" t="str">
        <f t="shared" ca="1" si="20"/>
        <v>Republish_20250721_PR24-FD-CA13-Storm-Overflow_v2.xlsx</v>
      </c>
      <c r="Z375" s="127" t="str">
        <f t="shared" ca="1" si="20"/>
        <v>Republish_20250721_PR24-FD-CA13-Storm-Overflow_v2.xlsx</v>
      </c>
      <c r="AA375" s="127" t="str">
        <f t="shared" ca="1" si="20"/>
        <v>Republish_20250721_PR24-FD-CA13-Storm-Overflow_v2.xlsx</v>
      </c>
      <c r="AB375" s="127" t="str">
        <f t="shared" ca="1" si="20"/>
        <v>Republish_20250721_PR24-FD-CA13-Storm-Overflow_v2.xlsx</v>
      </c>
      <c r="AC375" s="127" t="str">
        <f t="shared" ca="1" si="20"/>
        <v>Republish_20250721_PR24-FD-CA13-Storm-Overflow_v2.xlsx</v>
      </c>
      <c r="AD375" s="127" t="str">
        <f t="shared" ca="1" si="20"/>
        <v>Republish_20250721_PR24-FD-CA13-Storm-Overflow_v2.xlsx</v>
      </c>
      <c r="AE375" s="127" t="str">
        <f t="shared" ca="1" si="20"/>
        <v>Republish_20250721_PR24-FD-CA13-Storm-Overflow_v2.xlsx</v>
      </c>
      <c r="AF375" s="127" t="str">
        <f t="shared" ca="1" si="19"/>
        <v>Republish_20250721_PR24-FD-CA13-Storm-Overflow_v2.xlsx</v>
      </c>
      <c r="AG375" s="127" t="str">
        <f t="shared" ca="1" si="19"/>
        <v>Republish_20250721_PR24-FD-CA13-Storm-Overflow_v2.xlsx</v>
      </c>
      <c r="AH375" s="127" t="str">
        <f t="shared" ca="1" si="19"/>
        <v>Republish_20250721_PR24-FD-CA13-Storm-Overflow_v2.xlsx</v>
      </c>
    </row>
    <row r="376" spans="2:34" hidden="1" x14ac:dyDescent="0.45">
      <c r="B376" s="11" t="s">
        <v>125</v>
      </c>
      <c r="C376" s="11" t="str">
        <f>_xlfn.XLOOKUP($B376,FD_Lists!$B$4:$B$25,FD_Lists!C$4:C$25)</f>
        <v>SES Water</v>
      </c>
      <c r="D376" s="11" t="str">
        <f>_xlfn.XLOOKUP($B376,FD_Lists!$B$4:$B$25,FD_Lists!D$4:D$25)</f>
        <v>England</v>
      </c>
      <c r="E376" s="11" t="str">
        <f>_xlfn.XLOOKUP($B376,FD_Lists!$B$4:$B$25,FD_Lists!E$4:E$25)</f>
        <v>Company</v>
      </c>
      <c r="F376" s="11" t="str">
        <f>_xlfn.XLOOKUP($B376,FD_Lists!$B$4:$B$25,FD_Lists!F$4:F$25)</f>
        <v>WoC</v>
      </c>
      <c r="G376" s="12" t="s">
        <v>109</v>
      </c>
      <c r="H376" s="98"/>
      <c r="I376" s="13" t="str">
        <f t="shared" si="11"/>
        <v>SES</v>
      </c>
      <c r="J376" s="13" t="s">
        <v>548</v>
      </c>
      <c r="K376" s="13"/>
      <c r="L376" s="13" t="s">
        <v>119</v>
      </c>
      <c r="M376" s="14" t="e">
        <f>VLOOKUP($H376, F_Outputs_Mapping!$B$5:$F$23, 2, FALSE)</f>
        <v>#N/A</v>
      </c>
      <c r="N376" s="14" t="e">
        <f>VLOOKUP($H376, F_Outputs_Mapping!$B$5:$F$23, 3, FALSE)</f>
        <v>#N/A</v>
      </c>
      <c r="O376" s="14" t="e">
        <f>VLOOKUP($H376, F_Outputs_Mapping!$B$5:$F$23, 4, FALSE)</f>
        <v>#N/A</v>
      </c>
      <c r="P376" s="127" t="str">
        <f t="shared" ca="1" si="20"/>
        <v>Republish_20250721_PR24-FD-CA13-Storm-Overflow_v2.xlsx</v>
      </c>
      <c r="Q376" s="127" t="str">
        <f t="shared" ca="1" si="20"/>
        <v>Republish_20250721_PR24-FD-CA13-Storm-Overflow_v2.xlsx</v>
      </c>
      <c r="R376" s="127" t="str">
        <f t="shared" ca="1" si="20"/>
        <v>Republish_20250721_PR24-FD-CA13-Storm-Overflow_v2.xlsx</v>
      </c>
      <c r="S376" s="127" t="str">
        <f t="shared" ca="1" si="20"/>
        <v>Republish_20250721_PR24-FD-CA13-Storm-Overflow_v2.xlsx</v>
      </c>
      <c r="T376" s="127" t="str">
        <f t="shared" ca="1" si="20"/>
        <v>Republish_20250721_PR24-FD-CA13-Storm-Overflow_v2.xlsx</v>
      </c>
      <c r="U376" s="127" t="str">
        <f t="shared" ca="1" si="20"/>
        <v>Republish_20250721_PR24-FD-CA13-Storm-Overflow_v2.xlsx</v>
      </c>
      <c r="V376" s="127" t="str">
        <f t="shared" ca="1" si="20"/>
        <v>Republish_20250721_PR24-FD-CA13-Storm-Overflow_v2.xlsx</v>
      </c>
      <c r="W376" s="127" t="str">
        <f t="shared" ca="1" si="20"/>
        <v>Republish_20250721_PR24-FD-CA13-Storm-Overflow_v2.xlsx</v>
      </c>
      <c r="X376" s="127" t="str">
        <f t="shared" ca="1" si="20"/>
        <v>Republish_20250721_PR24-FD-CA13-Storm-Overflow_v2.xlsx</v>
      </c>
      <c r="Y376" s="127" t="str">
        <f t="shared" ca="1" si="20"/>
        <v>Republish_20250721_PR24-FD-CA13-Storm-Overflow_v2.xlsx</v>
      </c>
      <c r="Z376" s="127" t="str">
        <f t="shared" ca="1" si="20"/>
        <v>Republish_20250721_PR24-FD-CA13-Storm-Overflow_v2.xlsx</v>
      </c>
      <c r="AA376" s="127" t="str">
        <f t="shared" ca="1" si="20"/>
        <v>Republish_20250721_PR24-FD-CA13-Storm-Overflow_v2.xlsx</v>
      </c>
      <c r="AB376" s="127" t="str">
        <f t="shared" ca="1" si="20"/>
        <v>Republish_20250721_PR24-FD-CA13-Storm-Overflow_v2.xlsx</v>
      </c>
      <c r="AC376" s="127" t="str">
        <f t="shared" ca="1" si="20"/>
        <v>Republish_20250721_PR24-FD-CA13-Storm-Overflow_v2.xlsx</v>
      </c>
      <c r="AD376" s="127" t="str">
        <f t="shared" ca="1" si="20"/>
        <v>Republish_20250721_PR24-FD-CA13-Storm-Overflow_v2.xlsx</v>
      </c>
      <c r="AE376" s="127" t="str">
        <f t="shared" ca="1" si="20"/>
        <v>Republish_20250721_PR24-FD-CA13-Storm-Overflow_v2.xlsx</v>
      </c>
      <c r="AF376" s="127" t="str">
        <f t="shared" ca="1" si="19"/>
        <v>Republish_20250721_PR24-FD-CA13-Storm-Overflow_v2.xlsx</v>
      </c>
      <c r="AG376" s="127" t="str">
        <f t="shared" ca="1" si="19"/>
        <v>Republish_20250721_PR24-FD-CA13-Storm-Overflow_v2.xlsx</v>
      </c>
      <c r="AH376" s="127" t="str">
        <f t="shared" ca="1" si="19"/>
        <v>Republish_20250721_PR24-FD-CA13-Storm-Overflow_v2.xlsx</v>
      </c>
    </row>
    <row r="377" spans="2:34" hidden="1" x14ac:dyDescent="0.45">
      <c r="B377" s="11" t="s">
        <v>98</v>
      </c>
      <c r="C377" s="11" t="str">
        <f>_xlfn.XLOOKUP($B377,FD_Lists!$B$4:$B$25,FD_Lists!C$4:C$25)</f>
        <v>South West Water</v>
      </c>
      <c r="D377" s="11" t="str">
        <f>_xlfn.XLOOKUP($B377,FD_Lists!$B$4:$B$25,FD_Lists!D$4:D$25)</f>
        <v>England</v>
      </c>
      <c r="E377" s="11" t="str">
        <f>_xlfn.XLOOKUP($B377,FD_Lists!$B$4:$B$25,FD_Lists!E$4:E$25)</f>
        <v>Company</v>
      </c>
      <c r="F377" s="11" t="str">
        <f>_xlfn.XLOOKUP($B377,FD_Lists!$B$4:$B$25,FD_Lists!F$4:F$25)</f>
        <v>WaSC</v>
      </c>
      <c r="G377" s="12" t="s">
        <v>109</v>
      </c>
      <c r="H377" s="98"/>
      <c r="I377" s="13" t="str">
        <f t="shared" si="11"/>
        <v>SWB</v>
      </c>
      <c r="J377" s="13" t="s">
        <v>548</v>
      </c>
      <c r="K377" s="13"/>
      <c r="L377" s="13" t="s">
        <v>119</v>
      </c>
      <c r="M377" s="14" t="e">
        <f>VLOOKUP($H377, F_Outputs_Mapping!$B$5:$F$23, 2, FALSE)</f>
        <v>#N/A</v>
      </c>
      <c r="N377" s="14" t="e">
        <f>VLOOKUP($H377, F_Outputs_Mapping!$B$5:$F$23, 3, FALSE)</f>
        <v>#N/A</v>
      </c>
      <c r="O377" s="14" t="e">
        <f>VLOOKUP($H377, F_Outputs_Mapping!$B$5:$F$23, 4, FALSE)</f>
        <v>#N/A</v>
      </c>
      <c r="P377" s="127" t="str">
        <f t="shared" ca="1" si="20"/>
        <v>Republish_20250721_PR24-FD-CA13-Storm-Overflow_v2.xlsx</v>
      </c>
      <c r="Q377" s="127" t="str">
        <f t="shared" ca="1" si="20"/>
        <v>Republish_20250721_PR24-FD-CA13-Storm-Overflow_v2.xlsx</v>
      </c>
      <c r="R377" s="127" t="str">
        <f t="shared" ca="1" si="20"/>
        <v>Republish_20250721_PR24-FD-CA13-Storm-Overflow_v2.xlsx</v>
      </c>
      <c r="S377" s="127" t="str">
        <f t="shared" ca="1" si="20"/>
        <v>Republish_20250721_PR24-FD-CA13-Storm-Overflow_v2.xlsx</v>
      </c>
      <c r="T377" s="127" t="str">
        <f t="shared" ca="1" si="20"/>
        <v>Republish_20250721_PR24-FD-CA13-Storm-Overflow_v2.xlsx</v>
      </c>
      <c r="U377" s="127" t="str">
        <f t="shared" ca="1" si="20"/>
        <v>Republish_20250721_PR24-FD-CA13-Storm-Overflow_v2.xlsx</v>
      </c>
      <c r="V377" s="127" t="str">
        <f t="shared" ca="1" si="20"/>
        <v>Republish_20250721_PR24-FD-CA13-Storm-Overflow_v2.xlsx</v>
      </c>
      <c r="W377" s="127" t="str">
        <f t="shared" ca="1" si="20"/>
        <v>Republish_20250721_PR24-FD-CA13-Storm-Overflow_v2.xlsx</v>
      </c>
      <c r="X377" s="127" t="str">
        <f t="shared" ca="1" si="20"/>
        <v>Republish_20250721_PR24-FD-CA13-Storm-Overflow_v2.xlsx</v>
      </c>
      <c r="Y377" s="127" t="str">
        <f t="shared" ca="1" si="20"/>
        <v>Republish_20250721_PR24-FD-CA13-Storm-Overflow_v2.xlsx</v>
      </c>
      <c r="Z377" s="127" t="str">
        <f t="shared" ca="1" si="20"/>
        <v>Republish_20250721_PR24-FD-CA13-Storm-Overflow_v2.xlsx</v>
      </c>
      <c r="AA377" s="127" t="str">
        <f t="shared" ca="1" si="20"/>
        <v>Republish_20250721_PR24-FD-CA13-Storm-Overflow_v2.xlsx</v>
      </c>
      <c r="AB377" s="127" t="str">
        <f t="shared" ca="1" si="20"/>
        <v>Republish_20250721_PR24-FD-CA13-Storm-Overflow_v2.xlsx</v>
      </c>
      <c r="AC377" s="127" t="str">
        <f t="shared" ca="1" si="20"/>
        <v>Republish_20250721_PR24-FD-CA13-Storm-Overflow_v2.xlsx</v>
      </c>
      <c r="AD377" s="127" t="str">
        <f t="shared" ca="1" si="20"/>
        <v>Republish_20250721_PR24-FD-CA13-Storm-Overflow_v2.xlsx</v>
      </c>
      <c r="AE377" s="127" t="str">
        <f t="shared" ca="1" si="20"/>
        <v>Republish_20250721_PR24-FD-CA13-Storm-Overflow_v2.xlsx</v>
      </c>
      <c r="AF377" s="127" t="str">
        <f t="shared" ca="1" si="19"/>
        <v>Republish_20250721_PR24-FD-CA13-Storm-Overflow_v2.xlsx</v>
      </c>
      <c r="AG377" s="127" t="str">
        <f t="shared" ca="1" si="19"/>
        <v>Republish_20250721_PR24-FD-CA13-Storm-Overflow_v2.xlsx</v>
      </c>
      <c r="AH377" s="127" t="str">
        <f t="shared" ca="1" si="19"/>
        <v>Republish_20250721_PR24-FD-CA13-Storm-Overflow_v2.xlsx</v>
      </c>
    </row>
    <row r="378" spans="2:34" hidden="1" x14ac:dyDescent="0.45">
      <c r="B378" s="11" t="s">
        <v>126</v>
      </c>
      <c r="C378" s="11" t="str">
        <f>_xlfn.XLOOKUP($B378,FD_Lists!$B$4:$B$25,FD_Lists!C$4:C$25)</f>
        <v>Bristol Water</v>
      </c>
      <c r="D378" s="11" t="str">
        <f>_xlfn.XLOOKUP($B378,FD_Lists!$B$4:$B$25,FD_Lists!D$4:D$25)</f>
        <v>England</v>
      </c>
      <c r="E378" s="11" t="str">
        <f>_xlfn.XLOOKUP($B378,FD_Lists!$B$4:$B$25,FD_Lists!E$4:E$25)</f>
        <v>Company</v>
      </c>
      <c r="F378" s="11" t="str">
        <f>_xlfn.XLOOKUP($B378,FD_Lists!$B$4:$B$25,FD_Lists!F$4:F$25)</f>
        <v>WoC</v>
      </c>
      <c r="G378" s="12" t="s">
        <v>109</v>
      </c>
      <c r="H378" s="98"/>
      <c r="I378" s="13" t="str">
        <f t="shared" si="11"/>
        <v>BRL</v>
      </c>
      <c r="J378" s="13" t="s">
        <v>548</v>
      </c>
      <c r="K378" s="13"/>
      <c r="L378" s="13" t="s">
        <v>119</v>
      </c>
      <c r="M378" s="14" t="e">
        <f>VLOOKUP($H378, F_Outputs_Mapping!$B$5:$F$23, 2, FALSE)</f>
        <v>#N/A</v>
      </c>
      <c r="N378" s="14" t="e">
        <f>VLOOKUP($H378, F_Outputs_Mapping!$B$5:$F$23, 3, FALSE)</f>
        <v>#N/A</v>
      </c>
      <c r="O378" s="14" t="e">
        <f>VLOOKUP($H378, F_Outputs_Mapping!$B$5:$F$23, 4, FALSE)</f>
        <v>#N/A</v>
      </c>
      <c r="P378" s="127" t="str">
        <f t="shared" ca="1" si="20"/>
        <v>Republish_20250721_PR24-FD-CA13-Storm-Overflow_v2.xlsx</v>
      </c>
      <c r="Q378" s="127" t="str">
        <f t="shared" ca="1" si="20"/>
        <v>Republish_20250721_PR24-FD-CA13-Storm-Overflow_v2.xlsx</v>
      </c>
      <c r="R378" s="127" t="str">
        <f t="shared" ca="1" si="20"/>
        <v>Republish_20250721_PR24-FD-CA13-Storm-Overflow_v2.xlsx</v>
      </c>
      <c r="S378" s="127" t="str">
        <f t="shared" ca="1" si="20"/>
        <v>Republish_20250721_PR24-FD-CA13-Storm-Overflow_v2.xlsx</v>
      </c>
      <c r="T378" s="127" t="str">
        <f t="shared" ca="1" si="20"/>
        <v>Republish_20250721_PR24-FD-CA13-Storm-Overflow_v2.xlsx</v>
      </c>
      <c r="U378" s="127" t="str">
        <f t="shared" ca="1" si="20"/>
        <v>Republish_20250721_PR24-FD-CA13-Storm-Overflow_v2.xlsx</v>
      </c>
      <c r="V378" s="127" t="str">
        <f t="shared" ca="1" si="20"/>
        <v>Republish_20250721_PR24-FD-CA13-Storm-Overflow_v2.xlsx</v>
      </c>
      <c r="W378" s="127" t="str">
        <f t="shared" ca="1" si="20"/>
        <v>Republish_20250721_PR24-FD-CA13-Storm-Overflow_v2.xlsx</v>
      </c>
      <c r="X378" s="127" t="str">
        <f t="shared" ca="1" si="20"/>
        <v>Republish_20250721_PR24-FD-CA13-Storm-Overflow_v2.xlsx</v>
      </c>
      <c r="Y378" s="127" t="str">
        <f t="shared" ca="1" si="20"/>
        <v>Republish_20250721_PR24-FD-CA13-Storm-Overflow_v2.xlsx</v>
      </c>
      <c r="Z378" s="127" t="str">
        <f t="shared" ca="1" si="20"/>
        <v>Republish_20250721_PR24-FD-CA13-Storm-Overflow_v2.xlsx</v>
      </c>
      <c r="AA378" s="127" t="str">
        <f t="shared" ca="1" si="20"/>
        <v>Republish_20250721_PR24-FD-CA13-Storm-Overflow_v2.xlsx</v>
      </c>
      <c r="AB378" s="127" t="str">
        <f t="shared" ca="1" si="20"/>
        <v>Republish_20250721_PR24-FD-CA13-Storm-Overflow_v2.xlsx</v>
      </c>
      <c r="AC378" s="127" t="str">
        <f t="shared" ca="1" si="20"/>
        <v>Republish_20250721_PR24-FD-CA13-Storm-Overflow_v2.xlsx</v>
      </c>
      <c r="AD378" s="127" t="str">
        <f t="shared" ca="1" si="20"/>
        <v>Republish_20250721_PR24-FD-CA13-Storm-Overflow_v2.xlsx</v>
      </c>
      <c r="AE378" s="127" t="str">
        <f t="shared" ref="AE378:AH378" ca="1" si="21">MID(CELL("filename"),SEARCH("[",CELL("filename"))+1,SEARCH("]",CELL("filename"))-SEARCH("[",CELL("filename"))-1)</f>
        <v>Republish_20250721_PR24-FD-CA13-Storm-Overflow_v2.xlsx</v>
      </c>
      <c r="AF378" s="127" t="str">
        <f t="shared" ca="1" si="21"/>
        <v>Republish_20250721_PR24-FD-CA13-Storm-Overflow_v2.xlsx</v>
      </c>
      <c r="AG378" s="127" t="str">
        <f t="shared" ca="1" si="21"/>
        <v>Republish_20250721_PR24-FD-CA13-Storm-Overflow_v2.xlsx</v>
      </c>
      <c r="AH378" s="127" t="str">
        <f t="shared" ca="1" si="21"/>
        <v>Republish_20250721_PR24-FD-CA13-Storm-Overflow_v2.xlsx</v>
      </c>
    </row>
    <row r="379" spans="2:34" hidden="1" x14ac:dyDescent="0.45">
      <c r="B379" s="10" t="s">
        <v>73</v>
      </c>
      <c r="C379" s="11" t="str">
        <f>_xlfn.XLOOKUP($B379,FD_Lists!$B$4:$B$25,FD_Lists!C$4:C$25)</f>
        <v>Anglian Water</v>
      </c>
      <c r="D379" s="11" t="str">
        <f>_xlfn.XLOOKUP($B379,FD_Lists!$B$4:$B$25,FD_Lists!D$4:D$25)</f>
        <v>England</v>
      </c>
      <c r="E379" s="11" t="str">
        <f>_xlfn.XLOOKUP($B379,FD_Lists!$B$4:$B$25,FD_Lists!E$4:E$25)</f>
        <v>Company</v>
      </c>
      <c r="F379" s="11" t="str">
        <f>_xlfn.XLOOKUP($B379,FD_Lists!$B$4:$B$25,FD_Lists!F$4:F$25)</f>
        <v>WaSC</v>
      </c>
      <c r="G379" s="12" t="s">
        <v>109</v>
      </c>
      <c r="H379" s="98"/>
      <c r="I379" s="13" t="str">
        <f t="shared" si="11"/>
        <v>ANH</v>
      </c>
      <c r="J379" s="13" t="s">
        <v>548</v>
      </c>
      <c r="K379" s="13"/>
      <c r="L379" s="13" t="s">
        <v>119</v>
      </c>
      <c r="M379" s="14" t="e">
        <f>VLOOKUP($H379, F_Outputs_Mapping!$B$5:$F$23, 2, FALSE)</f>
        <v>#N/A</v>
      </c>
      <c r="N379" s="14" t="e">
        <f>VLOOKUP($H379, F_Outputs_Mapping!$B$5:$F$23, 3, FALSE)</f>
        <v>#N/A</v>
      </c>
      <c r="O379" s="14" t="e">
        <f>VLOOKUP($H379, F_Outputs_Mapping!$B$5:$F$23, 4, FALSE)</f>
        <v>#N/A</v>
      </c>
      <c r="P379" s="88" t="s">
        <v>550</v>
      </c>
      <c r="Q379" s="88" t="s">
        <v>550</v>
      </c>
      <c r="R379" s="88" t="s">
        <v>550</v>
      </c>
      <c r="S379" s="88" t="s">
        <v>550</v>
      </c>
      <c r="T379" s="88" t="s">
        <v>550</v>
      </c>
      <c r="U379" s="88" t="s">
        <v>550</v>
      </c>
      <c r="V379" s="88" t="s">
        <v>550</v>
      </c>
      <c r="W379" s="88" t="s">
        <v>550</v>
      </c>
      <c r="X379" s="88" t="s">
        <v>550</v>
      </c>
      <c r="Y379" s="88" t="s">
        <v>550</v>
      </c>
      <c r="Z379" s="88" t="s">
        <v>550</v>
      </c>
      <c r="AA379" s="88" t="s">
        <v>550</v>
      </c>
      <c r="AB379" s="88" t="s">
        <v>550</v>
      </c>
      <c r="AC379" s="88" t="s">
        <v>550</v>
      </c>
      <c r="AD379" s="88" t="s">
        <v>550</v>
      </c>
      <c r="AE379" s="88" t="s">
        <v>550</v>
      </c>
      <c r="AF379" s="88" t="s">
        <v>550</v>
      </c>
      <c r="AG379" s="88" t="s">
        <v>550</v>
      </c>
      <c r="AH379" s="88" t="s">
        <v>550</v>
      </c>
    </row>
    <row r="380" spans="2:34" hidden="1" x14ac:dyDescent="0.45">
      <c r="B380" s="11" t="s">
        <v>94</v>
      </c>
      <c r="C380" s="11" t="str">
        <f>_xlfn.XLOOKUP($B380,FD_Lists!$B$4:$B$25,FD_Lists!C$4:C$25)</f>
        <v>Dŵr Cymru</v>
      </c>
      <c r="D380" s="11" t="str">
        <f>_xlfn.XLOOKUP($B380,FD_Lists!$B$4:$B$25,FD_Lists!D$4:D$25)</f>
        <v>Wales</v>
      </c>
      <c r="E380" s="11" t="str">
        <f>_xlfn.XLOOKUP($B380,FD_Lists!$B$4:$B$25,FD_Lists!E$4:E$25)</f>
        <v>Company</v>
      </c>
      <c r="F380" s="11" t="str">
        <f>_xlfn.XLOOKUP($B380,FD_Lists!$B$4:$B$25,FD_Lists!F$4:F$25)</f>
        <v>WaSC</v>
      </c>
      <c r="G380" s="12" t="s">
        <v>109</v>
      </c>
      <c r="H380" s="98"/>
      <c r="I380" s="13" t="str">
        <f t="shared" si="11"/>
        <v>WSH</v>
      </c>
      <c r="J380" s="13" t="s">
        <v>548</v>
      </c>
      <c r="K380" s="13"/>
      <c r="L380" s="13" t="s">
        <v>119</v>
      </c>
      <c r="M380" s="14" t="e">
        <f>VLOOKUP($H380, F_Outputs_Mapping!$B$5:$F$23, 2, FALSE)</f>
        <v>#N/A</v>
      </c>
      <c r="N380" s="14" t="e">
        <f>VLOOKUP($H380, F_Outputs_Mapping!$B$5:$F$23, 3, FALSE)</f>
        <v>#N/A</v>
      </c>
      <c r="O380" s="14" t="e">
        <f>VLOOKUP($H380, F_Outputs_Mapping!$B$5:$F$23, 4, FALSE)</f>
        <v>#N/A</v>
      </c>
      <c r="P380" s="88" t="s">
        <v>550</v>
      </c>
      <c r="Q380" s="88" t="s">
        <v>550</v>
      </c>
      <c r="R380" s="88" t="s">
        <v>550</v>
      </c>
      <c r="S380" s="88" t="s">
        <v>550</v>
      </c>
      <c r="T380" s="88" t="s">
        <v>550</v>
      </c>
      <c r="U380" s="88" t="s">
        <v>550</v>
      </c>
      <c r="V380" s="88" t="s">
        <v>550</v>
      </c>
      <c r="W380" s="88" t="s">
        <v>550</v>
      </c>
      <c r="X380" s="88" t="s">
        <v>550</v>
      </c>
      <c r="Y380" s="88" t="s">
        <v>550</v>
      </c>
      <c r="Z380" s="88" t="s">
        <v>550</v>
      </c>
      <c r="AA380" s="88" t="s">
        <v>550</v>
      </c>
      <c r="AB380" s="88" t="s">
        <v>550</v>
      </c>
      <c r="AC380" s="88" t="s">
        <v>550</v>
      </c>
      <c r="AD380" s="88" t="s">
        <v>550</v>
      </c>
      <c r="AE380" s="88" t="s">
        <v>550</v>
      </c>
      <c r="AF380" s="88" t="s">
        <v>550</v>
      </c>
      <c r="AG380" s="88" t="s">
        <v>550</v>
      </c>
      <c r="AH380" s="88" t="s">
        <v>550</v>
      </c>
    </row>
    <row r="381" spans="2:34" hidden="1" x14ac:dyDescent="0.45">
      <c r="B381" s="11" t="s">
        <v>95</v>
      </c>
      <c r="C381" s="11" t="str">
        <f>_xlfn.XLOOKUP($B381,FD_Lists!$B$4:$B$25,FD_Lists!C$4:C$25)</f>
        <v>Hafren Dyfrdwy</v>
      </c>
      <c r="D381" s="11" t="str">
        <f>_xlfn.XLOOKUP($B381,FD_Lists!$B$4:$B$25,FD_Lists!D$4:D$25)</f>
        <v>Wales</v>
      </c>
      <c r="E381" s="11" t="str">
        <f>_xlfn.XLOOKUP($B381,FD_Lists!$B$4:$B$25,FD_Lists!E$4:E$25)</f>
        <v>Company</v>
      </c>
      <c r="F381" s="11" t="str">
        <f>_xlfn.XLOOKUP($B381,FD_Lists!$B$4:$B$25,FD_Lists!F$4:F$25)</f>
        <v>WaSC</v>
      </c>
      <c r="G381" s="12" t="s">
        <v>109</v>
      </c>
      <c r="H381" s="98"/>
      <c r="I381" s="13" t="str">
        <f t="shared" si="11"/>
        <v>HDD</v>
      </c>
      <c r="J381" s="13" t="s">
        <v>548</v>
      </c>
      <c r="K381" s="13"/>
      <c r="L381" s="13" t="s">
        <v>119</v>
      </c>
      <c r="M381" s="14" t="e">
        <f>VLOOKUP($H381, F_Outputs_Mapping!$B$5:$F$23, 2, FALSE)</f>
        <v>#N/A</v>
      </c>
      <c r="N381" s="14" t="e">
        <f>VLOOKUP($H381, F_Outputs_Mapping!$B$5:$F$23, 3, FALSE)</f>
        <v>#N/A</v>
      </c>
      <c r="O381" s="14" t="e">
        <f>VLOOKUP($H381, F_Outputs_Mapping!$B$5:$F$23, 4, FALSE)</f>
        <v>#N/A</v>
      </c>
      <c r="P381" s="88" t="s">
        <v>550</v>
      </c>
      <c r="Q381" s="88" t="s">
        <v>550</v>
      </c>
      <c r="R381" s="88" t="s">
        <v>550</v>
      </c>
      <c r="S381" s="88" t="s">
        <v>550</v>
      </c>
      <c r="T381" s="88" t="s">
        <v>550</v>
      </c>
      <c r="U381" s="88" t="s">
        <v>550</v>
      </c>
      <c r="V381" s="88" t="s">
        <v>550</v>
      </c>
      <c r="W381" s="88" t="s">
        <v>550</v>
      </c>
      <c r="X381" s="88" t="s">
        <v>550</v>
      </c>
      <c r="Y381" s="88" t="s">
        <v>550</v>
      </c>
      <c r="Z381" s="88" t="s">
        <v>550</v>
      </c>
      <c r="AA381" s="88" t="s">
        <v>550</v>
      </c>
      <c r="AB381" s="88" t="s">
        <v>550</v>
      </c>
      <c r="AC381" s="88" t="s">
        <v>550</v>
      </c>
      <c r="AD381" s="88" t="s">
        <v>550</v>
      </c>
      <c r="AE381" s="88" t="s">
        <v>550</v>
      </c>
      <c r="AF381" s="88" t="s">
        <v>550</v>
      </c>
      <c r="AG381" s="88" t="s">
        <v>550</v>
      </c>
      <c r="AH381" s="88" t="s">
        <v>550</v>
      </c>
    </row>
    <row r="382" spans="2:34" hidden="1" x14ac:dyDescent="0.45">
      <c r="B382" s="11" t="s">
        <v>96</v>
      </c>
      <c r="C382" s="11" t="str">
        <f>_xlfn.XLOOKUP($B382,FD_Lists!$B$4:$B$25,FD_Lists!C$4:C$25)</f>
        <v>Northumbrian Water</v>
      </c>
      <c r="D382" s="11" t="str">
        <f>_xlfn.XLOOKUP($B382,FD_Lists!$B$4:$B$25,FD_Lists!D$4:D$25)</f>
        <v>England</v>
      </c>
      <c r="E382" s="11" t="str">
        <f>_xlfn.XLOOKUP($B382,FD_Lists!$B$4:$B$25,FD_Lists!E$4:E$25)</f>
        <v>Company</v>
      </c>
      <c r="F382" s="11" t="str">
        <f>_xlfn.XLOOKUP($B382,FD_Lists!$B$4:$B$25,FD_Lists!F$4:F$25)</f>
        <v>WaSC</v>
      </c>
      <c r="G382" s="12" t="s">
        <v>109</v>
      </c>
      <c r="H382" s="98"/>
      <c r="I382" s="13" t="str">
        <f t="shared" si="11"/>
        <v>NES</v>
      </c>
      <c r="J382" s="13" t="s">
        <v>548</v>
      </c>
      <c r="K382" s="13"/>
      <c r="L382" s="13" t="s">
        <v>119</v>
      </c>
      <c r="M382" s="14" t="e">
        <f>VLOOKUP($H382, F_Outputs_Mapping!$B$5:$F$23, 2, FALSE)</f>
        <v>#N/A</v>
      </c>
      <c r="N382" s="14" t="e">
        <f>VLOOKUP($H382, F_Outputs_Mapping!$B$5:$F$23, 3, FALSE)</f>
        <v>#N/A</v>
      </c>
      <c r="O382" s="14" t="e">
        <f>VLOOKUP($H382, F_Outputs_Mapping!$B$5:$F$23, 4, FALSE)</f>
        <v>#N/A</v>
      </c>
      <c r="P382" s="88" t="s">
        <v>550</v>
      </c>
      <c r="Q382" s="88" t="s">
        <v>550</v>
      </c>
      <c r="R382" s="88" t="s">
        <v>550</v>
      </c>
      <c r="S382" s="88" t="s">
        <v>550</v>
      </c>
      <c r="T382" s="88" t="s">
        <v>550</v>
      </c>
      <c r="U382" s="88" t="s">
        <v>550</v>
      </c>
      <c r="V382" s="88" t="s">
        <v>550</v>
      </c>
      <c r="W382" s="88" t="s">
        <v>550</v>
      </c>
      <c r="X382" s="88" t="s">
        <v>550</v>
      </c>
      <c r="Y382" s="88" t="s">
        <v>550</v>
      </c>
      <c r="Z382" s="88" t="s">
        <v>550</v>
      </c>
      <c r="AA382" s="88" t="s">
        <v>550</v>
      </c>
      <c r="AB382" s="88" t="s">
        <v>550</v>
      </c>
      <c r="AC382" s="88" t="s">
        <v>550</v>
      </c>
      <c r="AD382" s="88" t="s">
        <v>550</v>
      </c>
      <c r="AE382" s="88" t="s">
        <v>550</v>
      </c>
      <c r="AF382" s="88" t="s">
        <v>550</v>
      </c>
      <c r="AG382" s="88" t="s">
        <v>550</v>
      </c>
      <c r="AH382" s="88" t="s">
        <v>550</v>
      </c>
    </row>
    <row r="383" spans="2:34" hidden="1" x14ac:dyDescent="0.45">
      <c r="B383" s="11" t="s">
        <v>97</v>
      </c>
      <c r="C383" s="11" t="str">
        <f>_xlfn.XLOOKUP($B383,FD_Lists!$B$4:$B$25,FD_Lists!C$4:C$25)</f>
        <v>Severn Trent Water</v>
      </c>
      <c r="D383" s="11" t="str">
        <f>_xlfn.XLOOKUP($B383,FD_Lists!$B$4:$B$25,FD_Lists!D$4:D$25)</f>
        <v>England</v>
      </c>
      <c r="E383" s="11" t="str">
        <f>_xlfn.XLOOKUP($B383,FD_Lists!$B$4:$B$25,FD_Lists!E$4:E$25)</f>
        <v>Company</v>
      </c>
      <c r="F383" s="11" t="str">
        <f>_xlfn.XLOOKUP($B383,FD_Lists!$B$4:$B$25,FD_Lists!F$4:F$25)</f>
        <v>WaSC</v>
      </c>
      <c r="G383" s="12" t="s">
        <v>109</v>
      </c>
      <c r="H383" s="98"/>
      <c r="I383" s="13" t="str">
        <f t="shared" si="11"/>
        <v>SVE</v>
      </c>
      <c r="J383" s="13" t="s">
        <v>548</v>
      </c>
      <c r="K383" s="13"/>
      <c r="L383" s="13" t="s">
        <v>119</v>
      </c>
      <c r="M383" s="14" t="e">
        <f>VLOOKUP($H383, F_Outputs_Mapping!$B$5:$F$23, 2, FALSE)</f>
        <v>#N/A</v>
      </c>
      <c r="N383" s="14" t="e">
        <f>VLOOKUP($H383, F_Outputs_Mapping!$B$5:$F$23, 3, FALSE)</f>
        <v>#N/A</v>
      </c>
      <c r="O383" s="14" t="e">
        <f>VLOOKUP($H383, F_Outputs_Mapping!$B$5:$F$23, 4, FALSE)</f>
        <v>#N/A</v>
      </c>
      <c r="P383" s="88" t="s">
        <v>550</v>
      </c>
      <c r="Q383" s="88" t="s">
        <v>550</v>
      </c>
      <c r="R383" s="88" t="s">
        <v>550</v>
      </c>
      <c r="S383" s="88" t="s">
        <v>550</v>
      </c>
      <c r="T383" s="88" t="s">
        <v>550</v>
      </c>
      <c r="U383" s="88" t="s">
        <v>550</v>
      </c>
      <c r="V383" s="88" t="s">
        <v>550</v>
      </c>
      <c r="W383" s="88" t="s">
        <v>550</v>
      </c>
      <c r="X383" s="88" t="s">
        <v>550</v>
      </c>
      <c r="Y383" s="88" t="s">
        <v>550</v>
      </c>
      <c r="Z383" s="88" t="s">
        <v>550</v>
      </c>
      <c r="AA383" s="88" t="s">
        <v>550</v>
      </c>
      <c r="AB383" s="88" t="s">
        <v>550</v>
      </c>
      <c r="AC383" s="88" t="s">
        <v>550</v>
      </c>
      <c r="AD383" s="88" t="s">
        <v>550</v>
      </c>
      <c r="AE383" s="88" t="s">
        <v>550</v>
      </c>
      <c r="AF383" s="88" t="s">
        <v>550</v>
      </c>
      <c r="AG383" s="88" t="s">
        <v>550</v>
      </c>
      <c r="AH383" s="88" t="s">
        <v>550</v>
      </c>
    </row>
    <row r="384" spans="2:34" hidden="1" x14ac:dyDescent="0.45">
      <c r="B384" s="11" t="s">
        <v>99</v>
      </c>
      <c r="C384" s="11" t="str">
        <f>_xlfn.XLOOKUP($B384,FD_Lists!$B$4:$B$25,FD_Lists!C$4:C$25)</f>
        <v>Southern Water</v>
      </c>
      <c r="D384" s="11" t="str">
        <f>_xlfn.XLOOKUP($B384,FD_Lists!$B$4:$B$25,FD_Lists!D$4:D$25)</f>
        <v>England</v>
      </c>
      <c r="E384" s="11" t="str">
        <f>_xlfn.XLOOKUP($B384,FD_Lists!$B$4:$B$25,FD_Lists!E$4:E$25)</f>
        <v>Company</v>
      </c>
      <c r="F384" s="11" t="str">
        <f>_xlfn.XLOOKUP($B384,FD_Lists!$B$4:$B$25,FD_Lists!F$4:F$25)</f>
        <v>WaSC</v>
      </c>
      <c r="G384" s="12" t="s">
        <v>109</v>
      </c>
      <c r="H384" s="98"/>
      <c r="I384" s="13" t="str">
        <f t="shared" si="11"/>
        <v>SRN</v>
      </c>
      <c r="J384" s="13" t="s">
        <v>548</v>
      </c>
      <c r="K384" s="13"/>
      <c r="L384" s="13" t="s">
        <v>119</v>
      </c>
      <c r="M384" s="14" t="e">
        <f>VLOOKUP($H384, F_Outputs_Mapping!$B$5:$F$23, 2, FALSE)</f>
        <v>#N/A</v>
      </c>
      <c r="N384" s="14" t="e">
        <f>VLOOKUP($H384, F_Outputs_Mapping!$B$5:$F$23, 3, FALSE)</f>
        <v>#N/A</v>
      </c>
      <c r="O384" s="14" t="e">
        <f>VLOOKUP($H384, F_Outputs_Mapping!$B$5:$F$23, 4, FALSE)</f>
        <v>#N/A</v>
      </c>
      <c r="P384" s="88" t="s">
        <v>550</v>
      </c>
      <c r="Q384" s="88" t="s">
        <v>550</v>
      </c>
      <c r="R384" s="88" t="s">
        <v>550</v>
      </c>
      <c r="S384" s="88" t="s">
        <v>550</v>
      </c>
      <c r="T384" s="88" t="s">
        <v>550</v>
      </c>
      <c r="U384" s="88" t="s">
        <v>550</v>
      </c>
      <c r="V384" s="88" t="s">
        <v>550</v>
      </c>
      <c r="W384" s="88" t="s">
        <v>550</v>
      </c>
      <c r="X384" s="88" t="s">
        <v>550</v>
      </c>
      <c r="Y384" s="88" t="s">
        <v>550</v>
      </c>
      <c r="Z384" s="88" t="s">
        <v>550</v>
      </c>
      <c r="AA384" s="88" t="s">
        <v>550</v>
      </c>
      <c r="AB384" s="88" t="s">
        <v>550</v>
      </c>
      <c r="AC384" s="88" t="s">
        <v>550</v>
      </c>
      <c r="AD384" s="88" t="s">
        <v>550</v>
      </c>
      <c r="AE384" s="88" t="s">
        <v>550</v>
      </c>
      <c r="AF384" s="88" t="s">
        <v>550</v>
      </c>
      <c r="AG384" s="88" t="s">
        <v>550</v>
      </c>
      <c r="AH384" s="88" t="s">
        <v>550</v>
      </c>
    </row>
    <row r="385" spans="2:34" hidden="1" x14ac:dyDescent="0.45">
      <c r="B385" s="11" t="s">
        <v>100</v>
      </c>
      <c r="C385" s="11" t="str">
        <f>_xlfn.XLOOKUP($B385,FD_Lists!$B$4:$B$25,FD_Lists!C$4:C$25)</f>
        <v>Thames Water</v>
      </c>
      <c r="D385" s="11" t="str">
        <f>_xlfn.XLOOKUP($B385,FD_Lists!$B$4:$B$25,FD_Lists!D$4:D$25)</f>
        <v>England</v>
      </c>
      <c r="E385" s="11" t="str">
        <f>_xlfn.XLOOKUP($B385,FD_Lists!$B$4:$B$25,FD_Lists!E$4:E$25)</f>
        <v>Company</v>
      </c>
      <c r="F385" s="11" t="str">
        <f>_xlfn.XLOOKUP($B385,FD_Lists!$B$4:$B$25,FD_Lists!F$4:F$25)</f>
        <v>WaSC</v>
      </c>
      <c r="G385" s="12" t="s">
        <v>109</v>
      </c>
      <c r="H385" s="98"/>
      <c r="I385" s="13" t="str">
        <f t="shared" si="11"/>
        <v>TMS</v>
      </c>
      <c r="J385" s="13" t="s">
        <v>548</v>
      </c>
      <c r="K385" s="13"/>
      <c r="L385" s="13" t="s">
        <v>119</v>
      </c>
      <c r="M385" s="14" t="e">
        <f>VLOOKUP($H385, F_Outputs_Mapping!$B$5:$F$23, 2, FALSE)</f>
        <v>#N/A</v>
      </c>
      <c r="N385" s="14" t="e">
        <f>VLOOKUP($H385, F_Outputs_Mapping!$B$5:$F$23, 3, FALSE)</f>
        <v>#N/A</v>
      </c>
      <c r="O385" s="14" t="e">
        <f>VLOOKUP($H385, F_Outputs_Mapping!$B$5:$F$23, 4, FALSE)</f>
        <v>#N/A</v>
      </c>
      <c r="P385" s="88" t="s">
        <v>550</v>
      </c>
      <c r="Q385" s="88" t="s">
        <v>550</v>
      </c>
      <c r="R385" s="88" t="s">
        <v>550</v>
      </c>
      <c r="S385" s="88" t="s">
        <v>550</v>
      </c>
      <c r="T385" s="88" t="s">
        <v>550</v>
      </c>
      <c r="U385" s="88" t="s">
        <v>550</v>
      </c>
      <c r="V385" s="88" t="s">
        <v>550</v>
      </c>
      <c r="W385" s="88" t="s">
        <v>550</v>
      </c>
      <c r="X385" s="88" t="s">
        <v>550</v>
      </c>
      <c r="Y385" s="88" t="s">
        <v>550</v>
      </c>
      <c r="Z385" s="88" t="s">
        <v>550</v>
      </c>
      <c r="AA385" s="88" t="s">
        <v>550</v>
      </c>
      <c r="AB385" s="88" t="s">
        <v>550</v>
      </c>
      <c r="AC385" s="88" t="s">
        <v>550</v>
      </c>
      <c r="AD385" s="88" t="s">
        <v>550</v>
      </c>
      <c r="AE385" s="88" t="s">
        <v>550</v>
      </c>
      <c r="AF385" s="88" t="s">
        <v>550</v>
      </c>
      <c r="AG385" s="88" t="s">
        <v>550</v>
      </c>
      <c r="AH385" s="88" t="s">
        <v>550</v>
      </c>
    </row>
    <row r="386" spans="2:34" hidden="1" x14ac:dyDescent="0.45">
      <c r="B386" s="11" t="s">
        <v>101</v>
      </c>
      <c r="C386" s="11" t="str">
        <f>_xlfn.XLOOKUP($B386,FD_Lists!$B$4:$B$25,FD_Lists!C$4:C$25)</f>
        <v xml:space="preserve">United Utilities </v>
      </c>
      <c r="D386" s="11" t="str">
        <f>_xlfn.XLOOKUP($B386,FD_Lists!$B$4:$B$25,FD_Lists!D$4:D$25)</f>
        <v>England</v>
      </c>
      <c r="E386" s="11" t="str">
        <f>_xlfn.XLOOKUP($B386,FD_Lists!$B$4:$B$25,FD_Lists!E$4:E$25)</f>
        <v>Company</v>
      </c>
      <c r="F386" s="11" t="str">
        <f>_xlfn.XLOOKUP($B386,FD_Lists!$B$4:$B$25,FD_Lists!F$4:F$25)</f>
        <v>WaSC</v>
      </c>
      <c r="G386" s="12" t="s">
        <v>109</v>
      </c>
      <c r="H386" s="98"/>
      <c r="I386" s="13" t="str">
        <f t="shared" si="11"/>
        <v>NWT</v>
      </c>
      <c r="J386" s="13" t="s">
        <v>548</v>
      </c>
      <c r="K386" s="13"/>
      <c r="L386" s="13" t="s">
        <v>119</v>
      </c>
      <c r="M386" s="14" t="e">
        <f>VLOOKUP($H386, F_Outputs_Mapping!$B$5:$F$23, 2, FALSE)</f>
        <v>#N/A</v>
      </c>
      <c r="N386" s="14" t="e">
        <f>VLOOKUP($H386, F_Outputs_Mapping!$B$5:$F$23, 3, FALSE)</f>
        <v>#N/A</v>
      </c>
      <c r="O386" s="14" t="e">
        <f>VLOOKUP($H386, F_Outputs_Mapping!$B$5:$F$23, 4, FALSE)</f>
        <v>#N/A</v>
      </c>
      <c r="P386" s="88" t="s">
        <v>550</v>
      </c>
      <c r="Q386" s="88" t="s">
        <v>550</v>
      </c>
      <c r="R386" s="88" t="s">
        <v>550</v>
      </c>
      <c r="S386" s="88" t="s">
        <v>550</v>
      </c>
      <c r="T386" s="88" t="s">
        <v>550</v>
      </c>
      <c r="U386" s="88" t="s">
        <v>550</v>
      </c>
      <c r="V386" s="88" t="s">
        <v>550</v>
      </c>
      <c r="W386" s="88" t="s">
        <v>550</v>
      </c>
      <c r="X386" s="88" t="s">
        <v>550</v>
      </c>
      <c r="Y386" s="88" t="s">
        <v>550</v>
      </c>
      <c r="Z386" s="88" t="s">
        <v>550</v>
      </c>
      <c r="AA386" s="88" t="s">
        <v>550</v>
      </c>
      <c r="AB386" s="88" t="s">
        <v>550</v>
      </c>
      <c r="AC386" s="88" t="s">
        <v>550</v>
      </c>
      <c r="AD386" s="88" t="s">
        <v>550</v>
      </c>
      <c r="AE386" s="88" t="s">
        <v>550</v>
      </c>
      <c r="AF386" s="88" t="s">
        <v>550</v>
      </c>
      <c r="AG386" s="88" t="s">
        <v>550</v>
      </c>
      <c r="AH386" s="88" t="s">
        <v>550</v>
      </c>
    </row>
    <row r="387" spans="2:34" hidden="1" x14ac:dyDescent="0.45">
      <c r="B387" s="11" t="s">
        <v>102</v>
      </c>
      <c r="C387" s="11" t="str">
        <f>_xlfn.XLOOKUP($B387,FD_Lists!$B$4:$B$25,FD_Lists!C$4:C$25)</f>
        <v>Wessex Water</v>
      </c>
      <c r="D387" s="11" t="str">
        <f>_xlfn.XLOOKUP($B387,FD_Lists!$B$4:$B$25,FD_Lists!D$4:D$25)</f>
        <v>England</v>
      </c>
      <c r="E387" s="11" t="str">
        <f>_xlfn.XLOOKUP($B387,FD_Lists!$B$4:$B$25,FD_Lists!E$4:E$25)</f>
        <v>Company</v>
      </c>
      <c r="F387" s="11" t="str">
        <f>_xlfn.XLOOKUP($B387,FD_Lists!$B$4:$B$25,FD_Lists!F$4:F$25)</f>
        <v>WaSC</v>
      </c>
      <c r="G387" s="12" t="s">
        <v>109</v>
      </c>
      <c r="H387" s="98"/>
      <c r="I387" s="13" t="str">
        <f t="shared" si="11"/>
        <v>WSX</v>
      </c>
      <c r="J387" s="13" t="s">
        <v>548</v>
      </c>
      <c r="K387" s="13"/>
      <c r="L387" s="13" t="s">
        <v>119</v>
      </c>
      <c r="M387" s="14" t="e">
        <f>VLOOKUP($H387, F_Outputs_Mapping!$B$5:$F$23, 2, FALSE)</f>
        <v>#N/A</v>
      </c>
      <c r="N387" s="14" t="e">
        <f>VLOOKUP($H387, F_Outputs_Mapping!$B$5:$F$23, 3, FALSE)</f>
        <v>#N/A</v>
      </c>
      <c r="O387" s="14" t="e">
        <f>VLOOKUP($H387, F_Outputs_Mapping!$B$5:$F$23, 4, FALSE)</f>
        <v>#N/A</v>
      </c>
      <c r="P387" s="88" t="s">
        <v>550</v>
      </c>
      <c r="Q387" s="88" t="s">
        <v>550</v>
      </c>
      <c r="R387" s="88" t="s">
        <v>550</v>
      </c>
      <c r="S387" s="88" t="s">
        <v>550</v>
      </c>
      <c r="T387" s="88" t="s">
        <v>550</v>
      </c>
      <c r="U387" s="88" t="s">
        <v>550</v>
      </c>
      <c r="V387" s="88" t="s">
        <v>550</v>
      </c>
      <c r="W387" s="88" t="s">
        <v>550</v>
      </c>
      <c r="X387" s="88" t="s">
        <v>550</v>
      </c>
      <c r="Y387" s="88" t="s">
        <v>550</v>
      </c>
      <c r="Z387" s="88" t="s">
        <v>550</v>
      </c>
      <c r="AA387" s="88" t="s">
        <v>550</v>
      </c>
      <c r="AB387" s="88" t="s">
        <v>550</v>
      </c>
      <c r="AC387" s="88" t="s">
        <v>550</v>
      </c>
      <c r="AD387" s="88" t="s">
        <v>550</v>
      </c>
      <c r="AE387" s="88" t="s">
        <v>550</v>
      </c>
      <c r="AF387" s="88" t="s">
        <v>550</v>
      </c>
      <c r="AG387" s="88" t="s">
        <v>550</v>
      </c>
      <c r="AH387" s="88" t="s">
        <v>550</v>
      </c>
    </row>
    <row r="388" spans="2:34" hidden="1" x14ac:dyDescent="0.45">
      <c r="B388" s="11" t="s">
        <v>103</v>
      </c>
      <c r="C388" s="11" t="str">
        <f>_xlfn.XLOOKUP($B388,FD_Lists!$B$4:$B$25,FD_Lists!C$4:C$25)</f>
        <v>Yorkshire Water</v>
      </c>
      <c r="D388" s="11" t="str">
        <f>_xlfn.XLOOKUP($B388,FD_Lists!$B$4:$B$25,FD_Lists!D$4:D$25)</f>
        <v>England</v>
      </c>
      <c r="E388" s="11" t="str">
        <f>_xlfn.XLOOKUP($B388,FD_Lists!$B$4:$B$25,FD_Lists!E$4:E$25)</f>
        <v>Company</v>
      </c>
      <c r="F388" s="11" t="str">
        <f>_xlfn.XLOOKUP($B388,FD_Lists!$B$4:$B$25,FD_Lists!F$4:F$25)</f>
        <v>WaSC</v>
      </c>
      <c r="G388" s="12" t="s">
        <v>109</v>
      </c>
      <c r="H388" s="98"/>
      <c r="I388" s="13" t="str">
        <f t="shared" si="11"/>
        <v>YKY</v>
      </c>
      <c r="J388" s="13" t="s">
        <v>548</v>
      </c>
      <c r="K388" s="13"/>
      <c r="L388" s="13" t="s">
        <v>119</v>
      </c>
      <c r="M388" s="14" t="e">
        <f>VLOOKUP($H388, F_Outputs_Mapping!$B$5:$F$23, 2, FALSE)</f>
        <v>#N/A</v>
      </c>
      <c r="N388" s="14" t="e">
        <f>VLOOKUP($H388, F_Outputs_Mapping!$B$5:$F$23, 3, FALSE)</f>
        <v>#N/A</v>
      </c>
      <c r="O388" s="14" t="e">
        <f>VLOOKUP($H388, F_Outputs_Mapping!$B$5:$F$23, 4, FALSE)</f>
        <v>#N/A</v>
      </c>
      <c r="P388" s="88" t="s">
        <v>550</v>
      </c>
      <c r="Q388" s="88" t="s">
        <v>550</v>
      </c>
      <c r="R388" s="88" t="s">
        <v>550</v>
      </c>
      <c r="S388" s="88" t="s">
        <v>550</v>
      </c>
      <c r="T388" s="88" t="s">
        <v>550</v>
      </c>
      <c r="U388" s="88" t="s">
        <v>550</v>
      </c>
      <c r="V388" s="88" t="s">
        <v>550</v>
      </c>
      <c r="W388" s="88" t="s">
        <v>550</v>
      </c>
      <c r="X388" s="88" t="s">
        <v>550</v>
      </c>
      <c r="Y388" s="88" t="s">
        <v>550</v>
      </c>
      <c r="Z388" s="88" t="s">
        <v>550</v>
      </c>
      <c r="AA388" s="88" t="s">
        <v>550</v>
      </c>
      <c r="AB388" s="88" t="s">
        <v>550</v>
      </c>
      <c r="AC388" s="88" t="s">
        <v>550</v>
      </c>
      <c r="AD388" s="88" t="s">
        <v>550</v>
      </c>
      <c r="AE388" s="88" t="s">
        <v>550</v>
      </c>
      <c r="AF388" s="88" t="s">
        <v>550</v>
      </c>
      <c r="AG388" s="88" t="s">
        <v>550</v>
      </c>
      <c r="AH388" s="88" t="s">
        <v>550</v>
      </c>
    </row>
    <row r="389" spans="2:34" hidden="1" x14ac:dyDescent="0.45">
      <c r="B389" s="11" t="s">
        <v>121</v>
      </c>
      <c r="C389" s="11" t="str">
        <f>_xlfn.XLOOKUP($B389,FD_Lists!$B$4:$B$25,FD_Lists!C$4:C$25)</f>
        <v>Affinity Water</v>
      </c>
      <c r="D389" s="11" t="str">
        <f>_xlfn.XLOOKUP($B389,FD_Lists!$B$4:$B$25,FD_Lists!D$4:D$25)</f>
        <v>England</v>
      </c>
      <c r="E389" s="11" t="str">
        <f>_xlfn.XLOOKUP($B389,FD_Lists!$B$4:$B$25,FD_Lists!E$4:E$25)</f>
        <v>Company</v>
      </c>
      <c r="F389" s="11" t="str">
        <f>_xlfn.XLOOKUP($B389,FD_Lists!$B$4:$B$25,FD_Lists!F$4:F$25)</f>
        <v>WoC</v>
      </c>
      <c r="G389" s="12" t="s">
        <v>109</v>
      </c>
      <c r="H389" s="98"/>
      <c r="I389" s="13" t="str">
        <f t="shared" ref="I389:I395" si="22">B389&amp;H389</f>
        <v>AFW</v>
      </c>
      <c r="J389" s="13" t="s">
        <v>548</v>
      </c>
      <c r="K389" s="13"/>
      <c r="L389" s="13" t="s">
        <v>119</v>
      </c>
      <c r="M389" s="14" t="e">
        <f>VLOOKUP($H389, F_Outputs_Mapping!$B$5:$F$23, 2, FALSE)</f>
        <v>#N/A</v>
      </c>
      <c r="N389" s="14" t="e">
        <f>VLOOKUP($H389, F_Outputs_Mapping!$B$5:$F$23, 3, FALSE)</f>
        <v>#N/A</v>
      </c>
      <c r="O389" s="14" t="e">
        <f>VLOOKUP($H389, F_Outputs_Mapping!$B$5:$F$23, 4, FALSE)</f>
        <v>#N/A</v>
      </c>
      <c r="P389" s="88" t="s">
        <v>550</v>
      </c>
      <c r="Q389" s="88" t="s">
        <v>550</v>
      </c>
      <c r="R389" s="88" t="s">
        <v>550</v>
      </c>
      <c r="S389" s="88" t="s">
        <v>550</v>
      </c>
      <c r="T389" s="88" t="s">
        <v>550</v>
      </c>
      <c r="U389" s="88" t="s">
        <v>550</v>
      </c>
      <c r="V389" s="88" t="s">
        <v>550</v>
      </c>
      <c r="W389" s="88" t="s">
        <v>550</v>
      </c>
      <c r="X389" s="88" t="s">
        <v>550</v>
      </c>
      <c r="Y389" s="88" t="s">
        <v>550</v>
      </c>
      <c r="Z389" s="88" t="s">
        <v>550</v>
      </c>
      <c r="AA389" s="88" t="s">
        <v>550</v>
      </c>
      <c r="AB389" s="88" t="s">
        <v>550</v>
      </c>
      <c r="AC389" s="88" t="s">
        <v>550</v>
      </c>
      <c r="AD389" s="88" t="s">
        <v>550</v>
      </c>
      <c r="AE389" s="88" t="s">
        <v>550</v>
      </c>
      <c r="AF389" s="88" t="s">
        <v>550</v>
      </c>
      <c r="AG389" s="88" t="s">
        <v>550</v>
      </c>
      <c r="AH389" s="88" t="s">
        <v>550</v>
      </c>
    </row>
    <row r="390" spans="2:34" hidden="1" x14ac:dyDescent="0.45">
      <c r="B390" s="11" t="s">
        <v>122</v>
      </c>
      <c r="C390" s="11" t="str">
        <f>_xlfn.XLOOKUP($B390,FD_Lists!$B$4:$B$25,FD_Lists!C$4:C$25)</f>
        <v>Portsmouth Water</v>
      </c>
      <c r="D390" s="11" t="str">
        <f>_xlfn.XLOOKUP($B390,FD_Lists!$B$4:$B$25,FD_Lists!D$4:D$25)</f>
        <v>England</v>
      </c>
      <c r="E390" s="11" t="str">
        <f>_xlfn.XLOOKUP($B390,FD_Lists!$B$4:$B$25,FD_Lists!E$4:E$25)</f>
        <v>Company</v>
      </c>
      <c r="F390" s="11" t="str">
        <f>_xlfn.XLOOKUP($B390,FD_Lists!$B$4:$B$25,FD_Lists!F$4:F$25)</f>
        <v>WoC</v>
      </c>
      <c r="G390" s="12" t="s">
        <v>109</v>
      </c>
      <c r="H390" s="98"/>
      <c r="I390" s="13" t="str">
        <f t="shared" si="22"/>
        <v>PRT</v>
      </c>
      <c r="J390" s="13" t="s">
        <v>548</v>
      </c>
      <c r="K390" s="13"/>
      <c r="L390" s="13" t="s">
        <v>119</v>
      </c>
      <c r="M390" s="14" t="e">
        <f>VLOOKUP($H390, F_Outputs_Mapping!$B$5:$F$23, 2, FALSE)</f>
        <v>#N/A</v>
      </c>
      <c r="N390" s="14" t="e">
        <f>VLOOKUP($H390, F_Outputs_Mapping!$B$5:$F$23, 3, FALSE)</f>
        <v>#N/A</v>
      </c>
      <c r="O390" s="14" t="e">
        <f>VLOOKUP($H390, F_Outputs_Mapping!$B$5:$F$23, 4, FALSE)</f>
        <v>#N/A</v>
      </c>
      <c r="P390" s="88" t="s">
        <v>550</v>
      </c>
      <c r="Q390" s="88" t="s">
        <v>550</v>
      </c>
      <c r="R390" s="88" t="s">
        <v>550</v>
      </c>
      <c r="S390" s="88" t="s">
        <v>550</v>
      </c>
      <c r="T390" s="88" t="s">
        <v>550</v>
      </c>
      <c r="U390" s="88" t="s">
        <v>550</v>
      </c>
      <c r="V390" s="88" t="s">
        <v>550</v>
      </c>
      <c r="W390" s="88" t="s">
        <v>550</v>
      </c>
      <c r="X390" s="88" t="s">
        <v>550</v>
      </c>
      <c r="Y390" s="88" t="s">
        <v>550</v>
      </c>
      <c r="Z390" s="88" t="s">
        <v>550</v>
      </c>
      <c r="AA390" s="88" t="s">
        <v>550</v>
      </c>
      <c r="AB390" s="88" t="s">
        <v>550</v>
      </c>
      <c r="AC390" s="88" t="s">
        <v>550</v>
      </c>
      <c r="AD390" s="88" t="s">
        <v>550</v>
      </c>
      <c r="AE390" s="88" t="s">
        <v>550</v>
      </c>
      <c r="AF390" s="88" t="s">
        <v>550</v>
      </c>
      <c r="AG390" s="88" t="s">
        <v>550</v>
      </c>
      <c r="AH390" s="88" t="s">
        <v>550</v>
      </c>
    </row>
    <row r="391" spans="2:34" hidden="1" x14ac:dyDescent="0.45">
      <c r="B391" s="11" t="s">
        <v>123</v>
      </c>
      <c r="C391" s="11" t="str">
        <f>_xlfn.XLOOKUP($B391,FD_Lists!$B$4:$B$25,FD_Lists!C$4:C$25)</f>
        <v>South East Water</v>
      </c>
      <c r="D391" s="11" t="str">
        <f>_xlfn.XLOOKUP($B391,FD_Lists!$B$4:$B$25,FD_Lists!D$4:D$25)</f>
        <v>England</v>
      </c>
      <c r="E391" s="11" t="str">
        <f>_xlfn.XLOOKUP($B391,FD_Lists!$B$4:$B$25,FD_Lists!E$4:E$25)</f>
        <v>Company</v>
      </c>
      <c r="F391" s="11" t="str">
        <f>_xlfn.XLOOKUP($B391,FD_Lists!$B$4:$B$25,FD_Lists!F$4:F$25)</f>
        <v>WoC</v>
      </c>
      <c r="G391" s="12" t="s">
        <v>109</v>
      </c>
      <c r="H391" s="98"/>
      <c r="I391" s="13" t="str">
        <f t="shared" si="22"/>
        <v>SEW</v>
      </c>
      <c r="J391" s="13" t="s">
        <v>548</v>
      </c>
      <c r="K391" s="13"/>
      <c r="L391" s="13" t="s">
        <v>119</v>
      </c>
      <c r="M391" s="14" t="e">
        <f>VLOOKUP($H391, F_Outputs_Mapping!$B$5:$F$23, 2, FALSE)</f>
        <v>#N/A</v>
      </c>
      <c r="N391" s="14" t="e">
        <f>VLOOKUP($H391, F_Outputs_Mapping!$B$5:$F$23, 3, FALSE)</f>
        <v>#N/A</v>
      </c>
      <c r="O391" s="14" t="e">
        <f>VLOOKUP($H391, F_Outputs_Mapping!$B$5:$F$23, 4, FALSE)</f>
        <v>#N/A</v>
      </c>
      <c r="P391" s="88" t="s">
        <v>550</v>
      </c>
      <c r="Q391" s="88" t="s">
        <v>550</v>
      </c>
      <c r="R391" s="88" t="s">
        <v>550</v>
      </c>
      <c r="S391" s="88" t="s">
        <v>550</v>
      </c>
      <c r="T391" s="88" t="s">
        <v>550</v>
      </c>
      <c r="U391" s="88" t="s">
        <v>550</v>
      </c>
      <c r="V391" s="88" t="s">
        <v>550</v>
      </c>
      <c r="W391" s="88" t="s">
        <v>550</v>
      </c>
      <c r="X391" s="88" t="s">
        <v>550</v>
      </c>
      <c r="Y391" s="88" t="s">
        <v>550</v>
      </c>
      <c r="Z391" s="88" t="s">
        <v>550</v>
      </c>
      <c r="AA391" s="88" t="s">
        <v>550</v>
      </c>
      <c r="AB391" s="88" t="s">
        <v>550</v>
      </c>
      <c r="AC391" s="88" t="s">
        <v>550</v>
      </c>
      <c r="AD391" s="88" t="s">
        <v>550</v>
      </c>
      <c r="AE391" s="88" t="s">
        <v>550</v>
      </c>
      <c r="AF391" s="88" t="s">
        <v>550</v>
      </c>
      <c r="AG391" s="88" t="s">
        <v>550</v>
      </c>
      <c r="AH391" s="88" t="s">
        <v>550</v>
      </c>
    </row>
    <row r="392" spans="2:34" hidden="1" x14ac:dyDescent="0.45">
      <c r="B392" s="11" t="s">
        <v>124</v>
      </c>
      <c r="C392" s="11" t="str">
        <f>_xlfn.XLOOKUP($B392,FD_Lists!$B$4:$B$25,FD_Lists!C$4:C$25)</f>
        <v>South Staffordshire Water</v>
      </c>
      <c r="D392" s="11" t="str">
        <f>_xlfn.XLOOKUP($B392,FD_Lists!$B$4:$B$25,FD_Lists!D$4:D$25)</f>
        <v>England</v>
      </c>
      <c r="E392" s="11" t="str">
        <f>_xlfn.XLOOKUP($B392,FD_Lists!$B$4:$B$25,FD_Lists!E$4:E$25)</f>
        <v>Company</v>
      </c>
      <c r="F392" s="11" t="str">
        <f>_xlfn.XLOOKUP($B392,FD_Lists!$B$4:$B$25,FD_Lists!F$4:F$25)</f>
        <v>WoC</v>
      </c>
      <c r="G392" s="12" t="s">
        <v>109</v>
      </c>
      <c r="H392" s="98"/>
      <c r="I392" s="13" t="str">
        <f t="shared" si="22"/>
        <v>SSC</v>
      </c>
      <c r="J392" s="13" t="s">
        <v>548</v>
      </c>
      <c r="K392" s="13"/>
      <c r="L392" s="13" t="s">
        <v>119</v>
      </c>
      <c r="M392" s="14" t="e">
        <f>VLOOKUP($H392, F_Outputs_Mapping!$B$5:$F$23, 2, FALSE)</f>
        <v>#N/A</v>
      </c>
      <c r="N392" s="14" t="e">
        <f>VLOOKUP($H392, F_Outputs_Mapping!$B$5:$F$23, 3, FALSE)</f>
        <v>#N/A</v>
      </c>
      <c r="O392" s="14" t="e">
        <f>VLOOKUP($H392, F_Outputs_Mapping!$B$5:$F$23, 4, FALSE)</f>
        <v>#N/A</v>
      </c>
      <c r="P392" s="88" t="s">
        <v>550</v>
      </c>
      <c r="Q392" s="88" t="s">
        <v>550</v>
      </c>
      <c r="R392" s="88" t="s">
        <v>550</v>
      </c>
      <c r="S392" s="88" t="s">
        <v>550</v>
      </c>
      <c r="T392" s="88" t="s">
        <v>550</v>
      </c>
      <c r="U392" s="88" t="s">
        <v>550</v>
      </c>
      <c r="V392" s="88" t="s">
        <v>550</v>
      </c>
      <c r="W392" s="88" t="s">
        <v>550</v>
      </c>
      <c r="X392" s="88" t="s">
        <v>550</v>
      </c>
      <c r="Y392" s="88" t="s">
        <v>550</v>
      </c>
      <c r="Z392" s="88" t="s">
        <v>550</v>
      </c>
      <c r="AA392" s="88" t="s">
        <v>550</v>
      </c>
      <c r="AB392" s="88" t="s">
        <v>550</v>
      </c>
      <c r="AC392" s="88" t="s">
        <v>550</v>
      </c>
      <c r="AD392" s="88" t="s">
        <v>550</v>
      </c>
      <c r="AE392" s="88" t="s">
        <v>550</v>
      </c>
      <c r="AF392" s="88" t="s">
        <v>550</v>
      </c>
      <c r="AG392" s="88" t="s">
        <v>550</v>
      </c>
      <c r="AH392" s="88" t="s">
        <v>550</v>
      </c>
    </row>
    <row r="393" spans="2:34" hidden="1" x14ac:dyDescent="0.45">
      <c r="B393" s="11" t="s">
        <v>125</v>
      </c>
      <c r="C393" s="11" t="str">
        <f>_xlfn.XLOOKUP($B393,FD_Lists!$B$4:$B$25,FD_Lists!C$4:C$25)</f>
        <v>SES Water</v>
      </c>
      <c r="D393" s="11" t="str">
        <f>_xlfn.XLOOKUP($B393,FD_Lists!$B$4:$B$25,FD_Lists!D$4:D$25)</f>
        <v>England</v>
      </c>
      <c r="E393" s="11" t="str">
        <f>_xlfn.XLOOKUP($B393,FD_Lists!$B$4:$B$25,FD_Lists!E$4:E$25)</f>
        <v>Company</v>
      </c>
      <c r="F393" s="11" t="str">
        <f>_xlfn.XLOOKUP($B393,FD_Lists!$B$4:$B$25,FD_Lists!F$4:F$25)</f>
        <v>WoC</v>
      </c>
      <c r="G393" s="12" t="s">
        <v>109</v>
      </c>
      <c r="H393" s="98"/>
      <c r="I393" s="13" t="str">
        <f t="shared" si="22"/>
        <v>SES</v>
      </c>
      <c r="J393" s="13" t="s">
        <v>548</v>
      </c>
      <c r="K393" s="13"/>
      <c r="L393" s="13" t="s">
        <v>119</v>
      </c>
      <c r="M393" s="14" t="e">
        <f>VLOOKUP($H393, F_Outputs_Mapping!$B$5:$F$23, 2, FALSE)</f>
        <v>#N/A</v>
      </c>
      <c r="N393" s="14" t="e">
        <f>VLOOKUP($H393, F_Outputs_Mapping!$B$5:$F$23, 3, FALSE)</f>
        <v>#N/A</v>
      </c>
      <c r="O393" s="14" t="e">
        <f>VLOOKUP($H393, F_Outputs_Mapping!$B$5:$F$23, 4, FALSE)</f>
        <v>#N/A</v>
      </c>
      <c r="P393" s="88" t="s">
        <v>550</v>
      </c>
      <c r="Q393" s="88" t="s">
        <v>550</v>
      </c>
      <c r="R393" s="88" t="s">
        <v>550</v>
      </c>
      <c r="S393" s="88" t="s">
        <v>550</v>
      </c>
      <c r="T393" s="88" t="s">
        <v>550</v>
      </c>
      <c r="U393" s="88" t="s">
        <v>550</v>
      </c>
      <c r="V393" s="88" t="s">
        <v>550</v>
      </c>
      <c r="W393" s="88" t="s">
        <v>550</v>
      </c>
      <c r="X393" s="88" t="s">
        <v>550</v>
      </c>
      <c r="Y393" s="88" t="s">
        <v>550</v>
      </c>
      <c r="Z393" s="88" t="s">
        <v>550</v>
      </c>
      <c r="AA393" s="88" t="s">
        <v>550</v>
      </c>
      <c r="AB393" s="88" t="s">
        <v>550</v>
      </c>
      <c r="AC393" s="88" t="s">
        <v>550</v>
      </c>
      <c r="AD393" s="88" t="s">
        <v>550</v>
      </c>
      <c r="AE393" s="88" t="s">
        <v>550</v>
      </c>
      <c r="AF393" s="88" t="s">
        <v>550</v>
      </c>
      <c r="AG393" s="88" t="s">
        <v>550</v>
      </c>
      <c r="AH393" s="88" t="s">
        <v>550</v>
      </c>
    </row>
    <row r="394" spans="2:34" hidden="1" x14ac:dyDescent="0.45">
      <c r="B394" s="11" t="s">
        <v>98</v>
      </c>
      <c r="C394" s="11" t="str">
        <f>_xlfn.XLOOKUP($B394,FD_Lists!$B$4:$B$25,FD_Lists!C$4:C$25)</f>
        <v>South West Water</v>
      </c>
      <c r="D394" s="11" t="str">
        <f>_xlfn.XLOOKUP($B394,FD_Lists!$B$4:$B$25,FD_Lists!D$4:D$25)</f>
        <v>England</v>
      </c>
      <c r="E394" s="11" t="str">
        <f>_xlfn.XLOOKUP($B394,FD_Lists!$B$4:$B$25,FD_Lists!E$4:E$25)</f>
        <v>Company</v>
      </c>
      <c r="F394" s="11" t="str">
        <f>_xlfn.XLOOKUP($B394,FD_Lists!$B$4:$B$25,FD_Lists!F$4:F$25)</f>
        <v>WaSC</v>
      </c>
      <c r="G394" s="12" t="s">
        <v>109</v>
      </c>
      <c r="H394" s="98"/>
      <c r="I394" s="13" t="str">
        <f t="shared" si="22"/>
        <v>SWB</v>
      </c>
      <c r="J394" s="13" t="s">
        <v>548</v>
      </c>
      <c r="K394" s="13"/>
      <c r="L394" s="13" t="s">
        <v>119</v>
      </c>
      <c r="M394" s="14" t="e">
        <f>VLOOKUP($H394, F_Outputs_Mapping!$B$5:$F$23, 2, FALSE)</f>
        <v>#N/A</v>
      </c>
      <c r="N394" s="14" t="e">
        <f>VLOOKUP($H394, F_Outputs_Mapping!$B$5:$F$23, 3, FALSE)</f>
        <v>#N/A</v>
      </c>
      <c r="O394" s="14" t="e">
        <f>VLOOKUP($H394, F_Outputs_Mapping!$B$5:$F$23, 4, FALSE)</f>
        <v>#N/A</v>
      </c>
      <c r="P394" s="88" t="s">
        <v>550</v>
      </c>
      <c r="Q394" s="88" t="s">
        <v>550</v>
      </c>
      <c r="R394" s="88" t="s">
        <v>550</v>
      </c>
      <c r="S394" s="88" t="s">
        <v>550</v>
      </c>
      <c r="T394" s="88" t="s">
        <v>550</v>
      </c>
      <c r="U394" s="88" t="s">
        <v>550</v>
      </c>
      <c r="V394" s="88" t="s">
        <v>550</v>
      </c>
      <c r="W394" s="88" t="s">
        <v>550</v>
      </c>
      <c r="X394" s="88" t="s">
        <v>550</v>
      </c>
      <c r="Y394" s="88" t="s">
        <v>550</v>
      </c>
      <c r="Z394" s="88" t="s">
        <v>550</v>
      </c>
      <c r="AA394" s="88" t="s">
        <v>550</v>
      </c>
      <c r="AB394" s="88" t="s">
        <v>550</v>
      </c>
      <c r="AC394" s="88" t="s">
        <v>550</v>
      </c>
      <c r="AD394" s="88" t="s">
        <v>550</v>
      </c>
      <c r="AE394" s="88" t="s">
        <v>550</v>
      </c>
      <c r="AF394" s="88" t="s">
        <v>550</v>
      </c>
      <c r="AG394" s="88" t="s">
        <v>550</v>
      </c>
      <c r="AH394" s="88" t="s">
        <v>550</v>
      </c>
    </row>
    <row r="395" spans="2:34" hidden="1" x14ac:dyDescent="0.45">
      <c r="B395" s="11" t="s">
        <v>126</v>
      </c>
      <c r="C395" s="11" t="str">
        <f>_xlfn.XLOOKUP($B395,FD_Lists!$B$4:$B$25,FD_Lists!C$4:C$25)</f>
        <v>Bristol Water</v>
      </c>
      <c r="D395" s="11" t="str">
        <f>_xlfn.XLOOKUP($B395,FD_Lists!$B$4:$B$25,FD_Lists!D$4:D$25)</f>
        <v>England</v>
      </c>
      <c r="E395" s="11" t="str">
        <f>_xlfn.XLOOKUP($B395,FD_Lists!$B$4:$B$25,FD_Lists!E$4:E$25)</f>
        <v>Company</v>
      </c>
      <c r="F395" s="11" t="str">
        <f>_xlfn.XLOOKUP($B395,FD_Lists!$B$4:$B$25,FD_Lists!F$4:F$25)</f>
        <v>WoC</v>
      </c>
      <c r="G395" s="12" t="s">
        <v>109</v>
      </c>
      <c r="H395" s="98"/>
      <c r="I395" s="13" t="str">
        <f t="shared" si="22"/>
        <v>BRL</v>
      </c>
      <c r="J395" s="13" t="s">
        <v>548</v>
      </c>
      <c r="K395" s="13"/>
      <c r="L395" s="13" t="s">
        <v>119</v>
      </c>
      <c r="M395" s="14" t="e">
        <f>VLOOKUP($H395, F_Outputs_Mapping!$B$5:$F$23, 2, FALSE)</f>
        <v>#N/A</v>
      </c>
      <c r="N395" s="14" t="e">
        <f>VLOOKUP($H395, F_Outputs_Mapping!$B$5:$F$23, 3, FALSE)</f>
        <v>#N/A</v>
      </c>
      <c r="O395" s="14" t="e">
        <f>VLOOKUP($H395, F_Outputs_Mapping!$B$5:$F$23, 4, FALSE)</f>
        <v>#N/A</v>
      </c>
      <c r="P395" s="88" t="s">
        <v>550</v>
      </c>
      <c r="Q395" s="88" t="s">
        <v>550</v>
      </c>
      <c r="R395" s="88" t="s">
        <v>550</v>
      </c>
      <c r="S395" s="88" t="s">
        <v>550</v>
      </c>
      <c r="T395" s="88" t="s">
        <v>550</v>
      </c>
      <c r="U395" s="88" t="s">
        <v>550</v>
      </c>
      <c r="V395" s="88" t="s">
        <v>550</v>
      </c>
      <c r="W395" s="88" t="s">
        <v>550</v>
      </c>
      <c r="X395" s="88" t="s">
        <v>550</v>
      </c>
      <c r="Y395" s="88" t="s">
        <v>550</v>
      </c>
      <c r="Z395" s="88" t="s">
        <v>550</v>
      </c>
      <c r="AA395" s="88" t="s">
        <v>550</v>
      </c>
      <c r="AB395" s="88" t="s">
        <v>550</v>
      </c>
      <c r="AC395" s="88" t="s">
        <v>550</v>
      </c>
      <c r="AD395" s="88" t="s">
        <v>550</v>
      </c>
      <c r="AE395" s="88" t="s">
        <v>550</v>
      </c>
      <c r="AF395" s="88" t="s">
        <v>550</v>
      </c>
      <c r="AG395" s="88" t="s">
        <v>550</v>
      </c>
      <c r="AH395" s="88" t="s">
        <v>550</v>
      </c>
    </row>
    <row r="397" spans="2:34" s="24" customFormat="1" x14ac:dyDescent="0.45">
      <c r="B397" s="37" t="s">
        <v>41</v>
      </c>
      <c r="C397" s="37"/>
      <c r="D397" s="37"/>
      <c r="E397" s="37"/>
      <c r="F397" s="37"/>
      <c r="G397" s="37"/>
      <c r="H397" s="37"/>
      <c r="I397" s="37"/>
      <c r="J397" s="37"/>
      <c r="K397" s="37"/>
      <c r="L397" s="37"/>
      <c r="M397" s="37"/>
      <c r="N397" s="37"/>
      <c r="O397" s="37"/>
      <c r="P397" s="37"/>
    </row>
  </sheetData>
  <autoFilter ref="B4:AH395" xr:uid="{3DC637D7-5C57-4E3A-B4FE-67FAD22BDD8D}">
    <filterColumn colId="6">
      <filters>
        <filter val="C_PR24_SOF_OUTTURN_1_OFWAT"/>
        <filter val="C_PR24_SOF_OUTTURN_2_OFWAT"/>
        <filter val="C_PR24_SOF_OUTTURN_3_OFWAT"/>
        <filter val="C_PR24_SOF_OUTTURN_4_OFWAT"/>
        <filter val="OUT5_10_B_PR24_OFWAT"/>
        <filter val="OUT5_10_F_PR24_OFWAT"/>
      </filters>
    </filterColumn>
  </autoFilter>
  <mergeCells count="2">
    <mergeCell ref="A1:B1"/>
    <mergeCell ref="A3:B3"/>
  </mergeCells>
  <phoneticPr fontId="5"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B4D67-3697-478B-9D48-7D59A659A8AA}">
  <sheetPr>
    <tabColor theme="5" tint="0.79998168889431442"/>
    <outlinePr summaryBelow="0" summaryRight="0"/>
  </sheetPr>
  <dimension ref="A1:J92"/>
  <sheetViews>
    <sheetView showGridLines="0" tabSelected="1" zoomScale="120" zoomScaleNormal="120" workbookViewId="0">
      <selection activeCell="A2" sqref="A2"/>
    </sheetView>
  </sheetViews>
  <sheetFormatPr defaultColWidth="0" defaultRowHeight="0" customHeight="1" zeroHeight="1" x14ac:dyDescent="0.35"/>
  <cols>
    <col min="1" max="1" width="7.625" style="169" customWidth="1"/>
    <col min="2" max="2" width="57.625" style="169" bestFit="1" customWidth="1"/>
    <col min="3" max="3" width="14.25" style="169" customWidth="1"/>
    <col min="4" max="10" width="8" style="169" customWidth="1"/>
    <col min="11" max="13" width="8" style="169" hidden="1" customWidth="1"/>
    <col min="14" max="16384" width="8" style="169" hidden="1"/>
  </cols>
  <sheetData>
    <row r="1" spans="1:10" ht="30.75" x14ac:dyDescent="0.35">
      <c r="A1" s="167" t="str">
        <f ca="1" xml:space="preserve"> RIGHT(CELL("filename", $A$1), LEN(CELL("filename", $A$1)) - SEARCH("]", CELL("filename", $A$1)))</f>
        <v>Cover</v>
      </c>
      <c r="B1" s="167"/>
      <c r="C1" s="168"/>
      <c r="D1" s="168"/>
      <c r="E1" s="168"/>
      <c r="F1" s="168"/>
      <c r="G1" s="168"/>
      <c r="H1" s="168"/>
      <c r="I1" s="168"/>
      <c r="J1" s="168"/>
    </row>
    <row r="2" spans="1:10" ht="13.15" x14ac:dyDescent="0.35"/>
    <row r="3" spans="1:10" s="170" customFormat="1" ht="23.25" x14ac:dyDescent="0.35">
      <c r="B3" s="171" t="s">
        <v>22</v>
      </c>
    </row>
    <row r="4" spans="1:10" ht="13.15" x14ac:dyDescent="0.35"/>
    <row r="5" spans="1:10" ht="13.15" x14ac:dyDescent="0.35">
      <c r="B5" s="169" t="s">
        <v>23</v>
      </c>
      <c r="C5" s="169" t="s">
        <v>24</v>
      </c>
    </row>
    <row r="6" spans="1:10" ht="13.15" x14ac:dyDescent="0.35">
      <c r="B6" s="169" t="s">
        <v>25</v>
      </c>
      <c r="C6" s="172">
        <v>2</v>
      </c>
    </row>
    <row r="7" spans="1:10" ht="13.15" x14ac:dyDescent="0.35">
      <c r="B7" s="169" t="s">
        <v>26</v>
      </c>
      <c r="C7" s="173" t="str">
        <f ca="1" xml:space="preserve"> MID(CELL("filename"), FIND("[", CELL("filename"), 1) + 1, FIND("]", CELL("filename"), 1) - FIND("[", CELL("filename"), 1) - 1)</f>
        <v>Republish_20250721_PR24-FD-CA13-Storm-Overflow_v2.xlsx</v>
      </c>
    </row>
    <row r="8" spans="1:10" ht="13.15" x14ac:dyDescent="0.35">
      <c r="B8" s="169" t="s">
        <v>27</v>
      </c>
      <c r="C8" s="174">
        <v>45861</v>
      </c>
    </row>
    <row r="9" spans="1:10" ht="13.15" x14ac:dyDescent="0.35"/>
    <row r="10" spans="1:10" ht="13.5" x14ac:dyDescent="0.35">
      <c r="B10" s="169" t="s">
        <v>28</v>
      </c>
      <c r="C10" s="271" t="s">
        <v>29</v>
      </c>
    </row>
    <row r="11" spans="1:10" ht="13.15" x14ac:dyDescent="0.35"/>
    <row r="12" spans="1:10" ht="13.15" x14ac:dyDescent="0.4">
      <c r="B12" s="169" t="s">
        <v>30</v>
      </c>
      <c r="C12" s="175" t="s">
        <v>31</v>
      </c>
    </row>
    <row r="13" spans="1:10" ht="13.15" x14ac:dyDescent="0.35"/>
    <row r="14" spans="1:10" ht="13.15" x14ac:dyDescent="0.35"/>
    <row r="15" spans="1:10" ht="13.15" x14ac:dyDescent="0.35"/>
    <row r="16" spans="1:10" ht="13.15" x14ac:dyDescent="0.35"/>
    <row r="17" ht="13.15" x14ac:dyDescent="0.35"/>
    <row r="18" ht="13.15" x14ac:dyDescent="0.35"/>
    <row r="19" ht="13.15" x14ac:dyDescent="0.35"/>
    <row r="20" ht="13.15" x14ac:dyDescent="0.35"/>
    <row r="21" ht="13.15" x14ac:dyDescent="0.35"/>
    <row r="22" ht="13.15" x14ac:dyDescent="0.35"/>
    <row r="23" ht="13.15" x14ac:dyDescent="0.35"/>
    <row r="24" ht="13.15" x14ac:dyDescent="0.35"/>
    <row r="25" ht="13.15" x14ac:dyDescent="0.35"/>
    <row r="26" ht="13.15" x14ac:dyDescent="0.35"/>
    <row r="27" ht="13.15" x14ac:dyDescent="0.35"/>
    <row r="28" ht="13.15" x14ac:dyDescent="0.35"/>
    <row r="29" ht="13.15" x14ac:dyDescent="0.35"/>
    <row r="30" ht="13.15" x14ac:dyDescent="0.35"/>
    <row r="31" ht="13.15" x14ac:dyDescent="0.35"/>
    <row r="32" ht="13.15" x14ac:dyDescent="0.35"/>
    <row r="33" ht="13.15" x14ac:dyDescent="0.35"/>
    <row r="34" ht="13.15" x14ac:dyDescent="0.35"/>
    <row r="35" ht="13.15" x14ac:dyDescent="0.35"/>
    <row r="36" ht="13.15" x14ac:dyDescent="0.35"/>
    <row r="37" ht="13.15" x14ac:dyDescent="0.35"/>
    <row r="38" ht="13.15" x14ac:dyDescent="0.35"/>
    <row r="39" ht="13.15" x14ac:dyDescent="0.35"/>
    <row r="40" ht="13.5" customHeight="1" x14ac:dyDescent="0.35"/>
    <row r="41" ht="13.5" customHeight="1" x14ac:dyDescent="0.35"/>
    <row r="42" ht="13.5" customHeight="1" x14ac:dyDescent="0.35"/>
    <row r="43" ht="13.5" customHeight="1" x14ac:dyDescent="0.35"/>
    <row r="44" ht="13.5" customHeight="1" x14ac:dyDescent="0.35"/>
    <row r="45" ht="13.5" customHeight="1" x14ac:dyDescent="0.35"/>
    <row r="46" ht="13.5" customHeight="1" x14ac:dyDescent="0.35"/>
    <row r="47" ht="13.5" customHeight="1" x14ac:dyDescent="0.35"/>
    <row r="48" ht="13.5" customHeight="1" x14ac:dyDescent="0.35"/>
    <row r="49" ht="13.5" customHeight="1" x14ac:dyDescent="0.35"/>
    <row r="50" ht="13.5" customHeight="1" x14ac:dyDescent="0.35"/>
    <row r="51" ht="13.5" customHeight="1" x14ac:dyDescent="0.35"/>
    <row r="52" ht="13.5" customHeight="1" x14ac:dyDescent="0.35"/>
    <row r="53" ht="13.5" customHeight="1" x14ac:dyDescent="0.35"/>
    <row r="54" ht="13.5" customHeight="1" x14ac:dyDescent="0.35"/>
    <row r="55" ht="13.5" customHeight="1" x14ac:dyDescent="0.35"/>
    <row r="56" ht="13.5" customHeight="1" x14ac:dyDescent="0.35"/>
    <row r="57" ht="13.5" customHeight="1" x14ac:dyDescent="0.35"/>
    <row r="58" ht="13.5" customHeight="1" x14ac:dyDescent="0.35"/>
    <row r="59" ht="13.5" customHeight="1" x14ac:dyDescent="0.35"/>
    <row r="60" ht="13.5" customHeight="1" x14ac:dyDescent="0.35"/>
    <row r="61" ht="13.5" customHeight="1" x14ac:dyDescent="0.35"/>
    <row r="62" ht="13.5" customHeight="1" x14ac:dyDescent="0.35"/>
    <row r="63" ht="13.5" customHeight="1" x14ac:dyDescent="0.35"/>
    <row r="64" ht="13.5" customHeight="1" x14ac:dyDescent="0.35"/>
    <row r="65" ht="13.5" customHeight="1" x14ac:dyDescent="0.35"/>
    <row r="66" ht="13.5" customHeight="1" x14ac:dyDescent="0.35"/>
    <row r="67" ht="13.5" customHeight="1" x14ac:dyDescent="0.35"/>
    <row r="68" ht="13.5" customHeight="1" x14ac:dyDescent="0.35"/>
    <row r="69" ht="13.5" customHeight="1" x14ac:dyDescent="0.35"/>
    <row r="70" ht="13.5" customHeight="1" x14ac:dyDescent="0.35"/>
    <row r="71" ht="13.5" customHeight="1" x14ac:dyDescent="0.35"/>
    <row r="72" ht="13.5" customHeight="1" x14ac:dyDescent="0.35"/>
    <row r="73" ht="13.5" customHeight="1" x14ac:dyDescent="0.35"/>
    <row r="74" ht="13.5" customHeight="1" x14ac:dyDescent="0.35"/>
    <row r="75" ht="13.5" customHeight="1" x14ac:dyDescent="0.35"/>
    <row r="76" ht="13.5" customHeight="1" x14ac:dyDescent="0.35"/>
    <row r="77" ht="13.5" customHeight="1" x14ac:dyDescent="0.35"/>
    <row r="78" ht="13.5" customHeight="1" x14ac:dyDescent="0.35"/>
    <row r="79" ht="13.5" customHeight="1" x14ac:dyDescent="0.35"/>
    <row r="80" ht="13.5" customHeight="1" x14ac:dyDescent="0.35"/>
    <row r="81" ht="13.5" customHeight="1" x14ac:dyDescent="0.35"/>
    <row r="82" ht="13.5" customHeight="1" x14ac:dyDescent="0.35"/>
    <row r="83" ht="13.5" customHeight="1" x14ac:dyDescent="0.35"/>
    <row r="84" ht="13.5" customHeight="1" x14ac:dyDescent="0.35"/>
    <row r="85" ht="13.5" customHeight="1" x14ac:dyDescent="0.35"/>
    <row r="86" ht="13.5" customHeight="1" x14ac:dyDescent="0.35"/>
    <row r="87" ht="13.5" customHeight="1" x14ac:dyDescent="0.35"/>
    <row r="88" ht="13.5" customHeight="1" x14ac:dyDescent="0.35"/>
    <row r="89" ht="13.5" customHeight="1" x14ac:dyDescent="0.35"/>
    <row r="90" ht="13.5" customHeight="1" x14ac:dyDescent="0.35"/>
    <row r="91" ht="13.5" customHeight="1" x14ac:dyDescent="0.35"/>
    <row r="92" ht="13.5" customHeight="1" x14ac:dyDescent="0.35"/>
  </sheetData>
  <hyperlinks>
    <hyperlink ref="C10" r:id="rId1" xr:uid="{86EB0EA2-6BE6-4C13-A1ED-B6E2A34927E9}"/>
  </hyperlinks>
  <pageMargins left="0.7" right="0.7" top="0.75" bottom="0.75" header="0.3" footer="0.3"/>
  <pageSetup paperSize="9" orientation="portrait"/>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BF9F3-ED5D-462A-BE47-6CB599A0821A}">
  <sheetPr>
    <tabColor theme="7" tint="0.79998168889431442"/>
  </sheetPr>
  <dimension ref="A1:O384"/>
  <sheetViews>
    <sheetView workbookViewId="0">
      <selection activeCell="F48" sqref="F48"/>
    </sheetView>
  </sheetViews>
  <sheetFormatPr defaultRowHeight="13.15" x14ac:dyDescent="0.4"/>
  <cols>
    <col min="1" max="1" width="9" style="89"/>
    <col min="2" max="2" width="28.75" style="89" bestFit="1" customWidth="1"/>
    <col min="3" max="3" width="66.25" style="89" bestFit="1" customWidth="1"/>
    <col min="4" max="4" width="9" style="89"/>
    <col min="5" max="5" width="17.25" style="89" customWidth="1"/>
    <col min="6" max="9" width="10" style="89" customWidth="1"/>
    <col min="10" max="11" width="10.25" style="89" bestFit="1" customWidth="1"/>
    <col min="12" max="12" width="10.375" style="89" bestFit="1" customWidth="1"/>
    <col min="13" max="15" width="10.25" style="89" bestFit="1" customWidth="1"/>
    <col min="16" max="16384" width="9" style="89"/>
  </cols>
  <sheetData>
    <row r="1" spans="1:15" x14ac:dyDescent="0.4">
      <c r="C1" s="90" t="s">
        <v>551</v>
      </c>
      <c r="E1" s="90" t="s">
        <v>552</v>
      </c>
      <c r="F1" s="90"/>
      <c r="G1" s="90"/>
      <c r="H1" s="90"/>
      <c r="I1" s="90"/>
    </row>
    <row r="2" spans="1:15" x14ac:dyDescent="0.4">
      <c r="A2" s="91" t="s">
        <v>553</v>
      </c>
      <c r="B2" s="91" t="s">
        <v>329</v>
      </c>
      <c r="C2" s="91" t="s">
        <v>523</v>
      </c>
      <c r="D2" s="91" t="s">
        <v>156</v>
      </c>
      <c r="E2" s="91" t="s">
        <v>524</v>
      </c>
      <c r="F2" s="91" t="s">
        <v>58</v>
      </c>
      <c r="G2" s="91" t="s">
        <v>59</v>
      </c>
      <c r="H2" s="91" t="s">
        <v>60</v>
      </c>
      <c r="I2" s="91" t="s">
        <v>61</v>
      </c>
      <c r="J2" s="91" t="s">
        <v>62</v>
      </c>
      <c r="K2" s="91" t="s">
        <v>63</v>
      </c>
      <c r="L2" s="91" t="s">
        <v>64</v>
      </c>
      <c r="M2" s="91" t="s">
        <v>65</v>
      </c>
      <c r="N2" s="91" t="s">
        <v>66</v>
      </c>
      <c r="O2" s="91" t="s">
        <v>67</v>
      </c>
    </row>
    <row r="3" spans="1:15" x14ac:dyDescent="0.4">
      <c r="A3" s="158"/>
      <c r="B3" s="158"/>
      <c r="C3" s="158"/>
      <c r="D3" s="158"/>
      <c r="E3" s="158"/>
      <c r="F3" s="158"/>
      <c r="G3" s="158"/>
      <c r="H3" s="158"/>
      <c r="I3" s="158"/>
      <c r="J3" s="158"/>
      <c r="K3" s="158"/>
      <c r="L3" s="158"/>
      <c r="M3" s="158"/>
      <c r="N3" s="158"/>
      <c r="O3" s="158"/>
    </row>
    <row r="4" spans="1:15" x14ac:dyDescent="0.4">
      <c r="A4" s="89" t="s">
        <v>73</v>
      </c>
      <c r="B4" s="89" t="s">
        <v>254</v>
      </c>
      <c r="C4" s="92" t="s">
        <v>171</v>
      </c>
      <c r="D4" s="89" t="s">
        <v>76</v>
      </c>
      <c r="E4" s="89" t="s">
        <v>77</v>
      </c>
      <c r="F4" s="93" t="str">
        <f>INDEX(F_Outputs_Prep!$B$4:$AH$327,MATCH(F_Outputs!$A4&amp;F_Outputs!$B4,F_Outputs_Prep!$I$4:$I$327,0),MATCH(F_Outputs!F$2,F_Outputs_Prep!$B$4:$AH$4,0))</f>
        <v>##BLANK</v>
      </c>
      <c r="G4" s="93" t="str">
        <f>INDEX(F_Outputs_Prep!$B$4:$AH$327,MATCH(F_Outputs!$A4&amp;F_Outputs!$B4,F_Outputs_Prep!$I$4:$I$327,0),MATCH(F_Outputs!G$2,F_Outputs_Prep!$B$4:$AH$4,0))</f>
        <v>##BLANK</v>
      </c>
      <c r="H4" s="93" t="str">
        <f>INDEX(F_Outputs_Prep!$B$4:$AH$327,MATCH(F_Outputs!$A4&amp;F_Outputs!$B4,F_Outputs_Prep!$I$4:$I$327,0),MATCH(F_Outputs!H$2,F_Outputs_Prep!$B$4:$AH$4,0))</f>
        <v>##BLANK</v>
      </c>
      <c r="I4" s="93" t="str">
        <f>INDEX(F_Outputs_Prep!$B$4:$AH$327,MATCH(F_Outputs!$A4&amp;F_Outputs!$B4,F_Outputs_Prep!$I$4:$I$327,0),MATCH(F_Outputs!I$2,F_Outputs_Prep!$B$4:$AH$4,0))</f>
        <v>##BLANK</v>
      </c>
      <c r="J4" s="93" t="str">
        <f>INDEX(F_Outputs_Prep!$B$4:$AH$327,MATCH(F_Outputs!$A4&amp;F_Outputs!$B4,F_Outputs_Prep!$I$4:$I$327,0),MATCH(F_Outputs!J$2,F_Outputs_Prep!$B$4:$AH$4,0))</f>
        <v>##BLANK</v>
      </c>
      <c r="K4" s="126">
        <f>INDEX(F_Outputs_Prep!$B$4:$AH$327,MATCH(F_Outputs!$A4&amp;F_Outputs!$B4,F_Outputs_Prep!$I$4:$I$327,0),MATCH(F_Outputs!K$2,F_Outputs_Prep!$B$4:$AH$4,0))</f>
        <v>29402</v>
      </c>
      <c r="L4" s="126">
        <f>INDEX(F_Outputs_Prep!$B$4:$AH$327,MATCH(F_Outputs!$A4&amp;F_Outputs!$B4,F_Outputs_Prep!$I$4:$I$327,0),MATCH(F_Outputs!L$2,F_Outputs_Prep!$B$4:$AH$4,0))</f>
        <v>29328</v>
      </c>
      <c r="M4" s="126">
        <f>INDEX(F_Outputs_Prep!$B$4:$AH$327,MATCH(F_Outputs!$A4&amp;F_Outputs!$B4,F_Outputs_Prep!$I$4:$I$327,0),MATCH(F_Outputs!M$2,F_Outputs_Prep!$B$4:$AH$4,0))</f>
        <v>29107</v>
      </c>
      <c r="N4" s="126">
        <f>INDEX(F_Outputs_Prep!$B$4:$AH$327,MATCH(F_Outputs!$A4&amp;F_Outputs!$B4,F_Outputs_Prep!$I$4:$I$327,0),MATCH(F_Outputs!N$2,F_Outputs_Prep!$B$4:$AH$4,0))</f>
        <v>27232</v>
      </c>
      <c r="O4" s="126">
        <f>INDEX(F_Outputs_Prep!$B$4:$AH$327,MATCH(F_Outputs!$A4&amp;F_Outputs!$B4,F_Outputs_Prep!$I$4:$I$327,0),MATCH(F_Outputs!O$2,F_Outputs_Prep!$B$4:$AH$4,0))</f>
        <v>25092</v>
      </c>
    </row>
    <row r="5" spans="1:15" x14ac:dyDescent="0.4">
      <c r="A5" s="89" t="s">
        <v>73</v>
      </c>
      <c r="B5" s="92" t="s">
        <v>255</v>
      </c>
      <c r="C5" s="92" t="s">
        <v>207</v>
      </c>
      <c r="D5" s="89" t="s">
        <v>76</v>
      </c>
      <c r="E5" s="89" t="s">
        <v>77</v>
      </c>
      <c r="F5" s="93" t="str">
        <f>INDEX(F_Outputs_Prep!$B$4:$AH$327,MATCH(F_Outputs!$A5&amp;F_Outputs!$B5,F_Outputs_Prep!$I$4:$I$327,0),MATCH(F_Outputs!F$2,F_Outputs_Prep!$B$4:$AH$4,0))</f>
        <v>##BLANK</v>
      </c>
      <c r="G5" s="93" t="str">
        <f>INDEX(F_Outputs_Prep!$B$4:$AH$327,MATCH(F_Outputs!$A5&amp;F_Outputs!$B5,F_Outputs_Prep!$I$4:$I$327,0),MATCH(F_Outputs!G$2,F_Outputs_Prep!$B$4:$AH$4,0))</f>
        <v>##BLANK</v>
      </c>
      <c r="H5" s="93" t="str">
        <f>INDEX(F_Outputs_Prep!$B$4:$AH$327,MATCH(F_Outputs!$A5&amp;F_Outputs!$B5,F_Outputs_Prep!$I$4:$I$327,0),MATCH(F_Outputs!H$2,F_Outputs_Prep!$B$4:$AH$4,0))</f>
        <v>##BLANK</v>
      </c>
      <c r="I5" s="93" t="str">
        <f>INDEX(F_Outputs_Prep!$B$4:$AH$327,MATCH(F_Outputs!$A5&amp;F_Outputs!$B5,F_Outputs_Prep!$I$4:$I$327,0),MATCH(F_Outputs!I$2,F_Outputs_Prep!$B$4:$AH$4,0))</f>
        <v>##BLANK</v>
      </c>
      <c r="J5" s="93" t="str">
        <f>INDEX(F_Outputs_Prep!$B$4:$AH$327,MATCH(F_Outputs!$A5&amp;F_Outputs!$B5,F_Outputs_Prep!$I$4:$I$327,0),MATCH(F_Outputs!J$2,F_Outputs_Prep!$B$4:$AH$4,0))</f>
        <v>##BLANK</v>
      </c>
      <c r="K5" s="126">
        <f>INDEX(F_Outputs_Prep!$B$4:$AH$327,MATCH(F_Outputs!$A5&amp;F_Outputs!$B5,F_Outputs_Prep!$I$4:$I$327,0),MATCH(F_Outputs!K$2,F_Outputs_Prep!$B$4:$AH$4,0))</f>
        <v>1476</v>
      </c>
      <c r="L5" s="126">
        <f>INDEX(F_Outputs_Prep!$B$4:$AH$327,MATCH(F_Outputs!$A5&amp;F_Outputs!$B5,F_Outputs_Prep!$I$4:$I$327,0),MATCH(F_Outputs!L$2,F_Outputs_Prep!$B$4:$AH$4,0))</f>
        <v>1476</v>
      </c>
      <c r="M5" s="126">
        <f>INDEX(F_Outputs_Prep!$B$4:$AH$327,MATCH(F_Outputs!$A5&amp;F_Outputs!$B5,F_Outputs_Prep!$I$4:$I$327,0),MATCH(F_Outputs!M$2,F_Outputs_Prep!$B$4:$AH$4,0))</f>
        <v>1476</v>
      </c>
      <c r="N5" s="126">
        <f>INDEX(F_Outputs_Prep!$B$4:$AH$327,MATCH(F_Outputs!$A5&amp;F_Outputs!$B5,F_Outputs_Prep!$I$4:$I$327,0),MATCH(F_Outputs!N$2,F_Outputs_Prep!$B$4:$AH$4,0))</f>
        <v>1476</v>
      </c>
      <c r="O5" s="126">
        <f>INDEX(F_Outputs_Prep!$B$4:$AH$327,MATCH(F_Outputs!$A5&amp;F_Outputs!$B5,F_Outputs_Prep!$I$4:$I$327,0),MATCH(F_Outputs!O$2,F_Outputs_Prep!$B$4:$AH$4,0))</f>
        <v>1476</v>
      </c>
    </row>
    <row r="6" spans="1:15" x14ac:dyDescent="0.4">
      <c r="A6" s="89" t="s">
        <v>73</v>
      </c>
      <c r="B6" s="92" t="s">
        <v>250</v>
      </c>
      <c r="C6" s="92" t="s">
        <v>252</v>
      </c>
      <c r="D6" s="89" t="s">
        <v>76</v>
      </c>
      <c r="E6" s="89" t="s">
        <v>77</v>
      </c>
      <c r="F6" s="93" t="str">
        <f>INDEX(F_Outputs_Prep!$B$4:$AH$327,MATCH(F_Outputs!$A6&amp;F_Outputs!$B6,F_Outputs_Prep!$I$4:$I$327,0),MATCH(F_Outputs!F$2,F_Outputs_Prep!$B$4:$AH$4,0))</f>
        <v>##BLANK</v>
      </c>
      <c r="G6" s="93" t="str">
        <f>INDEX(F_Outputs_Prep!$B$4:$AH$327,MATCH(F_Outputs!$A6&amp;F_Outputs!$B6,F_Outputs_Prep!$I$4:$I$327,0),MATCH(F_Outputs!G$2,F_Outputs_Prep!$B$4:$AH$4,0))</f>
        <v>##BLANK</v>
      </c>
      <c r="H6" s="93" t="str">
        <f>INDEX(F_Outputs_Prep!$B$4:$AH$327,MATCH(F_Outputs!$A6&amp;F_Outputs!$B6,F_Outputs_Prep!$I$4:$I$327,0),MATCH(F_Outputs!H$2,F_Outputs_Prep!$B$4:$AH$4,0))</f>
        <v>##BLANK</v>
      </c>
      <c r="I6" s="93" t="str">
        <f>INDEX(F_Outputs_Prep!$B$4:$AH$327,MATCH(F_Outputs!$A6&amp;F_Outputs!$B6,F_Outputs_Prep!$I$4:$I$327,0),MATCH(F_Outputs!I$2,F_Outputs_Prep!$B$4:$AH$4,0))</f>
        <v>##BLANK</v>
      </c>
      <c r="J6" s="93" t="str">
        <f>INDEX(F_Outputs_Prep!$B$4:$AH$327,MATCH(F_Outputs!$A6&amp;F_Outputs!$B6,F_Outputs_Prep!$I$4:$I$327,0),MATCH(F_Outputs!J$2,F_Outputs_Prep!$B$4:$AH$4,0))</f>
        <v>##BLANK</v>
      </c>
      <c r="K6" s="93" t="str">
        <f>INDEX(F_Outputs_Prep!$B$4:$AH$327,MATCH(F_Outputs!$A6&amp;F_Outputs!$B6,F_Outputs_Prep!$I$4:$I$327,0),MATCH(F_Outputs!K$2,F_Outputs_Prep!$B$4:$AH$4,0))</f>
        <v>##BLANK</v>
      </c>
      <c r="L6" s="93" t="str">
        <f>INDEX(F_Outputs_Prep!$B$4:$AH$327,MATCH(F_Outputs!$A6&amp;F_Outputs!$B6,F_Outputs_Prep!$I$4:$I$327,0),MATCH(F_Outputs!L$2,F_Outputs_Prep!$B$4:$AH$4,0))</f>
        <v>##BLANK</v>
      </c>
      <c r="M6" s="93" t="str">
        <f>INDEX(F_Outputs_Prep!$B$4:$AH$327,MATCH(F_Outputs!$A6&amp;F_Outputs!$B6,F_Outputs_Prep!$I$4:$I$327,0),MATCH(F_Outputs!M$2,F_Outputs_Prep!$B$4:$AH$4,0))</f>
        <v>##BLANK</v>
      </c>
      <c r="N6" s="93" t="str">
        <f>INDEX(F_Outputs_Prep!$B$4:$AH$327,MATCH(F_Outputs!$A6&amp;F_Outputs!$B6,F_Outputs_Prep!$I$4:$I$327,0),MATCH(F_Outputs!N$2,F_Outputs_Prep!$B$4:$AH$4,0))</f>
        <v>##BLANK</v>
      </c>
      <c r="O6" s="93" t="str">
        <f>INDEX(F_Outputs_Prep!$B$4:$AH$327,MATCH(F_Outputs!$A6&amp;F_Outputs!$B6,F_Outputs_Prep!$I$4:$I$327,0),MATCH(F_Outputs!O$2,F_Outputs_Prep!$B$4:$AH$4,0))</f>
        <v>##BLANK</v>
      </c>
    </row>
    <row r="7" spans="1:15" x14ac:dyDescent="0.4">
      <c r="A7" s="89" t="s">
        <v>73</v>
      </c>
      <c r="B7" s="89" t="s">
        <v>253</v>
      </c>
      <c r="C7" s="89" t="s">
        <v>208</v>
      </c>
      <c r="D7" s="89" t="s">
        <v>91</v>
      </c>
      <c r="E7" s="89" t="s">
        <v>77</v>
      </c>
      <c r="F7" s="93" t="str">
        <f>INDEX(F_Outputs_Prep!$B$4:$AH$327,MATCH(F_Outputs!$A7&amp;F_Outputs!$B7,F_Outputs_Prep!$I$4:$I$327,0),MATCH(F_Outputs!F$2,F_Outputs_Prep!$B$4:$AH$4,0))</f>
        <v>##BLANK</v>
      </c>
      <c r="G7" s="93" t="str">
        <f>INDEX(F_Outputs_Prep!$B$4:$AH$327,MATCH(F_Outputs!$A7&amp;F_Outputs!$B7,F_Outputs_Prep!$I$4:$I$327,0),MATCH(F_Outputs!G$2,F_Outputs_Prep!$B$4:$AH$4,0))</f>
        <v>##BLANK</v>
      </c>
      <c r="H7" s="93" t="str">
        <f>INDEX(F_Outputs_Prep!$B$4:$AH$327,MATCH(F_Outputs!$A7&amp;F_Outputs!$B7,F_Outputs_Prep!$I$4:$I$327,0),MATCH(F_Outputs!H$2,F_Outputs_Prep!$B$4:$AH$4,0))</f>
        <v>##BLANK</v>
      </c>
      <c r="I7" s="93" t="str">
        <f>INDEX(F_Outputs_Prep!$B$4:$AH$327,MATCH(F_Outputs!$A7&amp;F_Outputs!$B7,F_Outputs_Prep!$I$4:$I$327,0),MATCH(F_Outputs!I$2,F_Outputs_Prep!$B$4:$AH$4,0))</f>
        <v>##BLANK</v>
      </c>
      <c r="J7" s="93" t="str">
        <f>INDEX(F_Outputs_Prep!$B$4:$AH$327,MATCH(F_Outputs!$A7&amp;F_Outputs!$B7,F_Outputs_Prep!$I$4:$I$327,0),MATCH(F_Outputs!J$2,F_Outputs_Prep!$B$4:$AH$4,0))</f>
        <v>##BLANK</v>
      </c>
      <c r="K7" s="126">
        <f>INDEX(F_Outputs_Prep!$B$4:$AH$327,MATCH(F_Outputs!$A7&amp;F_Outputs!$B7,F_Outputs_Prep!$I$4:$I$327,0),MATCH(F_Outputs!K$2,F_Outputs_Prep!$B$4:$AH$4,0))</f>
        <v>0.97</v>
      </c>
      <c r="L7" s="126">
        <f>INDEX(F_Outputs_Prep!$B$4:$AH$327,MATCH(F_Outputs!$A7&amp;F_Outputs!$B7,F_Outputs_Prep!$I$4:$I$327,0),MATCH(F_Outputs!L$2,F_Outputs_Prep!$B$4:$AH$4,0))</f>
        <v>0.97250000000000003</v>
      </c>
      <c r="M7" s="126">
        <f>INDEX(F_Outputs_Prep!$B$4:$AH$327,MATCH(F_Outputs!$A7&amp;F_Outputs!$B7,F_Outputs_Prep!$I$4:$I$327,0),MATCH(F_Outputs!M$2,F_Outputs_Prep!$B$4:$AH$4,0))</f>
        <v>0.97499999999999998</v>
      </c>
      <c r="N7" s="126">
        <f>INDEX(F_Outputs_Prep!$B$4:$AH$327,MATCH(F_Outputs!$A7&amp;F_Outputs!$B7,F_Outputs_Prep!$I$4:$I$327,0),MATCH(F_Outputs!N$2,F_Outputs_Prep!$B$4:$AH$4,0))</f>
        <v>0.97750000000000004</v>
      </c>
      <c r="O7" s="126">
        <f>INDEX(F_Outputs_Prep!$B$4:$AH$327,MATCH(F_Outputs!$A7&amp;F_Outputs!$B7,F_Outputs_Prep!$I$4:$I$327,0),MATCH(F_Outputs!O$2,F_Outputs_Prep!$B$4:$AH$4,0))</f>
        <v>0.97999999999999976</v>
      </c>
    </row>
    <row r="8" spans="1:15" x14ac:dyDescent="0.4">
      <c r="A8" s="89" t="s">
        <v>73</v>
      </c>
      <c r="B8" s="89" t="s">
        <v>521</v>
      </c>
      <c r="C8" s="89" t="s">
        <v>541</v>
      </c>
      <c r="D8" s="89" t="s">
        <v>527</v>
      </c>
      <c r="E8" s="89" t="s">
        <v>77</v>
      </c>
      <c r="F8" s="93" t="str">
        <f>INDEX(F_Outputs_Prep!$B$4:$AH$327,MATCH(F_Outputs!$A8&amp;F_Outputs!$B8,F_Outputs_Prep!$I$4:$I$327,0),MATCH(F_Outputs!F$2,F_Outputs_Prep!$B$4:$AH$4,0))</f>
        <v>##BLANK</v>
      </c>
      <c r="G8" s="93" t="str">
        <f>INDEX(F_Outputs_Prep!$B$4:$AH$327,MATCH(F_Outputs!$A8&amp;F_Outputs!$B8,F_Outputs_Prep!$I$4:$I$327,0),MATCH(F_Outputs!G$2,F_Outputs_Prep!$B$4:$AH$4,0))</f>
        <v>##BLANK</v>
      </c>
      <c r="H8" s="93" t="str">
        <f>INDEX(F_Outputs_Prep!$B$4:$AH$327,MATCH(F_Outputs!$A8&amp;F_Outputs!$B8,F_Outputs_Prep!$I$4:$I$327,0),MATCH(F_Outputs!H$2,F_Outputs_Prep!$B$4:$AH$4,0))</f>
        <v>##BLANK</v>
      </c>
      <c r="I8" s="93" t="str">
        <f>INDEX(F_Outputs_Prep!$B$4:$AH$327,MATCH(F_Outputs!$A8&amp;F_Outputs!$B8,F_Outputs_Prep!$I$4:$I$327,0),MATCH(F_Outputs!I$2,F_Outputs_Prep!$B$4:$AH$4,0))</f>
        <v>##BLANK</v>
      </c>
      <c r="J8" s="93" t="str">
        <f>INDEX(F_Outputs_Prep!$B$4:$AH$327,MATCH(F_Outputs!$A8&amp;F_Outputs!$B8,F_Outputs_Prep!$I$4:$I$327,0),MATCH(F_Outputs!J$2,F_Outputs_Prep!$B$4:$AH$4,0))</f>
        <v>##BLANK</v>
      </c>
      <c r="K8" s="126">
        <f>INDEX(F_Outputs_Prep!$B$4:$AH$327,MATCH(F_Outputs!$A8&amp;F_Outputs!$B8,F_Outputs_Prep!$I$4:$I$327,0),MATCH(F_Outputs!K$2,F_Outputs_Prep!$B$4:$AH$4,0))</f>
        <v>3.0000000000000027</v>
      </c>
      <c r="L8" s="126">
        <f>INDEX(F_Outputs_Prep!$B$4:$AH$327,MATCH(F_Outputs!$A8&amp;F_Outputs!$B8,F_Outputs_Prep!$I$4:$I$327,0),MATCH(F_Outputs!L$2,F_Outputs_Prep!$B$4:$AH$4,0))</f>
        <v>2.7499999999999969</v>
      </c>
      <c r="M8" s="126">
        <f>INDEX(F_Outputs_Prep!$B$4:$AH$327,MATCH(F_Outputs!$A8&amp;F_Outputs!$B8,F_Outputs_Prep!$I$4:$I$327,0),MATCH(F_Outputs!M$2,F_Outputs_Prep!$B$4:$AH$4,0))</f>
        <v>2.5000000000000022</v>
      </c>
      <c r="N8" s="126">
        <f>INDEX(F_Outputs_Prep!$B$4:$AH$327,MATCH(F_Outputs!$A8&amp;F_Outputs!$B8,F_Outputs_Prep!$I$4:$I$327,0),MATCH(F_Outputs!N$2,F_Outputs_Prep!$B$4:$AH$4,0))</f>
        <v>2.2499999999999964</v>
      </c>
      <c r="O8" s="126">
        <f>INDEX(F_Outputs_Prep!$B$4:$AH$327,MATCH(F_Outputs!$A8&amp;F_Outputs!$B8,F_Outputs_Prep!$I$4:$I$327,0),MATCH(F_Outputs!O$2,F_Outputs_Prep!$B$4:$AH$4,0))</f>
        <v>2.000000000000024</v>
      </c>
    </row>
    <row r="9" spans="1:15" x14ac:dyDescent="0.4">
      <c r="A9" s="89" t="s">
        <v>73</v>
      </c>
      <c r="B9" s="89" t="s">
        <v>519</v>
      </c>
      <c r="C9" s="89" t="s">
        <v>542</v>
      </c>
      <c r="D9" s="89" t="s">
        <v>76</v>
      </c>
      <c r="E9" s="89" t="s">
        <v>77</v>
      </c>
      <c r="F9" s="93" t="str">
        <f>INDEX(F_Outputs_Prep!$B$4:$AH$327,MATCH(F_Outputs!$A9&amp;F_Outputs!$B9,F_Outputs_Prep!$I$4:$I$327,0),MATCH(F_Outputs!F$2,F_Outputs_Prep!$B$4:$AH$4,0))</f>
        <v>##BLANK</v>
      </c>
      <c r="G9" s="93" t="str">
        <f>INDEX(F_Outputs_Prep!$B$4:$AH$327,MATCH(F_Outputs!$A9&amp;F_Outputs!$B9,F_Outputs_Prep!$I$4:$I$327,0),MATCH(F_Outputs!G$2,F_Outputs_Prep!$B$4:$AH$4,0))</f>
        <v>##BLANK</v>
      </c>
      <c r="H9" s="93" t="str">
        <f>INDEX(F_Outputs_Prep!$B$4:$AH$327,MATCH(F_Outputs!$A9&amp;F_Outputs!$B9,F_Outputs_Prep!$I$4:$I$327,0),MATCH(F_Outputs!H$2,F_Outputs_Prep!$B$4:$AH$4,0))</f>
        <v>##BLANK</v>
      </c>
      <c r="I9" s="93" t="str">
        <f>INDEX(F_Outputs_Prep!$B$4:$AH$327,MATCH(F_Outputs!$A9&amp;F_Outputs!$B9,F_Outputs_Prep!$I$4:$I$327,0),MATCH(F_Outputs!I$2,F_Outputs_Prep!$B$4:$AH$4,0))</f>
        <v>##BLANK</v>
      </c>
      <c r="J9" s="93" t="str">
        <f>INDEX(F_Outputs_Prep!$B$4:$AH$327,MATCH(F_Outputs!$A9&amp;F_Outputs!$B9,F_Outputs_Prep!$I$4:$I$327,0),MATCH(F_Outputs!J$2,F_Outputs_Prep!$B$4:$AH$4,0))</f>
        <v>##BLANK</v>
      </c>
      <c r="K9" s="126">
        <f>INDEX(F_Outputs_Prep!$B$4:$AH$327,MATCH(F_Outputs!$A9&amp;F_Outputs!$B9,F_Outputs_Prep!$I$4:$I$327,0),MATCH(F_Outputs!K$2,F_Outputs_Prep!$B$4:$AH$4,0))</f>
        <v>19.920000000000002</v>
      </c>
      <c r="L9" s="126">
        <f>INDEX(F_Outputs_Prep!$B$4:$AH$327,MATCH(F_Outputs!$A9&amp;F_Outputs!$B9,F_Outputs_Prep!$I$4:$I$327,0),MATCH(F_Outputs!L$2,F_Outputs_Prep!$B$4:$AH$4,0))</f>
        <v>19.87</v>
      </c>
      <c r="M9" s="126">
        <f>INDEX(F_Outputs_Prep!$B$4:$AH$327,MATCH(F_Outputs!$A9&amp;F_Outputs!$B9,F_Outputs_Prep!$I$4:$I$327,0),MATCH(F_Outputs!M$2,F_Outputs_Prep!$B$4:$AH$4,0))</f>
        <v>19.72</v>
      </c>
      <c r="N9" s="126">
        <f>INDEX(F_Outputs_Prep!$B$4:$AH$327,MATCH(F_Outputs!$A9&amp;F_Outputs!$B9,F_Outputs_Prep!$I$4:$I$327,0),MATCH(F_Outputs!N$2,F_Outputs_Prep!$B$4:$AH$4,0))</f>
        <v>18.45</v>
      </c>
      <c r="O9" s="126">
        <f>INDEX(F_Outputs_Prep!$B$4:$AH$327,MATCH(F_Outputs!$A9&amp;F_Outputs!$B9,F_Outputs_Prep!$I$4:$I$327,0),MATCH(F_Outputs!O$2,F_Outputs_Prep!$B$4:$AH$4,0))</f>
        <v>17</v>
      </c>
    </row>
    <row r="10" spans="1:15" x14ac:dyDescent="0.4">
      <c r="A10" s="89" t="s">
        <v>73</v>
      </c>
      <c r="B10" s="89" t="s">
        <v>528</v>
      </c>
      <c r="C10" s="89" t="s">
        <v>529</v>
      </c>
      <c r="D10" s="89" t="s">
        <v>76</v>
      </c>
      <c r="E10" s="89" t="s">
        <v>77</v>
      </c>
      <c r="F10" s="129">
        <f>INDEX(F_Outputs_Prep!$B$4:$AH$327,MATCH(F_Outputs!$A10&amp;F_Outputs!$B10,F_Outputs_Prep!$I$4:$I$327,0),MATCH(F_Outputs!F$2,F_Outputs_Prep!$B$4:$AH$4,0))</f>
        <v>17428</v>
      </c>
      <c r="G10" s="129">
        <f>INDEX(F_Outputs_Prep!$B$4:$AH$327,MATCH(F_Outputs!$A10&amp;F_Outputs!$B10,F_Outputs_Prep!$I$4:$I$327,0),MATCH(F_Outputs!G$2,F_Outputs_Prep!$B$4:$AH$4,0))</f>
        <v>21351</v>
      </c>
      <c r="H10" s="129">
        <f>INDEX(F_Outputs_Prep!$B$4:$AH$327,MATCH(F_Outputs!$A10&amp;F_Outputs!$B10,F_Outputs_Prep!$I$4:$I$327,0),MATCH(F_Outputs!H$2,F_Outputs_Prep!$B$4:$AH$4,0))</f>
        <v>16082</v>
      </c>
      <c r="I10" s="129">
        <f>INDEX(F_Outputs_Prep!$B$4:$AH$327,MATCH(F_Outputs!$A10&amp;F_Outputs!$B10,F_Outputs_Prep!$I$4:$I$327,0),MATCH(F_Outputs!I$2,F_Outputs_Prep!$B$4:$AH$4,0))</f>
        <v>32767</v>
      </c>
      <c r="J10" s="129">
        <f>INDEX(F_Outputs_Prep!$B$4:$AH$327,MATCH(F_Outputs!$A10&amp;F_Outputs!$B10,F_Outputs_Prep!$I$4:$I$327,0),MATCH(F_Outputs!J$2,F_Outputs_Prep!$B$4:$AH$4,0))</f>
        <v>29520</v>
      </c>
      <c r="K10" s="129">
        <f>INDEX(F_Outputs_Prep!$B$4:$AH$327,MATCH(F_Outputs!$A10&amp;F_Outputs!$B10,F_Outputs_Prep!$I$4:$I$327,0),MATCH(F_Outputs!K$2,F_Outputs_Prep!$B$4:$AH$4,0))</f>
        <v>30792</v>
      </c>
      <c r="L10" s="129">
        <f>INDEX(F_Outputs_Prep!$B$4:$AH$327,MATCH(F_Outputs!$A10&amp;F_Outputs!$B10,F_Outputs_Prep!$I$4:$I$327,0),MATCH(F_Outputs!L$2,F_Outputs_Prep!$B$4:$AH$4,0))</f>
        <v>29737</v>
      </c>
      <c r="M10" s="129">
        <f>INDEX(F_Outputs_Prep!$B$4:$AH$327,MATCH(F_Outputs!$A10&amp;F_Outputs!$B10,F_Outputs_Prep!$I$4:$I$327,0),MATCH(F_Outputs!M$2,F_Outputs_Prep!$B$4:$AH$4,0))</f>
        <v>28681</v>
      </c>
      <c r="N10" s="129">
        <f>INDEX(F_Outputs_Prep!$B$4:$AH$327,MATCH(F_Outputs!$A10&amp;F_Outputs!$B10,F_Outputs_Prep!$I$4:$I$327,0),MATCH(F_Outputs!N$2,F_Outputs_Prep!$B$4:$AH$4,0))</f>
        <v>27626</v>
      </c>
      <c r="O10" s="129">
        <f>INDEX(F_Outputs_Prep!$B$4:$AH$327,MATCH(F_Outputs!$A10&amp;F_Outputs!$B10,F_Outputs_Prep!$I$4:$I$327,0),MATCH(F_Outputs!O$2,F_Outputs_Prep!$B$4:$AH$4,0))</f>
        <v>26043</v>
      </c>
    </row>
    <row r="11" spans="1:15" x14ac:dyDescent="0.4">
      <c r="A11" s="89" t="s">
        <v>73</v>
      </c>
      <c r="B11" s="89" t="s">
        <v>530</v>
      </c>
      <c r="C11" s="89" t="s">
        <v>261</v>
      </c>
      <c r="D11" s="89" t="s">
        <v>76</v>
      </c>
      <c r="E11" s="89" t="s">
        <v>77</v>
      </c>
      <c r="F11" s="129">
        <f>INDEX(F_Outputs_Prep!$B$4:$AH$327,MATCH(F_Outputs!$A11&amp;F_Outputs!$B11,F_Outputs_Prep!$I$4:$I$327,0),MATCH(F_Outputs!F$2,F_Outputs_Prep!$B$4:$AH$4,0))</f>
        <v>1617</v>
      </c>
      <c r="G11" s="129">
        <f>INDEX(F_Outputs_Prep!$B$4:$AH$327,MATCH(F_Outputs!$A11&amp;F_Outputs!$B11,F_Outputs_Prep!$I$4:$I$327,0),MATCH(F_Outputs!G$2,F_Outputs_Prep!$B$4:$AH$4,0))</f>
        <v>1622</v>
      </c>
      <c r="H11" s="129">
        <f>INDEX(F_Outputs_Prep!$B$4:$AH$327,MATCH(F_Outputs!$A11&amp;F_Outputs!$B11,F_Outputs_Prep!$I$4:$I$327,0),MATCH(F_Outputs!H$2,F_Outputs_Prep!$B$4:$AH$4,0))</f>
        <v>1566</v>
      </c>
      <c r="I11" s="129">
        <f>INDEX(F_Outputs_Prep!$B$4:$AH$327,MATCH(F_Outputs!$A11&amp;F_Outputs!$B11,F_Outputs_Prep!$I$4:$I$327,0),MATCH(F_Outputs!I$2,F_Outputs_Prep!$B$4:$AH$4,0))</f>
        <v>1476</v>
      </c>
      <c r="J11" s="129">
        <f>INDEX(F_Outputs_Prep!$B$4:$AH$327,MATCH(F_Outputs!$A11&amp;F_Outputs!$B11,F_Outputs_Prep!$I$4:$I$327,0),MATCH(F_Outputs!J$2,F_Outputs_Prep!$B$4:$AH$4,0))</f>
        <v>1476</v>
      </c>
      <c r="K11" s="129">
        <f>INDEX(F_Outputs_Prep!$B$4:$AH$327,MATCH(F_Outputs!$A11&amp;F_Outputs!$B11,F_Outputs_Prep!$I$4:$I$327,0),MATCH(F_Outputs!K$2,F_Outputs_Prep!$B$4:$AH$4,0))</f>
        <v>1476</v>
      </c>
      <c r="L11" s="129">
        <f>INDEX(F_Outputs_Prep!$B$4:$AH$327,MATCH(F_Outputs!$A11&amp;F_Outputs!$B11,F_Outputs_Prep!$I$4:$I$327,0),MATCH(F_Outputs!L$2,F_Outputs_Prep!$B$4:$AH$4,0))</f>
        <v>1476</v>
      </c>
      <c r="M11" s="129">
        <f>INDEX(F_Outputs_Prep!$B$4:$AH$327,MATCH(F_Outputs!$A11&amp;F_Outputs!$B11,F_Outputs_Prep!$I$4:$I$327,0),MATCH(F_Outputs!M$2,F_Outputs_Prep!$B$4:$AH$4,0))</f>
        <v>1476</v>
      </c>
      <c r="N11" s="129">
        <f>INDEX(F_Outputs_Prep!$B$4:$AH$327,MATCH(F_Outputs!$A11&amp;F_Outputs!$B11,F_Outputs_Prep!$I$4:$I$327,0),MATCH(F_Outputs!N$2,F_Outputs_Prep!$B$4:$AH$4,0))</f>
        <v>1476</v>
      </c>
      <c r="O11" s="129">
        <f>INDEX(F_Outputs_Prep!$B$4:$AH$327,MATCH(F_Outputs!$A11&amp;F_Outputs!$B11,F_Outputs_Prep!$I$4:$I$327,0),MATCH(F_Outputs!O$2,F_Outputs_Prep!$B$4:$AH$4,0))</f>
        <v>1476</v>
      </c>
    </row>
    <row r="12" spans="1:15" x14ac:dyDescent="0.4">
      <c r="A12" s="89" t="s">
        <v>73</v>
      </c>
      <c r="B12" s="89" t="s">
        <v>531</v>
      </c>
      <c r="C12" s="89" t="s">
        <v>532</v>
      </c>
      <c r="D12" s="89" t="s">
        <v>76</v>
      </c>
      <c r="E12" s="89" t="s">
        <v>77</v>
      </c>
      <c r="F12" s="126">
        <f>INDEX(F_Outputs_Prep!$B$4:$AH$327,MATCH(F_Outputs!$A12&amp;F_Outputs!$B12,F_Outputs_Prep!$I$4:$I$327,0),MATCH(F_Outputs!F$2,F_Outputs_Prep!$B$4:$AH$4,0))</f>
        <v>10.78</v>
      </c>
      <c r="G12" s="126">
        <f>INDEX(F_Outputs_Prep!$B$4:$AH$327,MATCH(F_Outputs!$A12&amp;F_Outputs!$B12,F_Outputs_Prep!$I$4:$I$327,0),MATCH(F_Outputs!G$2,F_Outputs_Prep!$B$4:$AH$4,0))</f>
        <v>13.16</v>
      </c>
      <c r="H12" s="126">
        <f>INDEX(F_Outputs_Prep!$B$4:$AH$327,MATCH(F_Outputs!$A12&amp;F_Outputs!$B12,F_Outputs_Prep!$I$4:$I$327,0),MATCH(F_Outputs!H$2,F_Outputs_Prep!$B$4:$AH$4,0))</f>
        <v>10.27</v>
      </c>
      <c r="I12" s="126">
        <f>INDEX(F_Outputs_Prep!$B$4:$AH$327,MATCH(F_Outputs!$A12&amp;F_Outputs!$B12,F_Outputs_Prep!$I$4:$I$327,0),MATCH(F_Outputs!I$2,F_Outputs_Prep!$B$4:$AH$4,0))</f>
        <v>22.2</v>
      </c>
      <c r="J12" s="126">
        <f>INDEX(F_Outputs_Prep!$B$4:$AH$327,MATCH(F_Outputs!$A12&amp;F_Outputs!$B12,F_Outputs_Prep!$I$4:$I$327,0),MATCH(F_Outputs!J$2,F_Outputs_Prep!$B$4:$AH$4,0))</f>
        <v>20</v>
      </c>
      <c r="K12" s="126">
        <f>INDEX(F_Outputs_Prep!$B$4:$AH$327,MATCH(F_Outputs!$A12&amp;F_Outputs!$B12,F_Outputs_Prep!$I$4:$I$327,0),MATCH(F_Outputs!K$2,F_Outputs_Prep!$B$4:$AH$4,0))</f>
        <v>19.920000000000002</v>
      </c>
      <c r="L12" s="126">
        <f>INDEX(F_Outputs_Prep!$B$4:$AH$327,MATCH(F_Outputs!$A12&amp;F_Outputs!$B12,F_Outputs_Prep!$I$4:$I$327,0),MATCH(F_Outputs!L$2,F_Outputs_Prep!$B$4:$AH$4,0))</f>
        <v>19.7</v>
      </c>
      <c r="M12" s="126">
        <f>INDEX(F_Outputs_Prep!$B$4:$AH$327,MATCH(F_Outputs!$A12&amp;F_Outputs!$B12,F_Outputs_Prep!$I$4:$I$327,0),MATCH(F_Outputs!M$2,F_Outputs_Prep!$B$4:$AH$4,0))</f>
        <v>19.5</v>
      </c>
      <c r="N12" s="126">
        <f>INDEX(F_Outputs_Prep!$B$4:$AH$327,MATCH(F_Outputs!$A12&amp;F_Outputs!$B12,F_Outputs_Prep!$I$4:$I$327,0),MATCH(F_Outputs!N$2,F_Outputs_Prep!$B$4:$AH$4,0))</f>
        <v>18.100000000000001</v>
      </c>
      <c r="O12" s="126">
        <f>INDEX(F_Outputs_Prep!$B$4:$AH$327,MATCH(F_Outputs!$A12&amp;F_Outputs!$B12,F_Outputs_Prep!$I$4:$I$327,0),MATCH(F_Outputs!O$2,F_Outputs_Prep!$B$4:$AH$4,0))</f>
        <v>17.399999999999999</v>
      </c>
    </row>
    <row r="13" spans="1:15" x14ac:dyDescent="0.4">
      <c r="A13" s="89" t="s">
        <v>73</v>
      </c>
      <c r="B13" s="89" t="s">
        <v>533</v>
      </c>
      <c r="C13" s="89" t="s">
        <v>262</v>
      </c>
      <c r="D13" s="89" t="s">
        <v>91</v>
      </c>
      <c r="E13" s="89" t="s">
        <v>77</v>
      </c>
      <c r="F13" s="126">
        <f>INDEX(F_Outputs_Prep!$B$4:$AH$327,MATCH(F_Outputs!$A13&amp;F_Outputs!$B13,F_Outputs_Prep!$I$4:$I$327,0),MATCH(F_Outputs!F$2,F_Outputs_Prep!$B$4:$AH$4,0))</f>
        <v>0.45</v>
      </c>
      <c r="G13" s="126">
        <f>INDEX(F_Outputs_Prep!$B$4:$AH$327,MATCH(F_Outputs!$A13&amp;F_Outputs!$B13,F_Outputs_Prep!$I$4:$I$327,0),MATCH(F_Outputs!G$2,F_Outputs_Prep!$B$4:$AH$4,0))</f>
        <v>0.54</v>
      </c>
      <c r="H13" s="126">
        <f>INDEX(F_Outputs_Prep!$B$4:$AH$327,MATCH(F_Outputs!$A13&amp;F_Outputs!$B13,F_Outputs_Prep!$I$4:$I$327,0),MATCH(F_Outputs!H$2,F_Outputs_Prep!$B$4:$AH$4,0))</f>
        <v>0.7</v>
      </c>
      <c r="I13" s="126">
        <f>INDEX(F_Outputs_Prep!$B$4:$AH$327,MATCH(F_Outputs!$A13&amp;F_Outputs!$B13,F_Outputs_Prep!$I$4:$I$327,0),MATCH(F_Outputs!I$2,F_Outputs_Prep!$B$4:$AH$4,0))</f>
        <v>0.96860000000000002</v>
      </c>
      <c r="J13" s="126">
        <f>INDEX(F_Outputs_Prep!$B$4:$AH$327,MATCH(F_Outputs!$A13&amp;F_Outputs!$B13,F_Outputs_Prep!$I$4:$I$327,0),MATCH(F_Outputs!J$2,F_Outputs_Prep!$B$4:$AH$4,0))</f>
        <v>0.96860000000000002</v>
      </c>
      <c r="K13" s="126">
        <f>INDEX(F_Outputs_Prep!$B$4:$AH$327,MATCH(F_Outputs!$A13&amp;F_Outputs!$B13,F_Outputs_Prep!$I$4:$I$327,0),MATCH(F_Outputs!K$2,F_Outputs_Prep!$B$4:$AH$4,0))</f>
        <v>1</v>
      </c>
      <c r="L13" s="126">
        <f>INDEX(F_Outputs_Prep!$B$4:$AH$327,MATCH(F_Outputs!$A13&amp;F_Outputs!$B13,F_Outputs_Prep!$I$4:$I$327,0),MATCH(F_Outputs!L$2,F_Outputs_Prep!$B$4:$AH$4,0))</f>
        <v>1</v>
      </c>
      <c r="M13" s="126">
        <f>INDEX(F_Outputs_Prep!$B$4:$AH$327,MATCH(F_Outputs!$A13&amp;F_Outputs!$B13,F_Outputs_Prep!$I$4:$I$327,0),MATCH(F_Outputs!M$2,F_Outputs_Prep!$B$4:$AH$4,0))</f>
        <v>1</v>
      </c>
      <c r="N13" s="126">
        <f>INDEX(F_Outputs_Prep!$B$4:$AH$327,MATCH(F_Outputs!$A13&amp;F_Outputs!$B13,F_Outputs_Prep!$I$4:$I$327,0),MATCH(F_Outputs!N$2,F_Outputs_Prep!$B$4:$AH$4,0))</f>
        <v>1</v>
      </c>
      <c r="O13" s="126">
        <f>INDEX(F_Outputs_Prep!$B$4:$AH$327,MATCH(F_Outputs!$A13&amp;F_Outputs!$B13,F_Outputs_Prep!$I$4:$I$327,0),MATCH(F_Outputs!O$2,F_Outputs_Prep!$B$4:$AH$4,0))</f>
        <v>1</v>
      </c>
    </row>
    <row r="14" spans="1:15" x14ac:dyDescent="0.4">
      <c r="A14" s="89" t="s">
        <v>73</v>
      </c>
      <c r="B14" s="89" t="s">
        <v>534</v>
      </c>
      <c r="C14" s="89" t="s">
        <v>535</v>
      </c>
      <c r="D14" s="89" t="s">
        <v>527</v>
      </c>
      <c r="E14" s="89" t="s">
        <v>77</v>
      </c>
      <c r="F14" s="126">
        <f>INDEX(F_Outputs_Prep!$B$4:$AH$327,MATCH(F_Outputs!$A14&amp;F_Outputs!$B14,F_Outputs_Prep!$I$4:$I$327,0),MATCH(F_Outputs!F$2,F_Outputs_Prep!$B$4:$AH$4,0))</f>
        <v>55</v>
      </c>
      <c r="G14" s="126">
        <f>INDEX(F_Outputs_Prep!$B$4:$AH$327,MATCH(F_Outputs!$A14&amp;F_Outputs!$B14,F_Outputs_Prep!$I$4:$I$327,0),MATCH(F_Outputs!G$2,F_Outputs_Prep!$B$4:$AH$4,0))</f>
        <v>46</v>
      </c>
      <c r="H14" s="126">
        <f>INDEX(F_Outputs_Prep!$B$4:$AH$327,MATCH(F_Outputs!$A14&amp;F_Outputs!$B14,F_Outputs_Prep!$I$4:$I$327,0),MATCH(F_Outputs!H$2,F_Outputs_Prep!$B$4:$AH$4,0))</f>
        <v>30</v>
      </c>
      <c r="I14" s="126">
        <f>INDEX(F_Outputs_Prep!$B$4:$AH$327,MATCH(F_Outputs!$A14&amp;F_Outputs!$B14,F_Outputs_Prep!$I$4:$I$327,0),MATCH(F_Outputs!I$2,F_Outputs_Prep!$B$4:$AH$4,0))</f>
        <v>3.14</v>
      </c>
      <c r="J14" s="126">
        <f>INDEX(F_Outputs_Prep!$B$4:$AH$327,MATCH(F_Outputs!$A14&amp;F_Outputs!$B14,F_Outputs_Prep!$I$4:$I$327,0),MATCH(F_Outputs!J$2,F_Outputs_Prep!$B$4:$AH$4,0))</f>
        <v>3.14</v>
      </c>
      <c r="K14" s="126">
        <f>INDEX(F_Outputs_Prep!$B$4:$AH$327,MATCH(F_Outputs!$A14&amp;F_Outputs!$B14,F_Outputs_Prep!$I$4:$I$327,0),MATCH(F_Outputs!K$2,F_Outputs_Prep!$B$4:$AH$4,0))</f>
        <v>0</v>
      </c>
      <c r="L14" s="126">
        <f>INDEX(F_Outputs_Prep!$B$4:$AH$327,MATCH(F_Outputs!$A14&amp;F_Outputs!$B14,F_Outputs_Prep!$I$4:$I$327,0),MATCH(F_Outputs!L$2,F_Outputs_Prep!$B$4:$AH$4,0))</f>
        <v>0</v>
      </c>
      <c r="M14" s="126">
        <f>INDEX(F_Outputs_Prep!$B$4:$AH$327,MATCH(F_Outputs!$A14&amp;F_Outputs!$B14,F_Outputs_Prep!$I$4:$I$327,0),MATCH(F_Outputs!M$2,F_Outputs_Prep!$B$4:$AH$4,0))</f>
        <v>0</v>
      </c>
      <c r="N14" s="126">
        <f>INDEX(F_Outputs_Prep!$B$4:$AH$327,MATCH(F_Outputs!$A14&amp;F_Outputs!$B14,F_Outputs_Prep!$I$4:$I$327,0),MATCH(F_Outputs!N$2,F_Outputs_Prep!$B$4:$AH$4,0))</f>
        <v>0</v>
      </c>
      <c r="O14" s="126">
        <f>INDEX(F_Outputs_Prep!$B$4:$AH$327,MATCH(F_Outputs!$A14&amp;F_Outputs!$B14,F_Outputs_Prep!$I$4:$I$327,0),MATCH(F_Outputs!O$2,F_Outputs_Prep!$B$4:$AH$4,0))</f>
        <v>0</v>
      </c>
    </row>
    <row r="15" spans="1:15" x14ac:dyDescent="0.4">
      <c r="A15" s="89" t="s">
        <v>73</v>
      </c>
      <c r="B15" s="89" t="s">
        <v>536</v>
      </c>
      <c r="C15" s="89" t="s">
        <v>537</v>
      </c>
      <c r="D15" s="89" t="s">
        <v>76</v>
      </c>
      <c r="E15" s="89" t="s">
        <v>77</v>
      </c>
      <c r="F15" s="126">
        <f>INDEX(F_Outputs_Prep!$B$4:$AH$327,MATCH(F_Outputs!$A15&amp;F_Outputs!$B15,F_Outputs_Prep!$I$4:$I$327,0),MATCH(F_Outputs!F$2,F_Outputs_Prep!$B$4:$AH$4,0))</f>
        <v>23.96</v>
      </c>
      <c r="G15" s="126">
        <f>INDEX(F_Outputs_Prep!$B$4:$AH$327,MATCH(F_Outputs!$A15&amp;F_Outputs!$B15,F_Outputs_Prep!$I$4:$I$327,0),MATCH(F_Outputs!G$2,F_Outputs_Prep!$B$4:$AH$4,0))</f>
        <v>24.37</v>
      </c>
      <c r="H15" s="126">
        <f>INDEX(F_Outputs_Prep!$B$4:$AH$327,MATCH(F_Outputs!$A15&amp;F_Outputs!$B15,F_Outputs_Prep!$I$4:$I$327,0),MATCH(F_Outputs!H$2,F_Outputs_Prep!$B$4:$AH$4,0))</f>
        <v>14.67</v>
      </c>
      <c r="I15" s="126">
        <f>INDEX(F_Outputs_Prep!$B$4:$AH$327,MATCH(F_Outputs!$A15&amp;F_Outputs!$B15,F_Outputs_Prep!$I$4:$I$327,0),MATCH(F_Outputs!I$2,F_Outputs_Prep!$B$4:$AH$4,0))</f>
        <v>22.92</v>
      </c>
      <c r="J15" s="126">
        <f>INDEX(F_Outputs_Prep!$B$4:$AH$327,MATCH(F_Outputs!$A15&amp;F_Outputs!$B15,F_Outputs_Prep!$I$4:$I$327,0),MATCH(F_Outputs!J$2,F_Outputs_Prep!$B$4:$AH$4,0))</f>
        <v>20.65</v>
      </c>
      <c r="K15" s="126">
        <f>INDEX(F_Outputs_Prep!$B$4:$AH$327,MATCH(F_Outputs!$A15&amp;F_Outputs!$B15,F_Outputs_Prep!$I$4:$I$327,0),MATCH(F_Outputs!K$2,F_Outputs_Prep!$B$4:$AH$4,0))</f>
        <v>19.920000000000002</v>
      </c>
      <c r="L15" s="126">
        <f>INDEX(F_Outputs_Prep!$B$4:$AH$327,MATCH(F_Outputs!$A15&amp;F_Outputs!$B15,F_Outputs_Prep!$I$4:$I$327,0),MATCH(F_Outputs!L$2,F_Outputs_Prep!$B$4:$AH$4,0))</f>
        <v>19.7</v>
      </c>
      <c r="M15" s="126">
        <f>INDEX(F_Outputs_Prep!$B$4:$AH$327,MATCH(F_Outputs!$A15&amp;F_Outputs!$B15,F_Outputs_Prep!$I$4:$I$327,0),MATCH(F_Outputs!M$2,F_Outputs_Prep!$B$4:$AH$4,0))</f>
        <v>19.5</v>
      </c>
      <c r="N15" s="126">
        <f>INDEX(F_Outputs_Prep!$B$4:$AH$327,MATCH(F_Outputs!$A15&amp;F_Outputs!$B15,F_Outputs_Prep!$I$4:$I$327,0),MATCH(F_Outputs!N$2,F_Outputs_Prep!$B$4:$AH$4,0))</f>
        <v>18.100000000000001</v>
      </c>
      <c r="O15" s="126">
        <f>INDEX(F_Outputs_Prep!$B$4:$AH$327,MATCH(F_Outputs!$A15&amp;F_Outputs!$B15,F_Outputs_Prep!$I$4:$I$327,0),MATCH(F_Outputs!O$2,F_Outputs_Prep!$B$4:$AH$4,0))</f>
        <v>17.399999999999999</v>
      </c>
    </row>
    <row r="16" spans="1:15" x14ac:dyDescent="0.4">
      <c r="A16" s="89" t="s">
        <v>73</v>
      </c>
      <c r="B16" s="89" t="s">
        <v>538</v>
      </c>
      <c r="C16" s="89" t="s">
        <v>539</v>
      </c>
      <c r="D16" s="89" t="s">
        <v>76</v>
      </c>
      <c r="E16" s="89" t="s">
        <v>77</v>
      </c>
      <c r="F16" s="126">
        <f>INDEX(F_Outputs_Prep!$B$4:$AH$327,MATCH(F_Outputs!$A16&amp;F_Outputs!$B16,F_Outputs_Prep!$I$4:$I$327,0),MATCH(F_Outputs!F$2,F_Outputs_Prep!$B$4:$AH$4,0))</f>
        <v>38743</v>
      </c>
      <c r="G16" s="126">
        <f>INDEX(F_Outputs_Prep!$B$4:$AH$327,MATCH(F_Outputs!$A16&amp;F_Outputs!$B16,F_Outputs_Prep!$I$4:$I$327,0),MATCH(F_Outputs!G$2,F_Outputs_Prep!$B$4:$AH$4,0))</f>
        <v>39528</v>
      </c>
      <c r="H16" s="126">
        <f>INDEX(F_Outputs_Prep!$B$4:$AH$327,MATCH(F_Outputs!$A16&amp;F_Outputs!$B16,F_Outputs_Prep!$I$4:$I$327,0),MATCH(F_Outputs!H$2,F_Outputs_Prep!$B$4:$AH$4,0))</f>
        <v>22973</v>
      </c>
      <c r="I16" s="126">
        <f>INDEX(F_Outputs_Prep!$B$4:$AH$327,MATCH(F_Outputs!$A16&amp;F_Outputs!$B16,F_Outputs_Prep!$I$4:$I$327,0),MATCH(F_Outputs!I$2,F_Outputs_Prep!$B$4:$AH$4,0))</f>
        <v>33830</v>
      </c>
      <c r="J16" s="126">
        <f>INDEX(F_Outputs_Prep!$B$4:$AH$327,MATCH(F_Outputs!$A16&amp;F_Outputs!$B16,F_Outputs_Prep!$I$4:$I$327,0),MATCH(F_Outputs!J$2,F_Outputs_Prep!$B$4:$AH$4,0))</f>
        <v>30479</v>
      </c>
      <c r="K16" s="126">
        <f>INDEX(F_Outputs_Prep!$B$4:$AH$327,MATCH(F_Outputs!$A16&amp;F_Outputs!$B16,F_Outputs_Prep!$I$4:$I$327,0),MATCH(F_Outputs!K$2,F_Outputs_Prep!$B$4:$AH$4,0))</f>
        <v>29402</v>
      </c>
      <c r="L16" s="126">
        <f>INDEX(F_Outputs_Prep!$B$4:$AH$327,MATCH(F_Outputs!$A16&amp;F_Outputs!$B16,F_Outputs_Prep!$I$4:$I$327,0),MATCH(F_Outputs!L$2,F_Outputs_Prep!$B$4:$AH$4,0))</f>
        <v>29077</v>
      </c>
      <c r="M16" s="126">
        <f>INDEX(F_Outputs_Prep!$B$4:$AH$327,MATCH(F_Outputs!$A16&amp;F_Outputs!$B16,F_Outputs_Prep!$I$4:$I$327,0),MATCH(F_Outputs!M$2,F_Outputs_Prep!$B$4:$AH$4,0))</f>
        <v>28782</v>
      </c>
      <c r="N16" s="126">
        <f>INDEX(F_Outputs_Prep!$B$4:$AH$327,MATCH(F_Outputs!$A16&amp;F_Outputs!$B16,F_Outputs_Prep!$I$4:$I$327,0),MATCH(F_Outputs!N$2,F_Outputs_Prep!$B$4:$AH$4,0))</f>
        <v>26716</v>
      </c>
      <c r="O16" s="126">
        <f>INDEX(F_Outputs_Prep!$B$4:$AH$327,MATCH(F_Outputs!$A16&amp;F_Outputs!$B16,F_Outputs_Prep!$I$4:$I$327,0),MATCH(F_Outputs!O$2,F_Outputs_Prep!$B$4:$AH$4,0))</f>
        <v>25682</v>
      </c>
    </row>
    <row r="17" spans="1:15" x14ac:dyDescent="0.4">
      <c r="A17" s="89" t="s">
        <v>73</v>
      </c>
      <c r="B17" s="89" t="s">
        <v>162</v>
      </c>
      <c r="C17" s="89" t="s">
        <v>554</v>
      </c>
      <c r="D17" s="89" t="s">
        <v>76</v>
      </c>
      <c r="E17" s="89" t="s">
        <v>77</v>
      </c>
      <c r="F17" s="126">
        <f>INDEX(F_Outputs_Prep!$B$4:$AH$327,MATCH(F_Outputs!$A17&amp;F_Outputs!$B17,F_Outputs_Prep!$I$4:$I$327,0),MATCH(F_Outputs!F$2,F_Outputs_Prep!$B$4:$AH$4,0))</f>
        <v>24.51</v>
      </c>
      <c r="G17" s="126">
        <f>INDEX(F_Outputs_Prep!$B$4:$AH$327,MATCH(F_Outputs!$A17&amp;F_Outputs!$B17,F_Outputs_Prep!$I$4:$I$327,0),MATCH(F_Outputs!G$2,F_Outputs_Prep!$B$4:$AH$4,0))</f>
        <v>25.6</v>
      </c>
      <c r="H17" s="126">
        <f>INDEX(F_Outputs_Prep!$B$4:$AH$327,MATCH(F_Outputs!$A17&amp;F_Outputs!$B17,F_Outputs_Prep!$I$4:$I$327,0),MATCH(F_Outputs!H$2,F_Outputs_Prep!$B$4:$AH$4,0))</f>
        <v>15.26</v>
      </c>
      <c r="I17" s="126">
        <f>INDEX(F_Outputs_Prep!$B$4:$AH$327,MATCH(F_Outputs!$A17&amp;F_Outputs!$B17,F_Outputs_Prep!$I$4:$I$327,0),MATCH(F_Outputs!I$2,F_Outputs_Prep!$B$4:$AH$4,0))</f>
        <v>22.22</v>
      </c>
      <c r="J17" s="126" t="str">
        <f>INDEX(F_Outputs_Prep!$B$4:$AH$327,MATCH(F_Outputs!$A17&amp;F_Outputs!$B17,F_Outputs_Prep!$I$4:$I$327,0),MATCH(F_Outputs!J$2,F_Outputs_Prep!$B$4:$AH$4,0))</f>
        <v>##BLANK</v>
      </c>
      <c r="K17" s="126" t="str">
        <f>INDEX(F_Outputs_Prep!$B$4:$AH$327,MATCH(F_Outputs!$A17&amp;F_Outputs!$B17,F_Outputs_Prep!$I$4:$I$327,0),MATCH(F_Outputs!K$2,F_Outputs_Prep!$B$4:$AH$4,0))</f>
        <v>##BLANK</v>
      </c>
      <c r="L17" s="126" t="str">
        <f>INDEX(F_Outputs_Prep!$B$4:$AH$327,MATCH(F_Outputs!$A17&amp;F_Outputs!$B17,F_Outputs_Prep!$I$4:$I$327,0),MATCH(F_Outputs!L$2,F_Outputs_Prep!$B$4:$AH$4,0))</f>
        <v>##BLANK</v>
      </c>
      <c r="M17" s="126" t="str">
        <f>INDEX(F_Outputs_Prep!$B$4:$AH$327,MATCH(F_Outputs!$A17&amp;F_Outputs!$B17,F_Outputs_Prep!$I$4:$I$327,0),MATCH(F_Outputs!M$2,F_Outputs_Prep!$B$4:$AH$4,0))</f>
        <v>##BLANK</v>
      </c>
      <c r="N17" s="126" t="str">
        <f>INDEX(F_Outputs_Prep!$B$4:$AH$327,MATCH(F_Outputs!$A17&amp;F_Outputs!$B17,F_Outputs_Prep!$I$4:$I$327,0),MATCH(F_Outputs!N$2,F_Outputs_Prep!$B$4:$AH$4,0))</f>
        <v>##BLANK</v>
      </c>
      <c r="O17" s="126" t="str">
        <f>INDEX(F_Outputs_Prep!$B$4:$AH$327,MATCH(F_Outputs!$A17&amp;F_Outputs!$B17,F_Outputs_Prep!$I$4:$I$327,0),MATCH(F_Outputs!O$2,F_Outputs_Prep!$B$4:$AH$4,0))</f>
        <v>##BLANK</v>
      </c>
    </row>
    <row r="18" spans="1:15" x14ac:dyDescent="0.4">
      <c r="A18" s="89" t="s">
        <v>73</v>
      </c>
      <c r="B18" s="89" t="s">
        <v>172</v>
      </c>
      <c r="C18" s="89" t="s">
        <v>544</v>
      </c>
      <c r="D18" s="89" t="s">
        <v>76</v>
      </c>
      <c r="E18" s="89" t="s">
        <v>77</v>
      </c>
      <c r="F18" s="129">
        <f>INDEX(F_Outputs_Prep!$B$4:$AH$327,MATCH(F_Outputs!$A18&amp;F_Outputs!$B18,F_Outputs_Prep!$I$4:$I$327,0),MATCH(F_Outputs!F$2,F_Outputs_Prep!$B$4:$AH$4,0))</f>
        <v>17428</v>
      </c>
      <c r="G18" s="129">
        <f>INDEX(F_Outputs_Prep!$B$4:$AH$327,MATCH(F_Outputs!$A18&amp;F_Outputs!$B18,F_Outputs_Prep!$I$4:$I$327,0),MATCH(F_Outputs!G$2,F_Outputs_Prep!$B$4:$AH$4,0))</f>
        <v>21351</v>
      </c>
      <c r="H18" s="129">
        <f>INDEX(F_Outputs_Prep!$B$4:$AH$327,MATCH(F_Outputs!$A18&amp;F_Outputs!$B18,F_Outputs_Prep!$I$4:$I$327,0),MATCH(F_Outputs!H$2,F_Outputs_Prep!$B$4:$AH$4,0))</f>
        <v>16082</v>
      </c>
      <c r="I18" s="129">
        <f>INDEX(F_Outputs_Prep!$B$4:$AH$327,MATCH(F_Outputs!$A18&amp;F_Outputs!$B18,F_Outputs_Prep!$I$4:$I$327,0),MATCH(F_Outputs!I$2,F_Outputs_Prep!$B$4:$AH$4,0))</f>
        <v>31623</v>
      </c>
      <c r="J18" s="93" t="str">
        <f>INDEX(F_Outputs_Prep!$B$4:$AH$327,MATCH(F_Outputs!$A18&amp;F_Outputs!$B18,F_Outputs_Prep!$I$4:$I$327,0),MATCH(F_Outputs!J$2,F_Outputs_Prep!$B$4:$AH$4,0))</f>
        <v>##BLANK</v>
      </c>
      <c r="K18" s="93" t="str">
        <f>INDEX(F_Outputs_Prep!$B$4:$AH$327,MATCH(F_Outputs!$A18&amp;F_Outputs!$B18,F_Outputs_Prep!$I$4:$I$327,0),MATCH(F_Outputs!K$2,F_Outputs_Prep!$B$4:$AH$4,0))</f>
        <v>##BLANK</v>
      </c>
      <c r="L18" s="93" t="str">
        <f>INDEX(F_Outputs_Prep!$B$4:$AH$327,MATCH(F_Outputs!$A18&amp;F_Outputs!$B18,F_Outputs_Prep!$I$4:$I$327,0),MATCH(F_Outputs!L$2,F_Outputs_Prep!$B$4:$AH$4,0))</f>
        <v>##BLANK</v>
      </c>
      <c r="M18" s="93" t="str">
        <f>INDEX(F_Outputs_Prep!$B$4:$AH$327,MATCH(F_Outputs!$A18&amp;F_Outputs!$B18,F_Outputs_Prep!$I$4:$I$327,0),MATCH(F_Outputs!M$2,F_Outputs_Prep!$B$4:$AH$4,0))</f>
        <v>##BLANK</v>
      </c>
      <c r="N18" s="93" t="str">
        <f>INDEX(F_Outputs_Prep!$B$4:$AH$327,MATCH(F_Outputs!$A18&amp;F_Outputs!$B18,F_Outputs_Prep!$I$4:$I$327,0),MATCH(F_Outputs!N$2,F_Outputs_Prep!$B$4:$AH$4,0))</f>
        <v>##BLANK</v>
      </c>
      <c r="O18" s="93" t="str">
        <f>INDEX(F_Outputs_Prep!$B$4:$AH$327,MATCH(F_Outputs!$A18&amp;F_Outputs!$B18,F_Outputs_Prep!$I$4:$I$327,0),MATCH(F_Outputs!O$2,F_Outputs_Prep!$B$4:$AH$4,0))</f>
        <v>##BLANK</v>
      </c>
    </row>
    <row r="19" spans="1:15" x14ac:dyDescent="0.4">
      <c r="A19" s="89" t="s">
        <v>73</v>
      </c>
      <c r="B19" s="89" t="s">
        <v>188</v>
      </c>
      <c r="C19" s="89" t="s">
        <v>545</v>
      </c>
      <c r="D19" s="89" t="s">
        <v>76</v>
      </c>
      <c r="E19" s="89" t="s">
        <v>77</v>
      </c>
      <c r="F19" s="129">
        <f>INDEX(F_Outputs_Prep!$B$4:$AH$327,MATCH(F_Outputs!$A19&amp;F_Outputs!$B19,F_Outputs_Prep!$I$4:$I$327,0),MATCH(F_Outputs!F$2,F_Outputs_Prep!$B$4:$AH$4,0))</f>
        <v>711</v>
      </c>
      <c r="G19" s="129">
        <f>INDEX(F_Outputs_Prep!$B$4:$AH$327,MATCH(F_Outputs!$A19&amp;F_Outputs!$B19,F_Outputs_Prep!$I$4:$I$327,0),MATCH(F_Outputs!G$2,F_Outputs_Prep!$B$4:$AH$4,0))</f>
        <v>834</v>
      </c>
      <c r="H19" s="129">
        <f>INDEX(F_Outputs_Prep!$B$4:$AH$327,MATCH(F_Outputs!$A19&amp;F_Outputs!$B19,F_Outputs_Prep!$I$4:$I$327,0),MATCH(F_Outputs!H$2,F_Outputs_Prep!$B$4:$AH$4,0))</f>
        <v>1054</v>
      </c>
      <c r="I19" s="129">
        <f>INDEX(F_Outputs_Prep!$B$4:$AH$327,MATCH(F_Outputs!$A19&amp;F_Outputs!$B19,F_Outputs_Prep!$I$4:$I$327,0),MATCH(F_Outputs!I$2,F_Outputs_Prep!$B$4:$AH$4,0))</f>
        <v>1423</v>
      </c>
      <c r="J19" s="93" t="str">
        <f>INDEX(F_Outputs_Prep!$B$4:$AH$327,MATCH(F_Outputs!$A19&amp;F_Outputs!$B19,F_Outputs_Prep!$I$4:$I$327,0),MATCH(F_Outputs!J$2,F_Outputs_Prep!$B$4:$AH$4,0))</f>
        <v>##BLANK</v>
      </c>
      <c r="K19" s="93" t="str">
        <f>INDEX(F_Outputs_Prep!$B$4:$AH$327,MATCH(F_Outputs!$A19&amp;F_Outputs!$B19,F_Outputs_Prep!$I$4:$I$327,0),MATCH(F_Outputs!K$2,F_Outputs_Prep!$B$4:$AH$4,0))</f>
        <v>##BLANK</v>
      </c>
      <c r="L19" s="93" t="str">
        <f>INDEX(F_Outputs_Prep!$B$4:$AH$327,MATCH(F_Outputs!$A19&amp;F_Outputs!$B19,F_Outputs_Prep!$I$4:$I$327,0),MATCH(F_Outputs!L$2,F_Outputs_Prep!$B$4:$AH$4,0))</f>
        <v>##BLANK</v>
      </c>
      <c r="M19" s="93" t="str">
        <f>INDEX(F_Outputs_Prep!$B$4:$AH$327,MATCH(F_Outputs!$A19&amp;F_Outputs!$B19,F_Outputs_Prep!$I$4:$I$327,0),MATCH(F_Outputs!M$2,F_Outputs_Prep!$B$4:$AH$4,0))</f>
        <v>##BLANK</v>
      </c>
      <c r="N19" s="93" t="str">
        <f>INDEX(F_Outputs_Prep!$B$4:$AH$327,MATCH(F_Outputs!$A19&amp;F_Outputs!$B19,F_Outputs_Prep!$I$4:$I$327,0),MATCH(F_Outputs!N$2,F_Outputs_Prep!$B$4:$AH$4,0))</f>
        <v>##BLANK</v>
      </c>
      <c r="O19" s="93" t="str">
        <f>INDEX(F_Outputs_Prep!$B$4:$AH$327,MATCH(F_Outputs!$A19&amp;F_Outputs!$B19,F_Outputs_Prep!$I$4:$I$327,0),MATCH(F_Outputs!O$2,F_Outputs_Prep!$B$4:$AH$4,0))</f>
        <v>##BLANK</v>
      </c>
    </row>
    <row r="20" spans="1:15" x14ac:dyDescent="0.4">
      <c r="A20" s="89" t="s">
        <v>73</v>
      </c>
      <c r="B20" s="89" t="s">
        <v>198</v>
      </c>
      <c r="C20" s="89" t="s">
        <v>546</v>
      </c>
      <c r="D20" s="89" t="s">
        <v>91</v>
      </c>
      <c r="E20" s="89" t="s">
        <v>77</v>
      </c>
      <c r="F20" s="125">
        <f>INDEX(F_Outputs_Prep!$B$4:$AH$327,MATCH(F_Outputs!$A20&amp;F_Outputs!$B20,F_Outputs_Prep!$I$4:$I$327,0),MATCH(F_Outputs!F$2,F_Outputs_Prep!$B$4:$AH$4,0))</f>
        <v>0</v>
      </c>
      <c r="G20" s="125">
        <f>INDEX(F_Outputs_Prep!$B$4:$AH$327,MATCH(F_Outputs!$A20&amp;F_Outputs!$B20,F_Outputs_Prep!$I$4:$I$327,0),MATCH(F_Outputs!G$2,F_Outputs_Prep!$B$4:$AH$4,0))</f>
        <v>0.56110000000000004</v>
      </c>
      <c r="H20" s="125">
        <f>INDEX(F_Outputs_Prep!$B$4:$AH$327,MATCH(F_Outputs!$A20&amp;F_Outputs!$B20,F_Outputs_Prep!$I$4:$I$327,0),MATCH(F_Outputs!H$2,F_Outputs_Prep!$B$4:$AH$4,0))</f>
        <v>0.66300000000000003</v>
      </c>
      <c r="I20" s="125">
        <f>INDEX(F_Outputs_Prep!$B$4:$AH$327,MATCH(F_Outputs!$A20&amp;F_Outputs!$B20,F_Outputs_Prep!$I$4:$I$327,0),MATCH(F_Outputs!I$2,F_Outputs_Prep!$B$4:$AH$4,0))</f>
        <v>0.96860000000000002</v>
      </c>
      <c r="J20" s="93" t="str">
        <f>INDEX(F_Outputs_Prep!$B$4:$AH$327,MATCH(F_Outputs!$A20&amp;F_Outputs!$B20,F_Outputs_Prep!$I$4:$I$327,0),MATCH(F_Outputs!J$2,F_Outputs_Prep!$B$4:$AH$4,0))</f>
        <v>##BLANK</v>
      </c>
      <c r="K20" s="93" t="str">
        <f>INDEX(F_Outputs_Prep!$B$4:$AH$327,MATCH(F_Outputs!$A20&amp;F_Outputs!$B20,F_Outputs_Prep!$I$4:$I$327,0),MATCH(F_Outputs!K$2,F_Outputs_Prep!$B$4:$AH$4,0))</f>
        <v>##BLANK</v>
      </c>
      <c r="L20" s="93" t="str">
        <f>INDEX(F_Outputs_Prep!$B$4:$AH$327,MATCH(F_Outputs!$A20&amp;F_Outputs!$B20,F_Outputs_Prep!$I$4:$I$327,0),MATCH(F_Outputs!L$2,F_Outputs_Prep!$B$4:$AH$4,0))</f>
        <v>##BLANK</v>
      </c>
      <c r="M20" s="93" t="str">
        <f>INDEX(F_Outputs_Prep!$B$4:$AH$327,MATCH(F_Outputs!$A20&amp;F_Outputs!$B20,F_Outputs_Prep!$I$4:$I$327,0),MATCH(F_Outputs!M$2,F_Outputs_Prep!$B$4:$AH$4,0))</f>
        <v>##BLANK</v>
      </c>
      <c r="N20" s="93" t="str">
        <f>INDEX(F_Outputs_Prep!$B$4:$AH$327,MATCH(F_Outputs!$A20&amp;F_Outputs!$B20,F_Outputs_Prep!$I$4:$I$327,0),MATCH(F_Outputs!N$2,F_Outputs_Prep!$B$4:$AH$4,0))</f>
        <v>##BLANK</v>
      </c>
      <c r="O20" s="93" t="str">
        <f>INDEX(F_Outputs_Prep!$B$4:$AH$327,MATCH(F_Outputs!$A20&amp;F_Outputs!$B20,F_Outputs_Prep!$I$4:$I$327,0),MATCH(F_Outputs!O$2,F_Outputs_Prep!$B$4:$AH$4,0))</f>
        <v>##BLANK</v>
      </c>
    </row>
    <row r="21" spans="1:15" x14ac:dyDescent="0.4">
      <c r="A21" s="89" t="s">
        <v>73</v>
      </c>
      <c r="B21" s="89" t="s">
        <v>555</v>
      </c>
      <c r="C21" s="89" t="s">
        <v>556</v>
      </c>
      <c r="D21" s="89" t="s">
        <v>330</v>
      </c>
      <c r="E21" s="89" t="s">
        <v>77</v>
      </c>
      <c r="F21" s="93" t="s">
        <v>557</v>
      </c>
      <c r="G21" s="93" t="s">
        <v>557</v>
      </c>
      <c r="H21" s="93" t="s">
        <v>557</v>
      </c>
      <c r="I21" s="93" t="s">
        <v>557</v>
      </c>
      <c r="J21" s="93" t="s">
        <v>557</v>
      </c>
      <c r="K21" s="93" t="s">
        <v>557</v>
      </c>
      <c r="L21" s="93" t="s">
        <v>557</v>
      </c>
      <c r="M21" s="93" t="s">
        <v>557</v>
      </c>
      <c r="N21" s="93" t="s">
        <v>557</v>
      </c>
      <c r="O21" s="93" t="s">
        <v>557</v>
      </c>
    </row>
    <row r="22" spans="1:15" x14ac:dyDescent="0.4">
      <c r="A22" s="89" t="s">
        <v>73</v>
      </c>
      <c r="B22" s="89" t="s">
        <v>558</v>
      </c>
      <c r="C22" s="89" t="s">
        <v>559</v>
      </c>
      <c r="D22" s="89" t="s">
        <v>330</v>
      </c>
      <c r="E22" s="89" t="s">
        <v>77</v>
      </c>
      <c r="F22" s="93" t="s">
        <v>560</v>
      </c>
      <c r="G22" s="93" t="s">
        <v>560</v>
      </c>
      <c r="H22" s="93" t="s">
        <v>560</v>
      </c>
      <c r="I22" s="93" t="s">
        <v>560</v>
      </c>
      <c r="J22" s="93" t="s">
        <v>560</v>
      </c>
      <c r="K22" s="93" t="s">
        <v>560</v>
      </c>
      <c r="L22" s="93" t="s">
        <v>560</v>
      </c>
      <c r="M22" s="93" t="s">
        <v>560</v>
      </c>
      <c r="N22" s="93" t="s">
        <v>560</v>
      </c>
      <c r="O22" s="93" t="s">
        <v>560</v>
      </c>
    </row>
    <row r="23" spans="1:15" x14ac:dyDescent="0.4">
      <c r="A23" s="89" t="s">
        <v>73</v>
      </c>
      <c r="B23" s="89" t="s">
        <v>561</v>
      </c>
      <c r="C23" s="89" t="s">
        <v>562</v>
      </c>
      <c r="D23" s="89" t="s">
        <v>330</v>
      </c>
      <c r="E23" s="89" t="s">
        <v>77</v>
      </c>
      <c r="F23" s="93" t="s">
        <v>550</v>
      </c>
      <c r="G23" s="93" t="s">
        <v>550</v>
      </c>
      <c r="H23" s="93" t="s">
        <v>550</v>
      </c>
      <c r="I23" s="93" t="s">
        <v>550</v>
      </c>
      <c r="J23" s="93" t="s">
        <v>550</v>
      </c>
      <c r="K23" s="93" t="s">
        <v>550</v>
      </c>
      <c r="L23" s="93" t="s">
        <v>550</v>
      </c>
      <c r="M23" s="93" t="s">
        <v>550</v>
      </c>
      <c r="N23" s="93" t="s">
        <v>550</v>
      </c>
      <c r="O23" s="93" t="s">
        <v>550</v>
      </c>
    </row>
    <row r="24" spans="1:15" x14ac:dyDescent="0.4">
      <c r="A24" s="89" t="s">
        <v>73</v>
      </c>
      <c r="B24" s="89" t="s">
        <v>563</v>
      </c>
      <c r="C24" s="89" t="s">
        <v>564</v>
      </c>
      <c r="D24" s="89" t="s">
        <v>565</v>
      </c>
      <c r="E24" s="89" t="s">
        <v>77</v>
      </c>
      <c r="F24" s="93">
        <v>0</v>
      </c>
      <c r="G24" s="93">
        <v>0</v>
      </c>
      <c r="H24" s="93">
        <v>0</v>
      </c>
      <c r="I24" s="93">
        <v>0</v>
      </c>
      <c r="J24" s="93">
        <v>0</v>
      </c>
      <c r="K24" s="93">
        <v>0</v>
      </c>
      <c r="L24" s="93">
        <v>0</v>
      </c>
      <c r="M24" s="93">
        <v>0</v>
      </c>
      <c r="N24" s="93">
        <v>0</v>
      </c>
      <c r="O24" s="93">
        <v>0</v>
      </c>
    </row>
    <row r="25" spans="1:15" x14ac:dyDescent="0.4">
      <c r="A25" s="89" t="s">
        <v>94</v>
      </c>
      <c r="B25" s="89" t="s">
        <v>254</v>
      </c>
      <c r="C25" s="92" t="s">
        <v>171</v>
      </c>
      <c r="D25" s="89" t="s">
        <v>76</v>
      </c>
      <c r="E25" s="89" t="s">
        <v>77</v>
      </c>
      <c r="F25" s="93" t="str">
        <f>INDEX(F_Outputs_Prep!$B$4:$AH$327,MATCH(F_Outputs!$A25&amp;F_Outputs!$B25,F_Outputs_Prep!$I$4:$I$327,0),MATCH(F_Outputs!F$2,F_Outputs_Prep!$B$4:$AH$4,0))</f>
        <v>##BLANK</v>
      </c>
      <c r="G25" s="93" t="str">
        <f>INDEX(F_Outputs_Prep!$B$4:$AH$327,MATCH(F_Outputs!$A25&amp;F_Outputs!$B25,F_Outputs_Prep!$I$4:$I$327,0),MATCH(F_Outputs!G$2,F_Outputs_Prep!$B$4:$AH$4,0))</f>
        <v>##BLANK</v>
      </c>
      <c r="H25" s="93" t="str">
        <f>INDEX(F_Outputs_Prep!$B$4:$AH$327,MATCH(F_Outputs!$A25&amp;F_Outputs!$B25,F_Outputs_Prep!$I$4:$I$327,0),MATCH(F_Outputs!H$2,F_Outputs_Prep!$B$4:$AH$4,0))</f>
        <v>##BLANK</v>
      </c>
      <c r="I25" s="93" t="str">
        <f>INDEX(F_Outputs_Prep!$B$4:$AH$327,MATCH(F_Outputs!$A25&amp;F_Outputs!$B25,F_Outputs_Prep!$I$4:$I$327,0),MATCH(F_Outputs!I$2,F_Outputs_Prep!$B$4:$AH$4,0))</f>
        <v>##BLANK</v>
      </c>
      <c r="J25" s="93" t="str">
        <f>INDEX(F_Outputs_Prep!$B$4:$AH$327,MATCH(F_Outputs!$A25&amp;F_Outputs!$B25,F_Outputs_Prep!$I$4:$I$327,0),MATCH(F_Outputs!J$2,F_Outputs_Prep!$B$4:$AH$4,0))</f>
        <v>##BLANK</v>
      </c>
      <c r="K25" s="126">
        <f>INDEX(F_Outputs_Prep!$B$4:$AH$327,MATCH(F_Outputs!$A25&amp;F_Outputs!$B25,F_Outputs_Prep!$I$4:$I$327,0),MATCH(F_Outputs!K$2,F_Outputs_Prep!$B$4:$AH$4,0))</f>
        <v>98888</v>
      </c>
      <c r="L25" s="126">
        <f>INDEX(F_Outputs_Prep!$B$4:$AH$327,MATCH(F_Outputs!$A25&amp;F_Outputs!$B25,F_Outputs_Prep!$I$4:$I$327,0),MATCH(F_Outputs!L$2,F_Outputs_Prep!$B$4:$AH$4,0))</f>
        <v>96549</v>
      </c>
      <c r="M25" s="126">
        <f>INDEX(F_Outputs_Prep!$B$4:$AH$327,MATCH(F_Outputs!$A25&amp;F_Outputs!$B25,F_Outputs_Prep!$I$4:$I$327,0),MATCH(F_Outputs!M$2,F_Outputs_Prep!$B$4:$AH$4,0))</f>
        <v>90386</v>
      </c>
      <c r="N25" s="126">
        <f>INDEX(F_Outputs_Prep!$B$4:$AH$327,MATCH(F_Outputs!$A25&amp;F_Outputs!$B25,F_Outputs_Prep!$I$4:$I$327,0),MATCH(F_Outputs!N$2,F_Outputs_Prep!$B$4:$AH$4,0))</f>
        <v>79753</v>
      </c>
      <c r="O25" s="126">
        <f>INDEX(F_Outputs_Prep!$B$4:$AH$327,MATCH(F_Outputs!$A25&amp;F_Outputs!$B25,F_Outputs_Prep!$I$4:$I$327,0),MATCH(F_Outputs!O$2,F_Outputs_Prep!$B$4:$AH$4,0))</f>
        <v>69120</v>
      </c>
    </row>
    <row r="26" spans="1:15" x14ac:dyDescent="0.4">
      <c r="A26" s="89" t="s">
        <v>94</v>
      </c>
      <c r="B26" s="92" t="s">
        <v>255</v>
      </c>
      <c r="C26" s="92" t="s">
        <v>207</v>
      </c>
      <c r="D26" s="89" t="s">
        <v>76</v>
      </c>
      <c r="E26" s="89" t="s">
        <v>77</v>
      </c>
      <c r="F26" s="93" t="str">
        <f>INDEX(F_Outputs_Prep!$B$4:$AH$327,MATCH(F_Outputs!$A26&amp;F_Outputs!$B26,F_Outputs_Prep!$I$4:$I$327,0),MATCH(F_Outputs!F$2,F_Outputs_Prep!$B$4:$AH$4,0))</f>
        <v>##BLANK</v>
      </c>
      <c r="G26" s="93" t="str">
        <f>INDEX(F_Outputs_Prep!$B$4:$AH$327,MATCH(F_Outputs!$A26&amp;F_Outputs!$B26,F_Outputs_Prep!$I$4:$I$327,0),MATCH(F_Outputs!G$2,F_Outputs_Prep!$B$4:$AH$4,0))</f>
        <v>##BLANK</v>
      </c>
      <c r="H26" s="93" t="str">
        <f>INDEX(F_Outputs_Prep!$B$4:$AH$327,MATCH(F_Outputs!$A26&amp;F_Outputs!$B26,F_Outputs_Prep!$I$4:$I$327,0),MATCH(F_Outputs!H$2,F_Outputs_Prep!$B$4:$AH$4,0))</f>
        <v>##BLANK</v>
      </c>
      <c r="I26" s="93" t="str">
        <f>INDEX(F_Outputs_Prep!$B$4:$AH$327,MATCH(F_Outputs!$A26&amp;F_Outputs!$B26,F_Outputs_Prep!$I$4:$I$327,0),MATCH(F_Outputs!I$2,F_Outputs_Prep!$B$4:$AH$4,0))</f>
        <v>##BLANK</v>
      </c>
      <c r="J26" s="93" t="str">
        <f>INDEX(F_Outputs_Prep!$B$4:$AH$327,MATCH(F_Outputs!$A26&amp;F_Outputs!$B26,F_Outputs_Prep!$I$4:$I$327,0),MATCH(F_Outputs!J$2,F_Outputs_Prep!$B$4:$AH$4,0))</f>
        <v>##BLANK</v>
      </c>
      <c r="K26" s="126">
        <f>INDEX(F_Outputs_Prep!$B$4:$AH$327,MATCH(F_Outputs!$A26&amp;F_Outputs!$B26,F_Outputs_Prep!$I$4:$I$327,0),MATCH(F_Outputs!K$2,F_Outputs_Prep!$B$4:$AH$4,0))</f>
        <v>2304</v>
      </c>
      <c r="L26" s="126">
        <f>INDEX(F_Outputs_Prep!$B$4:$AH$327,MATCH(F_Outputs!$A26&amp;F_Outputs!$B26,F_Outputs_Prep!$I$4:$I$327,0),MATCH(F_Outputs!L$2,F_Outputs_Prep!$B$4:$AH$4,0))</f>
        <v>2304</v>
      </c>
      <c r="M26" s="126">
        <f>INDEX(F_Outputs_Prep!$B$4:$AH$327,MATCH(F_Outputs!$A26&amp;F_Outputs!$B26,F_Outputs_Prep!$I$4:$I$327,0),MATCH(F_Outputs!M$2,F_Outputs_Prep!$B$4:$AH$4,0))</f>
        <v>2304</v>
      </c>
      <c r="N26" s="126">
        <f>INDEX(F_Outputs_Prep!$B$4:$AH$327,MATCH(F_Outputs!$A26&amp;F_Outputs!$B26,F_Outputs_Prep!$I$4:$I$327,0),MATCH(F_Outputs!N$2,F_Outputs_Prep!$B$4:$AH$4,0))</f>
        <v>2304</v>
      </c>
      <c r="O26" s="126">
        <f>INDEX(F_Outputs_Prep!$B$4:$AH$327,MATCH(F_Outputs!$A26&amp;F_Outputs!$B26,F_Outputs_Prep!$I$4:$I$327,0),MATCH(F_Outputs!O$2,F_Outputs_Prep!$B$4:$AH$4,0))</f>
        <v>2304</v>
      </c>
    </row>
    <row r="27" spans="1:15" x14ac:dyDescent="0.4">
      <c r="A27" s="89" t="s">
        <v>94</v>
      </c>
      <c r="B27" s="92" t="s">
        <v>250</v>
      </c>
      <c r="C27" s="92" t="s">
        <v>252</v>
      </c>
      <c r="D27" s="89" t="s">
        <v>91</v>
      </c>
      <c r="E27" s="89" t="s">
        <v>77</v>
      </c>
      <c r="F27" s="93" t="str">
        <f>INDEX(F_Outputs_Prep!$B$4:$AH$327,MATCH(F_Outputs!$A27&amp;F_Outputs!$B27,F_Outputs_Prep!$I$4:$I$327,0),MATCH(F_Outputs!F$2,F_Outputs_Prep!$B$4:$AH$4,0))</f>
        <v>##BLANK</v>
      </c>
      <c r="G27" s="93" t="str">
        <f>INDEX(F_Outputs_Prep!$B$4:$AH$327,MATCH(F_Outputs!$A27&amp;F_Outputs!$B27,F_Outputs_Prep!$I$4:$I$327,0),MATCH(F_Outputs!G$2,F_Outputs_Prep!$B$4:$AH$4,0))</f>
        <v>##BLANK</v>
      </c>
      <c r="H27" s="93" t="str">
        <f>INDEX(F_Outputs_Prep!$B$4:$AH$327,MATCH(F_Outputs!$A27&amp;F_Outputs!$B27,F_Outputs_Prep!$I$4:$I$327,0),MATCH(F_Outputs!H$2,F_Outputs_Prep!$B$4:$AH$4,0))</f>
        <v>##BLANK</v>
      </c>
      <c r="I27" s="93" t="str">
        <f>INDEX(F_Outputs_Prep!$B$4:$AH$327,MATCH(F_Outputs!$A27&amp;F_Outputs!$B27,F_Outputs_Prep!$I$4:$I$327,0),MATCH(F_Outputs!I$2,F_Outputs_Prep!$B$4:$AH$4,0))</f>
        <v>##BLANK</v>
      </c>
      <c r="J27" s="93" t="str">
        <f>INDEX(F_Outputs_Prep!$B$4:$AH$327,MATCH(F_Outputs!$A27&amp;F_Outputs!$B27,F_Outputs_Prep!$I$4:$I$327,0),MATCH(F_Outputs!J$2,F_Outputs_Prep!$B$4:$AH$4,0))</f>
        <v>##BLANK</v>
      </c>
      <c r="K27" s="93" t="str">
        <f>INDEX(F_Outputs_Prep!$B$4:$AH$327,MATCH(F_Outputs!$A27&amp;F_Outputs!$B27,F_Outputs_Prep!$I$4:$I$327,0),MATCH(F_Outputs!K$2,F_Outputs_Prep!$B$4:$AH$4,0))</f>
        <v>##BLANK</v>
      </c>
      <c r="L27" s="93" t="str">
        <f>INDEX(F_Outputs_Prep!$B$4:$AH$327,MATCH(F_Outputs!$A27&amp;F_Outputs!$B27,F_Outputs_Prep!$I$4:$I$327,0),MATCH(F_Outputs!L$2,F_Outputs_Prep!$B$4:$AH$4,0))</f>
        <v>##BLANK</v>
      </c>
      <c r="M27" s="93" t="str">
        <f>INDEX(F_Outputs_Prep!$B$4:$AH$327,MATCH(F_Outputs!$A27&amp;F_Outputs!$B27,F_Outputs_Prep!$I$4:$I$327,0),MATCH(F_Outputs!M$2,F_Outputs_Prep!$B$4:$AH$4,0))</f>
        <v>##BLANK</v>
      </c>
      <c r="N27" s="93" t="str">
        <f>INDEX(F_Outputs_Prep!$B$4:$AH$327,MATCH(F_Outputs!$A27&amp;F_Outputs!$B27,F_Outputs_Prep!$I$4:$I$327,0),MATCH(F_Outputs!N$2,F_Outputs_Prep!$B$4:$AH$4,0))</f>
        <v>##BLANK</v>
      </c>
      <c r="O27" s="93" t="str">
        <f>INDEX(F_Outputs_Prep!$B$4:$AH$327,MATCH(F_Outputs!$A27&amp;F_Outputs!$B27,F_Outputs_Prep!$I$4:$I$327,0),MATCH(F_Outputs!O$2,F_Outputs_Prep!$B$4:$AH$4,0))</f>
        <v>##BLANK</v>
      </c>
    </row>
    <row r="28" spans="1:15" x14ac:dyDescent="0.4">
      <c r="A28" s="89" t="s">
        <v>94</v>
      </c>
      <c r="B28" s="89" t="s">
        <v>253</v>
      </c>
      <c r="C28" s="89" t="s">
        <v>208</v>
      </c>
      <c r="D28" s="89" t="s">
        <v>91</v>
      </c>
      <c r="E28" s="89" t="s">
        <v>77</v>
      </c>
      <c r="F28" s="93" t="str">
        <f>INDEX(F_Outputs_Prep!$B$4:$AH$327,MATCH(F_Outputs!$A28&amp;F_Outputs!$B28,F_Outputs_Prep!$I$4:$I$327,0),MATCH(F_Outputs!F$2,F_Outputs_Prep!$B$4:$AH$4,0))</f>
        <v>##BLANK</v>
      </c>
      <c r="G28" s="93" t="str">
        <f>INDEX(F_Outputs_Prep!$B$4:$AH$327,MATCH(F_Outputs!$A28&amp;F_Outputs!$B28,F_Outputs_Prep!$I$4:$I$327,0),MATCH(F_Outputs!G$2,F_Outputs_Prep!$B$4:$AH$4,0))</f>
        <v>##BLANK</v>
      </c>
      <c r="H28" s="93" t="str">
        <f>INDEX(F_Outputs_Prep!$B$4:$AH$327,MATCH(F_Outputs!$A28&amp;F_Outputs!$B28,F_Outputs_Prep!$I$4:$I$327,0),MATCH(F_Outputs!H$2,F_Outputs_Prep!$B$4:$AH$4,0))</f>
        <v>##BLANK</v>
      </c>
      <c r="I28" s="93" t="str">
        <f>INDEX(F_Outputs_Prep!$B$4:$AH$327,MATCH(F_Outputs!$A28&amp;F_Outputs!$B28,F_Outputs_Prep!$I$4:$I$327,0),MATCH(F_Outputs!I$2,F_Outputs_Prep!$B$4:$AH$4,0))</f>
        <v>##BLANK</v>
      </c>
      <c r="J28" s="93" t="str">
        <f>INDEX(F_Outputs_Prep!$B$4:$AH$327,MATCH(F_Outputs!$A28&amp;F_Outputs!$B28,F_Outputs_Prep!$I$4:$I$327,0),MATCH(F_Outputs!J$2,F_Outputs_Prep!$B$4:$AH$4,0))</f>
        <v>##BLANK</v>
      </c>
      <c r="K28" s="126">
        <f>INDEX(F_Outputs_Prep!$B$4:$AH$327,MATCH(F_Outputs!$A28&amp;F_Outputs!$B28,F_Outputs_Prep!$I$4:$I$327,0),MATCH(F_Outputs!K$2,F_Outputs_Prep!$B$4:$AH$4,0))</f>
        <v>0.97</v>
      </c>
      <c r="L28" s="126">
        <f>INDEX(F_Outputs_Prep!$B$4:$AH$327,MATCH(F_Outputs!$A28&amp;F_Outputs!$B28,F_Outputs_Prep!$I$4:$I$327,0),MATCH(F_Outputs!L$2,F_Outputs_Prep!$B$4:$AH$4,0))</f>
        <v>0.97250000000000003</v>
      </c>
      <c r="M28" s="126">
        <f>INDEX(F_Outputs_Prep!$B$4:$AH$327,MATCH(F_Outputs!$A28&amp;F_Outputs!$B28,F_Outputs_Prep!$I$4:$I$327,0),MATCH(F_Outputs!M$2,F_Outputs_Prep!$B$4:$AH$4,0))</f>
        <v>0.97499999999999998</v>
      </c>
      <c r="N28" s="126">
        <f>INDEX(F_Outputs_Prep!$B$4:$AH$327,MATCH(F_Outputs!$A28&amp;F_Outputs!$B28,F_Outputs_Prep!$I$4:$I$327,0),MATCH(F_Outputs!N$2,F_Outputs_Prep!$B$4:$AH$4,0))</f>
        <v>0.97750000000000004</v>
      </c>
      <c r="O28" s="126">
        <f>INDEX(F_Outputs_Prep!$B$4:$AH$327,MATCH(F_Outputs!$A28&amp;F_Outputs!$B28,F_Outputs_Prep!$I$4:$I$327,0),MATCH(F_Outputs!O$2,F_Outputs_Prep!$B$4:$AH$4,0))</f>
        <v>0.97999999999999976</v>
      </c>
    </row>
    <row r="29" spans="1:15" x14ac:dyDescent="0.4">
      <c r="A29" s="89" t="s">
        <v>94</v>
      </c>
      <c r="B29" s="89" t="s">
        <v>521</v>
      </c>
      <c r="C29" s="89" t="s">
        <v>541</v>
      </c>
      <c r="D29" s="89" t="s">
        <v>527</v>
      </c>
      <c r="E29" s="89" t="s">
        <v>77</v>
      </c>
      <c r="F29" s="93" t="str">
        <f>INDEX(F_Outputs_Prep!$B$4:$AH$327,MATCH(F_Outputs!$A29&amp;F_Outputs!$B29,F_Outputs_Prep!$I$4:$I$327,0),MATCH(F_Outputs!F$2,F_Outputs_Prep!$B$4:$AH$4,0))</f>
        <v>##BLANK</v>
      </c>
      <c r="G29" s="93" t="str">
        <f>INDEX(F_Outputs_Prep!$B$4:$AH$327,MATCH(F_Outputs!$A29&amp;F_Outputs!$B29,F_Outputs_Prep!$I$4:$I$327,0),MATCH(F_Outputs!G$2,F_Outputs_Prep!$B$4:$AH$4,0))</f>
        <v>##BLANK</v>
      </c>
      <c r="H29" s="93" t="str">
        <f>INDEX(F_Outputs_Prep!$B$4:$AH$327,MATCH(F_Outputs!$A29&amp;F_Outputs!$B29,F_Outputs_Prep!$I$4:$I$327,0),MATCH(F_Outputs!H$2,F_Outputs_Prep!$B$4:$AH$4,0))</f>
        <v>##BLANK</v>
      </c>
      <c r="I29" s="93" t="str">
        <f>INDEX(F_Outputs_Prep!$B$4:$AH$327,MATCH(F_Outputs!$A29&amp;F_Outputs!$B29,F_Outputs_Prep!$I$4:$I$327,0),MATCH(F_Outputs!I$2,F_Outputs_Prep!$B$4:$AH$4,0))</f>
        <v>##BLANK</v>
      </c>
      <c r="J29" s="93" t="str">
        <f>INDEX(F_Outputs_Prep!$B$4:$AH$327,MATCH(F_Outputs!$A29&amp;F_Outputs!$B29,F_Outputs_Prep!$I$4:$I$327,0),MATCH(F_Outputs!J$2,F_Outputs_Prep!$B$4:$AH$4,0))</f>
        <v>##BLANK</v>
      </c>
      <c r="K29" s="126">
        <f>INDEX(F_Outputs_Prep!$B$4:$AH$327,MATCH(F_Outputs!$A29&amp;F_Outputs!$B29,F_Outputs_Prep!$I$4:$I$327,0),MATCH(F_Outputs!K$2,F_Outputs_Prep!$B$4:$AH$4,0))</f>
        <v>3.0000000000000027</v>
      </c>
      <c r="L29" s="126">
        <f>INDEX(F_Outputs_Prep!$B$4:$AH$327,MATCH(F_Outputs!$A29&amp;F_Outputs!$B29,F_Outputs_Prep!$I$4:$I$327,0),MATCH(F_Outputs!L$2,F_Outputs_Prep!$B$4:$AH$4,0))</f>
        <v>2.7499999999999969</v>
      </c>
      <c r="M29" s="126">
        <f>INDEX(F_Outputs_Prep!$B$4:$AH$327,MATCH(F_Outputs!$A29&amp;F_Outputs!$B29,F_Outputs_Prep!$I$4:$I$327,0),MATCH(F_Outputs!M$2,F_Outputs_Prep!$B$4:$AH$4,0))</f>
        <v>2.5000000000000022</v>
      </c>
      <c r="N29" s="126">
        <f>INDEX(F_Outputs_Prep!$B$4:$AH$327,MATCH(F_Outputs!$A29&amp;F_Outputs!$B29,F_Outputs_Prep!$I$4:$I$327,0),MATCH(F_Outputs!N$2,F_Outputs_Prep!$B$4:$AH$4,0))</f>
        <v>2.2499999999999964</v>
      </c>
      <c r="O29" s="126">
        <f>INDEX(F_Outputs_Prep!$B$4:$AH$327,MATCH(F_Outputs!$A29&amp;F_Outputs!$B29,F_Outputs_Prep!$I$4:$I$327,0),MATCH(F_Outputs!O$2,F_Outputs_Prep!$B$4:$AH$4,0))</f>
        <v>2.000000000000024</v>
      </c>
    </row>
    <row r="30" spans="1:15" x14ac:dyDescent="0.4">
      <c r="A30" s="89" t="s">
        <v>94</v>
      </c>
      <c r="B30" s="89" t="s">
        <v>519</v>
      </c>
      <c r="C30" s="89" t="s">
        <v>542</v>
      </c>
      <c r="D30" s="89" t="s">
        <v>76</v>
      </c>
      <c r="E30" s="89" t="s">
        <v>77</v>
      </c>
      <c r="F30" s="93" t="str">
        <f>INDEX(F_Outputs_Prep!$B$4:$AH$327,MATCH(F_Outputs!$A30&amp;F_Outputs!$B30,F_Outputs_Prep!$I$4:$I$327,0),MATCH(F_Outputs!F$2,F_Outputs_Prep!$B$4:$AH$4,0))</f>
        <v>##BLANK</v>
      </c>
      <c r="G30" s="93" t="str">
        <f>INDEX(F_Outputs_Prep!$B$4:$AH$327,MATCH(F_Outputs!$A30&amp;F_Outputs!$B30,F_Outputs_Prep!$I$4:$I$327,0),MATCH(F_Outputs!G$2,F_Outputs_Prep!$B$4:$AH$4,0))</f>
        <v>##BLANK</v>
      </c>
      <c r="H30" s="93" t="str">
        <f>INDEX(F_Outputs_Prep!$B$4:$AH$327,MATCH(F_Outputs!$A30&amp;F_Outputs!$B30,F_Outputs_Prep!$I$4:$I$327,0),MATCH(F_Outputs!H$2,F_Outputs_Prep!$B$4:$AH$4,0))</f>
        <v>##BLANK</v>
      </c>
      <c r="I30" s="93" t="str">
        <f>INDEX(F_Outputs_Prep!$B$4:$AH$327,MATCH(F_Outputs!$A30&amp;F_Outputs!$B30,F_Outputs_Prep!$I$4:$I$327,0),MATCH(F_Outputs!I$2,F_Outputs_Prep!$B$4:$AH$4,0))</f>
        <v>##BLANK</v>
      </c>
      <c r="J30" s="93" t="str">
        <f>INDEX(F_Outputs_Prep!$B$4:$AH$327,MATCH(F_Outputs!$A30&amp;F_Outputs!$B30,F_Outputs_Prep!$I$4:$I$327,0),MATCH(F_Outputs!J$2,F_Outputs_Prep!$B$4:$AH$4,0))</f>
        <v>##BLANK</v>
      </c>
      <c r="K30" s="126">
        <f>INDEX(F_Outputs_Prep!$B$4:$AH$327,MATCH(F_Outputs!$A30&amp;F_Outputs!$B30,F_Outputs_Prep!$I$4:$I$327,0),MATCH(F_Outputs!K$2,F_Outputs_Prep!$B$4:$AH$4,0))</f>
        <v>42.92</v>
      </c>
      <c r="L30" s="126">
        <f>INDEX(F_Outputs_Prep!$B$4:$AH$327,MATCH(F_Outputs!$A30&amp;F_Outputs!$B30,F_Outputs_Prep!$I$4:$I$327,0),MATCH(F_Outputs!L$2,F_Outputs_Prep!$B$4:$AH$4,0))</f>
        <v>41.91</v>
      </c>
      <c r="M30" s="126">
        <f>INDEX(F_Outputs_Prep!$B$4:$AH$327,MATCH(F_Outputs!$A30&amp;F_Outputs!$B30,F_Outputs_Prep!$I$4:$I$327,0),MATCH(F_Outputs!M$2,F_Outputs_Prep!$B$4:$AH$4,0))</f>
        <v>39.229999999999997</v>
      </c>
      <c r="N30" s="126">
        <f>INDEX(F_Outputs_Prep!$B$4:$AH$327,MATCH(F_Outputs!$A30&amp;F_Outputs!$B30,F_Outputs_Prep!$I$4:$I$327,0),MATCH(F_Outputs!N$2,F_Outputs_Prep!$B$4:$AH$4,0))</f>
        <v>34.619999999999997</v>
      </c>
      <c r="O30" s="126">
        <f>INDEX(F_Outputs_Prep!$B$4:$AH$327,MATCH(F_Outputs!$A30&amp;F_Outputs!$B30,F_Outputs_Prep!$I$4:$I$327,0),MATCH(F_Outputs!O$2,F_Outputs_Prep!$B$4:$AH$4,0))</f>
        <v>30</v>
      </c>
    </row>
    <row r="31" spans="1:15" x14ac:dyDescent="0.4">
      <c r="A31" s="89" t="s">
        <v>94</v>
      </c>
      <c r="B31" s="89" t="s">
        <v>528</v>
      </c>
      <c r="C31" s="89" t="s">
        <v>529</v>
      </c>
      <c r="D31" s="89" t="s">
        <v>76</v>
      </c>
      <c r="E31" s="89" t="s">
        <v>77</v>
      </c>
      <c r="F31" s="129">
        <f>INDEX(F_Outputs_Prep!$B$4:$AH$327,MATCH(F_Outputs!$A31&amp;F_Outputs!$B31,F_Outputs_Prep!$I$4:$I$327,0),MATCH(F_Outputs!F$2,F_Outputs_Prep!$B$4:$AH$4,0))</f>
        <v>108451</v>
      </c>
      <c r="G31" s="129">
        <f>INDEX(F_Outputs_Prep!$B$4:$AH$327,MATCH(F_Outputs!$A31&amp;F_Outputs!$B31,F_Outputs_Prep!$I$4:$I$327,0),MATCH(F_Outputs!G$2,F_Outputs_Prep!$B$4:$AH$4,0))</f>
        <v>97955</v>
      </c>
      <c r="H31" s="129">
        <f>INDEX(F_Outputs_Prep!$B$4:$AH$327,MATCH(F_Outputs!$A31&amp;F_Outputs!$B31,F_Outputs_Prep!$I$4:$I$327,0),MATCH(F_Outputs!H$2,F_Outputs_Prep!$B$4:$AH$4,0))</f>
        <v>86277</v>
      </c>
      <c r="I31" s="129">
        <f>INDEX(F_Outputs_Prep!$B$4:$AH$327,MATCH(F_Outputs!$A31&amp;F_Outputs!$B31,F_Outputs_Prep!$I$4:$I$327,0),MATCH(F_Outputs!I$2,F_Outputs_Prep!$B$4:$AH$4,0))</f>
        <v>121418</v>
      </c>
      <c r="J31" s="129">
        <f>INDEX(F_Outputs_Prep!$B$4:$AH$327,MATCH(F_Outputs!$A31&amp;F_Outputs!$B31,F_Outputs_Prep!$I$4:$I$327,0),MATCH(F_Outputs!J$2,F_Outputs_Prep!$B$4:$AH$4,0))</f>
        <v>103527</v>
      </c>
      <c r="K31" s="129">
        <f>INDEX(F_Outputs_Prep!$B$4:$AH$327,MATCH(F_Outputs!$A31&amp;F_Outputs!$B31,F_Outputs_Prep!$I$4:$I$327,0),MATCH(F_Outputs!K$2,F_Outputs_Prep!$B$4:$AH$4,0))</f>
        <v>103527</v>
      </c>
      <c r="L31" s="129">
        <f>INDEX(F_Outputs_Prep!$B$4:$AH$327,MATCH(F_Outputs!$A31&amp;F_Outputs!$B31,F_Outputs_Prep!$I$4:$I$327,0),MATCH(F_Outputs!L$2,F_Outputs_Prep!$B$4:$AH$4,0))</f>
        <v>102252</v>
      </c>
      <c r="M31" s="129">
        <f>INDEX(F_Outputs_Prep!$B$4:$AH$327,MATCH(F_Outputs!$A31&amp;F_Outputs!$B31,F_Outputs_Prep!$I$4:$I$327,0),MATCH(F_Outputs!M$2,F_Outputs_Prep!$B$4:$AH$4,0))</f>
        <v>97156</v>
      </c>
      <c r="N31" s="129">
        <f>INDEX(F_Outputs_Prep!$B$4:$AH$327,MATCH(F_Outputs!$A31&amp;F_Outputs!$B31,F_Outputs_Prep!$I$4:$I$327,0),MATCH(F_Outputs!N$2,F_Outputs_Prep!$B$4:$AH$4,0))</f>
        <v>87600</v>
      </c>
      <c r="O31" s="129">
        <f>INDEX(F_Outputs_Prep!$B$4:$AH$327,MATCH(F_Outputs!$A31&amp;F_Outputs!$B31,F_Outputs_Prep!$I$4:$I$327,0),MATCH(F_Outputs!O$2,F_Outputs_Prep!$B$4:$AH$4,0))</f>
        <v>78044</v>
      </c>
    </row>
    <row r="32" spans="1:15" x14ac:dyDescent="0.4">
      <c r="A32" s="89" t="s">
        <v>94</v>
      </c>
      <c r="B32" s="89" t="s">
        <v>530</v>
      </c>
      <c r="C32" s="92" t="s">
        <v>261</v>
      </c>
      <c r="D32" s="89" t="s">
        <v>76</v>
      </c>
      <c r="E32" s="89" t="s">
        <v>77</v>
      </c>
      <c r="F32" s="129">
        <f>INDEX(F_Outputs_Prep!$B$4:$AH$327,MATCH(F_Outputs!$A32&amp;F_Outputs!$B32,F_Outputs_Prep!$I$4:$I$327,0),MATCH(F_Outputs!F$2,F_Outputs_Prep!$B$4:$AH$4,0))</f>
        <v>2114</v>
      </c>
      <c r="G32" s="129">
        <f>INDEX(F_Outputs_Prep!$B$4:$AH$327,MATCH(F_Outputs!$A32&amp;F_Outputs!$B32,F_Outputs_Prep!$I$4:$I$327,0),MATCH(F_Outputs!G$2,F_Outputs_Prep!$B$4:$AH$4,0))</f>
        <v>2312</v>
      </c>
      <c r="H32" s="129">
        <f>INDEX(F_Outputs_Prep!$B$4:$AH$327,MATCH(F_Outputs!$A32&amp;F_Outputs!$B32,F_Outputs_Prep!$I$4:$I$327,0),MATCH(F_Outputs!H$2,F_Outputs_Prep!$B$4:$AH$4,0))</f>
        <v>2337</v>
      </c>
      <c r="I32" s="129">
        <f>INDEX(F_Outputs_Prep!$B$4:$AH$327,MATCH(F_Outputs!$A32&amp;F_Outputs!$B32,F_Outputs_Prep!$I$4:$I$327,0),MATCH(F_Outputs!I$2,F_Outputs_Prep!$B$4:$AH$4,0))</f>
        <v>2304</v>
      </c>
      <c r="J32" s="129">
        <f>INDEX(F_Outputs_Prep!$B$4:$AH$327,MATCH(F_Outputs!$A32&amp;F_Outputs!$B32,F_Outputs_Prep!$I$4:$I$327,0),MATCH(F_Outputs!J$2,F_Outputs_Prep!$B$4:$AH$4,0))</f>
        <v>2304</v>
      </c>
      <c r="K32" s="129">
        <f>INDEX(F_Outputs_Prep!$B$4:$AH$327,MATCH(F_Outputs!$A32&amp;F_Outputs!$B32,F_Outputs_Prep!$I$4:$I$327,0),MATCH(F_Outputs!K$2,F_Outputs_Prep!$B$4:$AH$4,0))</f>
        <v>2304</v>
      </c>
      <c r="L32" s="129">
        <f>INDEX(F_Outputs_Prep!$B$4:$AH$327,MATCH(F_Outputs!$A32&amp;F_Outputs!$B32,F_Outputs_Prep!$I$4:$I$327,0),MATCH(F_Outputs!L$2,F_Outputs_Prep!$B$4:$AH$4,0))</f>
        <v>2304</v>
      </c>
      <c r="M32" s="129">
        <f>INDEX(F_Outputs_Prep!$B$4:$AH$327,MATCH(F_Outputs!$A32&amp;F_Outputs!$B32,F_Outputs_Prep!$I$4:$I$327,0),MATCH(F_Outputs!M$2,F_Outputs_Prep!$B$4:$AH$4,0))</f>
        <v>2304</v>
      </c>
      <c r="N32" s="129">
        <f>INDEX(F_Outputs_Prep!$B$4:$AH$327,MATCH(F_Outputs!$A32&amp;F_Outputs!$B32,F_Outputs_Prep!$I$4:$I$327,0),MATCH(F_Outputs!N$2,F_Outputs_Prep!$B$4:$AH$4,0))</f>
        <v>2304</v>
      </c>
      <c r="O32" s="129">
        <f>INDEX(F_Outputs_Prep!$B$4:$AH$327,MATCH(F_Outputs!$A32&amp;F_Outputs!$B32,F_Outputs_Prep!$I$4:$I$327,0),MATCH(F_Outputs!O$2,F_Outputs_Prep!$B$4:$AH$4,0))</f>
        <v>2304</v>
      </c>
    </row>
    <row r="33" spans="1:15" x14ac:dyDescent="0.4">
      <c r="A33" s="89" t="s">
        <v>94</v>
      </c>
      <c r="B33" s="92" t="s">
        <v>531</v>
      </c>
      <c r="C33" s="92" t="s">
        <v>532</v>
      </c>
      <c r="D33" s="89" t="s">
        <v>76</v>
      </c>
      <c r="E33" s="89" t="s">
        <v>77</v>
      </c>
      <c r="F33" s="126">
        <f>INDEX(F_Outputs_Prep!$B$4:$AH$327,MATCH(F_Outputs!$A33&amp;F_Outputs!$B33,F_Outputs_Prep!$I$4:$I$327,0),MATCH(F_Outputs!F$2,F_Outputs_Prep!$B$4:$AH$4,0))</f>
        <v>51.3</v>
      </c>
      <c r="G33" s="126">
        <f>INDEX(F_Outputs_Prep!$B$4:$AH$327,MATCH(F_Outputs!$A33&amp;F_Outputs!$B33,F_Outputs_Prep!$I$4:$I$327,0),MATCH(F_Outputs!G$2,F_Outputs_Prep!$B$4:$AH$4,0))</f>
        <v>42.37</v>
      </c>
      <c r="H33" s="126">
        <f>INDEX(F_Outputs_Prep!$B$4:$AH$327,MATCH(F_Outputs!$A33&amp;F_Outputs!$B33,F_Outputs_Prep!$I$4:$I$327,0),MATCH(F_Outputs!H$2,F_Outputs_Prep!$B$4:$AH$4,0))</f>
        <v>36.92</v>
      </c>
      <c r="I33" s="126">
        <f>INDEX(F_Outputs_Prep!$B$4:$AH$327,MATCH(F_Outputs!$A33&amp;F_Outputs!$B33,F_Outputs_Prep!$I$4:$I$327,0),MATCH(F_Outputs!I$2,F_Outputs_Prep!$B$4:$AH$4,0))</f>
        <v>52.7</v>
      </c>
      <c r="J33" s="126">
        <f>INDEX(F_Outputs_Prep!$B$4:$AH$327,MATCH(F_Outputs!$A33&amp;F_Outputs!$B33,F_Outputs_Prep!$I$4:$I$327,0),MATCH(F_Outputs!J$2,F_Outputs_Prep!$B$4:$AH$4,0))</f>
        <v>44.93</v>
      </c>
      <c r="K33" s="126">
        <f>INDEX(F_Outputs_Prep!$B$4:$AH$327,MATCH(F_Outputs!$A33&amp;F_Outputs!$B33,F_Outputs_Prep!$I$4:$I$327,0),MATCH(F_Outputs!K$2,F_Outputs_Prep!$B$4:$AH$4,0))</f>
        <v>44.93</v>
      </c>
      <c r="L33" s="126">
        <f>INDEX(F_Outputs_Prep!$B$4:$AH$327,MATCH(F_Outputs!$A33&amp;F_Outputs!$B33,F_Outputs_Prep!$I$4:$I$327,0),MATCH(F_Outputs!L$2,F_Outputs_Prep!$B$4:$AH$4,0))</f>
        <v>44.38</v>
      </c>
      <c r="M33" s="126">
        <f>INDEX(F_Outputs_Prep!$B$4:$AH$327,MATCH(F_Outputs!$A33&amp;F_Outputs!$B33,F_Outputs_Prep!$I$4:$I$327,0),MATCH(F_Outputs!M$2,F_Outputs_Prep!$B$4:$AH$4,0))</f>
        <v>42.17</v>
      </c>
      <c r="N33" s="126">
        <f>INDEX(F_Outputs_Prep!$B$4:$AH$327,MATCH(F_Outputs!$A33&amp;F_Outputs!$B33,F_Outputs_Prep!$I$4:$I$327,0),MATCH(F_Outputs!N$2,F_Outputs_Prep!$B$4:$AH$4,0))</f>
        <v>38.020000000000003</v>
      </c>
      <c r="O33" s="126">
        <f>INDEX(F_Outputs_Prep!$B$4:$AH$327,MATCH(F_Outputs!$A33&amp;F_Outputs!$B33,F_Outputs_Prep!$I$4:$I$327,0),MATCH(F_Outputs!O$2,F_Outputs_Prep!$B$4:$AH$4,0))</f>
        <v>33.869999999999997</v>
      </c>
    </row>
    <row r="34" spans="1:15" x14ac:dyDescent="0.4">
      <c r="A34" s="89" t="s">
        <v>94</v>
      </c>
      <c r="B34" s="92" t="s">
        <v>533</v>
      </c>
      <c r="C34" s="92" t="s">
        <v>262</v>
      </c>
      <c r="D34" s="89" t="s">
        <v>91</v>
      </c>
      <c r="E34" s="89" t="s">
        <v>77</v>
      </c>
      <c r="F34" s="126">
        <f>INDEX(F_Outputs_Prep!$B$4:$AH$327,MATCH(F_Outputs!$A34&amp;F_Outputs!$B34,F_Outputs_Prep!$I$4:$I$327,0),MATCH(F_Outputs!F$2,F_Outputs_Prep!$B$4:$AH$4,0))</f>
        <v>0.93600000000000005</v>
      </c>
      <c r="G34" s="126">
        <f>INDEX(F_Outputs_Prep!$B$4:$AH$327,MATCH(F_Outputs!$A34&amp;F_Outputs!$B34,F_Outputs_Prep!$I$4:$I$327,0),MATCH(F_Outputs!G$2,F_Outputs_Prep!$B$4:$AH$4,0))</f>
        <v>0.93600000000000005</v>
      </c>
      <c r="H34" s="126">
        <f>INDEX(F_Outputs_Prep!$B$4:$AH$327,MATCH(F_Outputs!$A34&amp;F_Outputs!$B34,F_Outputs_Prep!$I$4:$I$327,0),MATCH(F_Outputs!H$2,F_Outputs_Prep!$B$4:$AH$4,0))</f>
        <v>0.93600000000000005</v>
      </c>
      <c r="I34" s="126">
        <f>INDEX(F_Outputs_Prep!$B$4:$AH$327,MATCH(F_Outputs!$A34&amp;F_Outputs!$B34,F_Outputs_Prep!$I$4:$I$327,0),MATCH(F_Outputs!I$2,F_Outputs_Prep!$B$4:$AH$4,0))</f>
        <v>0.94299999999999995</v>
      </c>
      <c r="J34" s="126">
        <f>INDEX(F_Outputs_Prep!$B$4:$AH$327,MATCH(F_Outputs!$A34&amp;F_Outputs!$B34,F_Outputs_Prep!$I$4:$I$327,0),MATCH(F_Outputs!J$2,F_Outputs_Prep!$B$4:$AH$4,0))</f>
        <v>0.95</v>
      </c>
      <c r="K34" s="126">
        <f>INDEX(F_Outputs_Prep!$B$4:$AH$327,MATCH(F_Outputs!$A34&amp;F_Outputs!$B34,F_Outputs_Prep!$I$4:$I$327,0),MATCH(F_Outputs!K$2,F_Outputs_Prep!$B$4:$AH$4,0))</f>
        <v>1</v>
      </c>
      <c r="L34" s="126">
        <f>INDEX(F_Outputs_Prep!$B$4:$AH$327,MATCH(F_Outputs!$A34&amp;F_Outputs!$B34,F_Outputs_Prep!$I$4:$I$327,0),MATCH(F_Outputs!L$2,F_Outputs_Prep!$B$4:$AH$4,0))</f>
        <v>1</v>
      </c>
      <c r="M34" s="126">
        <f>INDEX(F_Outputs_Prep!$B$4:$AH$327,MATCH(F_Outputs!$A34&amp;F_Outputs!$B34,F_Outputs_Prep!$I$4:$I$327,0),MATCH(F_Outputs!M$2,F_Outputs_Prep!$B$4:$AH$4,0))</f>
        <v>1</v>
      </c>
      <c r="N34" s="126">
        <f>INDEX(F_Outputs_Prep!$B$4:$AH$327,MATCH(F_Outputs!$A34&amp;F_Outputs!$B34,F_Outputs_Prep!$I$4:$I$327,0),MATCH(F_Outputs!N$2,F_Outputs_Prep!$B$4:$AH$4,0))</f>
        <v>1</v>
      </c>
      <c r="O34" s="126">
        <f>INDEX(F_Outputs_Prep!$B$4:$AH$327,MATCH(F_Outputs!$A34&amp;F_Outputs!$B34,F_Outputs_Prep!$I$4:$I$327,0),MATCH(F_Outputs!O$2,F_Outputs_Prep!$B$4:$AH$4,0))</f>
        <v>1</v>
      </c>
    </row>
    <row r="35" spans="1:15" x14ac:dyDescent="0.4">
      <c r="A35" s="89" t="s">
        <v>94</v>
      </c>
      <c r="B35" s="89" t="s">
        <v>534</v>
      </c>
      <c r="C35" s="89" t="s">
        <v>535</v>
      </c>
      <c r="D35" s="89" t="s">
        <v>527</v>
      </c>
      <c r="E35" s="89" t="s">
        <v>77</v>
      </c>
      <c r="F35" s="126">
        <f>INDEX(F_Outputs_Prep!$B$4:$AH$327,MATCH(F_Outputs!$A35&amp;F_Outputs!$B35,F_Outputs_Prep!$I$4:$I$327,0),MATCH(F_Outputs!F$2,F_Outputs_Prep!$B$4:$AH$4,0))</f>
        <v>6.4</v>
      </c>
      <c r="G35" s="126">
        <f>INDEX(F_Outputs_Prep!$B$4:$AH$327,MATCH(F_Outputs!$A35&amp;F_Outputs!$B35,F_Outputs_Prep!$I$4:$I$327,0),MATCH(F_Outputs!G$2,F_Outputs_Prep!$B$4:$AH$4,0))</f>
        <v>6.4</v>
      </c>
      <c r="H35" s="126">
        <f>INDEX(F_Outputs_Prep!$B$4:$AH$327,MATCH(F_Outputs!$A35&amp;F_Outputs!$B35,F_Outputs_Prep!$I$4:$I$327,0),MATCH(F_Outputs!H$2,F_Outputs_Prep!$B$4:$AH$4,0))</f>
        <v>6.4</v>
      </c>
      <c r="I35" s="126">
        <f>INDEX(F_Outputs_Prep!$B$4:$AH$327,MATCH(F_Outputs!$A35&amp;F_Outputs!$B35,F_Outputs_Prep!$I$4:$I$327,0),MATCH(F_Outputs!I$2,F_Outputs_Prep!$B$4:$AH$4,0))</f>
        <v>5.7</v>
      </c>
      <c r="J35" s="126">
        <f>INDEX(F_Outputs_Prep!$B$4:$AH$327,MATCH(F_Outputs!$A35&amp;F_Outputs!$B35,F_Outputs_Prep!$I$4:$I$327,0),MATCH(F_Outputs!J$2,F_Outputs_Prep!$B$4:$AH$4,0))</f>
        <v>5</v>
      </c>
      <c r="K35" s="126">
        <f>INDEX(F_Outputs_Prep!$B$4:$AH$327,MATCH(F_Outputs!$A35&amp;F_Outputs!$B35,F_Outputs_Prep!$I$4:$I$327,0),MATCH(F_Outputs!K$2,F_Outputs_Prep!$B$4:$AH$4,0))</f>
        <v>0</v>
      </c>
      <c r="L35" s="126">
        <f>INDEX(F_Outputs_Prep!$B$4:$AH$327,MATCH(F_Outputs!$A35&amp;F_Outputs!$B35,F_Outputs_Prep!$I$4:$I$327,0),MATCH(F_Outputs!L$2,F_Outputs_Prep!$B$4:$AH$4,0))</f>
        <v>0</v>
      </c>
      <c r="M35" s="126">
        <f>INDEX(F_Outputs_Prep!$B$4:$AH$327,MATCH(F_Outputs!$A35&amp;F_Outputs!$B35,F_Outputs_Prep!$I$4:$I$327,0),MATCH(F_Outputs!M$2,F_Outputs_Prep!$B$4:$AH$4,0))</f>
        <v>0</v>
      </c>
      <c r="N35" s="126">
        <f>INDEX(F_Outputs_Prep!$B$4:$AH$327,MATCH(F_Outputs!$A35&amp;F_Outputs!$B35,F_Outputs_Prep!$I$4:$I$327,0),MATCH(F_Outputs!N$2,F_Outputs_Prep!$B$4:$AH$4,0))</f>
        <v>0</v>
      </c>
      <c r="O35" s="126">
        <f>INDEX(F_Outputs_Prep!$B$4:$AH$327,MATCH(F_Outputs!$A35&amp;F_Outputs!$B35,F_Outputs_Prep!$I$4:$I$327,0),MATCH(F_Outputs!O$2,F_Outputs_Prep!$B$4:$AH$4,0))</f>
        <v>0</v>
      </c>
    </row>
    <row r="36" spans="1:15" x14ac:dyDescent="0.4">
      <c r="A36" s="89" t="s">
        <v>94</v>
      </c>
      <c r="B36" s="89" t="s">
        <v>536</v>
      </c>
      <c r="C36" s="89" t="s">
        <v>537</v>
      </c>
      <c r="D36" s="89" t="s">
        <v>76</v>
      </c>
      <c r="E36" s="89" t="s">
        <v>77</v>
      </c>
      <c r="F36" s="126">
        <f>INDEX(F_Outputs_Prep!$B$4:$AH$327,MATCH(F_Outputs!$A36&amp;F_Outputs!$B36,F_Outputs_Prep!$I$4:$I$327,0),MATCH(F_Outputs!F$2,F_Outputs_Prep!$B$4:$AH$4,0))</f>
        <v>54.81</v>
      </c>
      <c r="G36" s="126">
        <f>INDEX(F_Outputs_Prep!$B$4:$AH$327,MATCH(F_Outputs!$A36&amp;F_Outputs!$B36,F_Outputs_Prep!$I$4:$I$327,0),MATCH(F_Outputs!G$2,F_Outputs_Prep!$B$4:$AH$4,0))</f>
        <v>45.27</v>
      </c>
      <c r="H36" s="126">
        <f>INDEX(F_Outputs_Prep!$B$4:$AH$327,MATCH(F_Outputs!$A36&amp;F_Outputs!$B36,F_Outputs_Prep!$I$4:$I$327,0),MATCH(F_Outputs!H$2,F_Outputs_Prep!$B$4:$AH$4,0))</f>
        <v>39.44</v>
      </c>
      <c r="I36" s="126">
        <f>INDEX(F_Outputs_Prep!$B$4:$AH$327,MATCH(F_Outputs!$A36&amp;F_Outputs!$B36,F_Outputs_Prep!$I$4:$I$327,0),MATCH(F_Outputs!I$2,F_Outputs_Prep!$B$4:$AH$4,0))</f>
        <v>55.89</v>
      </c>
      <c r="J36" s="126">
        <f>INDEX(F_Outputs_Prep!$B$4:$AH$327,MATCH(F_Outputs!$A36&amp;F_Outputs!$B36,F_Outputs_Prep!$I$4:$I$327,0),MATCH(F_Outputs!J$2,F_Outputs_Prep!$B$4:$AH$4,0))</f>
        <v>47.29</v>
      </c>
      <c r="K36" s="126">
        <f>INDEX(F_Outputs_Prep!$B$4:$AH$327,MATCH(F_Outputs!$A36&amp;F_Outputs!$B36,F_Outputs_Prep!$I$4:$I$327,0),MATCH(F_Outputs!K$2,F_Outputs_Prep!$B$4:$AH$4,0))</f>
        <v>44.93</v>
      </c>
      <c r="L36" s="126">
        <f>INDEX(F_Outputs_Prep!$B$4:$AH$327,MATCH(F_Outputs!$A36&amp;F_Outputs!$B36,F_Outputs_Prep!$I$4:$I$327,0),MATCH(F_Outputs!L$2,F_Outputs_Prep!$B$4:$AH$4,0))</f>
        <v>44.38</v>
      </c>
      <c r="M36" s="126">
        <f>INDEX(F_Outputs_Prep!$B$4:$AH$327,MATCH(F_Outputs!$A36&amp;F_Outputs!$B36,F_Outputs_Prep!$I$4:$I$327,0),MATCH(F_Outputs!M$2,F_Outputs_Prep!$B$4:$AH$4,0))</f>
        <v>42.17</v>
      </c>
      <c r="N36" s="126">
        <f>INDEX(F_Outputs_Prep!$B$4:$AH$327,MATCH(F_Outputs!$A36&amp;F_Outputs!$B36,F_Outputs_Prep!$I$4:$I$327,0),MATCH(F_Outputs!N$2,F_Outputs_Prep!$B$4:$AH$4,0))</f>
        <v>38.020000000000003</v>
      </c>
      <c r="O36" s="126">
        <f>INDEX(F_Outputs_Prep!$B$4:$AH$327,MATCH(F_Outputs!$A36&amp;F_Outputs!$B36,F_Outputs_Prep!$I$4:$I$327,0),MATCH(F_Outputs!O$2,F_Outputs_Prep!$B$4:$AH$4,0))</f>
        <v>33.869999999999997</v>
      </c>
    </row>
    <row r="37" spans="1:15" x14ac:dyDescent="0.4">
      <c r="A37" s="89" t="s">
        <v>94</v>
      </c>
      <c r="B37" s="89" t="s">
        <v>538</v>
      </c>
      <c r="C37" s="89" t="s">
        <v>539</v>
      </c>
      <c r="D37" s="89" t="s">
        <v>76</v>
      </c>
      <c r="E37" s="89" t="s">
        <v>77</v>
      </c>
      <c r="F37" s="129">
        <f>INDEX(F_Outputs_Prep!$B$4:$AH$327,MATCH(F_Outputs!$A37&amp;F_Outputs!$B37,F_Outputs_Prep!$I$4:$I$327,0),MATCH(F_Outputs!F$2,F_Outputs_Prep!$B$4:$AH$4,0))</f>
        <v>115868</v>
      </c>
      <c r="G37" s="129">
        <f>INDEX(F_Outputs_Prep!$B$4:$AH$327,MATCH(F_Outputs!$A37&amp;F_Outputs!$B37,F_Outputs_Prep!$I$4:$I$327,0),MATCH(F_Outputs!G$2,F_Outputs_Prep!$B$4:$AH$4,0))</f>
        <v>104664</v>
      </c>
      <c r="H37" s="129">
        <f>INDEX(F_Outputs_Prep!$B$4:$AH$327,MATCH(F_Outputs!$A37&amp;F_Outputs!$B37,F_Outputs_Prep!$I$4:$I$327,0),MATCH(F_Outputs!H$2,F_Outputs_Prep!$B$4:$AH$4,0))</f>
        <v>92171</v>
      </c>
      <c r="I37" s="129">
        <f>INDEX(F_Outputs_Prep!$B$4:$AH$327,MATCH(F_Outputs!$A37&amp;F_Outputs!$B37,F_Outputs_Prep!$I$4:$I$327,0),MATCH(F_Outputs!I$2,F_Outputs_Prep!$B$4:$AH$4,0))</f>
        <v>128771</v>
      </c>
      <c r="J37" s="129">
        <f>INDEX(F_Outputs_Prep!$B$4:$AH$327,MATCH(F_Outputs!$A37&amp;F_Outputs!$B37,F_Outputs_Prep!$I$4:$I$327,0),MATCH(F_Outputs!J$2,F_Outputs_Prep!$B$4:$AH$4,0))</f>
        <v>108956</v>
      </c>
      <c r="K37" s="126">
        <f>INDEX(F_Outputs_Prep!$B$4:$AH$327,MATCH(F_Outputs!$A37&amp;F_Outputs!$B37,F_Outputs_Prep!$I$4:$I$327,0),MATCH(F_Outputs!K$2,F_Outputs_Prep!$B$4:$AH$4,0))</f>
        <v>103519</v>
      </c>
      <c r="L37" s="126">
        <f>INDEX(F_Outputs_Prep!$B$4:$AH$327,MATCH(F_Outputs!$A37&amp;F_Outputs!$B37,F_Outputs_Prep!$I$4:$I$327,0),MATCH(F_Outputs!L$2,F_Outputs_Prep!$B$4:$AH$4,0))</f>
        <v>102252</v>
      </c>
      <c r="M37" s="126">
        <f>INDEX(F_Outputs_Prep!$B$4:$AH$327,MATCH(F_Outputs!$A37&amp;F_Outputs!$B37,F_Outputs_Prep!$I$4:$I$327,0),MATCH(F_Outputs!M$2,F_Outputs_Prep!$B$4:$AH$4,0))</f>
        <v>97160</v>
      </c>
      <c r="N37" s="126">
        <f>INDEX(F_Outputs_Prep!$B$4:$AH$327,MATCH(F_Outputs!$A37&amp;F_Outputs!$B37,F_Outputs_Prep!$I$4:$I$327,0),MATCH(F_Outputs!N$2,F_Outputs_Prep!$B$4:$AH$4,0))</f>
        <v>87598</v>
      </c>
      <c r="O37" s="126">
        <f>INDEX(F_Outputs_Prep!$B$4:$AH$327,MATCH(F_Outputs!$A37&amp;F_Outputs!$B37,F_Outputs_Prep!$I$4:$I$327,0),MATCH(F_Outputs!O$2,F_Outputs_Prep!$B$4:$AH$4,0))</f>
        <v>78036</v>
      </c>
    </row>
    <row r="38" spans="1:15" x14ac:dyDescent="0.4">
      <c r="A38" s="89" t="s">
        <v>94</v>
      </c>
      <c r="B38" s="89" t="s">
        <v>162</v>
      </c>
      <c r="C38" s="89" t="s">
        <v>554</v>
      </c>
      <c r="D38" s="89" t="s">
        <v>91</v>
      </c>
      <c r="E38" s="89" t="s">
        <v>77</v>
      </c>
      <c r="F38" s="126">
        <f>INDEX(F_Outputs_Prep!$B$4:$AH$327,MATCH(F_Outputs!$A38&amp;F_Outputs!$B38,F_Outputs_Prep!$I$4:$I$327,0),MATCH(F_Outputs!F$2,F_Outputs_Prep!$B$4:$AH$4,0))</f>
        <v>54.8</v>
      </c>
      <c r="G38" s="126">
        <f>INDEX(F_Outputs_Prep!$B$4:$AH$327,MATCH(F_Outputs!$A38&amp;F_Outputs!$B38,F_Outputs_Prep!$I$4:$I$327,0),MATCH(F_Outputs!G$2,F_Outputs_Prep!$B$4:$AH$4,0))</f>
        <v>43.4</v>
      </c>
      <c r="H38" s="126">
        <f>INDEX(F_Outputs_Prep!$B$4:$AH$327,MATCH(F_Outputs!$A38&amp;F_Outputs!$B38,F_Outputs_Prep!$I$4:$I$327,0),MATCH(F_Outputs!H$2,F_Outputs_Prep!$B$4:$AH$4,0))</f>
        <v>38.35</v>
      </c>
      <c r="I38" s="126">
        <f>INDEX(F_Outputs_Prep!$B$4:$AH$327,MATCH(F_Outputs!$A38&amp;F_Outputs!$B38,F_Outputs_Prep!$I$4:$I$327,0),MATCH(F_Outputs!I$2,F_Outputs_Prep!$B$4:$AH$4,0))</f>
        <v>52.7</v>
      </c>
      <c r="J38" s="93" t="str">
        <f>INDEX(F_Outputs_Prep!$B$4:$AH$327,MATCH(F_Outputs!$A38&amp;F_Outputs!$B38,F_Outputs_Prep!$I$4:$I$327,0),MATCH(F_Outputs!J$2,F_Outputs_Prep!$B$4:$AH$4,0))</f>
        <v>##BLANK</v>
      </c>
      <c r="K38" s="93" t="str">
        <f>INDEX(F_Outputs_Prep!$B$4:$AH$327,MATCH(F_Outputs!$A38&amp;F_Outputs!$B38,F_Outputs_Prep!$I$4:$I$327,0),MATCH(F_Outputs!K$2,F_Outputs_Prep!$B$4:$AH$4,0))</f>
        <v>##BLANK</v>
      </c>
      <c r="L38" s="93" t="str">
        <f>INDEX(F_Outputs_Prep!$B$4:$AH$327,MATCH(F_Outputs!$A38&amp;F_Outputs!$B38,F_Outputs_Prep!$I$4:$I$327,0),MATCH(F_Outputs!L$2,F_Outputs_Prep!$B$4:$AH$4,0))</f>
        <v>##BLANK</v>
      </c>
      <c r="M38" s="93" t="str">
        <f>INDEX(F_Outputs_Prep!$B$4:$AH$327,MATCH(F_Outputs!$A38&amp;F_Outputs!$B38,F_Outputs_Prep!$I$4:$I$327,0),MATCH(F_Outputs!M$2,F_Outputs_Prep!$B$4:$AH$4,0))</f>
        <v>##BLANK</v>
      </c>
      <c r="N38" s="93" t="str">
        <f>INDEX(F_Outputs_Prep!$B$4:$AH$327,MATCH(F_Outputs!$A38&amp;F_Outputs!$B38,F_Outputs_Prep!$I$4:$I$327,0),MATCH(F_Outputs!N$2,F_Outputs_Prep!$B$4:$AH$4,0))</f>
        <v>##BLANK</v>
      </c>
      <c r="O38" s="93" t="str">
        <f>INDEX(F_Outputs_Prep!$B$4:$AH$327,MATCH(F_Outputs!$A38&amp;F_Outputs!$B38,F_Outputs_Prep!$I$4:$I$327,0),MATCH(F_Outputs!O$2,F_Outputs_Prep!$B$4:$AH$4,0))</f>
        <v>##BLANK</v>
      </c>
    </row>
    <row r="39" spans="1:15" x14ac:dyDescent="0.4">
      <c r="A39" s="89" t="s">
        <v>94</v>
      </c>
      <c r="B39" s="89" t="s">
        <v>172</v>
      </c>
      <c r="C39" s="89" t="s">
        <v>544</v>
      </c>
      <c r="D39" s="89" t="s">
        <v>76</v>
      </c>
      <c r="E39" s="89" t="s">
        <v>77</v>
      </c>
      <c r="F39" s="129">
        <f>INDEX(F_Outputs_Prep!$B$4:$AH$327,MATCH(F_Outputs!$A39&amp;F_Outputs!$B39,F_Outputs_Prep!$I$4:$I$327,0),MATCH(F_Outputs!F$2,F_Outputs_Prep!$B$4:$AH$4,0))</f>
        <v>108451</v>
      </c>
      <c r="G39" s="129">
        <f>INDEX(F_Outputs_Prep!$B$4:$AH$327,MATCH(F_Outputs!$A39&amp;F_Outputs!$B39,F_Outputs_Prep!$I$4:$I$327,0),MATCH(F_Outputs!G$2,F_Outputs_Prep!$B$4:$AH$4,0))</f>
        <v>97955</v>
      </c>
      <c r="H39" s="129">
        <f>INDEX(F_Outputs_Prep!$B$4:$AH$327,MATCH(F_Outputs!$A39&amp;F_Outputs!$B39,F_Outputs_Prep!$I$4:$I$327,0),MATCH(F_Outputs!H$2,F_Outputs_Prep!$B$4:$AH$4,0))</f>
        <v>86277</v>
      </c>
      <c r="I39" s="129">
        <f>INDEX(F_Outputs_Prep!$B$4:$AH$327,MATCH(F_Outputs!$A39&amp;F_Outputs!$B39,F_Outputs_Prep!$I$4:$I$327,0),MATCH(F_Outputs!I$2,F_Outputs_Prep!$B$4:$AH$4,0))</f>
        <v>121422</v>
      </c>
      <c r="J39" s="93" t="str">
        <f>INDEX(F_Outputs_Prep!$B$4:$AH$327,MATCH(F_Outputs!$A39&amp;F_Outputs!$B39,F_Outputs_Prep!$I$4:$I$327,0),MATCH(F_Outputs!J$2,F_Outputs_Prep!$B$4:$AH$4,0))</f>
        <v>##BLANK</v>
      </c>
      <c r="K39" s="93" t="str">
        <f>INDEX(F_Outputs_Prep!$B$4:$AH$327,MATCH(F_Outputs!$A39&amp;F_Outputs!$B39,F_Outputs_Prep!$I$4:$I$327,0),MATCH(F_Outputs!K$2,F_Outputs_Prep!$B$4:$AH$4,0))</f>
        <v>##BLANK</v>
      </c>
      <c r="L39" s="93" t="str">
        <f>INDEX(F_Outputs_Prep!$B$4:$AH$327,MATCH(F_Outputs!$A39&amp;F_Outputs!$B39,F_Outputs_Prep!$I$4:$I$327,0),MATCH(F_Outputs!L$2,F_Outputs_Prep!$B$4:$AH$4,0))</f>
        <v>##BLANK</v>
      </c>
      <c r="M39" s="93" t="str">
        <f>INDEX(F_Outputs_Prep!$B$4:$AH$327,MATCH(F_Outputs!$A39&amp;F_Outputs!$B39,F_Outputs_Prep!$I$4:$I$327,0),MATCH(F_Outputs!M$2,F_Outputs_Prep!$B$4:$AH$4,0))</f>
        <v>##BLANK</v>
      </c>
      <c r="N39" s="93" t="str">
        <f>INDEX(F_Outputs_Prep!$B$4:$AH$327,MATCH(F_Outputs!$A39&amp;F_Outputs!$B39,F_Outputs_Prep!$I$4:$I$327,0),MATCH(F_Outputs!N$2,F_Outputs_Prep!$B$4:$AH$4,0))</f>
        <v>##BLANK</v>
      </c>
      <c r="O39" s="93" t="str">
        <f>INDEX(F_Outputs_Prep!$B$4:$AH$327,MATCH(F_Outputs!$A39&amp;F_Outputs!$B39,F_Outputs_Prep!$I$4:$I$327,0),MATCH(F_Outputs!O$2,F_Outputs_Prep!$B$4:$AH$4,0))</f>
        <v>##BLANK</v>
      </c>
    </row>
    <row r="40" spans="1:15" x14ac:dyDescent="0.4">
      <c r="A40" s="89" t="s">
        <v>94</v>
      </c>
      <c r="B40" s="89" t="s">
        <v>188</v>
      </c>
      <c r="C40" s="92" t="s">
        <v>545</v>
      </c>
      <c r="D40" s="89" t="s">
        <v>76</v>
      </c>
      <c r="E40" s="89" t="s">
        <v>77</v>
      </c>
      <c r="F40" s="129">
        <f>INDEX(F_Outputs_Prep!$B$4:$AH$327,MATCH(F_Outputs!$A40&amp;F_Outputs!$B40,F_Outputs_Prep!$I$4:$I$327,0),MATCH(F_Outputs!F$2,F_Outputs_Prep!$B$4:$AH$4,0))</f>
        <v>1979</v>
      </c>
      <c r="G40" s="129">
        <f>INDEX(F_Outputs_Prep!$B$4:$AH$327,MATCH(F_Outputs!$A40&amp;F_Outputs!$B40,F_Outputs_Prep!$I$4:$I$327,0),MATCH(F_Outputs!G$2,F_Outputs_Prep!$B$4:$AH$4,0))</f>
        <v>2257</v>
      </c>
      <c r="H40" s="129">
        <f>INDEX(F_Outputs_Prep!$B$4:$AH$327,MATCH(F_Outputs!$A40&amp;F_Outputs!$B40,F_Outputs_Prep!$I$4:$I$327,0),MATCH(F_Outputs!H$2,F_Outputs_Prep!$B$4:$AH$4,0))</f>
        <v>2250</v>
      </c>
      <c r="I40" s="129">
        <f>INDEX(F_Outputs_Prep!$B$4:$AH$327,MATCH(F_Outputs!$A40&amp;F_Outputs!$B40,F_Outputs_Prep!$I$4:$I$327,0),MATCH(F_Outputs!I$2,F_Outputs_Prep!$B$4:$AH$4,0))</f>
        <v>2304</v>
      </c>
      <c r="J40" s="93" t="str">
        <f>INDEX(F_Outputs_Prep!$B$4:$AH$327,MATCH(F_Outputs!$A40&amp;F_Outputs!$B40,F_Outputs_Prep!$I$4:$I$327,0),MATCH(F_Outputs!J$2,F_Outputs_Prep!$B$4:$AH$4,0))</f>
        <v>##BLANK</v>
      </c>
      <c r="K40" s="93" t="str">
        <f>INDEX(F_Outputs_Prep!$B$4:$AH$327,MATCH(F_Outputs!$A40&amp;F_Outputs!$B40,F_Outputs_Prep!$I$4:$I$327,0),MATCH(F_Outputs!K$2,F_Outputs_Prep!$B$4:$AH$4,0))</f>
        <v>##BLANK</v>
      </c>
      <c r="L40" s="93" t="str">
        <f>INDEX(F_Outputs_Prep!$B$4:$AH$327,MATCH(F_Outputs!$A40&amp;F_Outputs!$B40,F_Outputs_Prep!$I$4:$I$327,0),MATCH(F_Outputs!L$2,F_Outputs_Prep!$B$4:$AH$4,0))</f>
        <v>##BLANK</v>
      </c>
      <c r="M40" s="93" t="str">
        <f>INDEX(F_Outputs_Prep!$B$4:$AH$327,MATCH(F_Outputs!$A40&amp;F_Outputs!$B40,F_Outputs_Prep!$I$4:$I$327,0),MATCH(F_Outputs!M$2,F_Outputs_Prep!$B$4:$AH$4,0))</f>
        <v>##BLANK</v>
      </c>
      <c r="N40" s="93" t="str">
        <f>INDEX(F_Outputs_Prep!$B$4:$AH$327,MATCH(F_Outputs!$A40&amp;F_Outputs!$B40,F_Outputs_Prep!$I$4:$I$327,0),MATCH(F_Outputs!N$2,F_Outputs_Prep!$B$4:$AH$4,0))</f>
        <v>##BLANK</v>
      </c>
      <c r="O40" s="93" t="str">
        <f>INDEX(F_Outputs_Prep!$B$4:$AH$327,MATCH(F_Outputs!$A40&amp;F_Outputs!$B40,F_Outputs_Prep!$I$4:$I$327,0),MATCH(F_Outputs!O$2,F_Outputs_Prep!$B$4:$AH$4,0))</f>
        <v>##BLANK</v>
      </c>
    </row>
    <row r="41" spans="1:15" x14ac:dyDescent="0.4">
      <c r="A41" s="89" t="s">
        <v>94</v>
      </c>
      <c r="B41" s="89" t="s">
        <v>198</v>
      </c>
      <c r="C41" s="89" t="s">
        <v>546</v>
      </c>
      <c r="D41" s="89" t="s">
        <v>91</v>
      </c>
      <c r="E41" s="89" t="s">
        <v>77</v>
      </c>
      <c r="F41" s="93">
        <f>INDEX(F_Outputs_Prep!$B$4:$AH$327,MATCH(F_Outputs!$A41&amp;F_Outputs!$B41,F_Outputs_Prep!$I$4:$I$327,0),MATCH(F_Outputs!F$2,F_Outputs_Prep!$B$4:$AH$4,0))</f>
        <v>0</v>
      </c>
      <c r="G41" s="93">
        <f>INDEX(F_Outputs_Prep!$B$4:$AH$327,MATCH(F_Outputs!$A41&amp;F_Outputs!$B41,F_Outputs_Prep!$I$4:$I$327,0),MATCH(F_Outputs!G$2,F_Outputs_Prep!$B$4:$AH$4,0))</f>
        <v>0.92859999999999998</v>
      </c>
      <c r="H41" s="93">
        <f>INDEX(F_Outputs_Prep!$B$4:$AH$327,MATCH(F_Outputs!$A41&amp;F_Outputs!$B41,F_Outputs_Prep!$I$4:$I$327,0),MATCH(F_Outputs!H$2,F_Outputs_Prep!$B$4:$AH$4,0))</f>
        <v>0.90910000000000002</v>
      </c>
      <c r="I41" s="93">
        <f>INDEX(F_Outputs_Prep!$B$4:$AH$327,MATCH(F_Outputs!$A41&amp;F_Outputs!$B41,F_Outputs_Prep!$I$4:$I$327,0),MATCH(F_Outputs!I$2,F_Outputs_Prep!$B$4:$AH$4,0))</f>
        <v>0.91490000000000005</v>
      </c>
      <c r="J41" s="93" t="str">
        <f>INDEX(F_Outputs_Prep!$B$4:$AH$327,MATCH(F_Outputs!$A41&amp;F_Outputs!$B41,F_Outputs_Prep!$I$4:$I$327,0),MATCH(F_Outputs!J$2,F_Outputs_Prep!$B$4:$AH$4,0))</f>
        <v>##BLANK</v>
      </c>
      <c r="K41" s="93" t="str">
        <f>INDEX(F_Outputs_Prep!$B$4:$AH$327,MATCH(F_Outputs!$A41&amp;F_Outputs!$B41,F_Outputs_Prep!$I$4:$I$327,0),MATCH(F_Outputs!K$2,F_Outputs_Prep!$B$4:$AH$4,0))</f>
        <v>##BLANK</v>
      </c>
      <c r="L41" s="93" t="str">
        <f>INDEX(F_Outputs_Prep!$B$4:$AH$327,MATCH(F_Outputs!$A41&amp;F_Outputs!$B41,F_Outputs_Prep!$I$4:$I$327,0),MATCH(F_Outputs!L$2,F_Outputs_Prep!$B$4:$AH$4,0))</f>
        <v>##BLANK</v>
      </c>
      <c r="M41" s="93" t="str">
        <f>INDEX(F_Outputs_Prep!$B$4:$AH$327,MATCH(F_Outputs!$A41&amp;F_Outputs!$B41,F_Outputs_Prep!$I$4:$I$327,0),MATCH(F_Outputs!M$2,F_Outputs_Prep!$B$4:$AH$4,0))</f>
        <v>##BLANK</v>
      </c>
      <c r="N41" s="93" t="str">
        <f>INDEX(F_Outputs_Prep!$B$4:$AH$327,MATCH(F_Outputs!$A41&amp;F_Outputs!$B41,F_Outputs_Prep!$I$4:$I$327,0),MATCH(F_Outputs!N$2,F_Outputs_Prep!$B$4:$AH$4,0))</f>
        <v>##BLANK</v>
      </c>
      <c r="O41" s="93" t="str">
        <f>INDEX(F_Outputs_Prep!$B$4:$AH$327,MATCH(F_Outputs!$A41&amp;F_Outputs!$B41,F_Outputs_Prep!$I$4:$I$327,0),MATCH(F_Outputs!O$2,F_Outputs_Prep!$B$4:$AH$4,0))</f>
        <v>##BLANK</v>
      </c>
    </row>
    <row r="42" spans="1:15" x14ac:dyDescent="0.4">
      <c r="A42" s="89" t="s">
        <v>94</v>
      </c>
      <c r="B42" s="92" t="s">
        <v>555</v>
      </c>
      <c r="C42" s="92" t="s">
        <v>556</v>
      </c>
      <c r="D42" s="89" t="s">
        <v>330</v>
      </c>
      <c r="E42" s="89" t="s">
        <v>77</v>
      </c>
      <c r="F42" s="93" t="s">
        <v>557</v>
      </c>
      <c r="G42" s="93" t="s">
        <v>557</v>
      </c>
      <c r="H42" s="93" t="s">
        <v>557</v>
      </c>
      <c r="I42" s="93" t="s">
        <v>557</v>
      </c>
      <c r="J42" s="93" t="s">
        <v>557</v>
      </c>
      <c r="K42" s="93" t="s">
        <v>557</v>
      </c>
      <c r="L42" s="93" t="s">
        <v>557</v>
      </c>
      <c r="M42" s="93" t="s">
        <v>557</v>
      </c>
      <c r="N42" s="93" t="s">
        <v>557</v>
      </c>
      <c r="O42" s="93" t="s">
        <v>557</v>
      </c>
    </row>
    <row r="43" spans="1:15" x14ac:dyDescent="0.4">
      <c r="A43" s="89" t="s">
        <v>94</v>
      </c>
      <c r="B43" s="92" t="s">
        <v>558</v>
      </c>
      <c r="C43" s="92" t="s">
        <v>559</v>
      </c>
      <c r="D43" s="89" t="s">
        <v>330</v>
      </c>
      <c r="E43" s="89" t="s">
        <v>77</v>
      </c>
      <c r="F43" s="93" t="s">
        <v>560</v>
      </c>
      <c r="G43" s="93" t="s">
        <v>560</v>
      </c>
      <c r="H43" s="93" t="s">
        <v>560</v>
      </c>
      <c r="I43" s="93" t="s">
        <v>560</v>
      </c>
      <c r="J43" s="93" t="s">
        <v>560</v>
      </c>
      <c r="K43" s="93" t="s">
        <v>560</v>
      </c>
      <c r="L43" s="93" t="s">
        <v>560</v>
      </c>
      <c r="M43" s="93" t="s">
        <v>560</v>
      </c>
      <c r="N43" s="93" t="s">
        <v>560</v>
      </c>
      <c r="O43" s="93" t="s">
        <v>560</v>
      </c>
    </row>
    <row r="44" spans="1:15" x14ac:dyDescent="0.4">
      <c r="A44" s="89" t="s">
        <v>94</v>
      </c>
      <c r="B44" s="89" t="s">
        <v>561</v>
      </c>
      <c r="C44" s="89" t="s">
        <v>562</v>
      </c>
      <c r="D44" s="89" t="s">
        <v>330</v>
      </c>
      <c r="E44" s="89" t="s">
        <v>77</v>
      </c>
      <c r="F44" s="93" t="s">
        <v>550</v>
      </c>
      <c r="G44" s="93" t="s">
        <v>550</v>
      </c>
      <c r="H44" s="93" t="s">
        <v>550</v>
      </c>
      <c r="I44" s="93" t="s">
        <v>550</v>
      </c>
      <c r="J44" s="93" t="s">
        <v>550</v>
      </c>
      <c r="K44" s="93" t="s">
        <v>550</v>
      </c>
      <c r="L44" s="93" t="s">
        <v>550</v>
      </c>
      <c r="M44" s="93" t="s">
        <v>550</v>
      </c>
      <c r="N44" s="93" t="s">
        <v>550</v>
      </c>
      <c r="O44" s="93" t="s">
        <v>550</v>
      </c>
    </row>
    <row r="45" spans="1:15" x14ac:dyDescent="0.4">
      <c r="A45" s="89" t="s">
        <v>94</v>
      </c>
      <c r="B45" s="89" t="s">
        <v>563</v>
      </c>
      <c r="C45" s="89" t="s">
        <v>564</v>
      </c>
      <c r="D45" s="89" t="s">
        <v>565</v>
      </c>
      <c r="E45" s="89" t="s">
        <v>77</v>
      </c>
      <c r="F45" s="93">
        <v>0</v>
      </c>
      <c r="G45" s="93">
        <v>0</v>
      </c>
      <c r="H45" s="93">
        <v>0</v>
      </c>
      <c r="I45" s="93">
        <v>0</v>
      </c>
      <c r="J45" s="93">
        <v>0</v>
      </c>
      <c r="K45" s="93">
        <v>0</v>
      </c>
      <c r="L45" s="93">
        <v>0</v>
      </c>
      <c r="M45" s="93">
        <v>0</v>
      </c>
      <c r="N45" s="93">
        <v>0</v>
      </c>
      <c r="O45" s="93">
        <v>0</v>
      </c>
    </row>
    <row r="46" spans="1:15" x14ac:dyDescent="0.4">
      <c r="A46" s="89" t="s">
        <v>95</v>
      </c>
      <c r="B46" s="89" t="s">
        <v>254</v>
      </c>
      <c r="C46" s="89" t="s">
        <v>171</v>
      </c>
      <c r="D46" s="89" t="s">
        <v>76</v>
      </c>
      <c r="E46" s="89" t="s">
        <v>77</v>
      </c>
      <c r="F46" s="93" t="str">
        <f>INDEX(F_Outputs_Prep!$B$4:$AH$327,MATCH(F_Outputs!$A46&amp;F_Outputs!$B46,F_Outputs_Prep!$I$4:$I$327,0),MATCH(F_Outputs!F$2,F_Outputs_Prep!$B$4:$AH$4,0))</f>
        <v>##BLANK</v>
      </c>
      <c r="G46" s="93" t="str">
        <f>INDEX(F_Outputs_Prep!$B$4:$AH$327,MATCH(F_Outputs!$A46&amp;F_Outputs!$B46,F_Outputs_Prep!$I$4:$I$327,0),MATCH(F_Outputs!G$2,F_Outputs_Prep!$B$4:$AH$4,0))</f>
        <v>##BLANK</v>
      </c>
      <c r="H46" s="93" t="str">
        <f>INDEX(F_Outputs_Prep!$B$4:$AH$327,MATCH(F_Outputs!$A46&amp;F_Outputs!$B46,F_Outputs_Prep!$I$4:$I$327,0),MATCH(F_Outputs!H$2,F_Outputs_Prep!$B$4:$AH$4,0))</f>
        <v>##BLANK</v>
      </c>
      <c r="I46" s="93" t="str">
        <f>INDEX(F_Outputs_Prep!$B$4:$AH$327,MATCH(F_Outputs!$A46&amp;F_Outputs!$B46,F_Outputs_Prep!$I$4:$I$327,0),MATCH(F_Outputs!I$2,F_Outputs_Prep!$B$4:$AH$4,0))</f>
        <v>##BLANK</v>
      </c>
      <c r="J46" s="93" t="str">
        <f>INDEX(F_Outputs_Prep!$B$4:$AH$327,MATCH(F_Outputs!$A46&amp;F_Outputs!$B46,F_Outputs_Prep!$I$4:$I$327,0),MATCH(F_Outputs!J$2,F_Outputs_Prep!$B$4:$AH$4,0))</f>
        <v>##BLANK</v>
      </c>
      <c r="K46" s="126">
        <f>INDEX(F_Outputs_Prep!$B$4:$AH$327,MATCH(F_Outputs!$A46&amp;F_Outputs!$B46,F_Outputs_Prep!$I$4:$I$327,0),MATCH(F_Outputs!K$2,F_Outputs_Prep!$B$4:$AH$4,0))</f>
        <v>2039</v>
      </c>
      <c r="L46" s="126">
        <f>INDEX(F_Outputs_Prep!$B$4:$AH$327,MATCH(F_Outputs!$A46&amp;F_Outputs!$B46,F_Outputs_Prep!$I$4:$I$327,0),MATCH(F_Outputs!L$2,F_Outputs_Prep!$B$4:$AH$4,0))</f>
        <v>1932</v>
      </c>
      <c r="M46" s="126">
        <f>INDEX(F_Outputs_Prep!$B$4:$AH$327,MATCH(F_Outputs!$A46&amp;F_Outputs!$B46,F_Outputs_Prep!$I$4:$I$327,0),MATCH(F_Outputs!M$2,F_Outputs_Prep!$B$4:$AH$4,0))</f>
        <v>1610</v>
      </c>
      <c r="N46" s="126">
        <f>INDEX(F_Outputs_Prep!$B$4:$AH$327,MATCH(F_Outputs!$A46&amp;F_Outputs!$B46,F_Outputs_Prep!$I$4:$I$327,0),MATCH(F_Outputs!N$2,F_Outputs_Prep!$B$4:$AH$4,0))</f>
        <v>1400</v>
      </c>
      <c r="O46" s="126">
        <f>INDEX(F_Outputs_Prep!$B$4:$AH$327,MATCH(F_Outputs!$A46&amp;F_Outputs!$B46,F_Outputs_Prep!$I$4:$I$327,0),MATCH(F_Outputs!O$2,F_Outputs_Prep!$B$4:$AH$4,0))</f>
        <v>932</v>
      </c>
    </row>
    <row r="47" spans="1:15" x14ac:dyDescent="0.4">
      <c r="A47" s="89" t="s">
        <v>95</v>
      </c>
      <c r="B47" s="89" t="s">
        <v>255</v>
      </c>
      <c r="C47" s="89" t="s">
        <v>207</v>
      </c>
      <c r="D47" s="89" t="s">
        <v>76</v>
      </c>
      <c r="E47" s="89" t="s">
        <v>77</v>
      </c>
      <c r="F47" s="93" t="str">
        <f>INDEX(F_Outputs_Prep!$B$4:$AH$327,MATCH(F_Outputs!$A47&amp;F_Outputs!$B47,F_Outputs_Prep!$I$4:$I$327,0),MATCH(F_Outputs!F$2,F_Outputs_Prep!$B$4:$AH$4,0))</f>
        <v>##BLANK</v>
      </c>
      <c r="G47" s="93" t="str">
        <f>INDEX(F_Outputs_Prep!$B$4:$AH$327,MATCH(F_Outputs!$A47&amp;F_Outputs!$B47,F_Outputs_Prep!$I$4:$I$327,0),MATCH(F_Outputs!G$2,F_Outputs_Prep!$B$4:$AH$4,0))</f>
        <v>##BLANK</v>
      </c>
      <c r="H47" s="93" t="str">
        <f>INDEX(F_Outputs_Prep!$B$4:$AH$327,MATCH(F_Outputs!$A47&amp;F_Outputs!$B47,F_Outputs_Prep!$I$4:$I$327,0),MATCH(F_Outputs!H$2,F_Outputs_Prep!$B$4:$AH$4,0))</f>
        <v>##BLANK</v>
      </c>
      <c r="I47" s="93" t="str">
        <f>INDEX(F_Outputs_Prep!$B$4:$AH$327,MATCH(F_Outputs!$A47&amp;F_Outputs!$B47,F_Outputs_Prep!$I$4:$I$327,0),MATCH(F_Outputs!I$2,F_Outputs_Prep!$B$4:$AH$4,0))</f>
        <v>##BLANK</v>
      </c>
      <c r="J47" s="93" t="str">
        <f>INDEX(F_Outputs_Prep!$B$4:$AH$327,MATCH(F_Outputs!$A47&amp;F_Outputs!$B47,F_Outputs_Prep!$I$4:$I$327,0),MATCH(F_Outputs!J$2,F_Outputs_Prep!$B$4:$AH$4,0))</f>
        <v>##BLANK</v>
      </c>
      <c r="K47" s="126">
        <f>INDEX(F_Outputs_Prep!$B$4:$AH$327,MATCH(F_Outputs!$A47&amp;F_Outputs!$B47,F_Outputs_Prep!$I$4:$I$327,0),MATCH(F_Outputs!K$2,F_Outputs_Prep!$B$4:$AH$4,0))</f>
        <v>54</v>
      </c>
      <c r="L47" s="126">
        <f>INDEX(F_Outputs_Prep!$B$4:$AH$327,MATCH(F_Outputs!$A47&amp;F_Outputs!$B47,F_Outputs_Prep!$I$4:$I$327,0),MATCH(F_Outputs!L$2,F_Outputs_Prep!$B$4:$AH$4,0))</f>
        <v>54</v>
      </c>
      <c r="M47" s="126">
        <f>INDEX(F_Outputs_Prep!$B$4:$AH$327,MATCH(F_Outputs!$A47&amp;F_Outputs!$B47,F_Outputs_Prep!$I$4:$I$327,0),MATCH(F_Outputs!M$2,F_Outputs_Prep!$B$4:$AH$4,0))</f>
        <v>54</v>
      </c>
      <c r="N47" s="126">
        <f>INDEX(F_Outputs_Prep!$B$4:$AH$327,MATCH(F_Outputs!$A47&amp;F_Outputs!$B47,F_Outputs_Prep!$I$4:$I$327,0),MATCH(F_Outputs!N$2,F_Outputs_Prep!$B$4:$AH$4,0))</f>
        <v>54</v>
      </c>
      <c r="O47" s="126">
        <f>INDEX(F_Outputs_Prep!$B$4:$AH$327,MATCH(F_Outputs!$A47&amp;F_Outputs!$B47,F_Outputs_Prep!$I$4:$I$327,0),MATCH(F_Outputs!O$2,F_Outputs_Prep!$B$4:$AH$4,0))</f>
        <v>54</v>
      </c>
    </row>
    <row r="48" spans="1:15" x14ac:dyDescent="0.4">
      <c r="A48" s="89" t="s">
        <v>95</v>
      </c>
      <c r="B48" s="89" t="s">
        <v>250</v>
      </c>
      <c r="C48" s="92" t="s">
        <v>252</v>
      </c>
      <c r="D48" s="89" t="s">
        <v>76</v>
      </c>
      <c r="E48" s="89" t="s">
        <v>77</v>
      </c>
      <c r="F48" s="93" t="str">
        <f>INDEX(F_Outputs_Prep!$B$4:$AH$327,MATCH(F_Outputs!$A48&amp;F_Outputs!$B48,F_Outputs_Prep!$I$4:$I$327,0),MATCH(F_Outputs!F$2,F_Outputs_Prep!$B$4:$AH$4,0))</f>
        <v>##BLANK</v>
      </c>
      <c r="G48" s="93" t="str">
        <f>INDEX(F_Outputs_Prep!$B$4:$AH$327,MATCH(F_Outputs!$A48&amp;F_Outputs!$B48,F_Outputs_Prep!$I$4:$I$327,0),MATCH(F_Outputs!G$2,F_Outputs_Prep!$B$4:$AH$4,0))</f>
        <v>##BLANK</v>
      </c>
      <c r="H48" s="93" t="str">
        <f>INDEX(F_Outputs_Prep!$B$4:$AH$327,MATCH(F_Outputs!$A48&amp;F_Outputs!$B48,F_Outputs_Prep!$I$4:$I$327,0),MATCH(F_Outputs!H$2,F_Outputs_Prep!$B$4:$AH$4,0))</f>
        <v>##BLANK</v>
      </c>
      <c r="I48" s="93" t="str">
        <f>INDEX(F_Outputs_Prep!$B$4:$AH$327,MATCH(F_Outputs!$A48&amp;F_Outputs!$B48,F_Outputs_Prep!$I$4:$I$327,0),MATCH(F_Outputs!I$2,F_Outputs_Prep!$B$4:$AH$4,0))</f>
        <v>##BLANK</v>
      </c>
      <c r="J48" s="93" t="str">
        <f>INDEX(F_Outputs_Prep!$B$4:$AH$327,MATCH(F_Outputs!$A48&amp;F_Outputs!$B48,F_Outputs_Prep!$I$4:$I$327,0),MATCH(F_Outputs!J$2,F_Outputs_Prep!$B$4:$AH$4,0))</f>
        <v>##BLANK</v>
      </c>
      <c r="K48" s="126" t="str">
        <f>INDEX(F_Outputs_Prep!$B$4:$AH$327,MATCH(F_Outputs!$A48&amp;F_Outputs!$B48,F_Outputs_Prep!$I$4:$I$327,0),MATCH(F_Outputs!K$2,F_Outputs_Prep!$B$4:$AH$4,0))</f>
        <v>##BLANK</v>
      </c>
      <c r="L48" s="126" t="str">
        <f>INDEX(F_Outputs_Prep!$B$4:$AH$327,MATCH(F_Outputs!$A48&amp;F_Outputs!$B48,F_Outputs_Prep!$I$4:$I$327,0),MATCH(F_Outputs!L$2,F_Outputs_Prep!$B$4:$AH$4,0))</f>
        <v>##BLANK</v>
      </c>
      <c r="M48" s="126" t="str">
        <f>INDEX(F_Outputs_Prep!$B$4:$AH$327,MATCH(F_Outputs!$A48&amp;F_Outputs!$B48,F_Outputs_Prep!$I$4:$I$327,0),MATCH(F_Outputs!M$2,F_Outputs_Prep!$B$4:$AH$4,0))</f>
        <v>##BLANK</v>
      </c>
      <c r="N48" s="126" t="str">
        <f>INDEX(F_Outputs_Prep!$B$4:$AH$327,MATCH(F_Outputs!$A48&amp;F_Outputs!$B48,F_Outputs_Prep!$I$4:$I$327,0),MATCH(F_Outputs!N$2,F_Outputs_Prep!$B$4:$AH$4,0))</f>
        <v>##BLANK</v>
      </c>
      <c r="O48" s="126" t="str">
        <f>INDEX(F_Outputs_Prep!$B$4:$AH$327,MATCH(F_Outputs!$A48&amp;F_Outputs!$B48,F_Outputs_Prep!$I$4:$I$327,0),MATCH(F_Outputs!O$2,F_Outputs_Prep!$B$4:$AH$4,0))</f>
        <v>##BLANK</v>
      </c>
    </row>
    <row r="49" spans="1:15" x14ac:dyDescent="0.4">
      <c r="A49" s="89" t="s">
        <v>95</v>
      </c>
      <c r="B49" s="92" t="s">
        <v>253</v>
      </c>
      <c r="C49" s="92" t="s">
        <v>208</v>
      </c>
      <c r="D49" s="89" t="s">
        <v>91</v>
      </c>
      <c r="E49" s="89" t="s">
        <v>77</v>
      </c>
      <c r="F49" s="93" t="str">
        <f>INDEX(F_Outputs_Prep!$B$4:$AH$327,MATCH(F_Outputs!$A49&amp;F_Outputs!$B49,F_Outputs_Prep!$I$4:$I$327,0),MATCH(F_Outputs!F$2,F_Outputs_Prep!$B$4:$AH$4,0))</f>
        <v>##BLANK</v>
      </c>
      <c r="G49" s="93" t="str">
        <f>INDEX(F_Outputs_Prep!$B$4:$AH$327,MATCH(F_Outputs!$A49&amp;F_Outputs!$B49,F_Outputs_Prep!$I$4:$I$327,0),MATCH(F_Outputs!G$2,F_Outputs_Prep!$B$4:$AH$4,0))</f>
        <v>##BLANK</v>
      </c>
      <c r="H49" s="93" t="str">
        <f>INDEX(F_Outputs_Prep!$B$4:$AH$327,MATCH(F_Outputs!$A49&amp;F_Outputs!$B49,F_Outputs_Prep!$I$4:$I$327,0),MATCH(F_Outputs!H$2,F_Outputs_Prep!$B$4:$AH$4,0))</f>
        <v>##BLANK</v>
      </c>
      <c r="I49" s="93" t="str">
        <f>INDEX(F_Outputs_Prep!$B$4:$AH$327,MATCH(F_Outputs!$A49&amp;F_Outputs!$B49,F_Outputs_Prep!$I$4:$I$327,0),MATCH(F_Outputs!I$2,F_Outputs_Prep!$B$4:$AH$4,0))</f>
        <v>##BLANK</v>
      </c>
      <c r="J49" s="93" t="str">
        <f>INDEX(F_Outputs_Prep!$B$4:$AH$327,MATCH(F_Outputs!$A49&amp;F_Outputs!$B49,F_Outputs_Prep!$I$4:$I$327,0),MATCH(F_Outputs!J$2,F_Outputs_Prep!$B$4:$AH$4,0))</f>
        <v>##BLANK</v>
      </c>
      <c r="K49" s="126">
        <f>INDEX(F_Outputs_Prep!$B$4:$AH$327,MATCH(F_Outputs!$A49&amp;F_Outputs!$B49,F_Outputs_Prep!$I$4:$I$327,0),MATCH(F_Outputs!K$2,F_Outputs_Prep!$B$4:$AH$4,0))</f>
        <v>0.97</v>
      </c>
      <c r="L49" s="126">
        <f>INDEX(F_Outputs_Prep!$B$4:$AH$327,MATCH(F_Outputs!$A49&amp;F_Outputs!$B49,F_Outputs_Prep!$I$4:$I$327,0),MATCH(F_Outputs!L$2,F_Outputs_Prep!$B$4:$AH$4,0))</f>
        <v>0.97250000000000003</v>
      </c>
      <c r="M49" s="126">
        <f>INDEX(F_Outputs_Prep!$B$4:$AH$327,MATCH(F_Outputs!$A49&amp;F_Outputs!$B49,F_Outputs_Prep!$I$4:$I$327,0),MATCH(F_Outputs!M$2,F_Outputs_Prep!$B$4:$AH$4,0))</f>
        <v>0.97499999999999998</v>
      </c>
      <c r="N49" s="126">
        <f>INDEX(F_Outputs_Prep!$B$4:$AH$327,MATCH(F_Outputs!$A49&amp;F_Outputs!$B49,F_Outputs_Prep!$I$4:$I$327,0),MATCH(F_Outputs!N$2,F_Outputs_Prep!$B$4:$AH$4,0))</f>
        <v>0.97750000000000004</v>
      </c>
      <c r="O49" s="126">
        <f>INDEX(F_Outputs_Prep!$B$4:$AH$327,MATCH(F_Outputs!$A49&amp;F_Outputs!$B49,F_Outputs_Prep!$I$4:$I$327,0),MATCH(F_Outputs!O$2,F_Outputs_Prep!$B$4:$AH$4,0))</f>
        <v>0.97999999999999976</v>
      </c>
    </row>
    <row r="50" spans="1:15" x14ac:dyDescent="0.4">
      <c r="A50" s="89" t="s">
        <v>95</v>
      </c>
      <c r="B50" s="92" t="s">
        <v>521</v>
      </c>
      <c r="C50" s="92" t="s">
        <v>541</v>
      </c>
      <c r="D50" s="89" t="s">
        <v>527</v>
      </c>
      <c r="E50" s="89" t="s">
        <v>77</v>
      </c>
      <c r="F50" s="93" t="str">
        <f>INDEX(F_Outputs_Prep!$B$4:$AH$327,MATCH(F_Outputs!$A50&amp;F_Outputs!$B50,F_Outputs_Prep!$I$4:$I$327,0),MATCH(F_Outputs!F$2,F_Outputs_Prep!$B$4:$AH$4,0))</f>
        <v>##BLANK</v>
      </c>
      <c r="G50" s="93" t="str">
        <f>INDEX(F_Outputs_Prep!$B$4:$AH$327,MATCH(F_Outputs!$A50&amp;F_Outputs!$B50,F_Outputs_Prep!$I$4:$I$327,0),MATCH(F_Outputs!G$2,F_Outputs_Prep!$B$4:$AH$4,0))</f>
        <v>##BLANK</v>
      </c>
      <c r="H50" s="93" t="str">
        <f>INDEX(F_Outputs_Prep!$B$4:$AH$327,MATCH(F_Outputs!$A50&amp;F_Outputs!$B50,F_Outputs_Prep!$I$4:$I$327,0),MATCH(F_Outputs!H$2,F_Outputs_Prep!$B$4:$AH$4,0))</f>
        <v>##BLANK</v>
      </c>
      <c r="I50" s="93" t="str">
        <f>INDEX(F_Outputs_Prep!$B$4:$AH$327,MATCH(F_Outputs!$A50&amp;F_Outputs!$B50,F_Outputs_Prep!$I$4:$I$327,0),MATCH(F_Outputs!I$2,F_Outputs_Prep!$B$4:$AH$4,0))</f>
        <v>##BLANK</v>
      </c>
      <c r="J50" s="93" t="str">
        <f>INDEX(F_Outputs_Prep!$B$4:$AH$327,MATCH(F_Outputs!$A50&amp;F_Outputs!$B50,F_Outputs_Prep!$I$4:$I$327,0),MATCH(F_Outputs!J$2,F_Outputs_Prep!$B$4:$AH$4,0))</f>
        <v>##BLANK</v>
      </c>
      <c r="K50" s="126">
        <f>INDEX(F_Outputs_Prep!$B$4:$AH$327,MATCH(F_Outputs!$A50&amp;F_Outputs!$B50,F_Outputs_Prep!$I$4:$I$327,0),MATCH(F_Outputs!K$2,F_Outputs_Prep!$B$4:$AH$4,0))</f>
        <v>3.0000000000000027</v>
      </c>
      <c r="L50" s="126">
        <f>INDEX(F_Outputs_Prep!$B$4:$AH$327,MATCH(F_Outputs!$A50&amp;F_Outputs!$B50,F_Outputs_Prep!$I$4:$I$327,0),MATCH(F_Outputs!L$2,F_Outputs_Prep!$B$4:$AH$4,0))</f>
        <v>2.7499999999999969</v>
      </c>
      <c r="M50" s="126">
        <f>INDEX(F_Outputs_Prep!$B$4:$AH$327,MATCH(F_Outputs!$A50&amp;F_Outputs!$B50,F_Outputs_Prep!$I$4:$I$327,0),MATCH(F_Outputs!M$2,F_Outputs_Prep!$B$4:$AH$4,0))</f>
        <v>2.5000000000000022</v>
      </c>
      <c r="N50" s="126">
        <f>INDEX(F_Outputs_Prep!$B$4:$AH$327,MATCH(F_Outputs!$A50&amp;F_Outputs!$B50,F_Outputs_Prep!$I$4:$I$327,0),MATCH(F_Outputs!N$2,F_Outputs_Prep!$B$4:$AH$4,0))</f>
        <v>2.2499999999999964</v>
      </c>
      <c r="O50" s="126">
        <f>INDEX(F_Outputs_Prep!$B$4:$AH$327,MATCH(F_Outputs!$A50&amp;F_Outputs!$B50,F_Outputs_Prep!$I$4:$I$327,0),MATCH(F_Outputs!O$2,F_Outputs_Prep!$B$4:$AH$4,0))</f>
        <v>2.000000000000024</v>
      </c>
    </row>
    <row r="51" spans="1:15" x14ac:dyDescent="0.4">
      <c r="A51" s="89" t="s">
        <v>95</v>
      </c>
      <c r="B51" s="89" t="s">
        <v>519</v>
      </c>
      <c r="C51" s="89" t="s">
        <v>542</v>
      </c>
      <c r="D51" s="89" t="s">
        <v>76</v>
      </c>
      <c r="E51" s="89" t="s">
        <v>77</v>
      </c>
      <c r="F51" s="93" t="str">
        <f>INDEX(F_Outputs_Prep!$B$4:$AH$327,MATCH(F_Outputs!$A51&amp;F_Outputs!$B51,F_Outputs_Prep!$I$4:$I$327,0),MATCH(F_Outputs!F$2,F_Outputs_Prep!$B$4:$AH$4,0))</f>
        <v>##BLANK</v>
      </c>
      <c r="G51" s="93" t="str">
        <f>INDEX(F_Outputs_Prep!$B$4:$AH$327,MATCH(F_Outputs!$A51&amp;F_Outputs!$B51,F_Outputs_Prep!$I$4:$I$327,0),MATCH(F_Outputs!G$2,F_Outputs_Prep!$B$4:$AH$4,0))</f>
        <v>##BLANK</v>
      </c>
      <c r="H51" s="93" t="str">
        <f>INDEX(F_Outputs_Prep!$B$4:$AH$327,MATCH(F_Outputs!$A51&amp;F_Outputs!$B51,F_Outputs_Prep!$I$4:$I$327,0),MATCH(F_Outputs!H$2,F_Outputs_Prep!$B$4:$AH$4,0))</f>
        <v>##BLANK</v>
      </c>
      <c r="I51" s="93" t="str">
        <f>INDEX(F_Outputs_Prep!$B$4:$AH$327,MATCH(F_Outputs!$A51&amp;F_Outputs!$B51,F_Outputs_Prep!$I$4:$I$327,0),MATCH(F_Outputs!I$2,F_Outputs_Prep!$B$4:$AH$4,0))</f>
        <v>##BLANK</v>
      </c>
      <c r="J51" s="93" t="str">
        <f>INDEX(F_Outputs_Prep!$B$4:$AH$327,MATCH(F_Outputs!$A51&amp;F_Outputs!$B51,F_Outputs_Prep!$I$4:$I$327,0),MATCH(F_Outputs!J$2,F_Outputs_Prep!$B$4:$AH$4,0))</f>
        <v>##BLANK</v>
      </c>
      <c r="K51" s="126">
        <f>INDEX(F_Outputs_Prep!$B$4:$AH$327,MATCH(F_Outputs!$A51&amp;F_Outputs!$B51,F_Outputs_Prep!$I$4:$I$327,0),MATCH(F_Outputs!K$2,F_Outputs_Prep!$B$4:$AH$4,0))</f>
        <v>37.76</v>
      </c>
      <c r="L51" s="126">
        <f>INDEX(F_Outputs_Prep!$B$4:$AH$327,MATCH(F_Outputs!$A51&amp;F_Outputs!$B51,F_Outputs_Prep!$I$4:$I$327,0),MATCH(F_Outputs!L$2,F_Outputs_Prep!$B$4:$AH$4,0))</f>
        <v>35.78</v>
      </c>
      <c r="M51" s="126">
        <f>INDEX(F_Outputs_Prep!$B$4:$AH$327,MATCH(F_Outputs!$A51&amp;F_Outputs!$B51,F_Outputs_Prep!$I$4:$I$327,0),MATCH(F_Outputs!M$2,F_Outputs_Prep!$B$4:$AH$4,0))</f>
        <v>29.81</v>
      </c>
      <c r="N51" s="126">
        <f>INDEX(F_Outputs_Prep!$B$4:$AH$327,MATCH(F_Outputs!$A51&amp;F_Outputs!$B51,F_Outputs_Prep!$I$4:$I$327,0),MATCH(F_Outputs!N$2,F_Outputs_Prep!$B$4:$AH$4,0))</f>
        <v>25.93</v>
      </c>
      <c r="O51" s="126">
        <f>INDEX(F_Outputs_Prep!$B$4:$AH$327,MATCH(F_Outputs!$A51&amp;F_Outputs!$B51,F_Outputs_Prep!$I$4:$I$327,0),MATCH(F_Outputs!O$2,F_Outputs_Prep!$B$4:$AH$4,0))</f>
        <v>17.260000000000002</v>
      </c>
    </row>
    <row r="52" spans="1:15" x14ac:dyDescent="0.4">
      <c r="A52" s="89" t="s">
        <v>95</v>
      </c>
      <c r="B52" s="89" t="s">
        <v>528</v>
      </c>
      <c r="C52" s="89" t="s">
        <v>529</v>
      </c>
      <c r="D52" s="89" t="s">
        <v>76</v>
      </c>
      <c r="E52" s="89" t="s">
        <v>77</v>
      </c>
      <c r="F52" s="126">
        <f>INDEX(F_Outputs_Prep!$B$4:$AH$327,MATCH(F_Outputs!$A52&amp;F_Outputs!$B52,F_Outputs_Prep!$I$4:$I$327,0),MATCH(F_Outputs!F$2,F_Outputs_Prep!$B$4:$AH$4,0))</f>
        <v>1269</v>
      </c>
      <c r="G52" s="126">
        <f>INDEX(F_Outputs_Prep!$B$4:$AH$327,MATCH(F_Outputs!$A52&amp;F_Outputs!$B52,F_Outputs_Prep!$I$4:$I$327,0),MATCH(F_Outputs!G$2,F_Outputs_Prep!$B$4:$AH$4,0))</f>
        <v>1675</v>
      </c>
      <c r="H52" s="126">
        <f>INDEX(F_Outputs_Prep!$B$4:$AH$327,MATCH(F_Outputs!$A52&amp;F_Outputs!$B52,F_Outputs_Prep!$I$4:$I$327,0),MATCH(F_Outputs!H$2,F_Outputs_Prep!$B$4:$AH$4,0))</f>
        <v>1422</v>
      </c>
      <c r="I52" s="126">
        <f>INDEX(F_Outputs_Prep!$B$4:$AH$327,MATCH(F_Outputs!$A52&amp;F_Outputs!$B52,F_Outputs_Prep!$I$4:$I$327,0),MATCH(F_Outputs!I$2,F_Outputs_Prep!$B$4:$AH$4,0))</f>
        <v>1982</v>
      </c>
      <c r="J52" s="126">
        <f>INDEX(F_Outputs_Prep!$B$4:$AH$327,MATCH(F_Outputs!$A52&amp;F_Outputs!$B52,F_Outputs_Prep!$I$4:$I$327,0),MATCH(F_Outputs!J$2,F_Outputs_Prep!$B$4:$AH$4,0))</f>
        <v>2145</v>
      </c>
      <c r="K52" s="126">
        <f>INDEX(F_Outputs_Prep!$B$4:$AH$327,MATCH(F_Outputs!$A52&amp;F_Outputs!$B52,F_Outputs_Prep!$I$4:$I$327,0),MATCH(F_Outputs!K$2,F_Outputs_Prep!$B$4:$AH$4,0))</f>
        <v>2039</v>
      </c>
      <c r="L52" s="126">
        <f>INDEX(F_Outputs_Prep!$B$4:$AH$327,MATCH(F_Outputs!$A52&amp;F_Outputs!$B52,F_Outputs_Prep!$I$4:$I$327,0),MATCH(F_Outputs!L$2,F_Outputs_Prep!$B$4:$AH$4,0))</f>
        <v>1932</v>
      </c>
      <c r="M52" s="126">
        <f>INDEX(F_Outputs_Prep!$B$4:$AH$327,MATCH(F_Outputs!$A52&amp;F_Outputs!$B52,F_Outputs_Prep!$I$4:$I$327,0),MATCH(F_Outputs!M$2,F_Outputs_Prep!$B$4:$AH$4,0))</f>
        <v>1610</v>
      </c>
      <c r="N52" s="126">
        <f>INDEX(F_Outputs_Prep!$B$4:$AH$327,MATCH(F_Outputs!$A52&amp;F_Outputs!$B52,F_Outputs_Prep!$I$4:$I$327,0),MATCH(F_Outputs!N$2,F_Outputs_Prep!$B$4:$AH$4,0))</f>
        <v>1400</v>
      </c>
      <c r="O52" s="126">
        <f>INDEX(F_Outputs_Prep!$B$4:$AH$327,MATCH(F_Outputs!$A52&amp;F_Outputs!$B52,F_Outputs_Prep!$I$4:$I$327,0),MATCH(F_Outputs!O$2,F_Outputs_Prep!$B$4:$AH$4,0))</f>
        <v>932</v>
      </c>
    </row>
    <row r="53" spans="1:15" x14ac:dyDescent="0.4">
      <c r="A53" s="89" t="s">
        <v>95</v>
      </c>
      <c r="B53" s="89" t="s">
        <v>530</v>
      </c>
      <c r="C53" s="89" t="s">
        <v>261</v>
      </c>
      <c r="D53" s="89" t="s">
        <v>76</v>
      </c>
      <c r="E53" s="89" t="s">
        <v>77</v>
      </c>
      <c r="F53" s="126">
        <f>INDEX(F_Outputs_Prep!$B$4:$AH$327,MATCH(F_Outputs!$A53&amp;F_Outputs!$B53,F_Outputs_Prep!$I$4:$I$327,0),MATCH(F_Outputs!F$2,F_Outputs_Prep!$B$4:$AH$4,0))</f>
        <v>53</v>
      </c>
      <c r="G53" s="126">
        <f>INDEX(F_Outputs_Prep!$B$4:$AH$327,MATCH(F_Outputs!$A53&amp;F_Outputs!$B53,F_Outputs_Prep!$I$4:$I$327,0),MATCH(F_Outputs!G$2,F_Outputs_Prep!$B$4:$AH$4,0))</f>
        <v>54</v>
      </c>
      <c r="H53" s="126">
        <f>INDEX(F_Outputs_Prep!$B$4:$AH$327,MATCH(F_Outputs!$A53&amp;F_Outputs!$B53,F_Outputs_Prep!$I$4:$I$327,0),MATCH(F_Outputs!H$2,F_Outputs_Prep!$B$4:$AH$4,0))</f>
        <v>52</v>
      </c>
      <c r="I53" s="126">
        <f>INDEX(F_Outputs_Prep!$B$4:$AH$327,MATCH(F_Outputs!$A53&amp;F_Outputs!$B53,F_Outputs_Prep!$I$4:$I$327,0),MATCH(F_Outputs!I$2,F_Outputs_Prep!$B$4:$AH$4,0))</f>
        <v>54</v>
      </c>
      <c r="J53" s="126">
        <f>INDEX(F_Outputs_Prep!$B$4:$AH$327,MATCH(F_Outputs!$A53&amp;F_Outputs!$B53,F_Outputs_Prep!$I$4:$I$327,0),MATCH(F_Outputs!J$2,F_Outputs_Prep!$B$4:$AH$4,0))</f>
        <v>54</v>
      </c>
      <c r="K53" s="126">
        <f>INDEX(F_Outputs_Prep!$B$4:$AH$327,MATCH(F_Outputs!$A53&amp;F_Outputs!$B53,F_Outputs_Prep!$I$4:$I$327,0),MATCH(F_Outputs!K$2,F_Outputs_Prep!$B$4:$AH$4,0))</f>
        <v>54</v>
      </c>
      <c r="L53" s="126">
        <f>INDEX(F_Outputs_Prep!$B$4:$AH$327,MATCH(F_Outputs!$A53&amp;F_Outputs!$B53,F_Outputs_Prep!$I$4:$I$327,0),MATCH(F_Outputs!L$2,F_Outputs_Prep!$B$4:$AH$4,0))</f>
        <v>54</v>
      </c>
      <c r="M53" s="126">
        <f>INDEX(F_Outputs_Prep!$B$4:$AH$327,MATCH(F_Outputs!$A53&amp;F_Outputs!$B53,F_Outputs_Prep!$I$4:$I$327,0),MATCH(F_Outputs!M$2,F_Outputs_Prep!$B$4:$AH$4,0))</f>
        <v>54</v>
      </c>
      <c r="N53" s="126">
        <f>INDEX(F_Outputs_Prep!$B$4:$AH$327,MATCH(F_Outputs!$A53&amp;F_Outputs!$B53,F_Outputs_Prep!$I$4:$I$327,0),MATCH(F_Outputs!N$2,F_Outputs_Prep!$B$4:$AH$4,0))</f>
        <v>54</v>
      </c>
      <c r="O53" s="126">
        <f>INDEX(F_Outputs_Prep!$B$4:$AH$327,MATCH(F_Outputs!$A53&amp;F_Outputs!$B53,F_Outputs_Prep!$I$4:$I$327,0),MATCH(F_Outputs!O$2,F_Outputs_Prep!$B$4:$AH$4,0))</f>
        <v>54</v>
      </c>
    </row>
    <row r="54" spans="1:15" x14ac:dyDescent="0.4">
      <c r="A54" s="89" t="s">
        <v>95</v>
      </c>
      <c r="B54" s="89" t="s">
        <v>531</v>
      </c>
      <c r="C54" s="89" t="s">
        <v>532</v>
      </c>
      <c r="D54" s="89" t="s">
        <v>76</v>
      </c>
      <c r="E54" s="89" t="s">
        <v>77</v>
      </c>
      <c r="F54" s="126">
        <f>INDEX(F_Outputs_Prep!$B$4:$AH$327,MATCH(F_Outputs!$A54&amp;F_Outputs!$B54,F_Outputs_Prep!$I$4:$I$327,0),MATCH(F_Outputs!F$2,F_Outputs_Prep!$B$4:$AH$4,0))</f>
        <v>23.94</v>
      </c>
      <c r="G54" s="126">
        <f>INDEX(F_Outputs_Prep!$B$4:$AH$327,MATCH(F_Outputs!$A54&amp;F_Outputs!$B54,F_Outputs_Prep!$I$4:$I$327,0),MATCH(F_Outputs!G$2,F_Outputs_Prep!$B$4:$AH$4,0))</f>
        <v>31.02</v>
      </c>
      <c r="H54" s="126">
        <f>INDEX(F_Outputs_Prep!$B$4:$AH$327,MATCH(F_Outputs!$A54&amp;F_Outputs!$B54,F_Outputs_Prep!$I$4:$I$327,0),MATCH(F_Outputs!H$2,F_Outputs_Prep!$B$4:$AH$4,0))</f>
        <v>27.35</v>
      </c>
      <c r="I54" s="126">
        <f>INDEX(F_Outputs_Prep!$B$4:$AH$327,MATCH(F_Outputs!$A54&amp;F_Outputs!$B54,F_Outputs_Prep!$I$4:$I$327,0),MATCH(F_Outputs!I$2,F_Outputs_Prep!$B$4:$AH$4,0))</f>
        <v>36.700000000000003</v>
      </c>
      <c r="J54" s="126">
        <f>INDEX(F_Outputs_Prep!$B$4:$AH$327,MATCH(F_Outputs!$A54&amp;F_Outputs!$B54,F_Outputs_Prep!$I$4:$I$327,0),MATCH(F_Outputs!J$2,F_Outputs_Prep!$B$4:$AH$4,0))</f>
        <v>39.72</v>
      </c>
      <c r="K54" s="126">
        <f>INDEX(F_Outputs_Prep!$B$4:$AH$327,MATCH(F_Outputs!$A54&amp;F_Outputs!$B54,F_Outputs_Prep!$I$4:$I$327,0),MATCH(F_Outputs!K$2,F_Outputs_Prep!$B$4:$AH$4,0))</f>
        <v>37.76</v>
      </c>
      <c r="L54" s="126">
        <f>INDEX(F_Outputs_Prep!$B$4:$AH$327,MATCH(F_Outputs!$A54&amp;F_Outputs!$B54,F_Outputs_Prep!$I$4:$I$327,0),MATCH(F_Outputs!L$2,F_Outputs_Prep!$B$4:$AH$4,0))</f>
        <v>35.78</v>
      </c>
      <c r="M54" s="126">
        <f>INDEX(F_Outputs_Prep!$B$4:$AH$327,MATCH(F_Outputs!$A54&amp;F_Outputs!$B54,F_Outputs_Prep!$I$4:$I$327,0),MATCH(F_Outputs!M$2,F_Outputs_Prep!$B$4:$AH$4,0))</f>
        <v>29.81</v>
      </c>
      <c r="N54" s="126">
        <f>INDEX(F_Outputs_Prep!$B$4:$AH$327,MATCH(F_Outputs!$A54&amp;F_Outputs!$B54,F_Outputs_Prep!$I$4:$I$327,0),MATCH(F_Outputs!N$2,F_Outputs_Prep!$B$4:$AH$4,0))</f>
        <v>25.93</v>
      </c>
      <c r="O54" s="126">
        <f>INDEX(F_Outputs_Prep!$B$4:$AH$327,MATCH(F_Outputs!$A54&amp;F_Outputs!$B54,F_Outputs_Prep!$I$4:$I$327,0),MATCH(F_Outputs!O$2,F_Outputs_Prep!$B$4:$AH$4,0))</f>
        <v>17.260000000000002</v>
      </c>
    </row>
    <row r="55" spans="1:15" x14ac:dyDescent="0.4">
      <c r="A55" s="89" t="s">
        <v>95</v>
      </c>
      <c r="B55" s="89" t="s">
        <v>533</v>
      </c>
      <c r="C55" s="92" t="s">
        <v>262</v>
      </c>
      <c r="D55" s="89" t="s">
        <v>91</v>
      </c>
      <c r="E55" s="89" t="s">
        <v>77</v>
      </c>
      <c r="F55" s="126">
        <f>INDEX(F_Outputs_Prep!$B$4:$AH$327,MATCH(F_Outputs!$A55&amp;F_Outputs!$B55,F_Outputs_Prep!$I$4:$I$327,0),MATCH(F_Outputs!F$2,F_Outputs_Prep!$B$4:$AH$4,0))</f>
        <v>0.85850000000000004</v>
      </c>
      <c r="G55" s="126">
        <f>INDEX(F_Outputs_Prep!$B$4:$AH$327,MATCH(F_Outputs!$A55&amp;F_Outputs!$B55,F_Outputs_Prep!$I$4:$I$327,0),MATCH(F_Outputs!G$2,F_Outputs_Prep!$B$4:$AH$4,0))</f>
        <v>0.80220000000000002</v>
      </c>
      <c r="H55" s="126">
        <f>INDEX(F_Outputs_Prep!$B$4:$AH$327,MATCH(F_Outputs!$A55&amp;F_Outputs!$B55,F_Outputs_Prep!$I$4:$I$327,0),MATCH(F_Outputs!H$2,F_Outputs_Prep!$B$4:$AH$4,0))</f>
        <v>0.85540000000000005</v>
      </c>
      <c r="I55" s="126">
        <f>INDEX(F_Outputs_Prep!$B$4:$AH$327,MATCH(F_Outputs!$A55&amp;F_Outputs!$B55,F_Outputs_Prep!$I$4:$I$327,0),MATCH(F_Outputs!I$2,F_Outputs_Prep!$B$4:$AH$4,0))</f>
        <v>0.94750000000000001</v>
      </c>
      <c r="J55" s="126">
        <f>INDEX(F_Outputs_Prep!$B$4:$AH$327,MATCH(F_Outputs!$A55&amp;F_Outputs!$B55,F_Outputs_Prep!$I$4:$I$327,0),MATCH(F_Outputs!J$2,F_Outputs_Prep!$B$4:$AH$4,0))</f>
        <v>1</v>
      </c>
      <c r="K55" s="126">
        <f>INDEX(F_Outputs_Prep!$B$4:$AH$327,MATCH(F_Outputs!$A55&amp;F_Outputs!$B55,F_Outputs_Prep!$I$4:$I$327,0),MATCH(F_Outputs!K$2,F_Outputs_Prep!$B$4:$AH$4,0))</f>
        <v>1</v>
      </c>
      <c r="L55" s="126">
        <f>INDEX(F_Outputs_Prep!$B$4:$AH$327,MATCH(F_Outputs!$A55&amp;F_Outputs!$B55,F_Outputs_Prep!$I$4:$I$327,0),MATCH(F_Outputs!L$2,F_Outputs_Prep!$B$4:$AH$4,0))</f>
        <v>1</v>
      </c>
      <c r="M55" s="126">
        <f>INDEX(F_Outputs_Prep!$B$4:$AH$327,MATCH(F_Outputs!$A55&amp;F_Outputs!$B55,F_Outputs_Prep!$I$4:$I$327,0),MATCH(F_Outputs!M$2,F_Outputs_Prep!$B$4:$AH$4,0))</f>
        <v>1</v>
      </c>
      <c r="N55" s="126">
        <f>INDEX(F_Outputs_Prep!$B$4:$AH$327,MATCH(F_Outputs!$A55&amp;F_Outputs!$B55,F_Outputs_Prep!$I$4:$I$327,0),MATCH(F_Outputs!N$2,F_Outputs_Prep!$B$4:$AH$4,0))</f>
        <v>1</v>
      </c>
      <c r="O55" s="126">
        <f>INDEX(F_Outputs_Prep!$B$4:$AH$327,MATCH(F_Outputs!$A55&amp;F_Outputs!$B55,F_Outputs_Prep!$I$4:$I$327,0),MATCH(F_Outputs!O$2,F_Outputs_Prep!$B$4:$AH$4,0))</f>
        <v>1</v>
      </c>
    </row>
    <row r="56" spans="1:15" x14ac:dyDescent="0.4">
      <c r="A56" s="89" t="s">
        <v>95</v>
      </c>
      <c r="B56" s="92" t="s">
        <v>534</v>
      </c>
      <c r="C56" s="92" t="s">
        <v>535</v>
      </c>
      <c r="D56" s="89" t="s">
        <v>527</v>
      </c>
      <c r="E56" s="89" t="s">
        <v>77</v>
      </c>
      <c r="F56" s="126">
        <f>INDEX(F_Outputs_Prep!$B$4:$AH$327,MATCH(F_Outputs!$A56&amp;F_Outputs!$B56,F_Outputs_Prep!$I$4:$I$327,0),MATCH(F_Outputs!F$2,F_Outputs_Prep!$B$4:$AH$4,0))</f>
        <v>14.15</v>
      </c>
      <c r="G56" s="126">
        <f>INDEX(F_Outputs_Prep!$B$4:$AH$327,MATCH(F_Outputs!$A56&amp;F_Outputs!$B56,F_Outputs_Prep!$I$4:$I$327,0),MATCH(F_Outputs!G$2,F_Outputs_Prep!$B$4:$AH$4,0))</f>
        <v>19.78</v>
      </c>
      <c r="H56" s="126">
        <f>INDEX(F_Outputs_Prep!$B$4:$AH$327,MATCH(F_Outputs!$A56&amp;F_Outputs!$B56,F_Outputs_Prep!$I$4:$I$327,0),MATCH(F_Outputs!H$2,F_Outputs_Prep!$B$4:$AH$4,0))</f>
        <v>14.46</v>
      </c>
      <c r="I56" s="126">
        <f>INDEX(F_Outputs_Prep!$B$4:$AH$327,MATCH(F_Outputs!$A56&amp;F_Outputs!$B56,F_Outputs_Prep!$I$4:$I$327,0),MATCH(F_Outputs!I$2,F_Outputs_Prep!$B$4:$AH$4,0))</f>
        <v>5.25</v>
      </c>
      <c r="J56" s="126">
        <f>INDEX(F_Outputs_Prep!$B$4:$AH$327,MATCH(F_Outputs!$A56&amp;F_Outputs!$B56,F_Outputs_Prep!$I$4:$I$327,0),MATCH(F_Outputs!J$2,F_Outputs_Prep!$B$4:$AH$4,0))</f>
        <v>0</v>
      </c>
      <c r="K56" s="126">
        <f>INDEX(F_Outputs_Prep!$B$4:$AH$327,MATCH(F_Outputs!$A56&amp;F_Outputs!$B56,F_Outputs_Prep!$I$4:$I$327,0),MATCH(F_Outputs!K$2,F_Outputs_Prep!$B$4:$AH$4,0))</f>
        <v>0</v>
      </c>
      <c r="L56" s="126">
        <f>INDEX(F_Outputs_Prep!$B$4:$AH$327,MATCH(F_Outputs!$A56&amp;F_Outputs!$B56,F_Outputs_Prep!$I$4:$I$327,0),MATCH(F_Outputs!L$2,F_Outputs_Prep!$B$4:$AH$4,0))</f>
        <v>0</v>
      </c>
      <c r="M56" s="126">
        <f>INDEX(F_Outputs_Prep!$B$4:$AH$327,MATCH(F_Outputs!$A56&amp;F_Outputs!$B56,F_Outputs_Prep!$I$4:$I$327,0),MATCH(F_Outputs!M$2,F_Outputs_Prep!$B$4:$AH$4,0))</f>
        <v>0</v>
      </c>
      <c r="N56" s="126">
        <f>INDEX(F_Outputs_Prep!$B$4:$AH$327,MATCH(F_Outputs!$A56&amp;F_Outputs!$B56,F_Outputs_Prep!$I$4:$I$327,0),MATCH(F_Outputs!N$2,F_Outputs_Prep!$B$4:$AH$4,0))</f>
        <v>0</v>
      </c>
      <c r="O56" s="126">
        <f>INDEX(F_Outputs_Prep!$B$4:$AH$327,MATCH(F_Outputs!$A56&amp;F_Outputs!$B56,F_Outputs_Prep!$I$4:$I$327,0),MATCH(F_Outputs!O$2,F_Outputs_Prep!$B$4:$AH$4,0))</f>
        <v>0</v>
      </c>
    </row>
    <row r="57" spans="1:15" x14ac:dyDescent="0.4">
      <c r="A57" s="89" t="s">
        <v>95</v>
      </c>
      <c r="B57" s="92" t="s">
        <v>536</v>
      </c>
      <c r="C57" s="92" t="s">
        <v>537</v>
      </c>
      <c r="D57" s="89" t="s">
        <v>76</v>
      </c>
      <c r="E57" s="89" t="s">
        <v>77</v>
      </c>
      <c r="F57" s="126">
        <f>INDEX(F_Outputs_Prep!$B$4:$AH$327,MATCH(F_Outputs!$A57&amp;F_Outputs!$B57,F_Outputs_Prep!$I$4:$I$327,0),MATCH(F_Outputs!F$2,F_Outputs_Prep!$B$4:$AH$4,0))</f>
        <v>27.89</v>
      </c>
      <c r="G57" s="126">
        <f>INDEX(F_Outputs_Prep!$B$4:$AH$327,MATCH(F_Outputs!$A57&amp;F_Outputs!$B57,F_Outputs_Prep!$I$4:$I$327,0),MATCH(F_Outputs!G$2,F_Outputs_Prep!$B$4:$AH$4,0))</f>
        <v>38.67</v>
      </c>
      <c r="H57" s="126">
        <f>INDEX(F_Outputs_Prep!$B$4:$AH$327,MATCH(F_Outputs!$A57&amp;F_Outputs!$B57,F_Outputs_Prep!$I$4:$I$327,0),MATCH(F_Outputs!H$2,F_Outputs_Prep!$B$4:$AH$4,0))</f>
        <v>31.97</v>
      </c>
      <c r="I57" s="126">
        <f>INDEX(F_Outputs_Prep!$B$4:$AH$327,MATCH(F_Outputs!$A57&amp;F_Outputs!$B57,F_Outputs_Prep!$I$4:$I$327,0),MATCH(F_Outputs!I$2,F_Outputs_Prep!$B$4:$AH$4,0))</f>
        <v>38.729999999999997</v>
      </c>
      <c r="J57" s="126">
        <f>INDEX(F_Outputs_Prep!$B$4:$AH$327,MATCH(F_Outputs!$A57&amp;F_Outputs!$B57,F_Outputs_Prep!$I$4:$I$327,0),MATCH(F_Outputs!J$2,F_Outputs_Prep!$B$4:$AH$4,0))</f>
        <v>39.72</v>
      </c>
      <c r="K57" s="126">
        <f>INDEX(F_Outputs_Prep!$B$4:$AH$327,MATCH(F_Outputs!$A57&amp;F_Outputs!$B57,F_Outputs_Prep!$I$4:$I$327,0),MATCH(F_Outputs!K$2,F_Outputs_Prep!$B$4:$AH$4,0))</f>
        <v>37.76</v>
      </c>
      <c r="L57" s="126">
        <f>INDEX(F_Outputs_Prep!$B$4:$AH$327,MATCH(F_Outputs!$A57&amp;F_Outputs!$B57,F_Outputs_Prep!$I$4:$I$327,0),MATCH(F_Outputs!L$2,F_Outputs_Prep!$B$4:$AH$4,0))</f>
        <v>35.78</v>
      </c>
      <c r="M57" s="126">
        <f>INDEX(F_Outputs_Prep!$B$4:$AH$327,MATCH(F_Outputs!$A57&amp;F_Outputs!$B57,F_Outputs_Prep!$I$4:$I$327,0),MATCH(F_Outputs!M$2,F_Outputs_Prep!$B$4:$AH$4,0))</f>
        <v>29.81</v>
      </c>
      <c r="N57" s="126">
        <f>INDEX(F_Outputs_Prep!$B$4:$AH$327,MATCH(F_Outputs!$A57&amp;F_Outputs!$B57,F_Outputs_Prep!$I$4:$I$327,0),MATCH(F_Outputs!N$2,F_Outputs_Prep!$B$4:$AH$4,0))</f>
        <v>25.93</v>
      </c>
      <c r="O57" s="126">
        <f>INDEX(F_Outputs_Prep!$B$4:$AH$327,MATCH(F_Outputs!$A57&amp;F_Outputs!$B57,F_Outputs_Prep!$I$4:$I$327,0),MATCH(F_Outputs!O$2,F_Outputs_Prep!$B$4:$AH$4,0))</f>
        <v>17.260000000000002</v>
      </c>
    </row>
    <row r="58" spans="1:15" x14ac:dyDescent="0.4">
      <c r="A58" s="89" t="s">
        <v>95</v>
      </c>
      <c r="B58" s="89" t="s">
        <v>538</v>
      </c>
      <c r="C58" s="89" t="s">
        <v>539</v>
      </c>
      <c r="D58" s="89" t="s">
        <v>76</v>
      </c>
      <c r="E58" s="89" t="s">
        <v>77</v>
      </c>
      <c r="F58" s="129">
        <f>INDEX(F_Outputs_Prep!$B$4:$AH$327,MATCH(F_Outputs!$A58&amp;F_Outputs!$B58,F_Outputs_Prep!$I$4:$I$327,0),MATCH(F_Outputs!F$2,F_Outputs_Prep!$B$4:$AH$4,0))</f>
        <v>1478</v>
      </c>
      <c r="G58" s="129">
        <f>INDEX(F_Outputs_Prep!$B$4:$AH$327,MATCH(F_Outputs!$A58&amp;F_Outputs!$B58,F_Outputs_Prep!$I$4:$I$327,0),MATCH(F_Outputs!G$2,F_Outputs_Prep!$B$4:$AH$4,0))</f>
        <v>2088</v>
      </c>
      <c r="H58" s="129">
        <f>INDEX(F_Outputs_Prep!$B$4:$AH$327,MATCH(F_Outputs!$A58&amp;F_Outputs!$B58,F_Outputs_Prep!$I$4:$I$327,0),MATCH(F_Outputs!H$2,F_Outputs_Prep!$B$4:$AH$4,0))</f>
        <v>1662</v>
      </c>
      <c r="I58" s="129">
        <f>INDEX(F_Outputs_Prep!$B$4:$AH$327,MATCH(F_Outputs!$A58&amp;F_Outputs!$B58,F_Outputs_Prep!$I$4:$I$327,0),MATCH(F_Outputs!I$2,F_Outputs_Prep!$B$4:$AH$4,0))</f>
        <v>2091</v>
      </c>
      <c r="J58" s="129">
        <f>INDEX(F_Outputs_Prep!$B$4:$AH$327,MATCH(F_Outputs!$A58&amp;F_Outputs!$B58,F_Outputs_Prep!$I$4:$I$327,0),MATCH(F_Outputs!J$2,F_Outputs_Prep!$B$4:$AH$4,0))</f>
        <v>2145</v>
      </c>
      <c r="K58" s="126">
        <f>INDEX(F_Outputs_Prep!$B$4:$AH$327,MATCH(F_Outputs!$A58&amp;F_Outputs!$B58,F_Outputs_Prep!$I$4:$I$327,0),MATCH(F_Outputs!K$2,F_Outputs_Prep!$B$4:$AH$4,0))</f>
        <v>2039</v>
      </c>
      <c r="L58" s="126">
        <f>INDEX(F_Outputs_Prep!$B$4:$AH$327,MATCH(F_Outputs!$A58&amp;F_Outputs!$B58,F_Outputs_Prep!$I$4:$I$327,0),MATCH(F_Outputs!L$2,F_Outputs_Prep!$B$4:$AH$4,0))</f>
        <v>1932</v>
      </c>
      <c r="M58" s="126">
        <f>INDEX(F_Outputs_Prep!$B$4:$AH$327,MATCH(F_Outputs!$A58&amp;F_Outputs!$B58,F_Outputs_Prep!$I$4:$I$327,0),MATCH(F_Outputs!M$2,F_Outputs_Prep!$B$4:$AH$4,0))</f>
        <v>1610</v>
      </c>
      <c r="N58" s="126">
        <f>INDEX(F_Outputs_Prep!$B$4:$AH$327,MATCH(F_Outputs!$A58&amp;F_Outputs!$B58,F_Outputs_Prep!$I$4:$I$327,0),MATCH(F_Outputs!N$2,F_Outputs_Prep!$B$4:$AH$4,0))</f>
        <v>1400</v>
      </c>
      <c r="O58" s="126">
        <f>INDEX(F_Outputs_Prep!$B$4:$AH$327,MATCH(F_Outputs!$A58&amp;F_Outputs!$B58,F_Outputs_Prep!$I$4:$I$327,0),MATCH(F_Outputs!O$2,F_Outputs_Prep!$B$4:$AH$4,0))</f>
        <v>932</v>
      </c>
    </row>
    <row r="59" spans="1:15" x14ac:dyDescent="0.4">
      <c r="A59" s="89" t="s">
        <v>95</v>
      </c>
      <c r="B59" s="89" t="s">
        <v>162</v>
      </c>
      <c r="C59" s="89" t="s">
        <v>554</v>
      </c>
      <c r="D59" s="89" t="s">
        <v>76</v>
      </c>
      <c r="E59" s="89" t="s">
        <v>77</v>
      </c>
      <c r="F59" s="126">
        <f>INDEX(F_Outputs_Prep!$B$4:$AH$327,MATCH(F_Outputs!$A59&amp;F_Outputs!$B59,F_Outputs_Prep!$I$4:$I$327,0),MATCH(F_Outputs!F$2,F_Outputs_Prep!$B$4:$AH$4,0))</f>
        <v>27</v>
      </c>
      <c r="G59" s="126">
        <f>INDEX(F_Outputs_Prep!$B$4:$AH$327,MATCH(F_Outputs!$A59&amp;F_Outputs!$B59,F_Outputs_Prep!$I$4:$I$327,0),MATCH(F_Outputs!G$2,F_Outputs_Prep!$B$4:$AH$4,0))</f>
        <v>35.64</v>
      </c>
      <c r="H59" s="126">
        <f>INDEX(F_Outputs_Prep!$B$4:$AH$327,MATCH(F_Outputs!$A59&amp;F_Outputs!$B59,F_Outputs_Prep!$I$4:$I$327,0),MATCH(F_Outputs!H$2,F_Outputs_Prep!$B$4:$AH$4,0))</f>
        <v>29.02</v>
      </c>
      <c r="I59" s="126">
        <f>INDEX(F_Outputs_Prep!$B$4:$AH$327,MATCH(F_Outputs!$A59&amp;F_Outputs!$B59,F_Outputs_Prep!$I$4:$I$327,0),MATCH(F_Outputs!I$2,F_Outputs_Prep!$B$4:$AH$4,0))</f>
        <v>38.76</v>
      </c>
      <c r="J59" s="126" t="str">
        <f>INDEX(F_Outputs_Prep!$B$4:$AH$327,MATCH(F_Outputs!$A59&amp;F_Outputs!$B59,F_Outputs_Prep!$I$4:$I$327,0),MATCH(F_Outputs!J$2,F_Outputs_Prep!$B$4:$AH$4,0))</f>
        <v>##BLANK</v>
      </c>
      <c r="K59" s="93" t="str">
        <f>INDEX(F_Outputs_Prep!$B$4:$AH$327,MATCH(F_Outputs!$A59&amp;F_Outputs!$B59,F_Outputs_Prep!$I$4:$I$327,0),MATCH(F_Outputs!K$2,F_Outputs_Prep!$B$4:$AH$4,0))</f>
        <v>##BLANK</v>
      </c>
      <c r="L59" s="93" t="str">
        <f>INDEX(F_Outputs_Prep!$B$4:$AH$327,MATCH(F_Outputs!$A59&amp;F_Outputs!$B59,F_Outputs_Prep!$I$4:$I$327,0),MATCH(F_Outputs!L$2,F_Outputs_Prep!$B$4:$AH$4,0))</f>
        <v>##BLANK</v>
      </c>
      <c r="M59" s="93" t="str">
        <f>INDEX(F_Outputs_Prep!$B$4:$AH$327,MATCH(F_Outputs!$A59&amp;F_Outputs!$B59,F_Outputs_Prep!$I$4:$I$327,0),MATCH(F_Outputs!M$2,F_Outputs_Prep!$B$4:$AH$4,0))</f>
        <v>##BLANK</v>
      </c>
      <c r="N59" s="93" t="str">
        <f>INDEX(F_Outputs_Prep!$B$4:$AH$327,MATCH(F_Outputs!$A59&amp;F_Outputs!$B59,F_Outputs_Prep!$I$4:$I$327,0),MATCH(F_Outputs!N$2,F_Outputs_Prep!$B$4:$AH$4,0))</f>
        <v>##BLANK</v>
      </c>
      <c r="O59" s="93" t="str">
        <f>INDEX(F_Outputs_Prep!$B$4:$AH$327,MATCH(F_Outputs!$A59&amp;F_Outputs!$B59,F_Outputs_Prep!$I$4:$I$327,0),MATCH(F_Outputs!O$2,F_Outputs_Prep!$B$4:$AH$4,0))</f>
        <v>##BLANK</v>
      </c>
    </row>
    <row r="60" spans="1:15" x14ac:dyDescent="0.4">
      <c r="A60" s="89" t="s">
        <v>95</v>
      </c>
      <c r="B60" s="89" t="s">
        <v>172</v>
      </c>
      <c r="C60" s="89" t="s">
        <v>544</v>
      </c>
      <c r="D60" s="89" t="s">
        <v>76</v>
      </c>
      <c r="E60" s="89" t="s">
        <v>77</v>
      </c>
      <c r="F60" s="126">
        <f>INDEX(F_Outputs_Prep!$B$4:$AH$327,MATCH(F_Outputs!$A60&amp;F_Outputs!$B60,F_Outputs_Prep!$I$4:$I$327,0),MATCH(F_Outputs!F$2,F_Outputs_Prep!$B$4:$AH$4,0))</f>
        <v>1269</v>
      </c>
      <c r="G60" s="126">
        <f>INDEX(F_Outputs_Prep!$B$4:$AH$327,MATCH(F_Outputs!$A60&amp;F_Outputs!$B60,F_Outputs_Prep!$I$4:$I$327,0),MATCH(F_Outputs!G$2,F_Outputs_Prep!$B$4:$AH$4,0))</f>
        <v>1675</v>
      </c>
      <c r="H60" s="126">
        <f>INDEX(F_Outputs_Prep!$B$4:$AH$327,MATCH(F_Outputs!$A60&amp;F_Outputs!$B60,F_Outputs_Prep!$I$4:$I$327,0),MATCH(F_Outputs!H$2,F_Outputs_Prep!$B$4:$AH$4,0))</f>
        <v>1422</v>
      </c>
      <c r="I60" s="126">
        <f>INDEX(F_Outputs_Prep!$B$4:$AH$327,MATCH(F_Outputs!$A60&amp;F_Outputs!$B60,F_Outputs_Prep!$I$4:$I$327,0),MATCH(F_Outputs!I$2,F_Outputs_Prep!$B$4:$AH$4,0))</f>
        <v>1899</v>
      </c>
      <c r="J60" s="126" t="str">
        <f>INDEX(F_Outputs_Prep!$B$4:$AH$327,MATCH(F_Outputs!$A60&amp;F_Outputs!$B60,F_Outputs_Prep!$I$4:$I$327,0),MATCH(F_Outputs!J$2,F_Outputs_Prep!$B$4:$AH$4,0))</f>
        <v>##BLANK</v>
      </c>
      <c r="K60" s="93" t="str">
        <f>INDEX(F_Outputs_Prep!$B$4:$AH$327,MATCH(F_Outputs!$A60&amp;F_Outputs!$B60,F_Outputs_Prep!$I$4:$I$327,0),MATCH(F_Outputs!K$2,F_Outputs_Prep!$B$4:$AH$4,0))</f>
        <v>##BLANK</v>
      </c>
      <c r="L60" s="93" t="str">
        <f>INDEX(F_Outputs_Prep!$B$4:$AH$327,MATCH(F_Outputs!$A60&amp;F_Outputs!$B60,F_Outputs_Prep!$I$4:$I$327,0),MATCH(F_Outputs!L$2,F_Outputs_Prep!$B$4:$AH$4,0))</f>
        <v>##BLANK</v>
      </c>
      <c r="M60" s="93" t="str">
        <f>INDEX(F_Outputs_Prep!$B$4:$AH$327,MATCH(F_Outputs!$A60&amp;F_Outputs!$B60,F_Outputs_Prep!$I$4:$I$327,0),MATCH(F_Outputs!M$2,F_Outputs_Prep!$B$4:$AH$4,0))</f>
        <v>##BLANK</v>
      </c>
      <c r="N60" s="93" t="str">
        <f>INDEX(F_Outputs_Prep!$B$4:$AH$327,MATCH(F_Outputs!$A60&amp;F_Outputs!$B60,F_Outputs_Prep!$I$4:$I$327,0),MATCH(F_Outputs!N$2,F_Outputs_Prep!$B$4:$AH$4,0))</f>
        <v>##BLANK</v>
      </c>
      <c r="O60" s="93" t="str">
        <f>INDEX(F_Outputs_Prep!$B$4:$AH$327,MATCH(F_Outputs!$A60&amp;F_Outputs!$B60,F_Outputs_Prep!$I$4:$I$327,0),MATCH(F_Outputs!O$2,F_Outputs_Prep!$B$4:$AH$4,0))</f>
        <v>##BLANK</v>
      </c>
    </row>
    <row r="61" spans="1:15" x14ac:dyDescent="0.4">
      <c r="A61" s="89" t="s">
        <v>95</v>
      </c>
      <c r="B61" s="89" t="s">
        <v>188</v>
      </c>
      <c r="C61" s="89" t="s">
        <v>545</v>
      </c>
      <c r="D61" s="89" t="s">
        <v>76</v>
      </c>
      <c r="E61" s="89" t="s">
        <v>77</v>
      </c>
      <c r="F61" s="126">
        <f>INDEX(F_Outputs_Prep!$B$4:$AH$327,MATCH(F_Outputs!$A61&amp;F_Outputs!$B61,F_Outputs_Prep!$I$4:$I$327,0),MATCH(F_Outputs!F$2,F_Outputs_Prep!$B$4:$AH$4,0))</f>
        <v>47</v>
      </c>
      <c r="G61" s="126">
        <f>INDEX(F_Outputs_Prep!$B$4:$AH$327,MATCH(F_Outputs!$A61&amp;F_Outputs!$B61,F_Outputs_Prep!$I$4:$I$327,0),MATCH(F_Outputs!G$2,F_Outputs_Prep!$B$4:$AH$4,0))</f>
        <v>47</v>
      </c>
      <c r="H61" s="126">
        <f>INDEX(F_Outputs_Prep!$B$4:$AH$327,MATCH(F_Outputs!$A61&amp;F_Outputs!$B61,F_Outputs_Prep!$I$4:$I$327,0),MATCH(F_Outputs!H$2,F_Outputs_Prep!$B$4:$AH$4,0))</f>
        <v>49</v>
      </c>
      <c r="I61" s="126">
        <f>INDEX(F_Outputs_Prep!$B$4:$AH$327,MATCH(F_Outputs!$A61&amp;F_Outputs!$B61,F_Outputs_Prep!$I$4:$I$327,0),MATCH(F_Outputs!I$2,F_Outputs_Prep!$B$4:$AH$4,0))</f>
        <v>49</v>
      </c>
      <c r="J61" s="126" t="str">
        <f>INDEX(F_Outputs_Prep!$B$4:$AH$327,MATCH(F_Outputs!$A61&amp;F_Outputs!$B61,F_Outputs_Prep!$I$4:$I$327,0),MATCH(F_Outputs!J$2,F_Outputs_Prep!$B$4:$AH$4,0))</f>
        <v>##BLANK</v>
      </c>
      <c r="K61" s="93" t="str">
        <f>INDEX(F_Outputs_Prep!$B$4:$AH$327,MATCH(F_Outputs!$A61&amp;F_Outputs!$B61,F_Outputs_Prep!$I$4:$I$327,0),MATCH(F_Outputs!K$2,F_Outputs_Prep!$B$4:$AH$4,0))</f>
        <v>##BLANK</v>
      </c>
      <c r="L61" s="93" t="str">
        <f>INDEX(F_Outputs_Prep!$B$4:$AH$327,MATCH(F_Outputs!$A61&amp;F_Outputs!$B61,F_Outputs_Prep!$I$4:$I$327,0),MATCH(F_Outputs!L$2,F_Outputs_Prep!$B$4:$AH$4,0))</f>
        <v>##BLANK</v>
      </c>
      <c r="M61" s="93" t="str">
        <f>INDEX(F_Outputs_Prep!$B$4:$AH$327,MATCH(F_Outputs!$A61&amp;F_Outputs!$B61,F_Outputs_Prep!$I$4:$I$327,0),MATCH(F_Outputs!M$2,F_Outputs_Prep!$B$4:$AH$4,0))</f>
        <v>##BLANK</v>
      </c>
      <c r="N61" s="93" t="str">
        <f>INDEX(F_Outputs_Prep!$B$4:$AH$327,MATCH(F_Outputs!$A61&amp;F_Outputs!$B61,F_Outputs_Prep!$I$4:$I$327,0),MATCH(F_Outputs!N$2,F_Outputs_Prep!$B$4:$AH$4,0))</f>
        <v>##BLANK</v>
      </c>
      <c r="O61" s="93" t="str">
        <f>INDEX(F_Outputs_Prep!$B$4:$AH$327,MATCH(F_Outputs!$A61&amp;F_Outputs!$B61,F_Outputs_Prep!$I$4:$I$327,0),MATCH(F_Outputs!O$2,F_Outputs_Prep!$B$4:$AH$4,0))</f>
        <v>##BLANK</v>
      </c>
    </row>
    <row r="62" spans="1:15" x14ac:dyDescent="0.4">
      <c r="A62" s="89" t="s">
        <v>95</v>
      </c>
      <c r="B62" s="89" t="s">
        <v>198</v>
      </c>
      <c r="C62" s="89" t="s">
        <v>546</v>
      </c>
      <c r="D62" s="89" t="s">
        <v>91</v>
      </c>
      <c r="E62" s="89" t="s">
        <v>77</v>
      </c>
      <c r="F62" s="93">
        <f>INDEX(F_Outputs_Prep!$B$4:$AH$327,MATCH(F_Outputs!$A62&amp;F_Outputs!$B62,F_Outputs_Prep!$I$4:$I$327,0),MATCH(F_Outputs!F$2,F_Outputs_Prep!$B$4:$AH$4,0))</f>
        <v>0</v>
      </c>
      <c r="G62" s="93">
        <f>INDEX(F_Outputs_Prep!$B$4:$AH$327,MATCH(F_Outputs!$A62&amp;F_Outputs!$B62,F_Outputs_Prep!$I$4:$I$327,0),MATCH(F_Outputs!G$2,F_Outputs_Prep!$B$4:$AH$4,0))</f>
        <v>0.90239999999999998</v>
      </c>
      <c r="H62" s="93">
        <f>INDEX(F_Outputs_Prep!$B$4:$AH$327,MATCH(F_Outputs!$A62&amp;F_Outputs!$B62,F_Outputs_Prep!$I$4:$I$327,0),MATCH(F_Outputs!H$2,F_Outputs_Prep!$B$4:$AH$4,0))</f>
        <v>0.91</v>
      </c>
      <c r="I62" s="93">
        <f>INDEX(F_Outputs_Prep!$B$4:$AH$327,MATCH(F_Outputs!$A62&amp;F_Outputs!$B62,F_Outputs_Prep!$I$4:$I$327,0),MATCH(F_Outputs!I$2,F_Outputs_Prep!$B$4:$AH$4,0))</f>
        <v>0.94740000000000002</v>
      </c>
      <c r="J62" s="126" t="str">
        <f>INDEX(F_Outputs_Prep!$B$4:$AH$327,MATCH(F_Outputs!$A62&amp;F_Outputs!$B62,F_Outputs_Prep!$I$4:$I$327,0),MATCH(F_Outputs!J$2,F_Outputs_Prep!$B$4:$AH$4,0))</f>
        <v>##BLANK</v>
      </c>
      <c r="K62" s="93" t="str">
        <f>INDEX(F_Outputs_Prep!$B$4:$AH$327,MATCH(F_Outputs!$A62&amp;F_Outputs!$B62,F_Outputs_Prep!$I$4:$I$327,0),MATCH(F_Outputs!K$2,F_Outputs_Prep!$B$4:$AH$4,0))</f>
        <v>##BLANK</v>
      </c>
      <c r="L62" s="93" t="str">
        <f>INDEX(F_Outputs_Prep!$B$4:$AH$327,MATCH(F_Outputs!$A62&amp;F_Outputs!$B62,F_Outputs_Prep!$I$4:$I$327,0),MATCH(F_Outputs!L$2,F_Outputs_Prep!$B$4:$AH$4,0))</f>
        <v>##BLANK</v>
      </c>
      <c r="M62" s="93" t="str">
        <f>INDEX(F_Outputs_Prep!$B$4:$AH$327,MATCH(F_Outputs!$A62&amp;F_Outputs!$B62,F_Outputs_Prep!$I$4:$I$327,0),MATCH(F_Outputs!M$2,F_Outputs_Prep!$B$4:$AH$4,0))</f>
        <v>##BLANK</v>
      </c>
      <c r="N62" s="93" t="str">
        <f>INDEX(F_Outputs_Prep!$B$4:$AH$327,MATCH(F_Outputs!$A62&amp;F_Outputs!$B62,F_Outputs_Prep!$I$4:$I$327,0),MATCH(F_Outputs!N$2,F_Outputs_Prep!$B$4:$AH$4,0))</f>
        <v>##BLANK</v>
      </c>
      <c r="O62" s="93" t="str">
        <f>INDEX(F_Outputs_Prep!$B$4:$AH$327,MATCH(F_Outputs!$A62&amp;F_Outputs!$B62,F_Outputs_Prep!$I$4:$I$327,0),MATCH(F_Outputs!O$2,F_Outputs_Prep!$B$4:$AH$4,0))</f>
        <v>##BLANK</v>
      </c>
    </row>
    <row r="63" spans="1:15" x14ac:dyDescent="0.4">
      <c r="A63" s="89" t="s">
        <v>95</v>
      </c>
      <c r="B63" s="89" t="s">
        <v>555</v>
      </c>
      <c r="C63" s="89" t="s">
        <v>556</v>
      </c>
      <c r="D63" s="89" t="s">
        <v>330</v>
      </c>
      <c r="E63" s="89" t="s">
        <v>77</v>
      </c>
      <c r="F63" s="93" t="s">
        <v>557</v>
      </c>
      <c r="G63" s="93" t="s">
        <v>557</v>
      </c>
      <c r="H63" s="93" t="s">
        <v>557</v>
      </c>
      <c r="I63" s="93" t="s">
        <v>557</v>
      </c>
      <c r="J63" s="93" t="s">
        <v>557</v>
      </c>
      <c r="K63" s="93" t="s">
        <v>557</v>
      </c>
      <c r="L63" s="93" t="s">
        <v>557</v>
      </c>
      <c r="M63" s="93" t="s">
        <v>557</v>
      </c>
      <c r="N63" s="93" t="s">
        <v>557</v>
      </c>
      <c r="O63" s="93" t="s">
        <v>557</v>
      </c>
    </row>
    <row r="64" spans="1:15" x14ac:dyDescent="0.4">
      <c r="A64" s="89" t="s">
        <v>95</v>
      </c>
      <c r="B64" s="89" t="s">
        <v>558</v>
      </c>
      <c r="C64" s="92" t="s">
        <v>559</v>
      </c>
      <c r="D64" s="89" t="s">
        <v>330</v>
      </c>
      <c r="E64" s="89" t="s">
        <v>77</v>
      </c>
      <c r="F64" s="93" t="s">
        <v>560</v>
      </c>
      <c r="G64" s="93" t="s">
        <v>560</v>
      </c>
      <c r="H64" s="93" t="s">
        <v>560</v>
      </c>
      <c r="I64" s="93" t="s">
        <v>560</v>
      </c>
      <c r="J64" s="93" t="s">
        <v>560</v>
      </c>
      <c r="K64" s="93" t="s">
        <v>560</v>
      </c>
      <c r="L64" s="93" t="s">
        <v>560</v>
      </c>
      <c r="M64" s="93" t="s">
        <v>560</v>
      </c>
      <c r="N64" s="93" t="s">
        <v>560</v>
      </c>
      <c r="O64" s="93" t="s">
        <v>560</v>
      </c>
    </row>
    <row r="65" spans="1:15" x14ac:dyDescent="0.4">
      <c r="A65" s="89" t="s">
        <v>95</v>
      </c>
      <c r="B65" s="92" t="s">
        <v>561</v>
      </c>
      <c r="C65" s="92" t="s">
        <v>562</v>
      </c>
      <c r="D65" s="89" t="s">
        <v>330</v>
      </c>
      <c r="E65" s="89" t="s">
        <v>77</v>
      </c>
      <c r="F65" s="93" t="s">
        <v>550</v>
      </c>
      <c r="G65" s="93" t="s">
        <v>550</v>
      </c>
      <c r="H65" s="93" t="s">
        <v>550</v>
      </c>
      <c r="I65" s="93" t="s">
        <v>550</v>
      </c>
      <c r="J65" s="93" t="s">
        <v>550</v>
      </c>
      <c r="K65" s="93" t="s">
        <v>550</v>
      </c>
      <c r="L65" s="93" t="s">
        <v>550</v>
      </c>
      <c r="M65" s="93" t="s">
        <v>550</v>
      </c>
      <c r="N65" s="93" t="s">
        <v>550</v>
      </c>
      <c r="O65" s="93" t="s">
        <v>550</v>
      </c>
    </row>
    <row r="66" spans="1:15" x14ac:dyDescent="0.4">
      <c r="A66" s="89" t="s">
        <v>95</v>
      </c>
      <c r="B66" s="92" t="s">
        <v>563</v>
      </c>
      <c r="C66" s="92" t="s">
        <v>564</v>
      </c>
      <c r="D66" s="89" t="s">
        <v>565</v>
      </c>
      <c r="E66" s="89" t="s">
        <v>77</v>
      </c>
      <c r="F66" s="93">
        <v>0</v>
      </c>
      <c r="G66" s="93">
        <v>0</v>
      </c>
      <c r="H66" s="93">
        <v>0</v>
      </c>
      <c r="I66" s="93">
        <v>0</v>
      </c>
      <c r="J66" s="93">
        <v>0</v>
      </c>
      <c r="K66" s="93">
        <v>0</v>
      </c>
      <c r="L66" s="93">
        <v>0</v>
      </c>
      <c r="M66" s="93">
        <v>0</v>
      </c>
      <c r="N66" s="93">
        <v>0</v>
      </c>
      <c r="O66" s="93">
        <v>0</v>
      </c>
    </row>
    <row r="67" spans="1:15" x14ac:dyDescent="0.4">
      <c r="A67" s="89" t="s">
        <v>96</v>
      </c>
      <c r="B67" s="89" t="s">
        <v>254</v>
      </c>
      <c r="C67" s="89" t="s">
        <v>171</v>
      </c>
      <c r="D67" s="89" t="s">
        <v>76</v>
      </c>
      <c r="E67" s="89" t="s">
        <v>77</v>
      </c>
      <c r="F67" s="126" t="str">
        <f>INDEX(F_Outputs_Prep!$B$4:$AH$327,MATCH(F_Outputs!$A67&amp;F_Outputs!$B67,F_Outputs_Prep!$I$4:$I$327,0),MATCH(F_Outputs!F$2,F_Outputs_Prep!$B$4:$AH$4,0))</f>
        <v>##BLANK</v>
      </c>
      <c r="G67" s="126" t="str">
        <f>INDEX(F_Outputs_Prep!$B$4:$AH$327,MATCH(F_Outputs!$A67&amp;F_Outputs!$B67,F_Outputs_Prep!$I$4:$I$327,0),MATCH(F_Outputs!G$2,F_Outputs_Prep!$B$4:$AH$4,0))</f>
        <v>##BLANK</v>
      </c>
      <c r="H67" s="126" t="str">
        <f>INDEX(F_Outputs_Prep!$B$4:$AH$327,MATCH(F_Outputs!$A67&amp;F_Outputs!$B67,F_Outputs_Prep!$I$4:$I$327,0),MATCH(F_Outputs!H$2,F_Outputs_Prep!$B$4:$AH$4,0))</f>
        <v>##BLANK</v>
      </c>
      <c r="I67" s="126" t="str">
        <f>INDEX(F_Outputs_Prep!$B$4:$AH$327,MATCH(F_Outputs!$A67&amp;F_Outputs!$B67,F_Outputs_Prep!$I$4:$I$327,0),MATCH(F_Outputs!I$2,F_Outputs_Prep!$B$4:$AH$4,0))</f>
        <v>##BLANK</v>
      </c>
      <c r="J67" s="126" t="str">
        <f>INDEX(F_Outputs_Prep!$B$4:$AH$327,MATCH(F_Outputs!$A67&amp;F_Outputs!$B67,F_Outputs_Prep!$I$4:$I$327,0),MATCH(F_Outputs!J$2,F_Outputs_Prep!$B$4:$AH$4,0))</f>
        <v>##BLANK</v>
      </c>
      <c r="K67" s="126">
        <f>INDEX(F_Outputs_Prep!$B$4:$AH$327,MATCH(F_Outputs!$A67&amp;F_Outputs!$B67,F_Outputs_Prep!$I$4:$I$327,0),MATCH(F_Outputs!K$2,F_Outputs_Prep!$B$4:$AH$4,0))</f>
        <v>30232</v>
      </c>
      <c r="L67" s="126">
        <f>INDEX(F_Outputs_Prep!$B$4:$AH$327,MATCH(F_Outputs!$A67&amp;F_Outputs!$B67,F_Outputs_Prep!$I$4:$I$327,0),MATCH(F_Outputs!L$2,F_Outputs_Prep!$B$4:$AH$4,0))</f>
        <v>28762</v>
      </c>
      <c r="M67" s="126">
        <f>INDEX(F_Outputs_Prep!$B$4:$AH$327,MATCH(F_Outputs!$A67&amp;F_Outputs!$B67,F_Outputs_Prep!$I$4:$I$327,0),MATCH(F_Outputs!M$2,F_Outputs_Prep!$B$4:$AH$4,0))</f>
        <v>27057</v>
      </c>
      <c r="N67" s="126">
        <f>INDEX(F_Outputs_Prep!$B$4:$AH$327,MATCH(F_Outputs!$A67&amp;F_Outputs!$B67,F_Outputs_Prep!$I$4:$I$327,0),MATCH(F_Outputs!N$2,F_Outputs_Prep!$B$4:$AH$4,0))</f>
        <v>25337</v>
      </c>
      <c r="O67" s="126">
        <f>INDEX(F_Outputs_Prep!$B$4:$AH$327,MATCH(F_Outputs!$A67&amp;F_Outputs!$B67,F_Outputs_Prep!$I$4:$I$327,0),MATCH(F_Outputs!O$2,F_Outputs_Prep!$B$4:$AH$4,0))</f>
        <v>21896</v>
      </c>
    </row>
    <row r="68" spans="1:15" x14ac:dyDescent="0.4">
      <c r="A68" s="89" t="s">
        <v>96</v>
      </c>
      <c r="B68" s="89" t="s">
        <v>255</v>
      </c>
      <c r="C68" s="89" t="s">
        <v>207</v>
      </c>
      <c r="D68" s="89" t="s">
        <v>76</v>
      </c>
      <c r="E68" s="89" t="s">
        <v>77</v>
      </c>
      <c r="F68" s="126" t="str">
        <f>INDEX(F_Outputs_Prep!$B$4:$AH$327,MATCH(F_Outputs!$A68&amp;F_Outputs!$B68,F_Outputs_Prep!$I$4:$I$327,0),MATCH(F_Outputs!F$2,F_Outputs_Prep!$B$4:$AH$4,0))</f>
        <v>##BLANK</v>
      </c>
      <c r="G68" s="126" t="str">
        <f>INDEX(F_Outputs_Prep!$B$4:$AH$327,MATCH(F_Outputs!$A68&amp;F_Outputs!$B68,F_Outputs_Prep!$I$4:$I$327,0),MATCH(F_Outputs!G$2,F_Outputs_Prep!$B$4:$AH$4,0))</f>
        <v>##BLANK</v>
      </c>
      <c r="H68" s="126" t="str">
        <f>INDEX(F_Outputs_Prep!$B$4:$AH$327,MATCH(F_Outputs!$A68&amp;F_Outputs!$B68,F_Outputs_Prep!$I$4:$I$327,0),MATCH(F_Outputs!H$2,F_Outputs_Prep!$B$4:$AH$4,0))</f>
        <v>##BLANK</v>
      </c>
      <c r="I68" s="126" t="str">
        <f>INDEX(F_Outputs_Prep!$B$4:$AH$327,MATCH(F_Outputs!$A68&amp;F_Outputs!$B68,F_Outputs_Prep!$I$4:$I$327,0),MATCH(F_Outputs!I$2,F_Outputs_Prep!$B$4:$AH$4,0))</f>
        <v>##BLANK</v>
      </c>
      <c r="J68" s="126" t="str">
        <f>INDEX(F_Outputs_Prep!$B$4:$AH$327,MATCH(F_Outputs!$A68&amp;F_Outputs!$B68,F_Outputs_Prep!$I$4:$I$327,0),MATCH(F_Outputs!J$2,F_Outputs_Prep!$B$4:$AH$4,0))</f>
        <v>##BLANK</v>
      </c>
      <c r="K68" s="126">
        <f>INDEX(F_Outputs_Prep!$B$4:$AH$327,MATCH(F_Outputs!$A68&amp;F_Outputs!$B68,F_Outputs_Prep!$I$4:$I$327,0),MATCH(F_Outputs!K$2,F_Outputs_Prep!$B$4:$AH$4,0))</f>
        <v>1564</v>
      </c>
      <c r="L68" s="126">
        <f>INDEX(F_Outputs_Prep!$B$4:$AH$327,MATCH(F_Outputs!$A68&amp;F_Outputs!$B68,F_Outputs_Prep!$I$4:$I$327,0),MATCH(F_Outputs!L$2,F_Outputs_Prep!$B$4:$AH$4,0))</f>
        <v>1564</v>
      </c>
      <c r="M68" s="126">
        <f>INDEX(F_Outputs_Prep!$B$4:$AH$327,MATCH(F_Outputs!$A68&amp;F_Outputs!$B68,F_Outputs_Prep!$I$4:$I$327,0),MATCH(F_Outputs!M$2,F_Outputs_Prep!$B$4:$AH$4,0))</f>
        <v>1564</v>
      </c>
      <c r="N68" s="126">
        <f>INDEX(F_Outputs_Prep!$B$4:$AH$327,MATCH(F_Outputs!$A68&amp;F_Outputs!$B68,F_Outputs_Prep!$I$4:$I$327,0),MATCH(F_Outputs!N$2,F_Outputs_Prep!$B$4:$AH$4,0))</f>
        <v>1564</v>
      </c>
      <c r="O68" s="126">
        <f>INDEX(F_Outputs_Prep!$B$4:$AH$327,MATCH(F_Outputs!$A68&amp;F_Outputs!$B68,F_Outputs_Prep!$I$4:$I$327,0),MATCH(F_Outputs!O$2,F_Outputs_Prep!$B$4:$AH$4,0))</f>
        <v>1564</v>
      </c>
    </row>
    <row r="69" spans="1:15" x14ac:dyDescent="0.4">
      <c r="A69" s="89" t="s">
        <v>96</v>
      </c>
      <c r="B69" s="89" t="s">
        <v>250</v>
      </c>
      <c r="C69" s="89" t="s">
        <v>252</v>
      </c>
      <c r="D69" s="89" t="s">
        <v>76</v>
      </c>
      <c r="E69" s="89" t="s">
        <v>77</v>
      </c>
      <c r="F69" s="126" t="str">
        <f>INDEX(F_Outputs_Prep!$B$4:$AH$327,MATCH(F_Outputs!$A69&amp;F_Outputs!$B69,F_Outputs_Prep!$I$4:$I$327,0),MATCH(F_Outputs!F$2,F_Outputs_Prep!$B$4:$AH$4,0))</f>
        <v>##BLANK</v>
      </c>
      <c r="G69" s="126" t="str">
        <f>INDEX(F_Outputs_Prep!$B$4:$AH$327,MATCH(F_Outputs!$A69&amp;F_Outputs!$B69,F_Outputs_Prep!$I$4:$I$327,0),MATCH(F_Outputs!G$2,F_Outputs_Prep!$B$4:$AH$4,0))</f>
        <v>##BLANK</v>
      </c>
      <c r="H69" s="126" t="str">
        <f>INDEX(F_Outputs_Prep!$B$4:$AH$327,MATCH(F_Outputs!$A69&amp;F_Outputs!$B69,F_Outputs_Prep!$I$4:$I$327,0),MATCH(F_Outputs!H$2,F_Outputs_Prep!$B$4:$AH$4,0))</f>
        <v>##BLANK</v>
      </c>
      <c r="I69" s="126" t="str">
        <f>INDEX(F_Outputs_Prep!$B$4:$AH$327,MATCH(F_Outputs!$A69&amp;F_Outputs!$B69,F_Outputs_Prep!$I$4:$I$327,0),MATCH(F_Outputs!I$2,F_Outputs_Prep!$B$4:$AH$4,0))</f>
        <v>##BLANK</v>
      </c>
      <c r="J69" s="126" t="str">
        <f>INDEX(F_Outputs_Prep!$B$4:$AH$327,MATCH(F_Outputs!$A69&amp;F_Outputs!$B69,F_Outputs_Prep!$I$4:$I$327,0),MATCH(F_Outputs!J$2,F_Outputs_Prep!$B$4:$AH$4,0))</f>
        <v>##BLANK</v>
      </c>
      <c r="K69" s="126" t="str">
        <f>INDEX(F_Outputs_Prep!$B$4:$AH$327,MATCH(F_Outputs!$A69&amp;F_Outputs!$B69,F_Outputs_Prep!$I$4:$I$327,0),MATCH(F_Outputs!K$2,F_Outputs_Prep!$B$4:$AH$4,0))</f>
        <v>##BLANK</v>
      </c>
      <c r="L69" s="126" t="str">
        <f>INDEX(F_Outputs_Prep!$B$4:$AH$327,MATCH(F_Outputs!$A69&amp;F_Outputs!$B69,F_Outputs_Prep!$I$4:$I$327,0),MATCH(F_Outputs!L$2,F_Outputs_Prep!$B$4:$AH$4,0))</f>
        <v>##BLANK</v>
      </c>
      <c r="M69" s="126" t="str">
        <f>INDEX(F_Outputs_Prep!$B$4:$AH$327,MATCH(F_Outputs!$A69&amp;F_Outputs!$B69,F_Outputs_Prep!$I$4:$I$327,0),MATCH(F_Outputs!M$2,F_Outputs_Prep!$B$4:$AH$4,0))</f>
        <v>##BLANK</v>
      </c>
      <c r="N69" s="126" t="str">
        <f>INDEX(F_Outputs_Prep!$B$4:$AH$327,MATCH(F_Outputs!$A69&amp;F_Outputs!$B69,F_Outputs_Prep!$I$4:$I$327,0),MATCH(F_Outputs!N$2,F_Outputs_Prep!$B$4:$AH$4,0))</f>
        <v>##BLANK</v>
      </c>
      <c r="O69" s="126" t="str">
        <f>INDEX(F_Outputs_Prep!$B$4:$AH$327,MATCH(F_Outputs!$A69&amp;F_Outputs!$B69,F_Outputs_Prep!$I$4:$I$327,0),MATCH(F_Outputs!O$2,F_Outputs_Prep!$B$4:$AH$4,0))</f>
        <v>##BLANK</v>
      </c>
    </row>
    <row r="70" spans="1:15" x14ac:dyDescent="0.4">
      <c r="A70" s="89" t="s">
        <v>96</v>
      </c>
      <c r="B70" s="89" t="s">
        <v>253</v>
      </c>
      <c r="C70" s="89" t="s">
        <v>208</v>
      </c>
      <c r="D70" s="89" t="s">
        <v>91</v>
      </c>
      <c r="E70" s="89" t="s">
        <v>77</v>
      </c>
      <c r="F70" s="126" t="str">
        <f>INDEX(F_Outputs_Prep!$B$4:$AH$327,MATCH(F_Outputs!$A70&amp;F_Outputs!$B70,F_Outputs_Prep!$I$4:$I$327,0),MATCH(F_Outputs!F$2,F_Outputs_Prep!$B$4:$AH$4,0))</f>
        <v>##BLANK</v>
      </c>
      <c r="G70" s="126" t="str">
        <f>INDEX(F_Outputs_Prep!$B$4:$AH$327,MATCH(F_Outputs!$A70&amp;F_Outputs!$B70,F_Outputs_Prep!$I$4:$I$327,0),MATCH(F_Outputs!G$2,F_Outputs_Prep!$B$4:$AH$4,0))</f>
        <v>##BLANK</v>
      </c>
      <c r="H70" s="126" t="str">
        <f>INDEX(F_Outputs_Prep!$B$4:$AH$327,MATCH(F_Outputs!$A70&amp;F_Outputs!$B70,F_Outputs_Prep!$I$4:$I$327,0),MATCH(F_Outputs!H$2,F_Outputs_Prep!$B$4:$AH$4,0))</f>
        <v>##BLANK</v>
      </c>
      <c r="I70" s="126" t="str">
        <f>INDEX(F_Outputs_Prep!$B$4:$AH$327,MATCH(F_Outputs!$A70&amp;F_Outputs!$B70,F_Outputs_Prep!$I$4:$I$327,0),MATCH(F_Outputs!I$2,F_Outputs_Prep!$B$4:$AH$4,0))</f>
        <v>##BLANK</v>
      </c>
      <c r="J70" s="126" t="str">
        <f>INDEX(F_Outputs_Prep!$B$4:$AH$327,MATCH(F_Outputs!$A70&amp;F_Outputs!$B70,F_Outputs_Prep!$I$4:$I$327,0),MATCH(F_Outputs!J$2,F_Outputs_Prep!$B$4:$AH$4,0))</f>
        <v>##BLANK</v>
      </c>
      <c r="K70" s="126">
        <f>INDEX(F_Outputs_Prep!$B$4:$AH$327,MATCH(F_Outputs!$A70&amp;F_Outputs!$B70,F_Outputs_Prep!$I$4:$I$327,0),MATCH(F_Outputs!K$2,F_Outputs_Prep!$B$4:$AH$4,0))</f>
        <v>0.97</v>
      </c>
      <c r="L70" s="126">
        <f>INDEX(F_Outputs_Prep!$B$4:$AH$327,MATCH(F_Outputs!$A70&amp;F_Outputs!$B70,F_Outputs_Prep!$I$4:$I$327,0),MATCH(F_Outputs!L$2,F_Outputs_Prep!$B$4:$AH$4,0))</f>
        <v>0.97250000000000003</v>
      </c>
      <c r="M70" s="126">
        <f>INDEX(F_Outputs_Prep!$B$4:$AH$327,MATCH(F_Outputs!$A70&amp;F_Outputs!$B70,F_Outputs_Prep!$I$4:$I$327,0),MATCH(F_Outputs!M$2,F_Outputs_Prep!$B$4:$AH$4,0))</f>
        <v>0.97499999999999998</v>
      </c>
      <c r="N70" s="126">
        <f>INDEX(F_Outputs_Prep!$B$4:$AH$327,MATCH(F_Outputs!$A70&amp;F_Outputs!$B70,F_Outputs_Prep!$I$4:$I$327,0),MATCH(F_Outputs!N$2,F_Outputs_Prep!$B$4:$AH$4,0))</f>
        <v>0.97750000000000004</v>
      </c>
      <c r="O70" s="126">
        <f>INDEX(F_Outputs_Prep!$B$4:$AH$327,MATCH(F_Outputs!$A70&amp;F_Outputs!$B70,F_Outputs_Prep!$I$4:$I$327,0),MATCH(F_Outputs!O$2,F_Outputs_Prep!$B$4:$AH$4,0))</f>
        <v>0.97999999999999976</v>
      </c>
    </row>
    <row r="71" spans="1:15" x14ac:dyDescent="0.4">
      <c r="A71" s="89" t="s">
        <v>96</v>
      </c>
      <c r="B71" s="89" t="s">
        <v>521</v>
      </c>
      <c r="C71" s="92" t="s">
        <v>541</v>
      </c>
      <c r="D71" s="89" t="s">
        <v>527</v>
      </c>
      <c r="E71" s="89" t="s">
        <v>77</v>
      </c>
      <c r="F71" s="126" t="str">
        <f>INDEX(F_Outputs_Prep!$B$4:$AH$327,MATCH(F_Outputs!$A71&amp;F_Outputs!$B71,F_Outputs_Prep!$I$4:$I$327,0),MATCH(F_Outputs!F$2,F_Outputs_Prep!$B$4:$AH$4,0))</f>
        <v>##BLANK</v>
      </c>
      <c r="G71" s="126" t="str">
        <f>INDEX(F_Outputs_Prep!$B$4:$AH$327,MATCH(F_Outputs!$A71&amp;F_Outputs!$B71,F_Outputs_Prep!$I$4:$I$327,0),MATCH(F_Outputs!G$2,F_Outputs_Prep!$B$4:$AH$4,0))</f>
        <v>##BLANK</v>
      </c>
      <c r="H71" s="126" t="str">
        <f>INDEX(F_Outputs_Prep!$B$4:$AH$327,MATCH(F_Outputs!$A71&amp;F_Outputs!$B71,F_Outputs_Prep!$I$4:$I$327,0),MATCH(F_Outputs!H$2,F_Outputs_Prep!$B$4:$AH$4,0))</f>
        <v>##BLANK</v>
      </c>
      <c r="I71" s="126" t="str">
        <f>INDEX(F_Outputs_Prep!$B$4:$AH$327,MATCH(F_Outputs!$A71&amp;F_Outputs!$B71,F_Outputs_Prep!$I$4:$I$327,0),MATCH(F_Outputs!I$2,F_Outputs_Prep!$B$4:$AH$4,0))</f>
        <v>##BLANK</v>
      </c>
      <c r="J71" s="126" t="str">
        <f>INDEX(F_Outputs_Prep!$B$4:$AH$327,MATCH(F_Outputs!$A71&amp;F_Outputs!$B71,F_Outputs_Prep!$I$4:$I$327,0),MATCH(F_Outputs!J$2,F_Outputs_Prep!$B$4:$AH$4,0))</f>
        <v>##BLANK</v>
      </c>
      <c r="K71" s="126">
        <f>INDEX(F_Outputs_Prep!$B$4:$AH$327,MATCH(F_Outputs!$A71&amp;F_Outputs!$B71,F_Outputs_Prep!$I$4:$I$327,0),MATCH(F_Outputs!K$2,F_Outputs_Prep!$B$4:$AH$4,0))</f>
        <v>3.0000000000000027</v>
      </c>
      <c r="L71" s="126">
        <f>INDEX(F_Outputs_Prep!$B$4:$AH$327,MATCH(F_Outputs!$A71&amp;F_Outputs!$B71,F_Outputs_Prep!$I$4:$I$327,0),MATCH(F_Outputs!L$2,F_Outputs_Prep!$B$4:$AH$4,0))</f>
        <v>2.7499999999999969</v>
      </c>
      <c r="M71" s="126">
        <f>INDEX(F_Outputs_Prep!$B$4:$AH$327,MATCH(F_Outputs!$A71&amp;F_Outputs!$B71,F_Outputs_Prep!$I$4:$I$327,0),MATCH(F_Outputs!M$2,F_Outputs_Prep!$B$4:$AH$4,0))</f>
        <v>2.5000000000000022</v>
      </c>
      <c r="N71" s="126">
        <f>INDEX(F_Outputs_Prep!$B$4:$AH$327,MATCH(F_Outputs!$A71&amp;F_Outputs!$B71,F_Outputs_Prep!$I$4:$I$327,0),MATCH(F_Outputs!N$2,F_Outputs_Prep!$B$4:$AH$4,0))</f>
        <v>2.2499999999999964</v>
      </c>
      <c r="O71" s="126">
        <f>INDEX(F_Outputs_Prep!$B$4:$AH$327,MATCH(F_Outputs!$A71&amp;F_Outputs!$B71,F_Outputs_Prep!$I$4:$I$327,0),MATCH(F_Outputs!O$2,F_Outputs_Prep!$B$4:$AH$4,0))</f>
        <v>2.000000000000024</v>
      </c>
    </row>
    <row r="72" spans="1:15" x14ac:dyDescent="0.4">
      <c r="A72" s="89" t="s">
        <v>96</v>
      </c>
      <c r="B72" s="92" t="s">
        <v>519</v>
      </c>
      <c r="C72" s="92" t="s">
        <v>542</v>
      </c>
      <c r="D72" s="89" t="s">
        <v>76</v>
      </c>
      <c r="E72" s="89" t="s">
        <v>77</v>
      </c>
      <c r="F72" s="126" t="str">
        <f>INDEX(F_Outputs_Prep!$B$4:$AH$327,MATCH(F_Outputs!$A72&amp;F_Outputs!$B72,F_Outputs_Prep!$I$4:$I$327,0),MATCH(F_Outputs!F$2,F_Outputs_Prep!$B$4:$AH$4,0))</f>
        <v>##BLANK</v>
      </c>
      <c r="G72" s="126" t="str">
        <f>INDEX(F_Outputs_Prep!$B$4:$AH$327,MATCH(F_Outputs!$A72&amp;F_Outputs!$B72,F_Outputs_Prep!$I$4:$I$327,0),MATCH(F_Outputs!G$2,F_Outputs_Prep!$B$4:$AH$4,0))</f>
        <v>##BLANK</v>
      </c>
      <c r="H72" s="126" t="str">
        <f>INDEX(F_Outputs_Prep!$B$4:$AH$327,MATCH(F_Outputs!$A72&amp;F_Outputs!$B72,F_Outputs_Prep!$I$4:$I$327,0),MATCH(F_Outputs!H$2,F_Outputs_Prep!$B$4:$AH$4,0))</f>
        <v>##BLANK</v>
      </c>
      <c r="I72" s="126" t="str">
        <f>INDEX(F_Outputs_Prep!$B$4:$AH$327,MATCH(F_Outputs!$A72&amp;F_Outputs!$B72,F_Outputs_Prep!$I$4:$I$327,0),MATCH(F_Outputs!I$2,F_Outputs_Prep!$B$4:$AH$4,0))</f>
        <v>##BLANK</v>
      </c>
      <c r="J72" s="126" t="str">
        <f>INDEX(F_Outputs_Prep!$B$4:$AH$327,MATCH(F_Outputs!$A72&amp;F_Outputs!$B72,F_Outputs_Prep!$I$4:$I$327,0),MATCH(F_Outputs!J$2,F_Outputs_Prep!$B$4:$AH$4,0))</f>
        <v>##BLANK</v>
      </c>
      <c r="K72" s="126">
        <f>INDEX(F_Outputs_Prep!$B$4:$AH$327,MATCH(F_Outputs!$A72&amp;F_Outputs!$B72,F_Outputs_Prep!$I$4:$I$327,0),MATCH(F_Outputs!K$2,F_Outputs_Prep!$B$4:$AH$4,0))</f>
        <v>19.329999999999998</v>
      </c>
      <c r="L72" s="126">
        <f>INDEX(F_Outputs_Prep!$B$4:$AH$327,MATCH(F_Outputs!$A72&amp;F_Outputs!$B72,F_Outputs_Prep!$I$4:$I$327,0),MATCH(F_Outputs!L$2,F_Outputs_Prep!$B$4:$AH$4,0))</f>
        <v>18.39</v>
      </c>
      <c r="M72" s="126">
        <f>INDEX(F_Outputs_Prep!$B$4:$AH$327,MATCH(F_Outputs!$A72&amp;F_Outputs!$B72,F_Outputs_Prep!$I$4:$I$327,0),MATCH(F_Outputs!M$2,F_Outputs_Prep!$B$4:$AH$4,0))</f>
        <v>17.3</v>
      </c>
      <c r="N72" s="126">
        <f>INDEX(F_Outputs_Prep!$B$4:$AH$327,MATCH(F_Outputs!$A72&amp;F_Outputs!$B72,F_Outputs_Prep!$I$4:$I$327,0),MATCH(F_Outputs!N$2,F_Outputs_Prep!$B$4:$AH$4,0))</f>
        <v>16.2</v>
      </c>
      <c r="O72" s="126">
        <f>INDEX(F_Outputs_Prep!$B$4:$AH$327,MATCH(F_Outputs!$A72&amp;F_Outputs!$B72,F_Outputs_Prep!$I$4:$I$327,0),MATCH(F_Outputs!O$2,F_Outputs_Prep!$B$4:$AH$4,0))</f>
        <v>14</v>
      </c>
    </row>
    <row r="73" spans="1:15" x14ac:dyDescent="0.4">
      <c r="A73" s="89" t="s">
        <v>96</v>
      </c>
      <c r="B73" s="92" t="s">
        <v>528</v>
      </c>
      <c r="C73" s="92" t="s">
        <v>529</v>
      </c>
      <c r="D73" s="89" t="s">
        <v>76</v>
      </c>
      <c r="E73" s="89" t="s">
        <v>77</v>
      </c>
      <c r="F73" s="126">
        <f>INDEX(F_Outputs_Prep!$B$4:$AH$327,MATCH(F_Outputs!$A73&amp;F_Outputs!$B73,F_Outputs_Prep!$I$4:$I$327,0),MATCH(F_Outputs!F$2,F_Outputs_Prep!$B$4:$AH$4,0))</f>
        <v>32937</v>
      </c>
      <c r="G73" s="126">
        <f>INDEX(F_Outputs_Prep!$B$4:$AH$327,MATCH(F_Outputs!$A73&amp;F_Outputs!$B73,F_Outputs_Prep!$I$4:$I$327,0),MATCH(F_Outputs!G$2,F_Outputs_Prep!$B$4:$AH$4,0))</f>
        <v>36483</v>
      </c>
      <c r="H73" s="126">
        <f>INDEX(F_Outputs_Prep!$B$4:$AH$327,MATCH(F_Outputs!$A73&amp;F_Outputs!$B73,F_Outputs_Prep!$I$4:$I$327,0),MATCH(F_Outputs!H$2,F_Outputs_Prep!$B$4:$AH$4,0))</f>
        <v>29697</v>
      </c>
      <c r="I73" s="126">
        <f>INDEX(F_Outputs_Prep!$B$4:$AH$327,MATCH(F_Outputs!$A73&amp;F_Outputs!$B73,F_Outputs_Prep!$I$4:$I$327,0),MATCH(F_Outputs!I$2,F_Outputs_Prep!$B$4:$AH$4,0))</f>
        <v>46492</v>
      </c>
      <c r="J73" s="126">
        <f>INDEX(F_Outputs_Prep!$B$4:$AH$327,MATCH(F_Outputs!$A73&amp;F_Outputs!$B73,F_Outputs_Prep!$I$4:$I$327,0),MATCH(F_Outputs!J$2,F_Outputs_Prep!$B$4:$AH$4,0))</f>
        <v>31280</v>
      </c>
      <c r="K73" s="126">
        <f>INDEX(F_Outputs_Prep!$B$4:$AH$327,MATCH(F_Outputs!$A73&amp;F_Outputs!$B73,F_Outputs_Prep!$I$4:$I$327,0),MATCH(F_Outputs!K$2,F_Outputs_Prep!$B$4:$AH$4,0))</f>
        <v>30232</v>
      </c>
      <c r="L73" s="126">
        <f>INDEX(F_Outputs_Prep!$B$4:$AH$327,MATCH(F_Outputs!$A73&amp;F_Outputs!$B73,F_Outputs_Prep!$I$4:$I$327,0),MATCH(F_Outputs!L$2,F_Outputs_Prep!$B$4:$AH$4,0))</f>
        <v>28324</v>
      </c>
      <c r="M73" s="126">
        <f>INDEX(F_Outputs_Prep!$B$4:$AH$327,MATCH(F_Outputs!$A73&amp;F_Outputs!$B73,F_Outputs_Prep!$I$4:$I$327,0),MATCH(F_Outputs!M$2,F_Outputs_Prep!$B$4:$AH$4,0))</f>
        <v>26181</v>
      </c>
      <c r="N73" s="126">
        <f>INDEX(F_Outputs_Prep!$B$4:$AH$327,MATCH(F_Outputs!$A73&amp;F_Outputs!$B73,F_Outputs_Prep!$I$4:$I$327,0),MATCH(F_Outputs!N$2,F_Outputs_Prep!$B$4:$AH$4,0))</f>
        <v>24023</v>
      </c>
      <c r="O73" s="126">
        <f>INDEX(F_Outputs_Prep!$B$4:$AH$327,MATCH(F_Outputs!$A73&amp;F_Outputs!$B73,F_Outputs_Prep!$I$4:$I$327,0),MATCH(F_Outputs!O$2,F_Outputs_Prep!$B$4:$AH$4,0))</f>
        <v>21896</v>
      </c>
    </row>
    <row r="74" spans="1:15" x14ac:dyDescent="0.4">
      <c r="A74" s="89" t="s">
        <v>96</v>
      </c>
      <c r="B74" s="89" t="s">
        <v>530</v>
      </c>
      <c r="C74" s="89" t="s">
        <v>261</v>
      </c>
      <c r="D74" s="89" t="s">
        <v>76</v>
      </c>
      <c r="E74" s="89" t="s">
        <v>77</v>
      </c>
      <c r="F74" s="126">
        <f>INDEX(F_Outputs_Prep!$B$4:$AH$327,MATCH(F_Outputs!$A74&amp;F_Outputs!$B74,F_Outputs_Prep!$I$4:$I$327,0),MATCH(F_Outputs!F$2,F_Outputs_Prep!$B$4:$AH$4,0))</f>
        <v>1520</v>
      </c>
      <c r="G74" s="126">
        <f>INDEX(F_Outputs_Prep!$B$4:$AH$327,MATCH(F_Outputs!$A74&amp;F_Outputs!$B74,F_Outputs_Prep!$I$4:$I$327,0),MATCH(F_Outputs!G$2,F_Outputs_Prep!$B$4:$AH$4,0))</f>
        <v>1567</v>
      </c>
      <c r="H74" s="126">
        <f>INDEX(F_Outputs_Prep!$B$4:$AH$327,MATCH(F_Outputs!$A74&amp;F_Outputs!$B74,F_Outputs_Prep!$I$4:$I$327,0),MATCH(F_Outputs!H$2,F_Outputs_Prep!$B$4:$AH$4,0))</f>
        <v>1564</v>
      </c>
      <c r="I74" s="126">
        <f>INDEX(F_Outputs_Prep!$B$4:$AH$327,MATCH(F_Outputs!$A74&amp;F_Outputs!$B74,F_Outputs_Prep!$I$4:$I$327,0),MATCH(F_Outputs!I$2,F_Outputs_Prep!$B$4:$AH$4,0))</f>
        <v>1565</v>
      </c>
      <c r="J74" s="126">
        <f>INDEX(F_Outputs_Prep!$B$4:$AH$327,MATCH(F_Outputs!$A74&amp;F_Outputs!$B74,F_Outputs_Prep!$I$4:$I$327,0),MATCH(F_Outputs!J$2,F_Outputs_Prep!$B$4:$AH$4,0))</f>
        <v>1564</v>
      </c>
      <c r="K74" s="126">
        <f>INDEX(F_Outputs_Prep!$B$4:$AH$327,MATCH(F_Outputs!$A74&amp;F_Outputs!$B74,F_Outputs_Prep!$I$4:$I$327,0),MATCH(F_Outputs!K$2,F_Outputs_Prep!$B$4:$AH$4,0))</f>
        <v>1564</v>
      </c>
      <c r="L74" s="126">
        <f>INDEX(F_Outputs_Prep!$B$4:$AH$327,MATCH(F_Outputs!$A74&amp;F_Outputs!$B74,F_Outputs_Prep!$I$4:$I$327,0),MATCH(F_Outputs!L$2,F_Outputs_Prep!$B$4:$AH$4,0))</f>
        <v>1564</v>
      </c>
      <c r="M74" s="126">
        <f>INDEX(F_Outputs_Prep!$B$4:$AH$327,MATCH(F_Outputs!$A74&amp;F_Outputs!$B74,F_Outputs_Prep!$I$4:$I$327,0),MATCH(F_Outputs!M$2,F_Outputs_Prep!$B$4:$AH$4,0))</f>
        <v>1564</v>
      </c>
      <c r="N74" s="126">
        <f>INDEX(F_Outputs_Prep!$B$4:$AH$327,MATCH(F_Outputs!$A74&amp;F_Outputs!$B74,F_Outputs_Prep!$I$4:$I$327,0),MATCH(F_Outputs!N$2,F_Outputs_Prep!$B$4:$AH$4,0))</f>
        <v>1564</v>
      </c>
      <c r="O74" s="126">
        <f>INDEX(F_Outputs_Prep!$B$4:$AH$327,MATCH(F_Outputs!$A74&amp;F_Outputs!$B74,F_Outputs_Prep!$I$4:$I$327,0),MATCH(F_Outputs!O$2,F_Outputs_Prep!$B$4:$AH$4,0))</f>
        <v>1564</v>
      </c>
    </row>
    <row r="75" spans="1:15" x14ac:dyDescent="0.4">
      <c r="A75" s="89" t="s">
        <v>96</v>
      </c>
      <c r="B75" s="89" t="s">
        <v>531</v>
      </c>
      <c r="C75" s="89" t="s">
        <v>532</v>
      </c>
      <c r="D75" s="89" t="s">
        <v>76</v>
      </c>
      <c r="E75" s="89" t="s">
        <v>77</v>
      </c>
      <c r="F75" s="126">
        <f>INDEX(F_Outputs_Prep!$B$4:$AH$327,MATCH(F_Outputs!$A75&amp;F_Outputs!$B75,F_Outputs_Prep!$I$4:$I$327,0),MATCH(F_Outputs!F$2,F_Outputs_Prep!$B$4:$AH$4,0))</f>
        <v>21.67</v>
      </c>
      <c r="G75" s="126">
        <f>INDEX(F_Outputs_Prep!$B$4:$AH$327,MATCH(F_Outputs!$A75&amp;F_Outputs!$B75,F_Outputs_Prep!$I$4:$I$327,0),MATCH(F_Outputs!G$2,F_Outputs_Prep!$B$4:$AH$4,0))</f>
        <v>23.28</v>
      </c>
      <c r="H75" s="126">
        <f>INDEX(F_Outputs_Prep!$B$4:$AH$327,MATCH(F_Outputs!$A75&amp;F_Outputs!$B75,F_Outputs_Prep!$I$4:$I$327,0),MATCH(F_Outputs!H$2,F_Outputs_Prep!$B$4:$AH$4,0))</f>
        <v>18.989999999999998</v>
      </c>
      <c r="I75" s="126">
        <f>INDEX(F_Outputs_Prep!$B$4:$AH$327,MATCH(F_Outputs!$A75&amp;F_Outputs!$B75,F_Outputs_Prep!$I$4:$I$327,0),MATCH(F_Outputs!I$2,F_Outputs_Prep!$B$4:$AH$4,0))</f>
        <v>29.71</v>
      </c>
      <c r="J75" s="126">
        <f>INDEX(F_Outputs_Prep!$B$4:$AH$327,MATCH(F_Outputs!$A75&amp;F_Outputs!$B75,F_Outputs_Prep!$I$4:$I$327,0),MATCH(F_Outputs!J$2,F_Outputs_Prep!$B$4:$AH$4,0))</f>
        <v>20</v>
      </c>
      <c r="K75" s="126">
        <f>INDEX(F_Outputs_Prep!$B$4:$AH$327,MATCH(F_Outputs!$A75&amp;F_Outputs!$B75,F_Outputs_Prep!$I$4:$I$327,0),MATCH(F_Outputs!K$2,F_Outputs_Prep!$B$4:$AH$4,0))</f>
        <v>19.329999999999998</v>
      </c>
      <c r="L75" s="126">
        <f>INDEX(F_Outputs_Prep!$B$4:$AH$327,MATCH(F_Outputs!$A75&amp;F_Outputs!$B75,F_Outputs_Prep!$I$4:$I$327,0),MATCH(F_Outputs!L$2,F_Outputs_Prep!$B$4:$AH$4,0))</f>
        <v>18.11</v>
      </c>
      <c r="M75" s="126">
        <f>INDEX(F_Outputs_Prep!$B$4:$AH$327,MATCH(F_Outputs!$A75&amp;F_Outputs!$B75,F_Outputs_Prep!$I$4:$I$327,0),MATCH(F_Outputs!M$2,F_Outputs_Prep!$B$4:$AH$4,0))</f>
        <v>16.739999999999998</v>
      </c>
      <c r="N75" s="126">
        <f>INDEX(F_Outputs_Prep!$B$4:$AH$327,MATCH(F_Outputs!$A75&amp;F_Outputs!$B75,F_Outputs_Prep!$I$4:$I$327,0),MATCH(F_Outputs!N$2,F_Outputs_Prep!$B$4:$AH$4,0))</f>
        <v>15.36</v>
      </c>
      <c r="O75" s="126">
        <f>INDEX(F_Outputs_Prep!$B$4:$AH$327,MATCH(F_Outputs!$A75&amp;F_Outputs!$B75,F_Outputs_Prep!$I$4:$I$327,0),MATCH(F_Outputs!O$2,F_Outputs_Prep!$B$4:$AH$4,0))</f>
        <v>14</v>
      </c>
    </row>
    <row r="76" spans="1:15" x14ac:dyDescent="0.4">
      <c r="A76" s="89" t="s">
        <v>96</v>
      </c>
      <c r="B76" s="89" t="s">
        <v>533</v>
      </c>
      <c r="C76" s="89" t="s">
        <v>262</v>
      </c>
      <c r="D76" s="89" t="s">
        <v>91</v>
      </c>
      <c r="E76" s="89" t="s">
        <v>77</v>
      </c>
      <c r="F76" s="126">
        <f>INDEX(F_Outputs_Prep!$B$4:$AH$327,MATCH(F_Outputs!$A76&amp;F_Outputs!$B76,F_Outputs_Prep!$I$4:$I$327,0),MATCH(F_Outputs!F$2,F_Outputs_Prep!$B$4:$AH$4,0))</f>
        <v>0.95330000000000004</v>
      </c>
      <c r="G76" s="126">
        <f>INDEX(F_Outputs_Prep!$B$4:$AH$327,MATCH(F_Outputs!$A76&amp;F_Outputs!$B76,F_Outputs_Prep!$I$4:$I$327,0),MATCH(F_Outputs!G$2,F_Outputs_Prep!$B$4:$AH$4,0))</f>
        <v>0.8821</v>
      </c>
      <c r="H76" s="126">
        <f>INDEX(F_Outputs_Prep!$B$4:$AH$327,MATCH(F_Outputs!$A76&amp;F_Outputs!$B76,F_Outputs_Prep!$I$4:$I$327,0),MATCH(F_Outputs!H$2,F_Outputs_Prep!$B$4:$AH$4,0))</f>
        <v>0.89849999999999997</v>
      </c>
      <c r="I76" s="126">
        <f>INDEX(F_Outputs_Prep!$B$4:$AH$327,MATCH(F_Outputs!$A76&amp;F_Outputs!$B76,F_Outputs_Prep!$I$4:$I$327,0),MATCH(F_Outputs!I$2,F_Outputs_Prep!$B$4:$AH$4,0))</f>
        <v>0.93579999999999997</v>
      </c>
      <c r="J76" s="126">
        <f>INDEX(F_Outputs_Prep!$B$4:$AH$327,MATCH(F_Outputs!$A76&amp;F_Outputs!$B76,F_Outputs_Prep!$I$4:$I$327,0),MATCH(F_Outputs!J$2,F_Outputs_Prep!$B$4:$AH$4,0))</f>
        <v>0.94</v>
      </c>
      <c r="K76" s="126">
        <f>INDEX(F_Outputs_Prep!$B$4:$AH$327,MATCH(F_Outputs!$A76&amp;F_Outputs!$B76,F_Outputs_Prep!$I$4:$I$327,0),MATCH(F_Outputs!K$2,F_Outputs_Prep!$B$4:$AH$4,0))</f>
        <v>1</v>
      </c>
      <c r="L76" s="126">
        <f>INDEX(F_Outputs_Prep!$B$4:$AH$327,MATCH(F_Outputs!$A76&amp;F_Outputs!$B76,F_Outputs_Prep!$I$4:$I$327,0),MATCH(F_Outputs!L$2,F_Outputs_Prep!$B$4:$AH$4,0))</f>
        <v>1</v>
      </c>
      <c r="M76" s="126">
        <f>INDEX(F_Outputs_Prep!$B$4:$AH$327,MATCH(F_Outputs!$A76&amp;F_Outputs!$B76,F_Outputs_Prep!$I$4:$I$327,0),MATCH(F_Outputs!M$2,F_Outputs_Prep!$B$4:$AH$4,0))</f>
        <v>1</v>
      </c>
      <c r="N76" s="126">
        <f>INDEX(F_Outputs_Prep!$B$4:$AH$327,MATCH(F_Outputs!$A76&amp;F_Outputs!$B76,F_Outputs_Prep!$I$4:$I$327,0),MATCH(F_Outputs!N$2,F_Outputs_Prep!$B$4:$AH$4,0))</f>
        <v>1</v>
      </c>
      <c r="O76" s="126">
        <f>INDEX(F_Outputs_Prep!$B$4:$AH$327,MATCH(F_Outputs!$A76&amp;F_Outputs!$B76,F_Outputs_Prep!$I$4:$I$327,0),MATCH(F_Outputs!O$2,F_Outputs_Prep!$B$4:$AH$4,0))</f>
        <v>1</v>
      </c>
    </row>
    <row r="77" spans="1:15" x14ac:dyDescent="0.4">
      <c r="A77" s="89" t="s">
        <v>96</v>
      </c>
      <c r="B77" s="89" t="s">
        <v>534</v>
      </c>
      <c r="C77" s="89" t="s">
        <v>535</v>
      </c>
      <c r="D77" s="89" t="s">
        <v>527</v>
      </c>
      <c r="E77" s="89" t="s">
        <v>77</v>
      </c>
      <c r="F77" s="126">
        <f>INDEX(F_Outputs_Prep!$B$4:$AH$327,MATCH(F_Outputs!$A77&amp;F_Outputs!$B77,F_Outputs_Prep!$I$4:$I$327,0),MATCH(F_Outputs!F$2,F_Outputs_Prep!$B$4:$AH$4,0))</f>
        <v>4.67</v>
      </c>
      <c r="G77" s="126">
        <f>INDEX(F_Outputs_Prep!$B$4:$AH$327,MATCH(F_Outputs!$A77&amp;F_Outputs!$B77,F_Outputs_Prep!$I$4:$I$327,0),MATCH(F_Outputs!G$2,F_Outputs_Prep!$B$4:$AH$4,0))</f>
        <v>11.79</v>
      </c>
      <c r="H77" s="126">
        <f>INDEX(F_Outputs_Prep!$B$4:$AH$327,MATCH(F_Outputs!$A77&amp;F_Outputs!$B77,F_Outputs_Prep!$I$4:$I$327,0),MATCH(F_Outputs!H$2,F_Outputs_Prep!$B$4:$AH$4,0))</f>
        <v>10.15</v>
      </c>
      <c r="I77" s="126">
        <f>INDEX(F_Outputs_Prep!$B$4:$AH$327,MATCH(F_Outputs!$A77&amp;F_Outputs!$B77,F_Outputs_Prep!$I$4:$I$327,0),MATCH(F_Outputs!I$2,F_Outputs_Prep!$B$4:$AH$4,0))</f>
        <v>6.42</v>
      </c>
      <c r="J77" s="126">
        <f>INDEX(F_Outputs_Prep!$B$4:$AH$327,MATCH(F_Outputs!$A77&amp;F_Outputs!$B77,F_Outputs_Prep!$I$4:$I$327,0),MATCH(F_Outputs!J$2,F_Outputs_Prep!$B$4:$AH$4,0))</f>
        <v>6</v>
      </c>
      <c r="K77" s="126">
        <f>INDEX(F_Outputs_Prep!$B$4:$AH$327,MATCH(F_Outputs!$A77&amp;F_Outputs!$B77,F_Outputs_Prep!$I$4:$I$327,0),MATCH(F_Outputs!K$2,F_Outputs_Prep!$B$4:$AH$4,0))</f>
        <v>0</v>
      </c>
      <c r="L77" s="126">
        <f>INDEX(F_Outputs_Prep!$B$4:$AH$327,MATCH(F_Outputs!$A77&amp;F_Outputs!$B77,F_Outputs_Prep!$I$4:$I$327,0),MATCH(F_Outputs!L$2,F_Outputs_Prep!$B$4:$AH$4,0))</f>
        <v>0</v>
      </c>
      <c r="M77" s="126">
        <f>INDEX(F_Outputs_Prep!$B$4:$AH$327,MATCH(F_Outputs!$A77&amp;F_Outputs!$B77,F_Outputs_Prep!$I$4:$I$327,0),MATCH(F_Outputs!M$2,F_Outputs_Prep!$B$4:$AH$4,0))</f>
        <v>0</v>
      </c>
      <c r="N77" s="126">
        <f>INDEX(F_Outputs_Prep!$B$4:$AH$327,MATCH(F_Outputs!$A77&amp;F_Outputs!$B77,F_Outputs_Prep!$I$4:$I$327,0),MATCH(F_Outputs!N$2,F_Outputs_Prep!$B$4:$AH$4,0))</f>
        <v>0</v>
      </c>
      <c r="O77" s="126">
        <f>INDEX(F_Outputs_Prep!$B$4:$AH$327,MATCH(F_Outputs!$A77&amp;F_Outputs!$B77,F_Outputs_Prep!$I$4:$I$327,0),MATCH(F_Outputs!O$2,F_Outputs_Prep!$B$4:$AH$4,0))</f>
        <v>0</v>
      </c>
    </row>
    <row r="78" spans="1:15" x14ac:dyDescent="0.4">
      <c r="A78" s="89" t="s">
        <v>96</v>
      </c>
      <c r="B78" s="89" t="s">
        <v>536</v>
      </c>
      <c r="C78" s="92" t="s">
        <v>537</v>
      </c>
      <c r="D78" s="89" t="s">
        <v>76</v>
      </c>
      <c r="E78" s="89" t="s">
        <v>77</v>
      </c>
      <c r="F78" s="126">
        <f>INDEX(F_Outputs_Prep!$B$4:$AH$327,MATCH(F_Outputs!$A78&amp;F_Outputs!$B78,F_Outputs_Prep!$I$4:$I$327,0),MATCH(F_Outputs!F$2,F_Outputs_Prep!$B$4:$AH$4,0))</f>
        <v>22.73</v>
      </c>
      <c r="G78" s="126">
        <f>INDEX(F_Outputs_Prep!$B$4:$AH$327,MATCH(F_Outputs!$A78&amp;F_Outputs!$B78,F_Outputs_Prep!$I$4:$I$327,0),MATCH(F_Outputs!G$2,F_Outputs_Prep!$B$4:$AH$4,0))</f>
        <v>26.39</v>
      </c>
      <c r="H78" s="126">
        <f>INDEX(F_Outputs_Prep!$B$4:$AH$327,MATCH(F_Outputs!$A78&amp;F_Outputs!$B78,F_Outputs_Prep!$I$4:$I$327,0),MATCH(F_Outputs!H$2,F_Outputs_Prep!$B$4:$AH$4,0))</f>
        <v>21.14</v>
      </c>
      <c r="I78" s="126">
        <f>INDEX(F_Outputs_Prep!$B$4:$AH$327,MATCH(F_Outputs!$A78&amp;F_Outputs!$B78,F_Outputs_Prep!$I$4:$I$327,0),MATCH(F_Outputs!I$2,F_Outputs_Prep!$B$4:$AH$4,0))</f>
        <v>31.75</v>
      </c>
      <c r="J78" s="126">
        <f>INDEX(F_Outputs_Prep!$B$4:$AH$327,MATCH(F_Outputs!$A78&amp;F_Outputs!$B78,F_Outputs_Prep!$I$4:$I$327,0),MATCH(F_Outputs!J$2,F_Outputs_Prep!$B$4:$AH$4,0))</f>
        <v>21.28</v>
      </c>
      <c r="K78" s="126">
        <f>INDEX(F_Outputs_Prep!$B$4:$AH$327,MATCH(F_Outputs!$A78&amp;F_Outputs!$B78,F_Outputs_Prep!$I$4:$I$327,0),MATCH(F_Outputs!K$2,F_Outputs_Prep!$B$4:$AH$4,0))</f>
        <v>19.329999999999998</v>
      </c>
      <c r="L78" s="126">
        <f>INDEX(F_Outputs_Prep!$B$4:$AH$327,MATCH(F_Outputs!$A78&amp;F_Outputs!$B78,F_Outputs_Prep!$I$4:$I$327,0),MATCH(F_Outputs!L$2,F_Outputs_Prep!$B$4:$AH$4,0))</f>
        <v>18.11</v>
      </c>
      <c r="M78" s="126">
        <f>INDEX(F_Outputs_Prep!$B$4:$AH$327,MATCH(F_Outputs!$A78&amp;F_Outputs!$B78,F_Outputs_Prep!$I$4:$I$327,0),MATCH(F_Outputs!M$2,F_Outputs_Prep!$B$4:$AH$4,0))</f>
        <v>16.739999999999998</v>
      </c>
      <c r="N78" s="126">
        <f>INDEX(F_Outputs_Prep!$B$4:$AH$327,MATCH(F_Outputs!$A78&amp;F_Outputs!$B78,F_Outputs_Prep!$I$4:$I$327,0),MATCH(F_Outputs!N$2,F_Outputs_Prep!$B$4:$AH$4,0))</f>
        <v>15.36</v>
      </c>
      <c r="O78" s="126">
        <f>INDEX(F_Outputs_Prep!$B$4:$AH$327,MATCH(F_Outputs!$A78&amp;F_Outputs!$B78,F_Outputs_Prep!$I$4:$I$327,0),MATCH(F_Outputs!O$2,F_Outputs_Prep!$B$4:$AH$4,0))</f>
        <v>14</v>
      </c>
    </row>
    <row r="79" spans="1:15" x14ac:dyDescent="0.4">
      <c r="A79" s="89" t="s">
        <v>96</v>
      </c>
      <c r="B79" s="89" t="s">
        <v>538</v>
      </c>
      <c r="C79" s="89" t="s">
        <v>539</v>
      </c>
      <c r="D79" s="89" t="s">
        <v>76</v>
      </c>
      <c r="E79" s="89" t="s">
        <v>77</v>
      </c>
      <c r="F79" s="126">
        <f>INDEX(F_Outputs_Prep!$B$4:$AH$327,MATCH(F_Outputs!$A79&amp;F_Outputs!$B79,F_Outputs_Prep!$I$4:$I$327,0),MATCH(F_Outputs!F$2,F_Outputs_Prep!$B$4:$AH$4,0))</f>
        <v>34550</v>
      </c>
      <c r="G79" s="126">
        <f>INDEX(F_Outputs_Prep!$B$4:$AH$327,MATCH(F_Outputs!$A79&amp;F_Outputs!$B79,F_Outputs_Prep!$I$4:$I$327,0),MATCH(F_Outputs!G$2,F_Outputs_Prep!$B$4:$AH$4,0))</f>
        <v>41353</v>
      </c>
      <c r="H79" s="126">
        <f>INDEX(F_Outputs_Prep!$B$4:$AH$327,MATCH(F_Outputs!$A79&amp;F_Outputs!$B79,F_Outputs_Prep!$I$4:$I$327,0),MATCH(F_Outputs!H$2,F_Outputs_Prep!$B$4:$AH$4,0))</f>
        <v>33063</v>
      </c>
      <c r="I79" s="126">
        <f>INDEX(F_Outputs_Prep!$B$4:$AH$327,MATCH(F_Outputs!$A79&amp;F_Outputs!$B79,F_Outputs_Prep!$I$4:$I$327,0),MATCH(F_Outputs!I$2,F_Outputs_Prep!$B$4:$AH$4,0))</f>
        <v>49689</v>
      </c>
      <c r="J79" s="126">
        <f>INDEX(F_Outputs_Prep!$B$4:$AH$327,MATCH(F_Outputs!$A79&amp;F_Outputs!$B79,F_Outputs_Prep!$I$4:$I$327,0),MATCH(F_Outputs!J$2,F_Outputs_Prep!$B$4:$AH$4,0))</f>
        <v>33282</v>
      </c>
      <c r="K79" s="126">
        <f>INDEX(F_Outputs_Prep!$B$4:$AH$327,MATCH(F_Outputs!$A79&amp;F_Outputs!$B79,F_Outputs_Prep!$I$4:$I$327,0),MATCH(F_Outputs!K$2,F_Outputs_Prep!$B$4:$AH$4,0))</f>
        <v>30232</v>
      </c>
      <c r="L79" s="126">
        <f>INDEX(F_Outputs_Prep!$B$4:$AH$327,MATCH(F_Outputs!$A79&amp;F_Outputs!$B79,F_Outputs_Prep!$I$4:$I$327,0),MATCH(F_Outputs!L$2,F_Outputs_Prep!$B$4:$AH$4,0))</f>
        <v>28324</v>
      </c>
      <c r="M79" s="126">
        <f>INDEX(F_Outputs_Prep!$B$4:$AH$327,MATCH(F_Outputs!$A79&amp;F_Outputs!$B79,F_Outputs_Prep!$I$4:$I$327,0),MATCH(F_Outputs!M$2,F_Outputs_Prep!$B$4:$AH$4,0))</f>
        <v>26181</v>
      </c>
      <c r="N79" s="126">
        <f>INDEX(F_Outputs_Prep!$B$4:$AH$327,MATCH(F_Outputs!$A79&amp;F_Outputs!$B79,F_Outputs_Prep!$I$4:$I$327,0),MATCH(F_Outputs!N$2,F_Outputs_Prep!$B$4:$AH$4,0))</f>
        <v>24023</v>
      </c>
      <c r="O79" s="126">
        <f>INDEX(F_Outputs_Prep!$B$4:$AH$327,MATCH(F_Outputs!$A79&amp;F_Outputs!$B79,F_Outputs_Prep!$I$4:$I$327,0),MATCH(F_Outputs!O$2,F_Outputs_Prep!$B$4:$AH$4,0))</f>
        <v>21896</v>
      </c>
    </row>
    <row r="80" spans="1:15" x14ac:dyDescent="0.4">
      <c r="A80" s="89" t="s">
        <v>96</v>
      </c>
      <c r="B80" s="92" t="s">
        <v>162</v>
      </c>
      <c r="C80" s="92" t="s">
        <v>554</v>
      </c>
      <c r="D80" s="89" t="s">
        <v>76</v>
      </c>
      <c r="E80" s="89" t="s">
        <v>77</v>
      </c>
      <c r="F80" s="126">
        <f>INDEX(F_Outputs_Prep!$B$4:$AH$327,MATCH(F_Outputs!$A80&amp;F_Outputs!$B80,F_Outputs_Prep!$I$4:$I$327,0),MATCH(F_Outputs!F$2,F_Outputs_Prep!$B$4:$AH$4,0))</f>
        <v>21.88</v>
      </c>
      <c r="G80" s="126">
        <f>INDEX(F_Outputs_Prep!$B$4:$AH$327,MATCH(F_Outputs!$A80&amp;F_Outputs!$B80,F_Outputs_Prep!$I$4:$I$327,0),MATCH(F_Outputs!G$2,F_Outputs_Prep!$B$4:$AH$4,0))</f>
        <v>25.34</v>
      </c>
      <c r="H80" s="126">
        <f>INDEX(F_Outputs_Prep!$B$4:$AH$327,MATCH(F_Outputs!$A80&amp;F_Outputs!$B80,F_Outputs_Prep!$I$4:$I$327,0),MATCH(F_Outputs!H$2,F_Outputs_Prep!$B$4:$AH$4,0))</f>
        <v>20.3</v>
      </c>
      <c r="I80" s="126">
        <f>INDEX(F_Outputs_Prep!$B$4:$AH$327,MATCH(F_Outputs!$A80&amp;F_Outputs!$B80,F_Outputs_Prep!$I$4:$I$327,0),MATCH(F_Outputs!I$2,F_Outputs_Prep!$B$4:$AH$4,0))</f>
        <v>30.07</v>
      </c>
      <c r="J80" s="126" t="str">
        <f>INDEX(F_Outputs_Prep!$B$4:$AH$327,MATCH(F_Outputs!$A80&amp;F_Outputs!$B80,F_Outputs_Prep!$I$4:$I$327,0),MATCH(F_Outputs!J$2,F_Outputs_Prep!$B$4:$AH$4,0))</f>
        <v>##BLANK</v>
      </c>
      <c r="K80" s="126" t="str">
        <f>INDEX(F_Outputs_Prep!$B$4:$AH$327,MATCH(F_Outputs!$A80&amp;F_Outputs!$B80,F_Outputs_Prep!$I$4:$I$327,0),MATCH(F_Outputs!K$2,F_Outputs_Prep!$B$4:$AH$4,0))</f>
        <v>##BLANK</v>
      </c>
      <c r="L80" s="126" t="str">
        <f>INDEX(F_Outputs_Prep!$B$4:$AH$327,MATCH(F_Outputs!$A80&amp;F_Outputs!$B80,F_Outputs_Prep!$I$4:$I$327,0),MATCH(F_Outputs!L$2,F_Outputs_Prep!$B$4:$AH$4,0))</f>
        <v>##BLANK</v>
      </c>
      <c r="M80" s="126" t="str">
        <f>INDEX(F_Outputs_Prep!$B$4:$AH$327,MATCH(F_Outputs!$A80&amp;F_Outputs!$B80,F_Outputs_Prep!$I$4:$I$327,0),MATCH(F_Outputs!M$2,F_Outputs_Prep!$B$4:$AH$4,0))</f>
        <v>##BLANK</v>
      </c>
      <c r="N80" s="126" t="str">
        <f>INDEX(F_Outputs_Prep!$B$4:$AH$327,MATCH(F_Outputs!$A80&amp;F_Outputs!$B80,F_Outputs_Prep!$I$4:$I$327,0),MATCH(F_Outputs!N$2,F_Outputs_Prep!$B$4:$AH$4,0))</f>
        <v>##BLANK</v>
      </c>
      <c r="O80" s="126" t="str">
        <f>INDEX(F_Outputs_Prep!$B$4:$AH$327,MATCH(F_Outputs!$A80&amp;F_Outputs!$B80,F_Outputs_Prep!$I$4:$I$327,0),MATCH(F_Outputs!O$2,F_Outputs_Prep!$B$4:$AH$4,0))</f>
        <v>##BLANK</v>
      </c>
    </row>
    <row r="81" spans="1:15" x14ac:dyDescent="0.4">
      <c r="A81" s="89" t="s">
        <v>96</v>
      </c>
      <c r="B81" s="92" t="s">
        <v>172</v>
      </c>
      <c r="C81" s="92" t="s">
        <v>544</v>
      </c>
      <c r="D81" s="89" t="s">
        <v>76</v>
      </c>
      <c r="E81" s="89" t="s">
        <v>77</v>
      </c>
      <c r="F81" s="129">
        <f>INDEX(F_Outputs_Prep!$B$4:$AH$327,MATCH(F_Outputs!$A81&amp;F_Outputs!$B81,F_Outputs_Prep!$I$4:$I$327,0),MATCH(F_Outputs!F$2,F_Outputs_Prep!$B$4:$AH$4,0))</f>
        <v>32497</v>
      </c>
      <c r="G81" s="129">
        <f>INDEX(F_Outputs_Prep!$B$4:$AH$327,MATCH(F_Outputs!$A81&amp;F_Outputs!$B81,F_Outputs_Prep!$I$4:$I$327,0),MATCH(F_Outputs!G$2,F_Outputs_Prep!$B$4:$AH$4,0))</f>
        <v>36483</v>
      </c>
      <c r="H81" s="129">
        <f>INDEX(F_Outputs_Prep!$B$4:$AH$327,MATCH(F_Outputs!$A81&amp;F_Outputs!$B81,F_Outputs_Prep!$I$4:$I$327,0),MATCH(F_Outputs!H$2,F_Outputs_Prep!$B$4:$AH$4,0))</f>
        <v>29697</v>
      </c>
      <c r="I81" s="129">
        <f>INDEX(F_Outputs_Prep!$B$4:$AH$327,MATCH(F_Outputs!$A81&amp;F_Outputs!$B81,F_Outputs_Prep!$I$4:$I$327,0),MATCH(F_Outputs!I$2,F_Outputs_Prep!$B$4:$AH$4,0))</f>
        <v>46492</v>
      </c>
      <c r="J81" s="126" t="str">
        <f>INDEX(F_Outputs_Prep!$B$4:$AH$327,MATCH(F_Outputs!$A81&amp;F_Outputs!$B81,F_Outputs_Prep!$I$4:$I$327,0),MATCH(F_Outputs!J$2,F_Outputs_Prep!$B$4:$AH$4,0))</f>
        <v>##BLANK</v>
      </c>
      <c r="K81" s="126" t="str">
        <f>INDEX(F_Outputs_Prep!$B$4:$AH$327,MATCH(F_Outputs!$A81&amp;F_Outputs!$B81,F_Outputs_Prep!$I$4:$I$327,0),MATCH(F_Outputs!K$2,F_Outputs_Prep!$B$4:$AH$4,0))</f>
        <v>##BLANK</v>
      </c>
      <c r="L81" s="126" t="str">
        <f>INDEX(F_Outputs_Prep!$B$4:$AH$327,MATCH(F_Outputs!$A81&amp;F_Outputs!$B81,F_Outputs_Prep!$I$4:$I$327,0),MATCH(F_Outputs!L$2,F_Outputs_Prep!$B$4:$AH$4,0))</f>
        <v>##BLANK</v>
      </c>
      <c r="M81" s="126" t="str">
        <f>INDEX(F_Outputs_Prep!$B$4:$AH$327,MATCH(F_Outputs!$A81&amp;F_Outputs!$B81,F_Outputs_Prep!$I$4:$I$327,0),MATCH(F_Outputs!M$2,F_Outputs_Prep!$B$4:$AH$4,0))</f>
        <v>##BLANK</v>
      </c>
      <c r="N81" s="126" t="str">
        <f>INDEX(F_Outputs_Prep!$B$4:$AH$327,MATCH(F_Outputs!$A81&amp;F_Outputs!$B81,F_Outputs_Prep!$I$4:$I$327,0),MATCH(F_Outputs!N$2,F_Outputs_Prep!$B$4:$AH$4,0))</f>
        <v>##BLANK</v>
      </c>
      <c r="O81" s="126" t="str">
        <f>INDEX(F_Outputs_Prep!$B$4:$AH$327,MATCH(F_Outputs!$A81&amp;F_Outputs!$B81,F_Outputs_Prep!$I$4:$I$327,0),MATCH(F_Outputs!O$2,F_Outputs_Prep!$B$4:$AH$4,0))</f>
        <v>##BLANK</v>
      </c>
    </row>
    <row r="82" spans="1:15" x14ac:dyDescent="0.4">
      <c r="A82" s="89" t="s">
        <v>96</v>
      </c>
      <c r="B82" s="89" t="s">
        <v>188</v>
      </c>
      <c r="C82" s="89" t="s">
        <v>545</v>
      </c>
      <c r="D82" s="89" t="s">
        <v>76</v>
      </c>
      <c r="E82" s="89" t="s">
        <v>77</v>
      </c>
      <c r="F82" s="129">
        <f>INDEX(F_Outputs_Prep!$B$4:$AH$327,MATCH(F_Outputs!$A82&amp;F_Outputs!$B82,F_Outputs_Prep!$I$4:$I$327,0),MATCH(F_Outputs!F$2,F_Outputs_Prep!$B$4:$AH$4,0))</f>
        <v>1485</v>
      </c>
      <c r="G82" s="129">
        <f>INDEX(F_Outputs_Prep!$B$4:$AH$327,MATCH(F_Outputs!$A82&amp;F_Outputs!$B82,F_Outputs_Prep!$I$4:$I$327,0),MATCH(F_Outputs!G$2,F_Outputs_Prep!$B$4:$AH$4,0))</f>
        <v>1440</v>
      </c>
      <c r="H82" s="129">
        <f>INDEX(F_Outputs_Prep!$B$4:$AH$327,MATCH(F_Outputs!$A82&amp;F_Outputs!$B82,F_Outputs_Prep!$I$4:$I$327,0),MATCH(F_Outputs!H$2,F_Outputs_Prep!$B$4:$AH$4,0))</f>
        <v>1463</v>
      </c>
      <c r="I82" s="129">
        <f>INDEX(F_Outputs_Prep!$B$4:$AH$327,MATCH(F_Outputs!$A82&amp;F_Outputs!$B82,F_Outputs_Prep!$I$4:$I$327,0),MATCH(F_Outputs!I$2,F_Outputs_Prep!$B$4:$AH$4,0))</f>
        <v>1546</v>
      </c>
      <c r="J82" s="126" t="str">
        <f>INDEX(F_Outputs_Prep!$B$4:$AH$327,MATCH(F_Outputs!$A82&amp;F_Outputs!$B82,F_Outputs_Prep!$I$4:$I$327,0),MATCH(F_Outputs!J$2,F_Outputs_Prep!$B$4:$AH$4,0))</f>
        <v>##BLANK</v>
      </c>
      <c r="K82" s="126" t="str">
        <f>INDEX(F_Outputs_Prep!$B$4:$AH$327,MATCH(F_Outputs!$A82&amp;F_Outputs!$B82,F_Outputs_Prep!$I$4:$I$327,0),MATCH(F_Outputs!K$2,F_Outputs_Prep!$B$4:$AH$4,0))</f>
        <v>##BLANK</v>
      </c>
      <c r="L82" s="126" t="str">
        <f>INDEX(F_Outputs_Prep!$B$4:$AH$327,MATCH(F_Outputs!$A82&amp;F_Outputs!$B82,F_Outputs_Prep!$I$4:$I$327,0),MATCH(F_Outputs!L$2,F_Outputs_Prep!$B$4:$AH$4,0))</f>
        <v>##BLANK</v>
      </c>
      <c r="M82" s="126" t="str">
        <f>INDEX(F_Outputs_Prep!$B$4:$AH$327,MATCH(F_Outputs!$A82&amp;F_Outputs!$B82,F_Outputs_Prep!$I$4:$I$327,0),MATCH(F_Outputs!M$2,F_Outputs_Prep!$B$4:$AH$4,0))</f>
        <v>##BLANK</v>
      </c>
      <c r="N82" s="126" t="str">
        <f>INDEX(F_Outputs_Prep!$B$4:$AH$327,MATCH(F_Outputs!$A82&amp;F_Outputs!$B82,F_Outputs_Prep!$I$4:$I$327,0),MATCH(F_Outputs!N$2,F_Outputs_Prep!$B$4:$AH$4,0))</f>
        <v>##BLANK</v>
      </c>
      <c r="O82" s="126" t="str">
        <f>INDEX(F_Outputs_Prep!$B$4:$AH$327,MATCH(F_Outputs!$A82&amp;F_Outputs!$B82,F_Outputs_Prep!$I$4:$I$327,0),MATCH(F_Outputs!O$2,F_Outputs_Prep!$B$4:$AH$4,0))</f>
        <v>##BLANK</v>
      </c>
    </row>
    <row r="83" spans="1:15" x14ac:dyDescent="0.4">
      <c r="A83" s="89" t="s">
        <v>96</v>
      </c>
      <c r="B83" s="89" t="s">
        <v>198</v>
      </c>
      <c r="C83" s="89" t="s">
        <v>546</v>
      </c>
      <c r="D83" s="89" t="s">
        <v>91</v>
      </c>
      <c r="E83" s="89" t="s">
        <v>77</v>
      </c>
      <c r="F83" s="126">
        <f>INDEX(F_Outputs_Prep!$B$4:$AH$327,MATCH(F_Outputs!$A83&amp;F_Outputs!$B83,F_Outputs_Prep!$I$4:$I$327,0),MATCH(F_Outputs!F$2,F_Outputs_Prep!$B$4:$AH$4,0))</f>
        <v>0</v>
      </c>
      <c r="G83" s="126">
        <f>INDEX(F_Outputs_Prep!$B$4:$AH$327,MATCH(F_Outputs!$A83&amp;F_Outputs!$B83,F_Outputs_Prep!$I$4:$I$327,0),MATCH(F_Outputs!G$2,F_Outputs_Prep!$B$4:$AH$4,0))</f>
        <v>0.8669</v>
      </c>
      <c r="H83" s="126">
        <f>INDEX(F_Outputs_Prep!$B$4:$AH$327,MATCH(F_Outputs!$A83&amp;F_Outputs!$B83,F_Outputs_Prep!$I$4:$I$327,0),MATCH(F_Outputs!H$2,F_Outputs_Prep!$B$4:$AH$4,0))</f>
        <v>0.88590000000000002</v>
      </c>
      <c r="I83" s="126">
        <f>INDEX(F_Outputs_Prep!$B$4:$AH$327,MATCH(F_Outputs!$A83&amp;F_Outputs!$B83,F_Outputs_Prep!$I$4:$I$327,0),MATCH(F_Outputs!I$2,F_Outputs_Prep!$B$4:$AH$4,0))</f>
        <v>0.93579999999999997</v>
      </c>
      <c r="J83" s="126" t="str">
        <f>INDEX(F_Outputs_Prep!$B$4:$AH$327,MATCH(F_Outputs!$A83&amp;F_Outputs!$B83,F_Outputs_Prep!$I$4:$I$327,0),MATCH(F_Outputs!J$2,F_Outputs_Prep!$B$4:$AH$4,0))</f>
        <v>##BLANK</v>
      </c>
      <c r="K83" s="126" t="str">
        <f>INDEX(F_Outputs_Prep!$B$4:$AH$327,MATCH(F_Outputs!$A83&amp;F_Outputs!$B83,F_Outputs_Prep!$I$4:$I$327,0),MATCH(F_Outputs!K$2,F_Outputs_Prep!$B$4:$AH$4,0))</f>
        <v>##BLANK</v>
      </c>
      <c r="L83" s="126" t="str">
        <f>INDEX(F_Outputs_Prep!$B$4:$AH$327,MATCH(F_Outputs!$A83&amp;F_Outputs!$B83,F_Outputs_Prep!$I$4:$I$327,0),MATCH(F_Outputs!L$2,F_Outputs_Prep!$B$4:$AH$4,0))</f>
        <v>##BLANK</v>
      </c>
      <c r="M83" s="126" t="str">
        <f>INDEX(F_Outputs_Prep!$B$4:$AH$327,MATCH(F_Outputs!$A83&amp;F_Outputs!$B83,F_Outputs_Prep!$I$4:$I$327,0),MATCH(F_Outputs!M$2,F_Outputs_Prep!$B$4:$AH$4,0))</f>
        <v>##BLANK</v>
      </c>
      <c r="N83" s="126" t="str">
        <f>INDEX(F_Outputs_Prep!$B$4:$AH$327,MATCH(F_Outputs!$A83&amp;F_Outputs!$B83,F_Outputs_Prep!$I$4:$I$327,0),MATCH(F_Outputs!N$2,F_Outputs_Prep!$B$4:$AH$4,0))</f>
        <v>##BLANK</v>
      </c>
      <c r="O83" s="126" t="str">
        <f>INDEX(F_Outputs_Prep!$B$4:$AH$327,MATCH(F_Outputs!$A83&amp;F_Outputs!$B83,F_Outputs_Prep!$I$4:$I$327,0),MATCH(F_Outputs!O$2,F_Outputs_Prep!$B$4:$AH$4,0))</f>
        <v>##BLANK</v>
      </c>
    </row>
    <row r="84" spans="1:15" x14ac:dyDescent="0.4">
      <c r="A84" s="89" t="s">
        <v>96</v>
      </c>
      <c r="B84" s="89" t="s">
        <v>555</v>
      </c>
      <c r="C84" s="89" t="s">
        <v>556</v>
      </c>
      <c r="D84" s="89" t="s">
        <v>330</v>
      </c>
      <c r="E84" s="89" t="s">
        <v>77</v>
      </c>
      <c r="F84" s="93" t="s">
        <v>557</v>
      </c>
      <c r="G84" s="93" t="s">
        <v>557</v>
      </c>
      <c r="H84" s="93" t="s">
        <v>557</v>
      </c>
      <c r="I84" s="93" t="s">
        <v>557</v>
      </c>
      <c r="J84" s="93" t="s">
        <v>557</v>
      </c>
      <c r="K84" s="93" t="s">
        <v>557</v>
      </c>
      <c r="L84" s="93" t="s">
        <v>557</v>
      </c>
      <c r="M84" s="93" t="s">
        <v>557</v>
      </c>
      <c r="N84" s="93" t="s">
        <v>557</v>
      </c>
      <c r="O84" s="93" t="s">
        <v>557</v>
      </c>
    </row>
    <row r="85" spans="1:15" x14ac:dyDescent="0.4">
      <c r="A85" s="89" t="s">
        <v>96</v>
      </c>
      <c r="B85" s="89" t="s">
        <v>558</v>
      </c>
      <c r="C85" s="89" t="s">
        <v>559</v>
      </c>
      <c r="D85" s="89" t="s">
        <v>330</v>
      </c>
      <c r="E85" s="89" t="s">
        <v>77</v>
      </c>
      <c r="F85" s="93" t="s">
        <v>560</v>
      </c>
      <c r="G85" s="93" t="s">
        <v>560</v>
      </c>
      <c r="H85" s="93" t="s">
        <v>560</v>
      </c>
      <c r="I85" s="93" t="s">
        <v>560</v>
      </c>
      <c r="J85" s="93" t="s">
        <v>560</v>
      </c>
      <c r="K85" s="93" t="s">
        <v>560</v>
      </c>
      <c r="L85" s="93" t="s">
        <v>560</v>
      </c>
      <c r="M85" s="93" t="s">
        <v>560</v>
      </c>
      <c r="N85" s="93" t="s">
        <v>560</v>
      </c>
      <c r="O85" s="93" t="s">
        <v>560</v>
      </c>
    </row>
    <row r="86" spans="1:15" x14ac:dyDescent="0.4">
      <c r="A86" s="89" t="s">
        <v>96</v>
      </c>
      <c r="B86" s="89" t="s">
        <v>561</v>
      </c>
      <c r="C86" s="89" t="s">
        <v>562</v>
      </c>
      <c r="D86" s="89" t="s">
        <v>330</v>
      </c>
      <c r="E86" s="89" t="s">
        <v>77</v>
      </c>
      <c r="F86" s="93" t="s">
        <v>550</v>
      </c>
      <c r="G86" s="93" t="s">
        <v>550</v>
      </c>
      <c r="H86" s="93" t="s">
        <v>550</v>
      </c>
      <c r="I86" s="93" t="s">
        <v>550</v>
      </c>
      <c r="J86" s="93" t="s">
        <v>550</v>
      </c>
      <c r="K86" s="93" t="s">
        <v>550</v>
      </c>
      <c r="L86" s="93" t="s">
        <v>550</v>
      </c>
      <c r="M86" s="93" t="s">
        <v>550</v>
      </c>
      <c r="N86" s="93" t="s">
        <v>550</v>
      </c>
      <c r="O86" s="93" t="s">
        <v>550</v>
      </c>
    </row>
    <row r="87" spans="1:15" x14ac:dyDescent="0.4">
      <c r="A87" s="89" t="s">
        <v>96</v>
      </c>
      <c r="B87" s="89" t="s">
        <v>563</v>
      </c>
      <c r="C87" s="92" t="s">
        <v>564</v>
      </c>
      <c r="D87" s="89" t="s">
        <v>565</v>
      </c>
      <c r="E87" s="89" t="s">
        <v>77</v>
      </c>
      <c r="F87" s="93">
        <v>0</v>
      </c>
      <c r="G87" s="93">
        <v>0</v>
      </c>
      <c r="H87" s="93">
        <v>0</v>
      </c>
      <c r="I87" s="93">
        <v>0</v>
      </c>
      <c r="J87" s="93">
        <v>0</v>
      </c>
      <c r="K87" s="93">
        <v>0</v>
      </c>
      <c r="L87" s="93">
        <v>0</v>
      </c>
      <c r="M87" s="93">
        <v>0</v>
      </c>
      <c r="N87" s="93">
        <v>0</v>
      </c>
      <c r="O87" s="93">
        <v>0</v>
      </c>
    </row>
    <row r="88" spans="1:15" x14ac:dyDescent="0.4">
      <c r="A88" s="89" t="s">
        <v>97</v>
      </c>
      <c r="B88" s="92" t="s">
        <v>254</v>
      </c>
      <c r="C88" s="92" t="s">
        <v>171</v>
      </c>
      <c r="D88" s="89" t="s">
        <v>76</v>
      </c>
      <c r="E88" s="89" t="s">
        <v>77</v>
      </c>
      <c r="F88" s="93" t="str">
        <f>INDEX(F_Outputs_Prep!$B$4:$AH$327,MATCH(F_Outputs!$A88&amp;F_Outputs!$B88,F_Outputs_Prep!$I$4:$I$327,0),MATCH(F_Outputs!F$2,F_Outputs_Prep!$B$4:$AH$4,0))</f>
        <v>##BLANK</v>
      </c>
      <c r="G88" s="93" t="str">
        <f>INDEX(F_Outputs_Prep!$B$4:$AH$327,MATCH(F_Outputs!$A88&amp;F_Outputs!$B88,F_Outputs_Prep!$I$4:$I$327,0),MATCH(F_Outputs!G$2,F_Outputs_Prep!$B$4:$AH$4,0))</f>
        <v>##BLANK</v>
      </c>
      <c r="H88" s="93" t="str">
        <f>INDEX(F_Outputs_Prep!$B$4:$AH$327,MATCH(F_Outputs!$A88&amp;F_Outputs!$B88,F_Outputs_Prep!$I$4:$I$327,0),MATCH(F_Outputs!H$2,F_Outputs_Prep!$B$4:$AH$4,0))</f>
        <v>##BLANK</v>
      </c>
      <c r="I88" s="93" t="str">
        <f>INDEX(F_Outputs_Prep!$B$4:$AH$327,MATCH(F_Outputs!$A88&amp;F_Outputs!$B88,F_Outputs_Prep!$I$4:$I$327,0),MATCH(F_Outputs!I$2,F_Outputs_Prep!$B$4:$AH$4,0))</f>
        <v>##BLANK</v>
      </c>
      <c r="J88" s="93" t="str">
        <f>INDEX(F_Outputs_Prep!$B$4:$AH$327,MATCH(F_Outputs!$A88&amp;F_Outputs!$B88,F_Outputs_Prep!$I$4:$I$327,0),MATCH(F_Outputs!J$2,F_Outputs_Prep!$B$4:$AH$4,0))</f>
        <v>##BLANK</v>
      </c>
      <c r="K88" s="93">
        <f>INDEX(F_Outputs_Prep!$B$4:$AH$327,MATCH(F_Outputs!$A88&amp;F_Outputs!$B88,F_Outputs_Prep!$I$4:$I$327,0),MATCH(F_Outputs!K$2,F_Outputs_Prep!$B$4:$AH$4,0))</f>
        <v>45007</v>
      </c>
      <c r="L88" s="93">
        <f>INDEX(F_Outputs_Prep!$B$4:$AH$327,MATCH(F_Outputs!$A88&amp;F_Outputs!$B88,F_Outputs_Prep!$I$4:$I$327,0),MATCH(F_Outputs!L$2,F_Outputs_Prep!$B$4:$AH$4,0))</f>
        <v>42966</v>
      </c>
      <c r="M88" s="93">
        <f>INDEX(F_Outputs_Prep!$B$4:$AH$327,MATCH(F_Outputs!$A88&amp;F_Outputs!$B88,F_Outputs_Prep!$I$4:$I$327,0),MATCH(F_Outputs!M$2,F_Outputs_Prep!$B$4:$AH$4,0))</f>
        <v>40960</v>
      </c>
      <c r="N88" s="93">
        <f>INDEX(F_Outputs_Prep!$B$4:$AH$327,MATCH(F_Outputs!$A88&amp;F_Outputs!$B88,F_Outputs_Prep!$I$4:$I$327,0),MATCH(F_Outputs!N$2,F_Outputs_Prep!$B$4:$AH$4,0))</f>
        <v>38917</v>
      </c>
      <c r="O88" s="93">
        <f>INDEX(F_Outputs_Prep!$B$4:$AH$327,MATCH(F_Outputs!$A88&amp;F_Outputs!$B88,F_Outputs_Prep!$I$4:$I$327,0),MATCH(F_Outputs!O$2,F_Outputs_Prep!$B$4:$AH$4,0))</f>
        <v>33124</v>
      </c>
    </row>
    <row r="89" spans="1:15" x14ac:dyDescent="0.4">
      <c r="A89" s="89" t="s">
        <v>97</v>
      </c>
      <c r="B89" s="92" t="s">
        <v>255</v>
      </c>
      <c r="C89" s="92" t="s">
        <v>207</v>
      </c>
      <c r="D89" s="89" t="s">
        <v>76</v>
      </c>
      <c r="E89" s="89" t="s">
        <v>77</v>
      </c>
      <c r="F89" s="93" t="str">
        <f>INDEX(F_Outputs_Prep!$B$4:$AH$327,MATCH(F_Outputs!$A89&amp;F_Outputs!$B89,F_Outputs_Prep!$I$4:$I$327,0),MATCH(F_Outputs!F$2,F_Outputs_Prep!$B$4:$AH$4,0))</f>
        <v>##BLANK</v>
      </c>
      <c r="G89" s="93" t="str">
        <f>INDEX(F_Outputs_Prep!$B$4:$AH$327,MATCH(F_Outputs!$A89&amp;F_Outputs!$B89,F_Outputs_Prep!$I$4:$I$327,0),MATCH(F_Outputs!G$2,F_Outputs_Prep!$B$4:$AH$4,0))</f>
        <v>##BLANK</v>
      </c>
      <c r="H89" s="93" t="str">
        <f>INDEX(F_Outputs_Prep!$B$4:$AH$327,MATCH(F_Outputs!$A89&amp;F_Outputs!$B89,F_Outputs_Prep!$I$4:$I$327,0),MATCH(F_Outputs!H$2,F_Outputs_Prep!$B$4:$AH$4,0))</f>
        <v>##BLANK</v>
      </c>
      <c r="I89" s="93" t="str">
        <f>INDEX(F_Outputs_Prep!$B$4:$AH$327,MATCH(F_Outputs!$A89&amp;F_Outputs!$B89,F_Outputs_Prep!$I$4:$I$327,0),MATCH(F_Outputs!I$2,F_Outputs_Prep!$B$4:$AH$4,0))</f>
        <v>##BLANK</v>
      </c>
      <c r="J89" s="93" t="str">
        <f>INDEX(F_Outputs_Prep!$B$4:$AH$327,MATCH(F_Outputs!$A89&amp;F_Outputs!$B89,F_Outputs_Prep!$I$4:$I$327,0),MATCH(F_Outputs!J$2,F_Outputs_Prep!$B$4:$AH$4,0))</f>
        <v>##BLANK</v>
      </c>
      <c r="K89" s="93">
        <f>INDEX(F_Outputs_Prep!$B$4:$AH$327,MATCH(F_Outputs!$A89&amp;F_Outputs!$B89,F_Outputs_Prep!$I$4:$I$327,0),MATCH(F_Outputs!K$2,F_Outputs_Prep!$B$4:$AH$4,0))</f>
        <v>2394</v>
      </c>
      <c r="L89" s="93">
        <f>INDEX(F_Outputs_Prep!$B$4:$AH$327,MATCH(F_Outputs!$A89&amp;F_Outputs!$B89,F_Outputs_Prep!$I$4:$I$327,0),MATCH(F_Outputs!L$2,F_Outputs_Prep!$B$4:$AH$4,0))</f>
        <v>2387</v>
      </c>
      <c r="M89" s="93">
        <f>INDEX(F_Outputs_Prep!$B$4:$AH$327,MATCH(F_Outputs!$A89&amp;F_Outputs!$B89,F_Outputs_Prep!$I$4:$I$327,0),MATCH(F_Outputs!M$2,F_Outputs_Prep!$B$4:$AH$4,0))</f>
        <v>2380</v>
      </c>
      <c r="N89" s="93">
        <f>INDEX(F_Outputs_Prep!$B$4:$AH$327,MATCH(F_Outputs!$A89&amp;F_Outputs!$B89,F_Outputs_Prep!$I$4:$I$327,0),MATCH(F_Outputs!N$2,F_Outputs_Prep!$B$4:$AH$4,0))</f>
        <v>2373</v>
      </c>
      <c r="O89" s="93">
        <f>INDEX(F_Outputs_Prep!$B$4:$AH$327,MATCH(F_Outputs!$A89&amp;F_Outputs!$B89,F_Outputs_Prep!$I$4:$I$327,0),MATCH(F_Outputs!O$2,F_Outputs_Prep!$B$4:$AH$4,0))</f>
        <v>2366</v>
      </c>
    </row>
    <row r="90" spans="1:15" x14ac:dyDescent="0.4">
      <c r="A90" s="89" t="s">
        <v>97</v>
      </c>
      <c r="B90" s="89" t="s">
        <v>250</v>
      </c>
      <c r="C90" s="89" t="s">
        <v>252</v>
      </c>
      <c r="D90" s="89" t="s">
        <v>76</v>
      </c>
      <c r="E90" s="89" t="s">
        <v>77</v>
      </c>
      <c r="F90" s="93" t="str">
        <f>INDEX(F_Outputs_Prep!$B$4:$AH$327,MATCH(F_Outputs!$A90&amp;F_Outputs!$B90,F_Outputs_Prep!$I$4:$I$327,0),MATCH(F_Outputs!F$2,F_Outputs_Prep!$B$4:$AH$4,0))</f>
        <v>##BLANK</v>
      </c>
      <c r="G90" s="93" t="str">
        <f>INDEX(F_Outputs_Prep!$B$4:$AH$327,MATCH(F_Outputs!$A90&amp;F_Outputs!$B90,F_Outputs_Prep!$I$4:$I$327,0),MATCH(F_Outputs!G$2,F_Outputs_Prep!$B$4:$AH$4,0))</f>
        <v>##BLANK</v>
      </c>
      <c r="H90" s="93" t="str">
        <f>INDEX(F_Outputs_Prep!$B$4:$AH$327,MATCH(F_Outputs!$A90&amp;F_Outputs!$B90,F_Outputs_Prep!$I$4:$I$327,0),MATCH(F_Outputs!H$2,F_Outputs_Prep!$B$4:$AH$4,0))</f>
        <v>##BLANK</v>
      </c>
      <c r="I90" s="93" t="str">
        <f>INDEX(F_Outputs_Prep!$B$4:$AH$327,MATCH(F_Outputs!$A90&amp;F_Outputs!$B90,F_Outputs_Prep!$I$4:$I$327,0),MATCH(F_Outputs!I$2,F_Outputs_Prep!$B$4:$AH$4,0))</f>
        <v>##BLANK</v>
      </c>
      <c r="J90" s="93" t="str">
        <f>INDEX(F_Outputs_Prep!$B$4:$AH$327,MATCH(F_Outputs!$A90&amp;F_Outputs!$B90,F_Outputs_Prep!$I$4:$I$327,0),MATCH(F_Outputs!J$2,F_Outputs_Prep!$B$4:$AH$4,0))</f>
        <v>##BLANK</v>
      </c>
      <c r="K90" s="93" t="str">
        <f>INDEX(F_Outputs_Prep!$B$4:$AH$327,MATCH(F_Outputs!$A90&amp;F_Outputs!$B90,F_Outputs_Prep!$I$4:$I$327,0),MATCH(F_Outputs!K$2,F_Outputs_Prep!$B$4:$AH$4,0))</f>
        <v>##BLANK</v>
      </c>
      <c r="L90" s="93" t="str">
        <f>INDEX(F_Outputs_Prep!$B$4:$AH$327,MATCH(F_Outputs!$A90&amp;F_Outputs!$B90,F_Outputs_Prep!$I$4:$I$327,0),MATCH(F_Outputs!L$2,F_Outputs_Prep!$B$4:$AH$4,0))</f>
        <v>##BLANK</v>
      </c>
      <c r="M90" s="93" t="str">
        <f>INDEX(F_Outputs_Prep!$B$4:$AH$327,MATCH(F_Outputs!$A90&amp;F_Outputs!$B90,F_Outputs_Prep!$I$4:$I$327,0),MATCH(F_Outputs!M$2,F_Outputs_Prep!$B$4:$AH$4,0))</f>
        <v>##BLANK</v>
      </c>
      <c r="N90" s="93" t="str">
        <f>INDEX(F_Outputs_Prep!$B$4:$AH$327,MATCH(F_Outputs!$A90&amp;F_Outputs!$B90,F_Outputs_Prep!$I$4:$I$327,0),MATCH(F_Outputs!N$2,F_Outputs_Prep!$B$4:$AH$4,0))</f>
        <v>##BLANK</v>
      </c>
      <c r="O90" s="93" t="str">
        <f>INDEX(F_Outputs_Prep!$B$4:$AH$327,MATCH(F_Outputs!$A90&amp;F_Outputs!$B90,F_Outputs_Prep!$I$4:$I$327,0),MATCH(F_Outputs!O$2,F_Outputs_Prep!$B$4:$AH$4,0))</f>
        <v>##BLANK</v>
      </c>
    </row>
    <row r="91" spans="1:15" x14ac:dyDescent="0.4">
      <c r="A91" s="89" t="s">
        <v>97</v>
      </c>
      <c r="B91" s="89" t="s">
        <v>253</v>
      </c>
      <c r="C91" s="89" t="s">
        <v>208</v>
      </c>
      <c r="D91" s="89" t="s">
        <v>91</v>
      </c>
      <c r="E91" s="89" t="s">
        <v>77</v>
      </c>
      <c r="F91" s="93" t="str">
        <f>INDEX(F_Outputs_Prep!$B$4:$AH$327,MATCH(F_Outputs!$A91&amp;F_Outputs!$B91,F_Outputs_Prep!$I$4:$I$327,0),MATCH(F_Outputs!F$2,F_Outputs_Prep!$B$4:$AH$4,0))</f>
        <v>##BLANK</v>
      </c>
      <c r="G91" s="93" t="str">
        <f>INDEX(F_Outputs_Prep!$B$4:$AH$327,MATCH(F_Outputs!$A91&amp;F_Outputs!$B91,F_Outputs_Prep!$I$4:$I$327,0),MATCH(F_Outputs!G$2,F_Outputs_Prep!$B$4:$AH$4,0))</f>
        <v>##BLANK</v>
      </c>
      <c r="H91" s="93" t="str">
        <f>INDEX(F_Outputs_Prep!$B$4:$AH$327,MATCH(F_Outputs!$A91&amp;F_Outputs!$B91,F_Outputs_Prep!$I$4:$I$327,0),MATCH(F_Outputs!H$2,F_Outputs_Prep!$B$4:$AH$4,0))</f>
        <v>##BLANK</v>
      </c>
      <c r="I91" s="93" t="str">
        <f>INDEX(F_Outputs_Prep!$B$4:$AH$327,MATCH(F_Outputs!$A91&amp;F_Outputs!$B91,F_Outputs_Prep!$I$4:$I$327,0),MATCH(F_Outputs!I$2,F_Outputs_Prep!$B$4:$AH$4,0))</f>
        <v>##BLANK</v>
      </c>
      <c r="J91" s="93" t="str">
        <f>INDEX(F_Outputs_Prep!$B$4:$AH$327,MATCH(F_Outputs!$A91&amp;F_Outputs!$B91,F_Outputs_Prep!$I$4:$I$327,0),MATCH(F_Outputs!J$2,F_Outputs_Prep!$B$4:$AH$4,0))</f>
        <v>##BLANK</v>
      </c>
      <c r="K91" s="93">
        <f>INDEX(F_Outputs_Prep!$B$4:$AH$327,MATCH(F_Outputs!$A91&amp;F_Outputs!$B91,F_Outputs_Prep!$I$4:$I$327,0),MATCH(F_Outputs!K$2,F_Outputs_Prep!$B$4:$AH$4,0))</f>
        <v>0.97</v>
      </c>
      <c r="L91" s="93">
        <f>INDEX(F_Outputs_Prep!$B$4:$AH$327,MATCH(F_Outputs!$A91&amp;F_Outputs!$B91,F_Outputs_Prep!$I$4:$I$327,0),MATCH(F_Outputs!L$2,F_Outputs_Prep!$B$4:$AH$4,0))</f>
        <v>0.97250000000000003</v>
      </c>
      <c r="M91" s="93">
        <f>INDEX(F_Outputs_Prep!$B$4:$AH$327,MATCH(F_Outputs!$A91&amp;F_Outputs!$B91,F_Outputs_Prep!$I$4:$I$327,0),MATCH(F_Outputs!M$2,F_Outputs_Prep!$B$4:$AH$4,0))</f>
        <v>0.97499999999999998</v>
      </c>
      <c r="N91" s="93">
        <f>INDEX(F_Outputs_Prep!$B$4:$AH$327,MATCH(F_Outputs!$A91&amp;F_Outputs!$B91,F_Outputs_Prep!$I$4:$I$327,0),MATCH(F_Outputs!N$2,F_Outputs_Prep!$B$4:$AH$4,0))</f>
        <v>0.97750000000000004</v>
      </c>
      <c r="O91" s="93">
        <f>INDEX(F_Outputs_Prep!$B$4:$AH$327,MATCH(F_Outputs!$A91&amp;F_Outputs!$B91,F_Outputs_Prep!$I$4:$I$327,0),MATCH(F_Outputs!O$2,F_Outputs_Prep!$B$4:$AH$4,0))</f>
        <v>0.97999999999999976</v>
      </c>
    </row>
    <row r="92" spans="1:15" x14ac:dyDescent="0.4">
      <c r="A92" s="89" t="s">
        <v>97</v>
      </c>
      <c r="B92" s="89" t="s">
        <v>521</v>
      </c>
      <c r="C92" s="89" t="s">
        <v>541</v>
      </c>
      <c r="D92" s="89" t="s">
        <v>527</v>
      </c>
      <c r="E92" s="89" t="s">
        <v>77</v>
      </c>
      <c r="F92" s="93" t="str">
        <f>INDEX(F_Outputs_Prep!$B$4:$AH$327,MATCH(F_Outputs!$A92&amp;F_Outputs!$B92,F_Outputs_Prep!$I$4:$I$327,0),MATCH(F_Outputs!F$2,F_Outputs_Prep!$B$4:$AH$4,0))</f>
        <v>##BLANK</v>
      </c>
      <c r="G92" s="93" t="str">
        <f>INDEX(F_Outputs_Prep!$B$4:$AH$327,MATCH(F_Outputs!$A92&amp;F_Outputs!$B92,F_Outputs_Prep!$I$4:$I$327,0),MATCH(F_Outputs!G$2,F_Outputs_Prep!$B$4:$AH$4,0))</f>
        <v>##BLANK</v>
      </c>
      <c r="H92" s="93" t="str">
        <f>INDEX(F_Outputs_Prep!$B$4:$AH$327,MATCH(F_Outputs!$A92&amp;F_Outputs!$B92,F_Outputs_Prep!$I$4:$I$327,0),MATCH(F_Outputs!H$2,F_Outputs_Prep!$B$4:$AH$4,0))</f>
        <v>##BLANK</v>
      </c>
      <c r="I92" s="93" t="str">
        <f>INDEX(F_Outputs_Prep!$B$4:$AH$327,MATCH(F_Outputs!$A92&amp;F_Outputs!$B92,F_Outputs_Prep!$I$4:$I$327,0),MATCH(F_Outputs!I$2,F_Outputs_Prep!$B$4:$AH$4,0))</f>
        <v>##BLANK</v>
      </c>
      <c r="J92" s="93" t="str">
        <f>INDEX(F_Outputs_Prep!$B$4:$AH$327,MATCH(F_Outputs!$A92&amp;F_Outputs!$B92,F_Outputs_Prep!$I$4:$I$327,0),MATCH(F_Outputs!J$2,F_Outputs_Prep!$B$4:$AH$4,0))</f>
        <v>##BLANK</v>
      </c>
      <c r="K92" s="93">
        <f>INDEX(F_Outputs_Prep!$B$4:$AH$327,MATCH(F_Outputs!$A92&amp;F_Outputs!$B92,F_Outputs_Prep!$I$4:$I$327,0),MATCH(F_Outputs!K$2,F_Outputs_Prep!$B$4:$AH$4,0))</f>
        <v>3.0000000000000027</v>
      </c>
      <c r="L92" s="93">
        <f>INDEX(F_Outputs_Prep!$B$4:$AH$327,MATCH(F_Outputs!$A92&amp;F_Outputs!$B92,F_Outputs_Prep!$I$4:$I$327,0),MATCH(F_Outputs!L$2,F_Outputs_Prep!$B$4:$AH$4,0))</f>
        <v>2.7499999999999969</v>
      </c>
      <c r="M92" s="93">
        <f>INDEX(F_Outputs_Prep!$B$4:$AH$327,MATCH(F_Outputs!$A92&amp;F_Outputs!$B92,F_Outputs_Prep!$I$4:$I$327,0),MATCH(F_Outputs!M$2,F_Outputs_Prep!$B$4:$AH$4,0))</f>
        <v>2.5000000000000022</v>
      </c>
      <c r="N92" s="93">
        <f>INDEX(F_Outputs_Prep!$B$4:$AH$327,MATCH(F_Outputs!$A92&amp;F_Outputs!$B92,F_Outputs_Prep!$I$4:$I$327,0),MATCH(F_Outputs!N$2,F_Outputs_Prep!$B$4:$AH$4,0))</f>
        <v>2.2499999999999964</v>
      </c>
      <c r="O92" s="93">
        <f>INDEX(F_Outputs_Prep!$B$4:$AH$327,MATCH(F_Outputs!$A92&amp;F_Outputs!$B92,F_Outputs_Prep!$I$4:$I$327,0),MATCH(F_Outputs!O$2,F_Outputs_Prep!$B$4:$AH$4,0))</f>
        <v>2.000000000000024</v>
      </c>
    </row>
    <row r="93" spans="1:15" x14ac:dyDescent="0.4">
      <c r="A93" s="89" t="s">
        <v>97</v>
      </c>
      <c r="B93" s="89" t="s">
        <v>519</v>
      </c>
      <c r="C93" s="89" t="s">
        <v>542</v>
      </c>
      <c r="D93" s="89" t="s">
        <v>76</v>
      </c>
      <c r="E93" s="89" t="s">
        <v>77</v>
      </c>
      <c r="F93" s="93" t="str">
        <f>INDEX(F_Outputs_Prep!$B$4:$AH$327,MATCH(F_Outputs!$A93&amp;F_Outputs!$B93,F_Outputs_Prep!$I$4:$I$327,0),MATCH(F_Outputs!F$2,F_Outputs_Prep!$B$4:$AH$4,0))</f>
        <v>##BLANK</v>
      </c>
      <c r="G93" s="93" t="str">
        <f>INDEX(F_Outputs_Prep!$B$4:$AH$327,MATCH(F_Outputs!$A93&amp;F_Outputs!$B93,F_Outputs_Prep!$I$4:$I$327,0),MATCH(F_Outputs!G$2,F_Outputs_Prep!$B$4:$AH$4,0))</f>
        <v>##BLANK</v>
      </c>
      <c r="H93" s="93" t="str">
        <f>INDEX(F_Outputs_Prep!$B$4:$AH$327,MATCH(F_Outputs!$A93&amp;F_Outputs!$B93,F_Outputs_Prep!$I$4:$I$327,0),MATCH(F_Outputs!H$2,F_Outputs_Prep!$B$4:$AH$4,0))</f>
        <v>##BLANK</v>
      </c>
      <c r="I93" s="93" t="str">
        <f>INDEX(F_Outputs_Prep!$B$4:$AH$327,MATCH(F_Outputs!$A93&amp;F_Outputs!$B93,F_Outputs_Prep!$I$4:$I$327,0),MATCH(F_Outputs!I$2,F_Outputs_Prep!$B$4:$AH$4,0))</f>
        <v>##BLANK</v>
      </c>
      <c r="J93" s="93" t="str">
        <f>INDEX(F_Outputs_Prep!$B$4:$AH$327,MATCH(F_Outputs!$A93&amp;F_Outputs!$B93,F_Outputs_Prep!$I$4:$I$327,0),MATCH(F_Outputs!J$2,F_Outputs_Prep!$B$4:$AH$4,0))</f>
        <v>##BLANK</v>
      </c>
      <c r="K93" s="126">
        <f>INDEX(F_Outputs_Prep!$B$4:$AH$327,MATCH(F_Outputs!$A93&amp;F_Outputs!$B93,F_Outputs_Prep!$I$4:$I$327,0),MATCH(F_Outputs!K$2,F_Outputs_Prep!$B$4:$AH$4,0))</f>
        <v>18.8</v>
      </c>
      <c r="L93" s="126">
        <f>INDEX(F_Outputs_Prep!$B$4:$AH$327,MATCH(F_Outputs!$A93&amp;F_Outputs!$B93,F_Outputs_Prep!$I$4:$I$327,0),MATCH(F_Outputs!L$2,F_Outputs_Prep!$B$4:$AH$4,0))</f>
        <v>18</v>
      </c>
      <c r="M93" s="126">
        <f>INDEX(F_Outputs_Prep!$B$4:$AH$327,MATCH(F_Outputs!$A93&amp;F_Outputs!$B93,F_Outputs_Prep!$I$4:$I$327,0),MATCH(F_Outputs!M$2,F_Outputs_Prep!$B$4:$AH$4,0))</f>
        <v>17.21</v>
      </c>
      <c r="N93" s="126">
        <f>INDEX(F_Outputs_Prep!$B$4:$AH$327,MATCH(F_Outputs!$A93&amp;F_Outputs!$B93,F_Outputs_Prep!$I$4:$I$327,0),MATCH(F_Outputs!N$2,F_Outputs_Prep!$B$4:$AH$4,0))</f>
        <v>16.399999999999999</v>
      </c>
      <c r="O93" s="126">
        <f>INDEX(F_Outputs_Prep!$B$4:$AH$327,MATCH(F_Outputs!$A93&amp;F_Outputs!$B93,F_Outputs_Prep!$I$4:$I$327,0),MATCH(F_Outputs!O$2,F_Outputs_Prep!$B$4:$AH$4,0))</f>
        <v>14</v>
      </c>
    </row>
    <row r="94" spans="1:15" x14ac:dyDescent="0.4">
      <c r="A94" s="89" t="s">
        <v>97</v>
      </c>
      <c r="B94" s="89" t="s">
        <v>528</v>
      </c>
      <c r="C94" s="92" t="s">
        <v>529</v>
      </c>
      <c r="D94" s="89" t="s">
        <v>76</v>
      </c>
      <c r="E94" s="89" t="s">
        <v>77</v>
      </c>
      <c r="F94" s="93">
        <f>INDEX(F_Outputs_Prep!$B$4:$AH$327,MATCH(F_Outputs!$A94&amp;F_Outputs!$B94,F_Outputs_Prep!$I$4:$I$327,0),MATCH(F_Outputs!F$2,F_Outputs_Prep!$B$4:$AH$4,0))</f>
        <v>60982</v>
      </c>
      <c r="G94" s="93">
        <f>INDEX(F_Outputs_Prep!$B$4:$AH$327,MATCH(F_Outputs!$A94&amp;F_Outputs!$B94,F_Outputs_Prep!$I$4:$I$327,0),MATCH(F_Outputs!G$2,F_Outputs_Prep!$B$4:$AH$4,0))</f>
        <v>59676</v>
      </c>
      <c r="H94" s="93">
        <f>INDEX(F_Outputs_Prep!$B$4:$AH$327,MATCH(F_Outputs!$A94&amp;F_Outputs!$B94,F_Outputs_Prep!$I$4:$I$327,0),MATCH(F_Outputs!H$2,F_Outputs_Prep!$B$4:$AH$4,0))</f>
        <v>44765</v>
      </c>
      <c r="I94" s="93">
        <f>INDEX(F_Outputs_Prep!$B$4:$AH$327,MATCH(F_Outputs!$A94&amp;F_Outputs!$B94,F_Outputs_Prep!$I$4:$I$327,0),MATCH(F_Outputs!I$2,F_Outputs_Prep!$B$4:$AH$4,0))</f>
        <v>60253</v>
      </c>
      <c r="J94" s="93">
        <f>INDEX(F_Outputs_Prep!$B$4:$AH$327,MATCH(F_Outputs!$A94&amp;F_Outputs!$B94,F_Outputs_Prep!$I$4:$I$327,0),MATCH(F_Outputs!J$2,F_Outputs_Prep!$B$4:$AH$4,0))</f>
        <v>47883</v>
      </c>
      <c r="K94" s="93">
        <f>INDEX(F_Outputs_Prep!$B$4:$AH$327,MATCH(F_Outputs!$A94&amp;F_Outputs!$B94,F_Outputs_Prep!$I$4:$I$327,0),MATCH(F_Outputs!K$2,F_Outputs_Prep!$B$4:$AH$4,0))</f>
        <v>45007</v>
      </c>
      <c r="L94" s="93">
        <f>INDEX(F_Outputs_Prep!$B$4:$AH$327,MATCH(F_Outputs!$A94&amp;F_Outputs!$B94,F_Outputs_Prep!$I$4:$I$327,0),MATCH(F_Outputs!L$2,F_Outputs_Prep!$B$4:$AH$4,0))</f>
        <v>42011</v>
      </c>
      <c r="M94" s="93">
        <f>INDEX(F_Outputs_Prep!$B$4:$AH$327,MATCH(F_Outputs!$A94&amp;F_Outputs!$B94,F_Outputs_Prep!$I$4:$I$327,0),MATCH(F_Outputs!M$2,F_Outputs_Prep!$B$4:$AH$4,0))</f>
        <v>39032</v>
      </c>
      <c r="N94" s="93">
        <f>INDEX(F_Outputs_Prep!$B$4:$AH$327,MATCH(F_Outputs!$A94&amp;F_Outputs!$B94,F_Outputs_Prep!$I$4:$I$327,0),MATCH(F_Outputs!N$2,F_Outputs_Prep!$B$4:$AH$4,0))</f>
        <v>36070</v>
      </c>
      <c r="O94" s="93">
        <f>INDEX(F_Outputs_Prep!$B$4:$AH$327,MATCH(F_Outputs!$A94&amp;F_Outputs!$B94,F_Outputs_Prep!$I$4:$I$327,0),MATCH(F_Outputs!O$2,F_Outputs_Prep!$B$4:$AH$4,0))</f>
        <v>33124</v>
      </c>
    </row>
    <row r="95" spans="1:15" x14ac:dyDescent="0.4">
      <c r="A95" s="89" t="s">
        <v>97</v>
      </c>
      <c r="B95" s="92" t="s">
        <v>530</v>
      </c>
      <c r="C95" s="92" t="s">
        <v>261</v>
      </c>
      <c r="D95" s="89" t="s">
        <v>76</v>
      </c>
      <c r="E95" s="89" t="s">
        <v>77</v>
      </c>
      <c r="F95" s="93">
        <f>INDEX(F_Outputs_Prep!$B$4:$AH$327,MATCH(F_Outputs!$A95&amp;F_Outputs!$B95,F_Outputs_Prep!$I$4:$I$327,0),MATCH(F_Outputs!F$2,F_Outputs_Prep!$B$4:$AH$4,0))</f>
        <v>2961</v>
      </c>
      <c r="G95" s="93">
        <f>INDEX(F_Outputs_Prep!$B$4:$AH$327,MATCH(F_Outputs!$A95&amp;F_Outputs!$B95,F_Outputs_Prep!$I$4:$I$327,0),MATCH(F_Outputs!G$2,F_Outputs_Prep!$B$4:$AH$4,0))</f>
        <v>2658</v>
      </c>
      <c r="H95" s="93">
        <f>INDEX(F_Outputs_Prep!$B$4:$AH$327,MATCH(F_Outputs!$A95&amp;F_Outputs!$B95,F_Outputs_Prep!$I$4:$I$327,0),MATCH(F_Outputs!H$2,F_Outputs_Prep!$B$4:$AH$4,0))</f>
        <v>2438</v>
      </c>
      <c r="I95" s="93">
        <f>INDEX(F_Outputs_Prep!$B$4:$AH$327,MATCH(F_Outputs!$A95&amp;F_Outputs!$B95,F_Outputs_Prep!$I$4:$I$327,0),MATCH(F_Outputs!I$2,F_Outputs_Prep!$B$4:$AH$4,0))</f>
        <v>2421</v>
      </c>
      <c r="J95" s="93">
        <f>INDEX(F_Outputs_Prep!$B$4:$AH$327,MATCH(F_Outputs!$A95&amp;F_Outputs!$B95,F_Outputs_Prep!$I$4:$I$327,0),MATCH(F_Outputs!J$2,F_Outputs_Prep!$B$4:$AH$4,0))</f>
        <v>2401</v>
      </c>
      <c r="K95" s="93">
        <f>INDEX(F_Outputs_Prep!$B$4:$AH$327,MATCH(F_Outputs!$A95&amp;F_Outputs!$B95,F_Outputs_Prep!$I$4:$I$327,0),MATCH(F_Outputs!K$2,F_Outputs_Prep!$B$4:$AH$4,0))</f>
        <v>2394</v>
      </c>
      <c r="L95" s="93">
        <f>INDEX(F_Outputs_Prep!$B$4:$AH$327,MATCH(F_Outputs!$A95&amp;F_Outputs!$B95,F_Outputs_Prep!$I$4:$I$327,0),MATCH(F_Outputs!L$2,F_Outputs_Prep!$B$4:$AH$4,0))</f>
        <v>2387</v>
      </c>
      <c r="M95" s="93">
        <f>INDEX(F_Outputs_Prep!$B$4:$AH$327,MATCH(F_Outputs!$A95&amp;F_Outputs!$B95,F_Outputs_Prep!$I$4:$I$327,0),MATCH(F_Outputs!M$2,F_Outputs_Prep!$B$4:$AH$4,0))</f>
        <v>2380</v>
      </c>
      <c r="N95" s="93">
        <f>INDEX(F_Outputs_Prep!$B$4:$AH$327,MATCH(F_Outputs!$A95&amp;F_Outputs!$B95,F_Outputs_Prep!$I$4:$I$327,0),MATCH(F_Outputs!N$2,F_Outputs_Prep!$B$4:$AH$4,0))</f>
        <v>2373</v>
      </c>
      <c r="O95" s="93">
        <f>INDEX(F_Outputs_Prep!$B$4:$AH$327,MATCH(F_Outputs!$A95&amp;F_Outputs!$B95,F_Outputs_Prep!$I$4:$I$327,0),MATCH(F_Outputs!O$2,F_Outputs_Prep!$B$4:$AH$4,0))</f>
        <v>2366</v>
      </c>
    </row>
    <row r="96" spans="1:15" x14ac:dyDescent="0.4">
      <c r="A96" s="89" t="s">
        <v>97</v>
      </c>
      <c r="B96" s="92" t="s">
        <v>531</v>
      </c>
      <c r="C96" s="92" t="s">
        <v>532</v>
      </c>
      <c r="D96" s="89" t="s">
        <v>76</v>
      </c>
      <c r="E96" s="89" t="s">
        <v>77</v>
      </c>
      <c r="F96" s="93">
        <f>INDEX(F_Outputs_Prep!$B$4:$AH$327,MATCH(F_Outputs!$A96&amp;F_Outputs!$B96,F_Outputs_Prep!$I$4:$I$327,0),MATCH(F_Outputs!F$2,F_Outputs_Prep!$B$4:$AH$4,0))</f>
        <v>20.6</v>
      </c>
      <c r="G96" s="93">
        <f>INDEX(F_Outputs_Prep!$B$4:$AH$327,MATCH(F_Outputs!$A96&amp;F_Outputs!$B96,F_Outputs_Prep!$I$4:$I$327,0),MATCH(F_Outputs!G$2,F_Outputs_Prep!$B$4:$AH$4,0))</f>
        <v>22.45</v>
      </c>
      <c r="H96" s="93">
        <f>INDEX(F_Outputs_Prep!$B$4:$AH$327,MATCH(F_Outputs!$A96&amp;F_Outputs!$B96,F_Outputs_Prep!$I$4:$I$327,0),MATCH(F_Outputs!H$2,F_Outputs_Prep!$B$4:$AH$4,0))</f>
        <v>18.36</v>
      </c>
      <c r="I96" s="93">
        <f>INDEX(F_Outputs_Prep!$B$4:$AH$327,MATCH(F_Outputs!$A96&amp;F_Outputs!$B96,F_Outputs_Prep!$I$4:$I$327,0),MATCH(F_Outputs!I$2,F_Outputs_Prep!$B$4:$AH$4,0))</f>
        <v>24.89</v>
      </c>
      <c r="J96" s="93">
        <f>INDEX(F_Outputs_Prep!$B$4:$AH$327,MATCH(F_Outputs!$A96&amp;F_Outputs!$B96,F_Outputs_Prep!$I$4:$I$327,0),MATCH(F_Outputs!J$2,F_Outputs_Prep!$B$4:$AH$4,0))</f>
        <v>19.940000000000001</v>
      </c>
      <c r="K96" s="93">
        <f>INDEX(F_Outputs_Prep!$B$4:$AH$327,MATCH(F_Outputs!$A96&amp;F_Outputs!$B96,F_Outputs_Prep!$I$4:$I$327,0),MATCH(F_Outputs!K$2,F_Outputs_Prep!$B$4:$AH$4,0))</f>
        <v>18.8</v>
      </c>
      <c r="L96" s="93">
        <f>INDEX(F_Outputs_Prep!$B$4:$AH$327,MATCH(F_Outputs!$A96&amp;F_Outputs!$B96,F_Outputs_Prep!$I$4:$I$327,0),MATCH(F_Outputs!L$2,F_Outputs_Prep!$B$4:$AH$4,0))</f>
        <v>17.600000000000001</v>
      </c>
      <c r="M96" s="93">
        <f>INDEX(F_Outputs_Prep!$B$4:$AH$327,MATCH(F_Outputs!$A96&amp;F_Outputs!$B96,F_Outputs_Prep!$I$4:$I$327,0),MATCH(F_Outputs!M$2,F_Outputs_Prep!$B$4:$AH$4,0))</f>
        <v>16.399999999999999</v>
      </c>
      <c r="N96" s="93">
        <f>INDEX(F_Outputs_Prep!$B$4:$AH$327,MATCH(F_Outputs!$A96&amp;F_Outputs!$B96,F_Outputs_Prep!$I$4:$I$327,0),MATCH(F_Outputs!N$2,F_Outputs_Prep!$B$4:$AH$4,0))</f>
        <v>15.2</v>
      </c>
      <c r="O96" s="93">
        <f>INDEX(F_Outputs_Prep!$B$4:$AH$327,MATCH(F_Outputs!$A96&amp;F_Outputs!$B96,F_Outputs_Prep!$I$4:$I$327,0),MATCH(F_Outputs!O$2,F_Outputs_Prep!$B$4:$AH$4,0))</f>
        <v>14</v>
      </c>
    </row>
    <row r="97" spans="1:15" x14ac:dyDescent="0.4">
      <c r="A97" s="89" t="s">
        <v>97</v>
      </c>
      <c r="B97" s="89" t="s">
        <v>533</v>
      </c>
      <c r="C97" s="89" t="s">
        <v>262</v>
      </c>
      <c r="D97" s="89" t="s">
        <v>91</v>
      </c>
      <c r="E97" s="89" t="s">
        <v>77</v>
      </c>
      <c r="F97" s="93">
        <f>INDEX(F_Outputs_Prep!$B$4:$AH$327,MATCH(F_Outputs!$A97&amp;F_Outputs!$B97,F_Outputs_Prep!$I$4:$I$327,0),MATCH(F_Outputs!F$2,F_Outputs_Prep!$B$4:$AH$4,0))</f>
        <v>0.72450000000000003</v>
      </c>
      <c r="G97" s="93">
        <f>INDEX(F_Outputs_Prep!$B$4:$AH$327,MATCH(F_Outputs!$A97&amp;F_Outputs!$B97,F_Outputs_Prep!$I$4:$I$327,0),MATCH(F_Outputs!G$2,F_Outputs_Prep!$B$4:$AH$4,0))</f>
        <v>0.82020000000000004</v>
      </c>
      <c r="H97" s="93">
        <f>INDEX(F_Outputs_Prep!$B$4:$AH$327,MATCH(F_Outputs!$A97&amp;F_Outputs!$B97,F_Outputs_Prep!$I$4:$I$327,0),MATCH(F_Outputs!H$2,F_Outputs_Prep!$B$4:$AH$4,0))</f>
        <v>0.84789999999999999</v>
      </c>
      <c r="I97" s="93">
        <f>INDEX(F_Outputs_Prep!$B$4:$AH$327,MATCH(F_Outputs!$A97&amp;F_Outputs!$B97,F_Outputs_Prep!$I$4:$I$327,0),MATCH(F_Outputs!I$2,F_Outputs_Prep!$B$4:$AH$4,0))</f>
        <v>0.9</v>
      </c>
      <c r="J97" s="93">
        <f>INDEX(F_Outputs_Prep!$B$4:$AH$327,MATCH(F_Outputs!$A97&amp;F_Outputs!$B97,F_Outputs_Prep!$I$4:$I$327,0),MATCH(F_Outputs!J$2,F_Outputs_Prep!$B$4:$AH$4,0))</f>
        <v>0.95</v>
      </c>
      <c r="K97" s="93">
        <f>INDEX(F_Outputs_Prep!$B$4:$AH$327,MATCH(F_Outputs!$A97&amp;F_Outputs!$B97,F_Outputs_Prep!$I$4:$I$327,0),MATCH(F_Outputs!K$2,F_Outputs_Prep!$B$4:$AH$4,0))</f>
        <v>1</v>
      </c>
      <c r="L97" s="93">
        <f>INDEX(F_Outputs_Prep!$B$4:$AH$327,MATCH(F_Outputs!$A97&amp;F_Outputs!$B97,F_Outputs_Prep!$I$4:$I$327,0),MATCH(F_Outputs!L$2,F_Outputs_Prep!$B$4:$AH$4,0))</f>
        <v>1</v>
      </c>
      <c r="M97" s="93">
        <f>INDEX(F_Outputs_Prep!$B$4:$AH$327,MATCH(F_Outputs!$A97&amp;F_Outputs!$B97,F_Outputs_Prep!$I$4:$I$327,0),MATCH(F_Outputs!M$2,F_Outputs_Prep!$B$4:$AH$4,0))</f>
        <v>1</v>
      </c>
      <c r="N97" s="93">
        <f>INDEX(F_Outputs_Prep!$B$4:$AH$327,MATCH(F_Outputs!$A97&amp;F_Outputs!$B97,F_Outputs_Prep!$I$4:$I$327,0),MATCH(F_Outputs!N$2,F_Outputs_Prep!$B$4:$AH$4,0))</f>
        <v>1</v>
      </c>
      <c r="O97" s="93">
        <f>INDEX(F_Outputs_Prep!$B$4:$AH$327,MATCH(F_Outputs!$A97&amp;F_Outputs!$B97,F_Outputs_Prep!$I$4:$I$327,0),MATCH(F_Outputs!O$2,F_Outputs_Prep!$B$4:$AH$4,0))</f>
        <v>1</v>
      </c>
    </row>
    <row r="98" spans="1:15" x14ac:dyDescent="0.4">
      <c r="A98" s="89" t="s">
        <v>97</v>
      </c>
      <c r="B98" s="89" t="s">
        <v>534</v>
      </c>
      <c r="C98" s="89" t="s">
        <v>535</v>
      </c>
      <c r="D98" s="89" t="s">
        <v>527</v>
      </c>
      <c r="E98" s="89" t="s">
        <v>77</v>
      </c>
      <c r="F98" s="93">
        <f>INDEX(F_Outputs_Prep!$B$4:$AH$327,MATCH(F_Outputs!$A98&amp;F_Outputs!$B98,F_Outputs_Prep!$I$4:$I$327,0),MATCH(F_Outputs!F$2,F_Outputs_Prep!$B$4:$AH$4,0))</f>
        <v>27.55</v>
      </c>
      <c r="G98" s="93">
        <f>INDEX(F_Outputs_Prep!$B$4:$AH$327,MATCH(F_Outputs!$A98&amp;F_Outputs!$B98,F_Outputs_Prep!$I$4:$I$327,0),MATCH(F_Outputs!G$2,F_Outputs_Prep!$B$4:$AH$4,0))</f>
        <v>17.98</v>
      </c>
      <c r="H98" s="93">
        <f>INDEX(F_Outputs_Prep!$B$4:$AH$327,MATCH(F_Outputs!$A98&amp;F_Outputs!$B98,F_Outputs_Prep!$I$4:$I$327,0),MATCH(F_Outputs!H$2,F_Outputs_Prep!$B$4:$AH$4,0))</f>
        <v>15.21</v>
      </c>
      <c r="I98" s="93">
        <f>INDEX(F_Outputs_Prep!$B$4:$AH$327,MATCH(F_Outputs!$A98&amp;F_Outputs!$B98,F_Outputs_Prep!$I$4:$I$327,0),MATCH(F_Outputs!I$2,F_Outputs_Prep!$B$4:$AH$4,0))</f>
        <v>10</v>
      </c>
      <c r="J98" s="93">
        <f>INDEX(F_Outputs_Prep!$B$4:$AH$327,MATCH(F_Outputs!$A98&amp;F_Outputs!$B98,F_Outputs_Prep!$I$4:$I$327,0),MATCH(F_Outputs!J$2,F_Outputs_Prep!$B$4:$AH$4,0))</f>
        <v>5</v>
      </c>
      <c r="K98" s="93">
        <f>INDEX(F_Outputs_Prep!$B$4:$AH$327,MATCH(F_Outputs!$A98&amp;F_Outputs!$B98,F_Outputs_Prep!$I$4:$I$327,0),MATCH(F_Outputs!K$2,F_Outputs_Prep!$B$4:$AH$4,0))</f>
        <v>0</v>
      </c>
      <c r="L98" s="93">
        <f>INDEX(F_Outputs_Prep!$B$4:$AH$327,MATCH(F_Outputs!$A98&amp;F_Outputs!$B98,F_Outputs_Prep!$I$4:$I$327,0),MATCH(F_Outputs!L$2,F_Outputs_Prep!$B$4:$AH$4,0))</f>
        <v>0</v>
      </c>
      <c r="M98" s="93">
        <f>INDEX(F_Outputs_Prep!$B$4:$AH$327,MATCH(F_Outputs!$A98&amp;F_Outputs!$B98,F_Outputs_Prep!$I$4:$I$327,0),MATCH(F_Outputs!M$2,F_Outputs_Prep!$B$4:$AH$4,0))</f>
        <v>0</v>
      </c>
      <c r="N98" s="93">
        <f>INDEX(F_Outputs_Prep!$B$4:$AH$327,MATCH(F_Outputs!$A98&amp;F_Outputs!$B98,F_Outputs_Prep!$I$4:$I$327,0),MATCH(F_Outputs!N$2,F_Outputs_Prep!$B$4:$AH$4,0))</f>
        <v>0</v>
      </c>
      <c r="O98" s="93">
        <f>INDEX(F_Outputs_Prep!$B$4:$AH$327,MATCH(F_Outputs!$A98&amp;F_Outputs!$B98,F_Outputs_Prep!$I$4:$I$327,0),MATCH(F_Outputs!O$2,F_Outputs_Prep!$B$4:$AH$4,0))</f>
        <v>0</v>
      </c>
    </row>
    <row r="99" spans="1:15" x14ac:dyDescent="0.4">
      <c r="A99" s="89" t="s">
        <v>97</v>
      </c>
      <c r="B99" s="89" t="s">
        <v>536</v>
      </c>
      <c r="C99" s="89" t="s">
        <v>537</v>
      </c>
      <c r="D99" s="89" t="s">
        <v>76</v>
      </c>
      <c r="E99" s="89" t="s">
        <v>77</v>
      </c>
      <c r="F99" s="93">
        <f>INDEX(F_Outputs_Prep!$B$4:$AH$327,MATCH(F_Outputs!$A99&amp;F_Outputs!$B99,F_Outputs_Prep!$I$4:$I$327,0),MATCH(F_Outputs!F$2,F_Outputs_Prep!$B$4:$AH$4,0))</f>
        <v>28.43</v>
      </c>
      <c r="G99" s="93">
        <f>INDEX(F_Outputs_Prep!$B$4:$AH$327,MATCH(F_Outputs!$A99&amp;F_Outputs!$B99,F_Outputs_Prep!$I$4:$I$327,0),MATCH(F_Outputs!G$2,F_Outputs_Prep!$B$4:$AH$4,0))</f>
        <v>27.37</v>
      </c>
      <c r="H99" s="93">
        <f>INDEX(F_Outputs_Prep!$B$4:$AH$327,MATCH(F_Outputs!$A99&amp;F_Outputs!$B99,F_Outputs_Prep!$I$4:$I$327,0),MATCH(F_Outputs!H$2,F_Outputs_Prep!$B$4:$AH$4,0))</f>
        <v>21.67</v>
      </c>
      <c r="I99" s="93">
        <f>INDEX(F_Outputs_Prep!$B$4:$AH$327,MATCH(F_Outputs!$A99&amp;F_Outputs!$B99,F_Outputs_Prep!$I$4:$I$327,0),MATCH(F_Outputs!I$2,F_Outputs_Prep!$B$4:$AH$4,0))</f>
        <v>27.66</v>
      </c>
      <c r="J99" s="93">
        <f>INDEX(F_Outputs_Prep!$B$4:$AH$327,MATCH(F_Outputs!$A99&amp;F_Outputs!$B99,F_Outputs_Prep!$I$4:$I$327,0),MATCH(F_Outputs!J$2,F_Outputs_Prep!$B$4:$AH$4,0))</f>
        <v>20.99</v>
      </c>
      <c r="K99" s="93">
        <f>INDEX(F_Outputs_Prep!$B$4:$AH$327,MATCH(F_Outputs!$A99&amp;F_Outputs!$B99,F_Outputs_Prep!$I$4:$I$327,0),MATCH(F_Outputs!K$2,F_Outputs_Prep!$B$4:$AH$4,0))</f>
        <v>18.8</v>
      </c>
      <c r="L99" s="93">
        <f>INDEX(F_Outputs_Prep!$B$4:$AH$327,MATCH(F_Outputs!$A99&amp;F_Outputs!$B99,F_Outputs_Prep!$I$4:$I$327,0),MATCH(F_Outputs!L$2,F_Outputs_Prep!$B$4:$AH$4,0))</f>
        <v>17.600000000000001</v>
      </c>
      <c r="M99" s="93">
        <f>INDEX(F_Outputs_Prep!$B$4:$AH$327,MATCH(F_Outputs!$A99&amp;F_Outputs!$B99,F_Outputs_Prep!$I$4:$I$327,0),MATCH(F_Outputs!M$2,F_Outputs_Prep!$B$4:$AH$4,0))</f>
        <v>16.399999999999999</v>
      </c>
      <c r="N99" s="93">
        <f>INDEX(F_Outputs_Prep!$B$4:$AH$327,MATCH(F_Outputs!$A99&amp;F_Outputs!$B99,F_Outputs_Prep!$I$4:$I$327,0),MATCH(F_Outputs!N$2,F_Outputs_Prep!$B$4:$AH$4,0))</f>
        <v>15.2</v>
      </c>
      <c r="O99" s="93">
        <f>INDEX(F_Outputs_Prep!$B$4:$AH$327,MATCH(F_Outputs!$A99&amp;F_Outputs!$B99,F_Outputs_Prep!$I$4:$I$327,0),MATCH(F_Outputs!O$2,F_Outputs_Prep!$B$4:$AH$4,0))</f>
        <v>14</v>
      </c>
    </row>
    <row r="100" spans="1:15" x14ac:dyDescent="0.4">
      <c r="A100" s="89" t="s">
        <v>97</v>
      </c>
      <c r="B100" s="89" t="s">
        <v>538</v>
      </c>
      <c r="C100" s="89" t="s">
        <v>539</v>
      </c>
      <c r="D100" s="89" t="s">
        <v>76</v>
      </c>
      <c r="E100" s="89" t="s">
        <v>77</v>
      </c>
      <c r="F100" s="126">
        <f>INDEX(F_Outputs_Prep!$B$4:$AH$327,MATCH(F_Outputs!$A100&amp;F_Outputs!$B100,F_Outputs_Prep!$I$4:$I$327,0),MATCH(F_Outputs!F$2,F_Outputs_Prep!$B$4:$AH$4,0))</f>
        <v>84181</v>
      </c>
      <c r="G100" s="126">
        <f>INDEX(F_Outputs_Prep!$B$4:$AH$327,MATCH(F_Outputs!$A100&amp;F_Outputs!$B100,F_Outputs_Prep!$I$4:$I$327,0),MATCH(F_Outputs!G$2,F_Outputs_Prep!$B$4:$AH$4,0))</f>
        <v>72749</v>
      </c>
      <c r="H100" s="126">
        <f>INDEX(F_Outputs_Prep!$B$4:$AH$327,MATCH(F_Outputs!$A100&amp;F_Outputs!$B100,F_Outputs_Prep!$I$4:$I$327,0),MATCH(F_Outputs!H$2,F_Outputs_Prep!$B$4:$AH$4,0))</f>
        <v>52831</v>
      </c>
      <c r="I100" s="126">
        <f>INDEX(F_Outputs_Prep!$B$4:$AH$327,MATCH(F_Outputs!$A100&amp;F_Outputs!$B100,F_Outputs_Prep!$I$4:$I$327,0),MATCH(F_Outputs!I$2,F_Outputs_Prep!$B$4:$AH$4,0))</f>
        <v>66965</v>
      </c>
      <c r="J100" s="126">
        <f>INDEX(F_Outputs_Prep!$B$4:$AH$327,MATCH(F_Outputs!$A100&amp;F_Outputs!$B100,F_Outputs_Prep!$I$4:$I$327,0),MATCH(F_Outputs!J$2,F_Outputs_Prep!$B$4:$AH$4,0))</f>
        <v>50397</v>
      </c>
      <c r="K100" s="126">
        <f>INDEX(F_Outputs_Prep!$B$4:$AH$327,MATCH(F_Outputs!$A100&amp;F_Outputs!$B100,F_Outputs_Prep!$I$4:$I$327,0),MATCH(F_Outputs!K$2,F_Outputs_Prep!$B$4:$AH$4,0))</f>
        <v>45007</v>
      </c>
      <c r="L100" s="126">
        <f>INDEX(F_Outputs_Prep!$B$4:$AH$327,MATCH(F_Outputs!$A100&amp;F_Outputs!$B100,F_Outputs_Prep!$I$4:$I$327,0),MATCH(F_Outputs!L$2,F_Outputs_Prep!$B$4:$AH$4,0))</f>
        <v>42011</v>
      </c>
      <c r="M100" s="126">
        <f>INDEX(F_Outputs_Prep!$B$4:$AH$327,MATCH(F_Outputs!$A100&amp;F_Outputs!$B100,F_Outputs_Prep!$I$4:$I$327,0),MATCH(F_Outputs!M$2,F_Outputs_Prep!$B$4:$AH$4,0))</f>
        <v>39032</v>
      </c>
      <c r="N100" s="126">
        <f>INDEX(F_Outputs_Prep!$B$4:$AH$327,MATCH(F_Outputs!$A100&amp;F_Outputs!$B100,F_Outputs_Prep!$I$4:$I$327,0),MATCH(F_Outputs!N$2,F_Outputs_Prep!$B$4:$AH$4,0))</f>
        <v>36070</v>
      </c>
      <c r="O100" s="126">
        <f>INDEX(F_Outputs_Prep!$B$4:$AH$327,MATCH(F_Outputs!$A100&amp;F_Outputs!$B100,F_Outputs_Prep!$I$4:$I$327,0),MATCH(F_Outputs!O$2,F_Outputs_Prep!$B$4:$AH$4,0))</f>
        <v>33124</v>
      </c>
    </row>
    <row r="101" spans="1:15" x14ac:dyDescent="0.4">
      <c r="A101" s="89" t="s">
        <v>97</v>
      </c>
      <c r="B101" s="89" t="s">
        <v>162</v>
      </c>
      <c r="C101" s="89" t="s">
        <v>554</v>
      </c>
      <c r="D101" s="89" t="s">
        <v>76</v>
      </c>
      <c r="E101" s="89" t="s">
        <v>77</v>
      </c>
      <c r="F101" s="93">
        <f>INDEX(F_Outputs_Prep!$B$4:$AH$327,MATCH(F_Outputs!$A101&amp;F_Outputs!$B101,F_Outputs_Prep!$I$4:$I$327,0),MATCH(F_Outputs!F$2,F_Outputs_Prep!$B$4:$AH$4,0))</f>
        <v>26.79</v>
      </c>
      <c r="G101" s="93">
        <f>INDEX(F_Outputs_Prep!$B$4:$AH$327,MATCH(F_Outputs!$A101&amp;F_Outputs!$B101,F_Outputs_Prep!$I$4:$I$327,0),MATCH(F_Outputs!G$2,F_Outputs_Prep!$B$4:$AH$4,0))</f>
        <v>24.74</v>
      </c>
      <c r="H101" s="93">
        <f>INDEX(F_Outputs_Prep!$B$4:$AH$327,MATCH(F_Outputs!$A101&amp;F_Outputs!$B101,F_Outputs_Prep!$I$4:$I$327,0),MATCH(F_Outputs!H$2,F_Outputs_Prep!$B$4:$AH$4,0))</f>
        <v>18.36</v>
      </c>
      <c r="I101" s="93">
        <f>INDEX(F_Outputs_Prep!$B$4:$AH$327,MATCH(F_Outputs!$A101&amp;F_Outputs!$B101,F_Outputs_Prep!$I$4:$I$327,0),MATCH(F_Outputs!I$2,F_Outputs_Prep!$B$4:$AH$4,0))</f>
        <v>24.89</v>
      </c>
      <c r="J101" s="93" t="str">
        <f>INDEX(F_Outputs_Prep!$B$4:$AH$327,MATCH(F_Outputs!$A101&amp;F_Outputs!$B101,F_Outputs_Prep!$I$4:$I$327,0),MATCH(F_Outputs!J$2,F_Outputs_Prep!$B$4:$AH$4,0))</f>
        <v>##BLANK</v>
      </c>
      <c r="K101" s="93" t="str">
        <f>INDEX(F_Outputs_Prep!$B$4:$AH$327,MATCH(F_Outputs!$A101&amp;F_Outputs!$B101,F_Outputs_Prep!$I$4:$I$327,0),MATCH(F_Outputs!K$2,F_Outputs_Prep!$B$4:$AH$4,0))</f>
        <v>##BLANK</v>
      </c>
      <c r="L101" s="93" t="str">
        <f>INDEX(F_Outputs_Prep!$B$4:$AH$327,MATCH(F_Outputs!$A101&amp;F_Outputs!$B101,F_Outputs_Prep!$I$4:$I$327,0),MATCH(F_Outputs!L$2,F_Outputs_Prep!$B$4:$AH$4,0))</f>
        <v>##BLANK</v>
      </c>
      <c r="M101" s="93" t="str">
        <f>INDEX(F_Outputs_Prep!$B$4:$AH$327,MATCH(F_Outputs!$A101&amp;F_Outputs!$B101,F_Outputs_Prep!$I$4:$I$327,0),MATCH(F_Outputs!M$2,F_Outputs_Prep!$B$4:$AH$4,0))</f>
        <v>##BLANK</v>
      </c>
      <c r="N101" s="93" t="str">
        <f>INDEX(F_Outputs_Prep!$B$4:$AH$327,MATCH(F_Outputs!$A101&amp;F_Outputs!$B101,F_Outputs_Prep!$I$4:$I$327,0),MATCH(F_Outputs!N$2,F_Outputs_Prep!$B$4:$AH$4,0))</f>
        <v>##BLANK</v>
      </c>
      <c r="O101" s="93" t="str">
        <f>INDEX(F_Outputs_Prep!$B$4:$AH$327,MATCH(F_Outputs!$A101&amp;F_Outputs!$B101,F_Outputs_Prep!$I$4:$I$327,0),MATCH(F_Outputs!O$2,F_Outputs_Prep!$B$4:$AH$4,0))</f>
        <v>##BLANK</v>
      </c>
    </row>
    <row r="102" spans="1:15" x14ac:dyDescent="0.4">
      <c r="A102" s="89" t="s">
        <v>97</v>
      </c>
      <c r="B102" s="89" t="s">
        <v>172</v>
      </c>
      <c r="C102" s="92" t="s">
        <v>544</v>
      </c>
      <c r="D102" s="89" t="s">
        <v>76</v>
      </c>
      <c r="E102" s="89" t="s">
        <v>77</v>
      </c>
      <c r="F102" s="93">
        <f>INDEX(F_Outputs_Prep!$B$4:$AH$327,MATCH(F_Outputs!$A102&amp;F_Outputs!$B102,F_Outputs_Prep!$I$4:$I$327,0),MATCH(F_Outputs!F$2,F_Outputs_Prep!$B$4:$AH$4,0))</f>
        <v>60982</v>
      </c>
      <c r="G102" s="93">
        <f>INDEX(F_Outputs_Prep!$B$4:$AH$327,MATCH(F_Outputs!$A102&amp;F_Outputs!$B102,F_Outputs_Prep!$I$4:$I$327,0),MATCH(F_Outputs!G$2,F_Outputs_Prep!$B$4:$AH$4,0))</f>
        <v>59684</v>
      </c>
      <c r="H102" s="93">
        <f>INDEX(F_Outputs_Prep!$B$4:$AH$327,MATCH(F_Outputs!$A102&amp;F_Outputs!$B102,F_Outputs_Prep!$I$4:$I$327,0),MATCH(F_Outputs!H$2,F_Outputs_Prep!$B$4:$AH$4,0))</f>
        <v>44765</v>
      </c>
      <c r="I102" s="93">
        <f>INDEX(F_Outputs_Prep!$B$4:$AH$327,MATCH(F_Outputs!$A102&amp;F_Outputs!$B102,F_Outputs_Prep!$I$4:$I$327,0),MATCH(F_Outputs!I$2,F_Outputs_Prep!$B$4:$AH$4,0))</f>
        <v>60253</v>
      </c>
      <c r="J102" s="93" t="str">
        <f>INDEX(F_Outputs_Prep!$B$4:$AH$327,MATCH(F_Outputs!$A102&amp;F_Outputs!$B102,F_Outputs_Prep!$I$4:$I$327,0),MATCH(F_Outputs!J$2,F_Outputs_Prep!$B$4:$AH$4,0))</f>
        <v>##BLANK</v>
      </c>
      <c r="K102" s="93" t="str">
        <f>INDEX(F_Outputs_Prep!$B$4:$AH$327,MATCH(F_Outputs!$A102&amp;F_Outputs!$B102,F_Outputs_Prep!$I$4:$I$327,0),MATCH(F_Outputs!K$2,F_Outputs_Prep!$B$4:$AH$4,0))</f>
        <v>##BLANK</v>
      </c>
      <c r="L102" s="93" t="str">
        <f>INDEX(F_Outputs_Prep!$B$4:$AH$327,MATCH(F_Outputs!$A102&amp;F_Outputs!$B102,F_Outputs_Prep!$I$4:$I$327,0),MATCH(F_Outputs!L$2,F_Outputs_Prep!$B$4:$AH$4,0))</f>
        <v>##BLANK</v>
      </c>
      <c r="M102" s="93" t="str">
        <f>INDEX(F_Outputs_Prep!$B$4:$AH$327,MATCH(F_Outputs!$A102&amp;F_Outputs!$B102,F_Outputs_Prep!$I$4:$I$327,0),MATCH(F_Outputs!M$2,F_Outputs_Prep!$B$4:$AH$4,0))</f>
        <v>##BLANK</v>
      </c>
      <c r="N102" s="93" t="str">
        <f>INDEX(F_Outputs_Prep!$B$4:$AH$327,MATCH(F_Outputs!$A102&amp;F_Outputs!$B102,F_Outputs_Prep!$I$4:$I$327,0),MATCH(F_Outputs!N$2,F_Outputs_Prep!$B$4:$AH$4,0))</f>
        <v>##BLANK</v>
      </c>
      <c r="O102" s="93" t="str">
        <f>INDEX(F_Outputs_Prep!$B$4:$AH$327,MATCH(F_Outputs!$A102&amp;F_Outputs!$B102,F_Outputs_Prep!$I$4:$I$327,0),MATCH(F_Outputs!O$2,F_Outputs_Prep!$B$4:$AH$4,0))</f>
        <v>##BLANK</v>
      </c>
    </row>
    <row r="103" spans="1:15" x14ac:dyDescent="0.4">
      <c r="A103" s="89" t="s">
        <v>97</v>
      </c>
      <c r="B103" s="92" t="s">
        <v>188</v>
      </c>
      <c r="C103" s="92" t="s">
        <v>545</v>
      </c>
      <c r="D103" s="89" t="s">
        <v>76</v>
      </c>
      <c r="E103" s="89" t="s">
        <v>77</v>
      </c>
      <c r="F103" s="93">
        <f>INDEX(F_Outputs_Prep!$B$4:$AH$327,MATCH(F_Outputs!$A103&amp;F_Outputs!$B103,F_Outputs_Prep!$I$4:$I$327,0),MATCH(F_Outputs!F$2,F_Outputs_Prep!$B$4:$AH$4,0))</f>
        <v>2276</v>
      </c>
      <c r="G103" s="93">
        <f>INDEX(F_Outputs_Prep!$B$4:$AH$327,MATCH(F_Outputs!$A103&amp;F_Outputs!$B103,F_Outputs_Prep!$I$4:$I$327,0),MATCH(F_Outputs!G$2,F_Outputs_Prep!$B$4:$AH$4,0))</f>
        <v>2412</v>
      </c>
      <c r="H103" s="93">
        <f>INDEX(F_Outputs_Prep!$B$4:$AH$327,MATCH(F_Outputs!$A103&amp;F_Outputs!$B103,F_Outputs_Prep!$I$4:$I$327,0),MATCH(F_Outputs!H$2,F_Outputs_Prep!$B$4:$AH$4,0))</f>
        <v>2438</v>
      </c>
      <c r="I103" s="93">
        <f>INDEX(F_Outputs_Prep!$B$4:$AH$327,MATCH(F_Outputs!$A103&amp;F_Outputs!$B103,F_Outputs_Prep!$I$4:$I$327,0),MATCH(F_Outputs!I$2,F_Outputs_Prep!$B$4:$AH$4,0))</f>
        <v>2421</v>
      </c>
      <c r="J103" s="93" t="str">
        <f>INDEX(F_Outputs_Prep!$B$4:$AH$327,MATCH(F_Outputs!$A103&amp;F_Outputs!$B103,F_Outputs_Prep!$I$4:$I$327,0),MATCH(F_Outputs!J$2,F_Outputs_Prep!$B$4:$AH$4,0))</f>
        <v>##BLANK</v>
      </c>
      <c r="K103" s="93" t="str">
        <f>INDEX(F_Outputs_Prep!$B$4:$AH$327,MATCH(F_Outputs!$A103&amp;F_Outputs!$B103,F_Outputs_Prep!$I$4:$I$327,0),MATCH(F_Outputs!K$2,F_Outputs_Prep!$B$4:$AH$4,0))</f>
        <v>##BLANK</v>
      </c>
      <c r="L103" s="93" t="str">
        <f>INDEX(F_Outputs_Prep!$B$4:$AH$327,MATCH(F_Outputs!$A103&amp;F_Outputs!$B103,F_Outputs_Prep!$I$4:$I$327,0),MATCH(F_Outputs!L$2,F_Outputs_Prep!$B$4:$AH$4,0))</f>
        <v>##BLANK</v>
      </c>
      <c r="M103" s="93" t="str">
        <f>INDEX(F_Outputs_Prep!$B$4:$AH$327,MATCH(F_Outputs!$A103&amp;F_Outputs!$B103,F_Outputs_Prep!$I$4:$I$327,0),MATCH(F_Outputs!M$2,F_Outputs_Prep!$B$4:$AH$4,0))</f>
        <v>##BLANK</v>
      </c>
      <c r="N103" s="93" t="str">
        <f>INDEX(F_Outputs_Prep!$B$4:$AH$327,MATCH(F_Outputs!$A103&amp;F_Outputs!$B103,F_Outputs_Prep!$I$4:$I$327,0),MATCH(F_Outputs!N$2,F_Outputs_Prep!$B$4:$AH$4,0))</f>
        <v>##BLANK</v>
      </c>
      <c r="O103" s="93" t="str">
        <f>INDEX(F_Outputs_Prep!$B$4:$AH$327,MATCH(F_Outputs!$A103&amp;F_Outputs!$B103,F_Outputs_Prep!$I$4:$I$327,0),MATCH(F_Outputs!O$2,F_Outputs_Prep!$B$4:$AH$4,0))</f>
        <v>##BLANK</v>
      </c>
    </row>
    <row r="104" spans="1:15" x14ac:dyDescent="0.4">
      <c r="A104" s="89" t="s">
        <v>97</v>
      </c>
      <c r="B104" s="89" t="s">
        <v>198</v>
      </c>
      <c r="C104" s="89" t="s">
        <v>546</v>
      </c>
      <c r="D104" s="89" t="s">
        <v>91</v>
      </c>
      <c r="E104" s="89" t="s">
        <v>77</v>
      </c>
      <c r="F104" s="93">
        <f>INDEX(F_Outputs_Prep!$B$4:$AH$327,MATCH(F_Outputs!$A104&amp;F_Outputs!$B104,F_Outputs_Prep!$I$4:$I$327,0),MATCH(F_Outputs!F$2,F_Outputs_Prep!$B$4:$AH$4,0))</f>
        <v>0</v>
      </c>
      <c r="G104" s="93">
        <f>INDEX(F_Outputs_Prep!$B$4:$AH$327,MATCH(F_Outputs!$A104&amp;F_Outputs!$B104,F_Outputs_Prep!$I$4:$I$327,0),MATCH(F_Outputs!G$2,F_Outputs_Prep!$B$4:$AH$4,0))</f>
        <v>0.83499999999999996</v>
      </c>
      <c r="H104" s="93">
        <f>INDEX(F_Outputs_Prep!$B$4:$AH$327,MATCH(F_Outputs!$A104&amp;F_Outputs!$B104,F_Outputs_Prep!$I$4:$I$327,0),MATCH(F_Outputs!H$2,F_Outputs_Prep!$B$4:$AH$4,0))</f>
        <v>0.8679</v>
      </c>
      <c r="I104" s="93">
        <f>INDEX(F_Outputs_Prep!$B$4:$AH$327,MATCH(F_Outputs!$A104&amp;F_Outputs!$B104,F_Outputs_Prep!$I$4:$I$327,0),MATCH(F_Outputs!I$2,F_Outputs_Prep!$B$4:$AH$4,0))</f>
        <v>0.93810000000000004</v>
      </c>
      <c r="J104" s="93" t="str">
        <f>INDEX(F_Outputs_Prep!$B$4:$AH$327,MATCH(F_Outputs!$A104&amp;F_Outputs!$B104,F_Outputs_Prep!$I$4:$I$327,0),MATCH(F_Outputs!J$2,F_Outputs_Prep!$B$4:$AH$4,0))</f>
        <v>##BLANK</v>
      </c>
      <c r="K104" s="93" t="str">
        <f>INDEX(F_Outputs_Prep!$B$4:$AH$327,MATCH(F_Outputs!$A104&amp;F_Outputs!$B104,F_Outputs_Prep!$I$4:$I$327,0),MATCH(F_Outputs!K$2,F_Outputs_Prep!$B$4:$AH$4,0))</f>
        <v>##BLANK</v>
      </c>
      <c r="L104" s="93" t="str">
        <f>INDEX(F_Outputs_Prep!$B$4:$AH$327,MATCH(F_Outputs!$A104&amp;F_Outputs!$B104,F_Outputs_Prep!$I$4:$I$327,0),MATCH(F_Outputs!L$2,F_Outputs_Prep!$B$4:$AH$4,0))</f>
        <v>##BLANK</v>
      </c>
      <c r="M104" s="93" t="str">
        <f>INDEX(F_Outputs_Prep!$B$4:$AH$327,MATCH(F_Outputs!$A104&amp;F_Outputs!$B104,F_Outputs_Prep!$I$4:$I$327,0),MATCH(F_Outputs!M$2,F_Outputs_Prep!$B$4:$AH$4,0))</f>
        <v>##BLANK</v>
      </c>
      <c r="N104" s="93" t="str">
        <f>INDEX(F_Outputs_Prep!$B$4:$AH$327,MATCH(F_Outputs!$A104&amp;F_Outputs!$B104,F_Outputs_Prep!$I$4:$I$327,0),MATCH(F_Outputs!N$2,F_Outputs_Prep!$B$4:$AH$4,0))</f>
        <v>##BLANK</v>
      </c>
      <c r="O104" s="93" t="str">
        <f>INDEX(F_Outputs_Prep!$B$4:$AH$327,MATCH(F_Outputs!$A104&amp;F_Outputs!$B104,F_Outputs_Prep!$I$4:$I$327,0),MATCH(F_Outputs!O$2,F_Outputs_Prep!$B$4:$AH$4,0))</f>
        <v>##BLANK</v>
      </c>
    </row>
    <row r="105" spans="1:15" x14ac:dyDescent="0.4">
      <c r="A105" s="89" t="s">
        <v>97</v>
      </c>
      <c r="B105" s="92" t="s">
        <v>555</v>
      </c>
      <c r="C105" s="92" t="s">
        <v>556</v>
      </c>
      <c r="D105" s="89" t="s">
        <v>330</v>
      </c>
      <c r="E105" s="89" t="s">
        <v>77</v>
      </c>
      <c r="F105" s="93" t="s">
        <v>557</v>
      </c>
      <c r="G105" s="93" t="s">
        <v>557</v>
      </c>
      <c r="H105" s="93" t="s">
        <v>557</v>
      </c>
      <c r="I105" s="93" t="s">
        <v>557</v>
      </c>
      <c r="J105" s="93" t="s">
        <v>557</v>
      </c>
      <c r="K105" s="93" t="s">
        <v>557</v>
      </c>
      <c r="L105" s="93" t="s">
        <v>557</v>
      </c>
      <c r="M105" s="93" t="s">
        <v>557</v>
      </c>
      <c r="N105" s="93" t="s">
        <v>557</v>
      </c>
      <c r="O105" s="93" t="s">
        <v>557</v>
      </c>
    </row>
    <row r="106" spans="1:15" x14ac:dyDescent="0.4">
      <c r="A106" s="89" t="s">
        <v>97</v>
      </c>
      <c r="B106" s="89" t="s">
        <v>558</v>
      </c>
      <c r="C106" s="89" t="s">
        <v>559</v>
      </c>
      <c r="D106" s="89" t="s">
        <v>330</v>
      </c>
      <c r="E106" s="89" t="s">
        <v>77</v>
      </c>
      <c r="F106" s="93" t="s">
        <v>560</v>
      </c>
      <c r="G106" s="93" t="s">
        <v>560</v>
      </c>
      <c r="H106" s="93" t="s">
        <v>560</v>
      </c>
      <c r="I106" s="93" t="s">
        <v>560</v>
      </c>
      <c r="J106" s="93" t="s">
        <v>560</v>
      </c>
      <c r="K106" s="93" t="s">
        <v>560</v>
      </c>
      <c r="L106" s="93" t="s">
        <v>560</v>
      </c>
      <c r="M106" s="93" t="s">
        <v>560</v>
      </c>
      <c r="N106" s="93" t="s">
        <v>560</v>
      </c>
      <c r="O106" s="93" t="s">
        <v>560</v>
      </c>
    </row>
    <row r="107" spans="1:15" x14ac:dyDescent="0.4">
      <c r="A107" s="89" t="s">
        <v>97</v>
      </c>
      <c r="B107" s="89" t="s">
        <v>561</v>
      </c>
      <c r="C107" s="89" t="s">
        <v>562</v>
      </c>
      <c r="D107" s="89" t="s">
        <v>330</v>
      </c>
      <c r="E107" s="89" t="s">
        <v>77</v>
      </c>
      <c r="F107" s="93" t="s">
        <v>550</v>
      </c>
      <c r="G107" s="93" t="s">
        <v>550</v>
      </c>
      <c r="H107" s="93" t="s">
        <v>550</v>
      </c>
      <c r="I107" s="93" t="s">
        <v>550</v>
      </c>
      <c r="J107" s="93" t="s">
        <v>550</v>
      </c>
      <c r="K107" s="93" t="s">
        <v>550</v>
      </c>
      <c r="L107" s="93" t="s">
        <v>550</v>
      </c>
      <c r="M107" s="93" t="s">
        <v>550</v>
      </c>
      <c r="N107" s="93" t="s">
        <v>550</v>
      </c>
      <c r="O107" s="93" t="s">
        <v>550</v>
      </c>
    </row>
    <row r="108" spans="1:15" x14ac:dyDescent="0.4">
      <c r="A108" s="89" t="s">
        <v>97</v>
      </c>
      <c r="B108" s="89" t="s">
        <v>563</v>
      </c>
      <c r="C108" s="89" t="s">
        <v>564</v>
      </c>
      <c r="D108" s="89" t="s">
        <v>565</v>
      </c>
      <c r="E108" s="89" t="s">
        <v>77</v>
      </c>
      <c r="F108" s="93">
        <v>0</v>
      </c>
      <c r="G108" s="93">
        <v>0</v>
      </c>
      <c r="H108" s="93">
        <v>0</v>
      </c>
      <c r="I108" s="93">
        <v>0</v>
      </c>
      <c r="J108" s="93">
        <v>0</v>
      </c>
      <c r="K108" s="93">
        <v>0</v>
      </c>
      <c r="L108" s="93">
        <v>0</v>
      </c>
      <c r="M108" s="93">
        <v>0</v>
      </c>
      <c r="N108" s="93">
        <v>0</v>
      </c>
      <c r="O108" s="93">
        <v>0</v>
      </c>
    </row>
    <row r="109" spans="1:15" x14ac:dyDescent="0.4">
      <c r="A109" s="89" t="s">
        <v>98</v>
      </c>
      <c r="B109" s="89" t="s">
        <v>254</v>
      </c>
      <c r="C109" s="89" t="s">
        <v>171</v>
      </c>
      <c r="D109" s="89" t="s">
        <v>76</v>
      </c>
      <c r="E109" s="89" t="s">
        <v>77</v>
      </c>
      <c r="F109" s="93" t="str">
        <f>INDEX(F_Outputs_Prep!$B$4:$AH$327,MATCH(F_Outputs!$A109&amp;F_Outputs!$B109,F_Outputs_Prep!$I$4:$I$327,0),MATCH(F_Outputs!F$2,F_Outputs_Prep!$B$4:$AH$4,0))</f>
        <v>##BLANK</v>
      </c>
      <c r="G109" s="93" t="str">
        <f>INDEX(F_Outputs_Prep!$B$4:$AH$327,MATCH(F_Outputs!$A109&amp;F_Outputs!$B109,F_Outputs_Prep!$I$4:$I$327,0),MATCH(F_Outputs!G$2,F_Outputs_Prep!$B$4:$AH$4,0))</f>
        <v>##BLANK</v>
      </c>
      <c r="H109" s="93" t="str">
        <f>INDEX(F_Outputs_Prep!$B$4:$AH$327,MATCH(F_Outputs!$A109&amp;F_Outputs!$B109,F_Outputs_Prep!$I$4:$I$327,0),MATCH(F_Outputs!H$2,F_Outputs_Prep!$B$4:$AH$4,0))</f>
        <v>##BLANK</v>
      </c>
      <c r="I109" s="93" t="str">
        <f>INDEX(F_Outputs_Prep!$B$4:$AH$327,MATCH(F_Outputs!$A109&amp;F_Outputs!$B109,F_Outputs_Prep!$I$4:$I$327,0),MATCH(F_Outputs!I$2,F_Outputs_Prep!$B$4:$AH$4,0))</f>
        <v>##BLANK</v>
      </c>
      <c r="J109" s="93" t="str">
        <f>INDEX(F_Outputs_Prep!$B$4:$AH$327,MATCH(F_Outputs!$A109&amp;F_Outputs!$B109,F_Outputs_Prep!$I$4:$I$327,0),MATCH(F_Outputs!J$2,F_Outputs_Prep!$B$4:$AH$4,0))</f>
        <v>##BLANK</v>
      </c>
      <c r="K109" s="93">
        <f>INDEX(F_Outputs_Prep!$B$4:$AH$327,MATCH(F_Outputs!$A109&amp;F_Outputs!$B109,F_Outputs_Prep!$I$4:$I$327,0),MATCH(F_Outputs!K$2,F_Outputs_Prep!$B$4:$AH$4,0))</f>
        <v>27780</v>
      </c>
      <c r="L109" s="93">
        <f>INDEX(F_Outputs_Prep!$B$4:$AH$327,MATCH(F_Outputs!$A109&amp;F_Outputs!$B109,F_Outputs_Prep!$I$4:$I$327,0),MATCH(F_Outputs!L$2,F_Outputs_Prep!$B$4:$AH$4,0))</f>
        <v>27447</v>
      </c>
      <c r="M109" s="93">
        <f>INDEX(F_Outputs_Prep!$B$4:$AH$327,MATCH(F_Outputs!$A109&amp;F_Outputs!$B109,F_Outputs_Prep!$I$4:$I$327,0),MATCH(F_Outputs!M$2,F_Outputs_Prep!$B$4:$AH$4,0))</f>
        <v>26058</v>
      </c>
      <c r="N109" s="93">
        <f>INDEX(F_Outputs_Prep!$B$4:$AH$327,MATCH(F_Outputs!$A109&amp;F_Outputs!$B109,F_Outputs_Prep!$I$4:$I$327,0),MATCH(F_Outputs!N$2,F_Outputs_Prep!$B$4:$AH$4,0))</f>
        <v>24933</v>
      </c>
      <c r="O109" s="93">
        <f>INDEX(F_Outputs_Prep!$B$4:$AH$327,MATCH(F_Outputs!$A109&amp;F_Outputs!$B109,F_Outputs_Prep!$I$4:$I$327,0),MATCH(F_Outputs!O$2,F_Outputs_Prep!$B$4:$AH$4,0))</f>
        <v>21891</v>
      </c>
    </row>
    <row r="110" spans="1:15" x14ac:dyDescent="0.4">
      <c r="A110" s="89" t="s">
        <v>98</v>
      </c>
      <c r="B110" s="89" t="s">
        <v>255</v>
      </c>
      <c r="C110" s="92" t="s">
        <v>207</v>
      </c>
      <c r="D110" s="89" t="s">
        <v>76</v>
      </c>
      <c r="E110" s="89" t="s">
        <v>77</v>
      </c>
      <c r="F110" s="93" t="str">
        <f>INDEX(F_Outputs_Prep!$B$4:$AH$327,MATCH(F_Outputs!$A110&amp;F_Outputs!$B110,F_Outputs_Prep!$I$4:$I$327,0),MATCH(F_Outputs!F$2,F_Outputs_Prep!$B$4:$AH$4,0))</f>
        <v>##BLANK</v>
      </c>
      <c r="G110" s="93" t="str">
        <f>INDEX(F_Outputs_Prep!$B$4:$AH$327,MATCH(F_Outputs!$A110&amp;F_Outputs!$B110,F_Outputs_Prep!$I$4:$I$327,0),MATCH(F_Outputs!G$2,F_Outputs_Prep!$B$4:$AH$4,0))</f>
        <v>##BLANK</v>
      </c>
      <c r="H110" s="93" t="str">
        <f>INDEX(F_Outputs_Prep!$B$4:$AH$327,MATCH(F_Outputs!$A110&amp;F_Outputs!$B110,F_Outputs_Prep!$I$4:$I$327,0),MATCH(F_Outputs!H$2,F_Outputs_Prep!$B$4:$AH$4,0))</f>
        <v>##BLANK</v>
      </c>
      <c r="I110" s="93" t="str">
        <f>INDEX(F_Outputs_Prep!$B$4:$AH$327,MATCH(F_Outputs!$A110&amp;F_Outputs!$B110,F_Outputs_Prep!$I$4:$I$327,0),MATCH(F_Outputs!I$2,F_Outputs_Prep!$B$4:$AH$4,0))</f>
        <v>##BLANK</v>
      </c>
      <c r="J110" s="93" t="str">
        <f>INDEX(F_Outputs_Prep!$B$4:$AH$327,MATCH(F_Outputs!$A110&amp;F_Outputs!$B110,F_Outputs_Prep!$I$4:$I$327,0),MATCH(F_Outputs!J$2,F_Outputs_Prep!$B$4:$AH$4,0))</f>
        <v>##BLANK</v>
      </c>
      <c r="K110" s="93">
        <f>INDEX(F_Outputs_Prep!$B$4:$AH$327,MATCH(F_Outputs!$A110&amp;F_Outputs!$B110,F_Outputs_Prep!$I$4:$I$327,0),MATCH(F_Outputs!K$2,F_Outputs_Prep!$B$4:$AH$4,0))</f>
        <v>1389</v>
      </c>
      <c r="L110" s="93">
        <f>INDEX(F_Outputs_Prep!$B$4:$AH$327,MATCH(F_Outputs!$A110&amp;F_Outputs!$B110,F_Outputs_Prep!$I$4:$I$327,0),MATCH(F_Outputs!L$2,F_Outputs_Prep!$B$4:$AH$4,0))</f>
        <v>1389</v>
      </c>
      <c r="M110" s="93">
        <f>INDEX(F_Outputs_Prep!$B$4:$AH$327,MATCH(F_Outputs!$A110&amp;F_Outputs!$B110,F_Outputs_Prep!$I$4:$I$327,0),MATCH(F_Outputs!M$2,F_Outputs_Prep!$B$4:$AH$4,0))</f>
        <v>1389</v>
      </c>
      <c r="N110" s="93">
        <f>INDEX(F_Outputs_Prep!$B$4:$AH$327,MATCH(F_Outputs!$A110&amp;F_Outputs!$B110,F_Outputs_Prep!$I$4:$I$327,0),MATCH(F_Outputs!N$2,F_Outputs_Prep!$B$4:$AH$4,0))</f>
        <v>1389</v>
      </c>
      <c r="O110" s="93">
        <f>INDEX(F_Outputs_Prep!$B$4:$AH$327,MATCH(F_Outputs!$A110&amp;F_Outputs!$B110,F_Outputs_Prep!$I$4:$I$327,0),MATCH(F_Outputs!O$2,F_Outputs_Prep!$B$4:$AH$4,0))</f>
        <v>1389</v>
      </c>
    </row>
    <row r="111" spans="1:15" x14ac:dyDescent="0.4">
      <c r="A111" s="89" t="s">
        <v>98</v>
      </c>
      <c r="B111" s="92" t="s">
        <v>250</v>
      </c>
      <c r="C111" s="92" t="s">
        <v>252</v>
      </c>
      <c r="D111" s="89" t="s">
        <v>76</v>
      </c>
      <c r="E111" s="89" t="s">
        <v>77</v>
      </c>
      <c r="F111" s="93" t="str">
        <f>INDEX(F_Outputs_Prep!$B$4:$AH$327,MATCH(F_Outputs!$A111&amp;F_Outputs!$B111,F_Outputs_Prep!$I$4:$I$327,0),MATCH(F_Outputs!F$2,F_Outputs_Prep!$B$4:$AH$4,0))</f>
        <v>##BLANK</v>
      </c>
      <c r="G111" s="93" t="str">
        <f>INDEX(F_Outputs_Prep!$B$4:$AH$327,MATCH(F_Outputs!$A111&amp;F_Outputs!$B111,F_Outputs_Prep!$I$4:$I$327,0),MATCH(F_Outputs!G$2,F_Outputs_Prep!$B$4:$AH$4,0))</f>
        <v>##BLANK</v>
      </c>
      <c r="H111" s="93" t="str">
        <f>INDEX(F_Outputs_Prep!$B$4:$AH$327,MATCH(F_Outputs!$A111&amp;F_Outputs!$B111,F_Outputs_Prep!$I$4:$I$327,0),MATCH(F_Outputs!H$2,F_Outputs_Prep!$B$4:$AH$4,0))</f>
        <v>##BLANK</v>
      </c>
      <c r="I111" s="93" t="str">
        <f>INDEX(F_Outputs_Prep!$B$4:$AH$327,MATCH(F_Outputs!$A111&amp;F_Outputs!$B111,F_Outputs_Prep!$I$4:$I$327,0),MATCH(F_Outputs!I$2,F_Outputs_Prep!$B$4:$AH$4,0))</f>
        <v>##BLANK</v>
      </c>
      <c r="J111" s="93" t="str">
        <f>INDEX(F_Outputs_Prep!$B$4:$AH$327,MATCH(F_Outputs!$A111&amp;F_Outputs!$B111,F_Outputs_Prep!$I$4:$I$327,0),MATCH(F_Outputs!J$2,F_Outputs_Prep!$B$4:$AH$4,0))</f>
        <v>##BLANK</v>
      </c>
      <c r="K111" s="93" t="str">
        <f>INDEX(F_Outputs_Prep!$B$4:$AH$327,MATCH(F_Outputs!$A111&amp;F_Outputs!$B111,F_Outputs_Prep!$I$4:$I$327,0),MATCH(F_Outputs!K$2,F_Outputs_Prep!$B$4:$AH$4,0))</f>
        <v>##BLANK</v>
      </c>
      <c r="L111" s="93" t="str">
        <f>INDEX(F_Outputs_Prep!$B$4:$AH$327,MATCH(F_Outputs!$A111&amp;F_Outputs!$B111,F_Outputs_Prep!$I$4:$I$327,0),MATCH(F_Outputs!L$2,F_Outputs_Prep!$B$4:$AH$4,0))</f>
        <v>##BLANK</v>
      </c>
      <c r="M111" s="93" t="str">
        <f>INDEX(F_Outputs_Prep!$B$4:$AH$327,MATCH(F_Outputs!$A111&amp;F_Outputs!$B111,F_Outputs_Prep!$I$4:$I$327,0),MATCH(F_Outputs!M$2,F_Outputs_Prep!$B$4:$AH$4,0))</f>
        <v>##BLANK</v>
      </c>
      <c r="N111" s="93" t="str">
        <f>INDEX(F_Outputs_Prep!$B$4:$AH$327,MATCH(F_Outputs!$A111&amp;F_Outputs!$B111,F_Outputs_Prep!$I$4:$I$327,0),MATCH(F_Outputs!N$2,F_Outputs_Prep!$B$4:$AH$4,0))</f>
        <v>##BLANK</v>
      </c>
      <c r="O111" s="93" t="str">
        <f>INDEX(F_Outputs_Prep!$B$4:$AH$327,MATCH(F_Outputs!$A111&amp;F_Outputs!$B111,F_Outputs_Prep!$I$4:$I$327,0),MATCH(F_Outputs!O$2,F_Outputs_Prep!$B$4:$AH$4,0))</f>
        <v>##BLANK</v>
      </c>
    </row>
    <row r="112" spans="1:15" x14ac:dyDescent="0.4">
      <c r="A112" s="89" t="s">
        <v>98</v>
      </c>
      <c r="B112" s="92" t="s">
        <v>253</v>
      </c>
      <c r="C112" s="92" t="s">
        <v>208</v>
      </c>
      <c r="D112" s="89" t="s">
        <v>91</v>
      </c>
      <c r="E112" s="89" t="s">
        <v>77</v>
      </c>
      <c r="F112" s="93" t="str">
        <f>INDEX(F_Outputs_Prep!$B$4:$AH$327,MATCH(F_Outputs!$A112&amp;F_Outputs!$B112,F_Outputs_Prep!$I$4:$I$327,0),MATCH(F_Outputs!F$2,F_Outputs_Prep!$B$4:$AH$4,0))</f>
        <v>##BLANK</v>
      </c>
      <c r="G112" s="93" t="str">
        <f>INDEX(F_Outputs_Prep!$B$4:$AH$327,MATCH(F_Outputs!$A112&amp;F_Outputs!$B112,F_Outputs_Prep!$I$4:$I$327,0),MATCH(F_Outputs!G$2,F_Outputs_Prep!$B$4:$AH$4,0))</f>
        <v>##BLANK</v>
      </c>
      <c r="H112" s="93" t="str">
        <f>INDEX(F_Outputs_Prep!$B$4:$AH$327,MATCH(F_Outputs!$A112&amp;F_Outputs!$B112,F_Outputs_Prep!$I$4:$I$327,0),MATCH(F_Outputs!H$2,F_Outputs_Prep!$B$4:$AH$4,0))</f>
        <v>##BLANK</v>
      </c>
      <c r="I112" s="93" t="str">
        <f>INDEX(F_Outputs_Prep!$B$4:$AH$327,MATCH(F_Outputs!$A112&amp;F_Outputs!$B112,F_Outputs_Prep!$I$4:$I$327,0),MATCH(F_Outputs!I$2,F_Outputs_Prep!$B$4:$AH$4,0))</f>
        <v>##BLANK</v>
      </c>
      <c r="J112" s="93" t="str">
        <f>INDEX(F_Outputs_Prep!$B$4:$AH$327,MATCH(F_Outputs!$A112&amp;F_Outputs!$B112,F_Outputs_Prep!$I$4:$I$327,0),MATCH(F_Outputs!J$2,F_Outputs_Prep!$B$4:$AH$4,0))</f>
        <v>##BLANK</v>
      </c>
      <c r="K112" s="93">
        <f>INDEX(F_Outputs_Prep!$B$4:$AH$327,MATCH(F_Outputs!$A112&amp;F_Outputs!$B112,F_Outputs_Prep!$I$4:$I$327,0),MATCH(F_Outputs!K$2,F_Outputs_Prep!$B$4:$AH$4,0))</f>
        <v>0.97</v>
      </c>
      <c r="L112" s="93">
        <f>INDEX(F_Outputs_Prep!$B$4:$AH$327,MATCH(F_Outputs!$A112&amp;F_Outputs!$B112,F_Outputs_Prep!$I$4:$I$327,0),MATCH(F_Outputs!L$2,F_Outputs_Prep!$B$4:$AH$4,0))</f>
        <v>0.97250000000000003</v>
      </c>
      <c r="M112" s="93">
        <f>INDEX(F_Outputs_Prep!$B$4:$AH$327,MATCH(F_Outputs!$A112&amp;F_Outputs!$B112,F_Outputs_Prep!$I$4:$I$327,0),MATCH(F_Outputs!M$2,F_Outputs_Prep!$B$4:$AH$4,0))</f>
        <v>0.97499999999999998</v>
      </c>
      <c r="N112" s="93">
        <f>INDEX(F_Outputs_Prep!$B$4:$AH$327,MATCH(F_Outputs!$A112&amp;F_Outputs!$B112,F_Outputs_Prep!$I$4:$I$327,0),MATCH(F_Outputs!N$2,F_Outputs_Prep!$B$4:$AH$4,0))</f>
        <v>0.97750000000000004</v>
      </c>
      <c r="O112" s="93">
        <f>INDEX(F_Outputs_Prep!$B$4:$AH$327,MATCH(F_Outputs!$A112&amp;F_Outputs!$B112,F_Outputs_Prep!$I$4:$I$327,0),MATCH(F_Outputs!O$2,F_Outputs_Prep!$B$4:$AH$4,0))</f>
        <v>0.97999999999999976</v>
      </c>
    </row>
    <row r="113" spans="1:15" x14ac:dyDescent="0.4">
      <c r="A113" s="89" t="s">
        <v>98</v>
      </c>
      <c r="B113" s="89" t="s">
        <v>521</v>
      </c>
      <c r="C113" s="89" t="s">
        <v>541</v>
      </c>
      <c r="D113" s="89" t="s">
        <v>527</v>
      </c>
      <c r="E113" s="89" t="s">
        <v>77</v>
      </c>
      <c r="F113" s="93" t="str">
        <f>INDEX(F_Outputs_Prep!$B$4:$AH$327,MATCH(F_Outputs!$A113&amp;F_Outputs!$B113,F_Outputs_Prep!$I$4:$I$327,0),MATCH(F_Outputs!F$2,F_Outputs_Prep!$B$4:$AH$4,0))</f>
        <v>##BLANK</v>
      </c>
      <c r="G113" s="93" t="str">
        <f>INDEX(F_Outputs_Prep!$B$4:$AH$327,MATCH(F_Outputs!$A113&amp;F_Outputs!$B113,F_Outputs_Prep!$I$4:$I$327,0),MATCH(F_Outputs!G$2,F_Outputs_Prep!$B$4:$AH$4,0))</f>
        <v>##BLANK</v>
      </c>
      <c r="H113" s="93" t="str">
        <f>INDEX(F_Outputs_Prep!$B$4:$AH$327,MATCH(F_Outputs!$A113&amp;F_Outputs!$B113,F_Outputs_Prep!$I$4:$I$327,0),MATCH(F_Outputs!H$2,F_Outputs_Prep!$B$4:$AH$4,0))</f>
        <v>##BLANK</v>
      </c>
      <c r="I113" s="93" t="str">
        <f>INDEX(F_Outputs_Prep!$B$4:$AH$327,MATCH(F_Outputs!$A113&amp;F_Outputs!$B113,F_Outputs_Prep!$I$4:$I$327,0),MATCH(F_Outputs!I$2,F_Outputs_Prep!$B$4:$AH$4,0))</f>
        <v>##BLANK</v>
      </c>
      <c r="J113" s="93" t="str">
        <f>INDEX(F_Outputs_Prep!$B$4:$AH$327,MATCH(F_Outputs!$A113&amp;F_Outputs!$B113,F_Outputs_Prep!$I$4:$I$327,0),MATCH(F_Outputs!J$2,F_Outputs_Prep!$B$4:$AH$4,0))</f>
        <v>##BLANK</v>
      </c>
      <c r="K113" s="93">
        <f>INDEX(F_Outputs_Prep!$B$4:$AH$327,MATCH(F_Outputs!$A113&amp;F_Outputs!$B113,F_Outputs_Prep!$I$4:$I$327,0),MATCH(F_Outputs!K$2,F_Outputs_Prep!$B$4:$AH$4,0))</f>
        <v>3.0000000000000027</v>
      </c>
      <c r="L113" s="93">
        <f>INDEX(F_Outputs_Prep!$B$4:$AH$327,MATCH(F_Outputs!$A113&amp;F_Outputs!$B113,F_Outputs_Prep!$I$4:$I$327,0),MATCH(F_Outputs!L$2,F_Outputs_Prep!$B$4:$AH$4,0))</f>
        <v>2.7499999999999969</v>
      </c>
      <c r="M113" s="93">
        <f>INDEX(F_Outputs_Prep!$B$4:$AH$327,MATCH(F_Outputs!$A113&amp;F_Outputs!$B113,F_Outputs_Prep!$I$4:$I$327,0),MATCH(F_Outputs!M$2,F_Outputs_Prep!$B$4:$AH$4,0))</f>
        <v>2.5000000000000022</v>
      </c>
      <c r="N113" s="93">
        <f>INDEX(F_Outputs_Prep!$B$4:$AH$327,MATCH(F_Outputs!$A113&amp;F_Outputs!$B113,F_Outputs_Prep!$I$4:$I$327,0),MATCH(F_Outputs!N$2,F_Outputs_Prep!$B$4:$AH$4,0))</f>
        <v>2.2499999999999964</v>
      </c>
      <c r="O113" s="93">
        <f>INDEX(F_Outputs_Prep!$B$4:$AH$327,MATCH(F_Outputs!$A113&amp;F_Outputs!$B113,F_Outputs_Prep!$I$4:$I$327,0),MATCH(F_Outputs!O$2,F_Outputs_Prep!$B$4:$AH$4,0))</f>
        <v>2.000000000000024</v>
      </c>
    </row>
    <row r="114" spans="1:15" x14ac:dyDescent="0.4">
      <c r="A114" s="89" t="s">
        <v>98</v>
      </c>
      <c r="B114" s="89" t="s">
        <v>519</v>
      </c>
      <c r="C114" s="89" t="s">
        <v>542</v>
      </c>
      <c r="D114" s="89" t="s">
        <v>76</v>
      </c>
      <c r="E114" s="89" t="s">
        <v>77</v>
      </c>
      <c r="F114" s="93" t="str">
        <f>INDEX(F_Outputs_Prep!$B$4:$AH$327,MATCH(F_Outputs!$A114&amp;F_Outputs!$B114,F_Outputs_Prep!$I$4:$I$327,0),MATCH(F_Outputs!F$2,F_Outputs_Prep!$B$4:$AH$4,0))</f>
        <v>##BLANK</v>
      </c>
      <c r="G114" s="93" t="str">
        <f>INDEX(F_Outputs_Prep!$B$4:$AH$327,MATCH(F_Outputs!$A114&amp;F_Outputs!$B114,F_Outputs_Prep!$I$4:$I$327,0),MATCH(F_Outputs!G$2,F_Outputs_Prep!$B$4:$AH$4,0))</f>
        <v>##BLANK</v>
      </c>
      <c r="H114" s="93" t="str">
        <f>INDEX(F_Outputs_Prep!$B$4:$AH$327,MATCH(F_Outputs!$A114&amp;F_Outputs!$B114,F_Outputs_Prep!$I$4:$I$327,0),MATCH(F_Outputs!H$2,F_Outputs_Prep!$B$4:$AH$4,0))</f>
        <v>##BLANK</v>
      </c>
      <c r="I114" s="93" t="str">
        <f>INDEX(F_Outputs_Prep!$B$4:$AH$327,MATCH(F_Outputs!$A114&amp;F_Outputs!$B114,F_Outputs_Prep!$I$4:$I$327,0),MATCH(F_Outputs!I$2,F_Outputs_Prep!$B$4:$AH$4,0))</f>
        <v>##BLANK</v>
      </c>
      <c r="J114" s="93" t="str">
        <f>INDEX(F_Outputs_Prep!$B$4:$AH$327,MATCH(F_Outputs!$A114&amp;F_Outputs!$B114,F_Outputs_Prep!$I$4:$I$327,0),MATCH(F_Outputs!J$2,F_Outputs_Prep!$B$4:$AH$4,0))</f>
        <v>##BLANK</v>
      </c>
      <c r="K114" s="126">
        <f>INDEX(F_Outputs_Prep!$B$4:$AH$327,MATCH(F_Outputs!$A114&amp;F_Outputs!$B114,F_Outputs_Prep!$I$4:$I$327,0),MATCH(F_Outputs!K$2,F_Outputs_Prep!$B$4:$AH$4,0))</f>
        <v>20</v>
      </c>
      <c r="L114" s="126">
        <f>INDEX(F_Outputs_Prep!$B$4:$AH$327,MATCH(F_Outputs!$A114&amp;F_Outputs!$B114,F_Outputs_Prep!$I$4:$I$327,0),MATCH(F_Outputs!L$2,F_Outputs_Prep!$B$4:$AH$4,0))</f>
        <v>19.760000000000002</v>
      </c>
      <c r="M114" s="126">
        <f>INDEX(F_Outputs_Prep!$B$4:$AH$327,MATCH(F_Outputs!$A114&amp;F_Outputs!$B114,F_Outputs_Prep!$I$4:$I$327,0),MATCH(F_Outputs!M$2,F_Outputs_Prep!$B$4:$AH$4,0))</f>
        <v>18.760000000000002</v>
      </c>
      <c r="N114" s="126">
        <f>INDEX(F_Outputs_Prep!$B$4:$AH$327,MATCH(F_Outputs!$A114&amp;F_Outputs!$B114,F_Outputs_Prep!$I$4:$I$327,0),MATCH(F_Outputs!N$2,F_Outputs_Prep!$B$4:$AH$4,0))</f>
        <v>17.95</v>
      </c>
      <c r="O114" s="126">
        <f>INDEX(F_Outputs_Prep!$B$4:$AH$327,MATCH(F_Outputs!$A114&amp;F_Outputs!$B114,F_Outputs_Prep!$I$4:$I$327,0),MATCH(F_Outputs!O$2,F_Outputs_Prep!$B$4:$AH$4,0))</f>
        <v>15.76</v>
      </c>
    </row>
    <row r="115" spans="1:15" x14ac:dyDescent="0.4">
      <c r="A115" s="89" t="s">
        <v>98</v>
      </c>
      <c r="B115" s="89" t="s">
        <v>528</v>
      </c>
      <c r="C115" s="89" t="s">
        <v>529</v>
      </c>
      <c r="D115" s="89" t="s">
        <v>76</v>
      </c>
      <c r="E115" s="89" t="s">
        <v>77</v>
      </c>
      <c r="F115" s="93">
        <f>INDEX(F_Outputs_Prep!$B$4:$AH$327,MATCH(F_Outputs!$A115&amp;F_Outputs!$B115,F_Outputs_Prep!$I$4:$I$327,0),MATCH(F_Outputs!F$2,F_Outputs_Prep!$B$4:$AH$4,0))</f>
        <v>42053</v>
      </c>
      <c r="G115" s="93">
        <f>INDEX(F_Outputs_Prep!$B$4:$AH$327,MATCH(F_Outputs!$A115&amp;F_Outputs!$B115,F_Outputs_Prep!$I$4:$I$327,0),MATCH(F_Outputs!G$2,F_Outputs_Prep!$B$4:$AH$4,0))</f>
        <v>42484</v>
      </c>
      <c r="H115" s="93">
        <f>INDEX(F_Outputs_Prep!$B$4:$AH$327,MATCH(F_Outputs!$A115&amp;F_Outputs!$B115,F_Outputs_Prep!$I$4:$I$327,0),MATCH(F_Outputs!H$2,F_Outputs_Prep!$B$4:$AH$4,0))</f>
        <v>37562</v>
      </c>
      <c r="I115" s="93">
        <f>INDEX(F_Outputs_Prep!$B$4:$AH$327,MATCH(F_Outputs!$A115&amp;F_Outputs!$B115,F_Outputs_Prep!$I$4:$I$327,0),MATCH(F_Outputs!I$2,F_Outputs_Prep!$B$4:$AH$4,0))</f>
        <v>58249</v>
      </c>
      <c r="J115" s="93">
        <f>INDEX(F_Outputs_Prep!$B$4:$AH$327,MATCH(F_Outputs!$A115&amp;F_Outputs!$B115,F_Outputs_Prep!$I$4:$I$327,0),MATCH(F_Outputs!J$2,F_Outputs_Prep!$B$4:$AH$4,0))</f>
        <v>26740</v>
      </c>
      <c r="K115" s="93">
        <f>INDEX(F_Outputs_Prep!$B$4:$AH$327,MATCH(F_Outputs!$A115&amp;F_Outputs!$B115,F_Outputs_Prep!$I$4:$I$327,0),MATCH(F_Outputs!K$2,F_Outputs_Prep!$B$4:$AH$4,0))</f>
        <v>26069</v>
      </c>
      <c r="L115" s="93">
        <f>INDEX(F_Outputs_Prep!$B$4:$AH$327,MATCH(F_Outputs!$A115&amp;F_Outputs!$B115,F_Outputs_Prep!$I$4:$I$327,0),MATCH(F_Outputs!L$2,F_Outputs_Prep!$B$4:$AH$4,0))</f>
        <v>25398</v>
      </c>
      <c r="M115" s="93">
        <f>INDEX(F_Outputs_Prep!$B$4:$AH$327,MATCH(F_Outputs!$A115&amp;F_Outputs!$B115,F_Outputs_Prep!$I$4:$I$327,0),MATCH(F_Outputs!M$2,F_Outputs_Prep!$B$4:$AH$4,0))</f>
        <v>24727</v>
      </c>
      <c r="N115" s="93">
        <f>INDEX(F_Outputs_Prep!$B$4:$AH$327,MATCH(F_Outputs!$A115&amp;F_Outputs!$B115,F_Outputs_Prep!$I$4:$I$327,0),MATCH(F_Outputs!N$2,F_Outputs_Prep!$B$4:$AH$4,0))</f>
        <v>24056</v>
      </c>
      <c r="O115" s="93">
        <f>INDEX(F_Outputs_Prep!$B$4:$AH$327,MATCH(F_Outputs!$A115&amp;F_Outputs!$B115,F_Outputs_Prep!$I$4:$I$327,0),MATCH(F_Outputs!O$2,F_Outputs_Prep!$B$4:$AH$4,0))</f>
        <v>23385</v>
      </c>
    </row>
    <row r="116" spans="1:15" x14ac:dyDescent="0.4">
      <c r="A116" s="89" t="s">
        <v>98</v>
      </c>
      <c r="B116" s="89" t="s">
        <v>530</v>
      </c>
      <c r="C116" s="89" t="s">
        <v>261</v>
      </c>
      <c r="D116" s="89" t="s">
        <v>76</v>
      </c>
      <c r="E116" s="89" t="s">
        <v>77</v>
      </c>
      <c r="F116" s="93">
        <f>INDEX(F_Outputs_Prep!$B$4:$AH$327,MATCH(F_Outputs!$A116&amp;F_Outputs!$B116,F_Outputs_Prep!$I$4:$I$327,0),MATCH(F_Outputs!F$2,F_Outputs_Prep!$B$4:$AH$4,0))</f>
        <v>1342</v>
      </c>
      <c r="G116" s="93">
        <f>INDEX(F_Outputs_Prep!$B$4:$AH$327,MATCH(F_Outputs!$A116&amp;F_Outputs!$B116,F_Outputs_Prep!$I$4:$I$327,0),MATCH(F_Outputs!G$2,F_Outputs_Prep!$B$4:$AH$4,0))</f>
        <v>1342</v>
      </c>
      <c r="H116" s="93">
        <f>INDEX(F_Outputs_Prep!$B$4:$AH$327,MATCH(F_Outputs!$A116&amp;F_Outputs!$B116,F_Outputs_Prep!$I$4:$I$327,0),MATCH(F_Outputs!H$2,F_Outputs_Prep!$B$4:$AH$4,0))</f>
        <v>1342</v>
      </c>
      <c r="I116" s="93">
        <f>INDEX(F_Outputs_Prep!$B$4:$AH$327,MATCH(F_Outputs!$A116&amp;F_Outputs!$B116,F_Outputs_Prep!$I$4:$I$327,0),MATCH(F_Outputs!I$2,F_Outputs_Prep!$B$4:$AH$4,0))</f>
        <v>1342</v>
      </c>
      <c r="J116" s="93">
        <f>INDEX(F_Outputs_Prep!$B$4:$AH$327,MATCH(F_Outputs!$A116&amp;F_Outputs!$B116,F_Outputs_Prep!$I$4:$I$327,0),MATCH(F_Outputs!J$2,F_Outputs_Prep!$B$4:$AH$4,0))</f>
        <v>1389</v>
      </c>
      <c r="K116" s="93">
        <f>INDEX(F_Outputs_Prep!$B$4:$AH$327,MATCH(F_Outputs!$A116&amp;F_Outputs!$B116,F_Outputs_Prep!$I$4:$I$327,0),MATCH(F_Outputs!K$2,F_Outputs_Prep!$B$4:$AH$4,0))</f>
        <v>1389</v>
      </c>
      <c r="L116" s="93">
        <f>INDEX(F_Outputs_Prep!$B$4:$AH$327,MATCH(F_Outputs!$A116&amp;F_Outputs!$B116,F_Outputs_Prep!$I$4:$I$327,0),MATCH(F_Outputs!L$2,F_Outputs_Prep!$B$4:$AH$4,0))</f>
        <v>1389</v>
      </c>
      <c r="M116" s="93">
        <f>INDEX(F_Outputs_Prep!$B$4:$AH$327,MATCH(F_Outputs!$A116&amp;F_Outputs!$B116,F_Outputs_Prep!$I$4:$I$327,0),MATCH(F_Outputs!M$2,F_Outputs_Prep!$B$4:$AH$4,0))</f>
        <v>1389</v>
      </c>
      <c r="N116" s="93">
        <f>INDEX(F_Outputs_Prep!$B$4:$AH$327,MATCH(F_Outputs!$A116&amp;F_Outputs!$B116,F_Outputs_Prep!$I$4:$I$327,0),MATCH(F_Outputs!N$2,F_Outputs_Prep!$B$4:$AH$4,0))</f>
        <v>1389</v>
      </c>
      <c r="O116" s="93">
        <f>INDEX(F_Outputs_Prep!$B$4:$AH$327,MATCH(F_Outputs!$A116&amp;F_Outputs!$B116,F_Outputs_Prep!$I$4:$I$327,0),MATCH(F_Outputs!O$2,F_Outputs_Prep!$B$4:$AH$4,0))</f>
        <v>1389</v>
      </c>
    </row>
    <row r="117" spans="1:15" x14ac:dyDescent="0.4">
      <c r="A117" s="89" t="s">
        <v>98</v>
      </c>
      <c r="B117" s="89" t="s">
        <v>531</v>
      </c>
      <c r="C117" s="92" t="s">
        <v>532</v>
      </c>
      <c r="D117" s="89" t="s">
        <v>76</v>
      </c>
      <c r="E117" s="89" t="s">
        <v>77</v>
      </c>
      <c r="F117" s="93">
        <f>INDEX(F_Outputs_Prep!$B$4:$AH$327,MATCH(F_Outputs!$A117&amp;F_Outputs!$B117,F_Outputs_Prep!$I$4:$I$327,0),MATCH(F_Outputs!F$2,F_Outputs_Prep!$B$4:$AH$4,0))</f>
        <v>31.38</v>
      </c>
      <c r="G117" s="93">
        <f>INDEX(F_Outputs_Prep!$B$4:$AH$327,MATCH(F_Outputs!$A117&amp;F_Outputs!$B117,F_Outputs_Prep!$I$4:$I$327,0),MATCH(F_Outputs!G$2,F_Outputs_Prep!$B$4:$AH$4,0))</f>
        <v>31.7</v>
      </c>
      <c r="H117" s="93">
        <f>INDEX(F_Outputs_Prep!$B$4:$AH$327,MATCH(F_Outputs!$A117&amp;F_Outputs!$B117,F_Outputs_Prep!$I$4:$I$327,0),MATCH(F_Outputs!H$2,F_Outputs_Prep!$B$4:$AH$4,0))</f>
        <v>28.03</v>
      </c>
      <c r="I117" s="93">
        <f>INDEX(F_Outputs_Prep!$B$4:$AH$327,MATCH(F_Outputs!$A117&amp;F_Outputs!$B117,F_Outputs_Prep!$I$4:$I$327,0),MATCH(F_Outputs!I$2,F_Outputs_Prep!$B$4:$AH$4,0))</f>
        <v>41.02</v>
      </c>
      <c r="J117" s="93">
        <f>INDEX(F_Outputs_Prep!$B$4:$AH$327,MATCH(F_Outputs!$A117&amp;F_Outputs!$B117,F_Outputs_Prep!$I$4:$I$327,0),MATCH(F_Outputs!J$2,F_Outputs_Prep!$B$4:$AH$4,0))</f>
        <v>19.96</v>
      </c>
      <c r="K117" s="93">
        <f>INDEX(F_Outputs_Prep!$B$4:$AH$327,MATCH(F_Outputs!$A117&amp;F_Outputs!$B117,F_Outputs_Prep!$I$4:$I$327,0),MATCH(F_Outputs!K$2,F_Outputs_Prep!$B$4:$AH$4,0))</f>
        <v>19.45</v>
      </c>
      <c r="L117" s="93">
        <f>INDEX(F_Outputs_Prep!$B$4:$AH$327,MATCH(F_Outputs!$A117&amp;F_Outputs!$B117,F_Outputs_Prep!$I$4:$I$327,0),MATCH(F_Outputs!L$2,F_Outputs_Prep!$B$4:$AH$4,0))</f>
        <v>18.95</v>
      </c>
      <c r="M117" s="93">
        <f>INDEX(F_Outputs_Prep!$B$4:$AH$327,MATCH(F_Outputs!$A117&amp;F_Outputs!$B117,F_Outputs_Prep!$I$4:$I$327,0),MATCH(F_Outputs!M$2,F_Outputs_Prep!$B$4:$AH$4,0))</f>
        <v>18.45</v>
      </c>
      <c r="N117" s="93">
        <f>INDEX(F_Outputs_Prep!$B$4:$AH$327,MATCH(F_Outputs!$A117&amp;F_Outputs!$B117,F_Outputs_Prep!$I$4:$I$327,0),MATCH(F_Outputs!N$2,F_Outputs_Prep!$B$4:$AH$4,0))</f>
        <v>17.95</v>
      </c>
      <c r="O117" s="93">
        <f>INDEX(F_Outputs_Prep!$B$4:$AH$327,MATCH(F_Outputs!$A117&amp;F_Outputs!$B117,F_Outputs_Prep!$I$4:$I$327,0),MATCH(F_Outputs!O$2,F_Outputs_Prep!$B$4:$AH$4,0))</f>
        <v>17.45</v>
      </c>
    </row>
    <row r="118" spans="1:15" x14ac:dyDescent="0.4">
      <c r="A118" s="89" t="s">
        <v>98</v>
      </c>
      <c r="B118" s="92" t="s">
        <v>533</v>
      </c>
      <c r="C118" s="92" t="s">
        <v>262</v>
      </c>
      <c r="D118" s="89" t="s">
        <v>91</v>
      </c>
      <c r="E118" s="89" t="s">
        <v>77</v>
      </c>
      <c r="F118" s="93">
        <f>INDEX(F_Outputs_Prep!$B$4:$AH$327,MATCH(F_Outputs!$A118&amp;F_Outputs!$B118,F_Outputs_Prep!$I$4:$I$327,0),MATCH(F_Outputs!F$2,F_Outputs_Prep!$B$4:$AH$4,0))</f>
        <v>1</v>
      </c>
      <c r="G118" s="93">
        <f>INDEX(F_Outputs_Prep!$B$4:$AH$327,MATCH(F_Outputs!$A118&amp;F_Outputs!$B118,F_Outputs_Prep!$I$4:$I$327,0),MATCH(F_Outputs!G$2,F_Outputs_Prep!$B$4:$AH$4,0))</f>
        <v>1</v>
      </c>
      <c r="H118" s="93">
        <f>INDEX(F_Outputs_Prep!$B$4:$AH$327,MATCH(F_Outputs!$A118&amp;F_Outputs!$B118,F_Outputs_Prep!$I$4:$I$327,0),MATCH(F_Outputs!H$2,F_Outputs_Prep!$B$4:$AH$4,0))</f>
        <v>1</v>
      </c>
      <c r="I118" s="93">
        <f>INDEX(F_Outputs_Prep!$B$4:$AH$327,MATCH(F_Outputs!$A118&amp;F_Outputs!$B118,F_Outputs_Prep!$I$4:$I$327,0),MATCH(F_Outputs!I$2,F_Outputs_Prep!$B$4:$AH$4,0))</f>
        <v>1</v>
      </c>
      <c r="J118" s="93">
        <f>INDEX(F_Outputs_Prep!$B$4:$AH$327,MATCH(F_Outputs!$A118&amp;F_Outputs!$B118,F_Outputs_Prep!$I$4:$I$327,0),MATCH(F_Outputs!J$2,F_Outputs_Prep!$B$4:$AH$4,0))</f>
        <v>1</v>
      </c>
      <c r="K118" s="93">
        <f>INDEX(F_Outputs_Prep!$B$4:$AH$327,MATCH(F_Outputs!$A118&amp;F_Outputs!$B118,F_Outputs_Prep!$I$4:$I$327,0),MATCH(F_Outputs!K$2,F_Outputs_Prep!$B$4:$AH$4,0))</f>
        <v>1</v>
      </c>
      <c r="L118" s="93">
        <f>INDEX(F_Outputs_Prep!$B$4:$AH$327,MATCH(F_Outputs!$A118&amp;F_Outputs!$B118,F_Outputs_Prep!$I$4:$I$327,0),MATCH(F_Outputs!L$2,F_Outputs_Prep!$B$4:$AH$4,0))</f>
        <v>1</v>
      </c>
      <c r="M118" s="93">
        <f>INDEX(F_Outputs_Prep!$B$4:$AH$327,MATCH(F_Outputs!$A118&amp;F_Outputs!$B118,F_Outputs_Prep!$I$4:$I$327,0),MATCH(F_Outputs!M$2,F_Outputs_Prep!$B$4:$AH$4,0))</f>
        <v>1</v>
      </c>
      <c r="N118" s="93">
        <f>INDEX(F_Outputs_Prep!$B$4:$AH$327,MATCH(F_Outputs!$A118&amp;F_Outputs!$B118,F_Outputs_Prep!$I$4:$I$327,0),MATCH(F_Outputs!N$2,F_Outputs_Prep!$B$4:$AH$4,0))</f>
        <v>1</v>
      </c>
      <c r="O118" s="93">
        <f>INDEX(F_Outputs_Prep!$B$4:$AH$327,MATCH(F_Outputs!$A118&amp;F_Outputs!$B118,F_Outputs_Prep!$I$4:$I$327,0),MATCH(F_Outputs!O$2,F_Outputs_Prep!$B$4:$AH$4,0))</f>
        <v>1</v>
      </c>
    </row>
    <row r="119" spans="1:15" x14ac:dyDescent="0.4">
      <c r="A119" s="89" t="s">
        <v>98</v>
      </c>
      <c r="B119" s="92" t="s">
        <v>534</v>
      </c>
      <c r="C119" s="92" t="s">
        <v>535</v>
      </c>
      <c r="D119" s="89" t="s">
        <v>527</v>
      </c>
      <c r="E119" s="89" t="s">
        <v>77</v>
      </c>
      <c r="F119" s="93">
        <f>INDEX(F_Outputs_Prep!$B$4:$AH$327,MATCH(F_Outputs!$A119&amp;F_Outputs!$B119,F_Outputs_Prep!$I$4:$I$327,0),MATCH(F_Outputs!F$2,F_Outputs_Prep!$B$4:$AH$4,0))</f>
        <v>0</v>
      </c>
      <c r="G119" s="93">
        <f>INDEX(F_Outputs_Prep!$B$4:$AH$327,MATCH(F_Outputs!$A119&amp;F_Outputs!$B119,F_Outputs_Prep!$I$4:$I$327,0),MATCH(F_Outputs!G$2,F_Outputs_Prep!$B$4:$AH$4,0))</f>
        <v>0</v>
      </c>
      <c r="H119" s="93">
        <f>INDEX(F_Outputs_Prep!$B$4:$AH$327,MATCH(F_Outputs!$A119&amp;F_Outputs!$B119,F_Outputs_Prep!$I$4:$I$327,0),MATCH(F_Outputs!H$2,F_Outputs_Prep!$B$4:$AH$4,0))</f>
        <v>0</v>
      </c>
      <c r="I119" s="93">
        <f>INDEX(F_Outputs_Prep!$B$4:$AH$327,MATCH(F_Outputs!$A119&amp;F_Outputs!$B119,F_Outputs_Prep!$I$4:$I$327,0),MATCH(F_Outputs!I$2,F_Outputs_Prep!$B$4:$AH$4,0))</f>
        <v>0</v>
      </c>
      <c r="J119" s="93">
        <f>INDEX(F_Outputs_Prep!$B$4:$AH$327,MATCH(F_Outputs!$A119&amp;F_Outputs!$B119,F_Outputs_Prep!$I$4:$I$327,0),MATCH(F_Outputs!J$2,F_Outputs_Prep!$B$4:$AH$4,0))</f>
        <v>0</v>
      </c>
      <c r="K119" s="93">
        <f>INDEX(F_Outputs_Prep!$B$4:$AH$327,MATCH(F_Outputs!$A119&amp;F_Outputs!$B119,F_Outputs_Prep!$I$4:$I$327,0),MATCH(F_Outputs!K$2,F_Outputs_Prep!$B$4:$AH$4,0))</f>
        <v>0</v>
      </c>
      <c r="L119" s="93">
        <f>INDEX(F_Outputs_Prep!$B$4:$AH$327,MATCH(F_Outputs!$A119&amp;F_Outputs!$B119,F_Outputs_Prep!$I$4:$I$327,0),MATCH(F_Outputs!L$2,F_Outputs_Prep!$B$4:$AH$4,0))</f>
        <v>0</v>
      </c>
      <c r="M119" s="93">
        <f>INDEX(F_Outputs_Prep!$B$4:$AH$327,MATCH(F_Outputs!$A119&amp;F_Outputs!$B119,F_Outputs_Prep!$I$4:$I$327,0),MATCH(F_Outputs!M$2,F_Outputs_Prep!$B$4:$AH$4,0))</f>
        <v>0</v>
      </c>
      <c r="N119" s="93">
        <f>INDEX(F_Outputs_Prep!$B$4:$AH$327,MATCH(F_Outputs!$A119&amp;F_Outputs!$B119,F_Outputs_Prep!$I$4:$I$327,0),MATCH(F_Outputs!N$2,F_Outputs_Prep!$B$4:$AH$4,0))</f>
        <v>0</v>
      </c>
      <c r="O119" s="93">
        <f>INDEX(F_Outputs_Prep!$B$4:$AH$327,MATCH(F_Outputs!$A119&amp;F_Outputs!$B119,F_Outputs_Prep!$I$4:$I$327,0),MATCH(F_Outputs!O$2,F_Outputs_Prep!$B$4:$AH$4,0))</f>
        <v>0</v>
      </c>
    </row>
    <row r="120" spans="1:15" x14ac:dyDescent="0.4">
      <c r="A120" s="89" t="s">
        <v>98</v>
      </c>
      <c r="B120" s="89" t="s">
        <v>536</v>
      </c>
      <c r="C120" s="89" t="s">
        <v>537</v>
      </c>
      <c r="D120" s="89" t="s">
        <v>76</v>
      </c>
      <c r="E120" s="89" t="s">
        <v>77</v>
      </c>
      <c r="F120" s="93">
        <f>INDEX(F_Outputs_Prep!$B$4:$AH$327,MATCH(F_Outputs!$A120&amp;F_Outputs!$B120,F_Outputs_Prep!$I$4:$I$327,0),MATCH(F_Outputs!F$2,F_Outputs_Prep!$B$4:$AH$4,0))</f>
        <v>31.38</v>
      </c>
      <c r="G120" s="93">
        <f>INDEX(F_Outputs_Prep!$B$4:$AH$327,MATCH(F_Outputs!$A120&amp;F_Outputs!$B120,F_Outputs_Prep!$I$4:$I$327,0),MATCH(F_Outputs!G$2,F_Outputs_Prep!$B$4:$AH$4,0))</f>
        <v>31.700000000000003</v>
      </c>
      <c r="H120" s="93">
        <f>INDEX(F_Outputs_Prep!$B$4:$AH$327,MATCH(F_Outputs!$A120&amp;F_Outputs!$B120,F_Outputs_Prep!$I$4:$I$327,0),MATCH(F_Outputs!H$2,F_Outputs_Prep!$B$4:$AH$4,0))</f>
        <v>28.03</v>
      </c>
      <c r="I120" s="93">
        <f>INDEX(F_Outputs_Prep!$B$4:$AH$327,MATCH(F_Outputs!$A120&amp;F_Outputs!$B120,F_Outputs_Prep!$I$4:$I$327,0),MATCH(F_Outputs!I$2,F_Outputs_Prep!$B$4:$AH$4,0))</f>
        <v>41.02</v>
      </c>
      <c r="J120" s="93">
        <f>INDEX(F_Outputs_Prep!$B$4:$AH$327,MATCH(F_Outputs!$A120&amp;F_Outputs!$B120,F_Outputs_Prep!$I$4:$I$327,0),MATCH(F_Outputs!J$2,F_Outputs_Prep!$B$4:$AH$4,0))</f>
        <v>26.990000000000002</v>
      </c>
      <c r="K120" s="93">
        <f>INDEX(F_Outputs_Prep!$B$4:$AH$327,MATCH(F_Outputs!$A120&amp;F_Outputs!$B120,F_Outputs_Prep!$I$4:$I$327,0),MATCH(F_Outputs!K$2,F_Outputs_Prep!$B$4:$AH$4,0))</f>
        <v>20</v>
      </c>
      <c r="L120" s="93">
        <f>INDEX(F_Outputs_Prep!$B$4:$AH$327,MATCH(F_Outputs!$A120&amp;F_Outputs!$B120,F_Outputs_Prep!$I$4:$I$327,0),MATCH(F_Outputs!L$2,F_Outputs_Prep!$B$4:$AH$4,0))</f>
        <v>19.73</v>
      </c>
      <c r="M120" s="93">
        <f>INDEX(F_Outputs_Prep!$B$4:$AH$327,MATCH(F_Outputs!$A120&amp;F_Outputs!$B120,F_Outputs_Prep!$I$4:$I$327,0),MATCH(F_Outputs!M$2,F_Outputs_Prep!$B$4:$AH$4,0))</f>
        <v>18.72</v>
      </c>
      <c r="N120" s="93">
        <f>INDEX(F_Outputs_Prep!$B$4:$AH$327,MATCH(F_Outputs!$A120&amp;F_Outputs!$B120,F_Outputs_Prep!$I$4:$I$327,0),MATCH(F_Outputs!N$2,F_Outputs_Prep!$B$4:$AH$4,0))</f>
        <v>17.78</v>
      </c>
      <c r="O120" s="93">
        <f>INDEX(F_Outputs_Prep!$B$4:$AH$327,MATCH(F_Outputs!$A120&amp;F_Outputs!$B120,F_Outputs_Prep!$I$4:$I$327,0),MATCH(F_Outputs!O$2,F_Outputs_Prep!$B$4:$AH$4,0))</f>
        <v>16.5</v>
      </c>
    </row>
    <row r="121" spans="1:15" x14ac:dyDescent="0.4">
      <c r="A121" s="89" t="s">
        <v>98</v>
      </c>
      <c r="B121" s="89" t="s">
        <v>538</v>
      </c>
      <c r="C121" s="89" t="s">
        <v>539</v>
      </c>
      <c r="D121" s="89" t="s">
        <v>76</v>
      </c>
      <c r="E121" s="89" t="s">
        <v>77</v>
      </c>
      <c r="F121" s="126">
        <f>INDEX(F_Outputs_Prep!$B$4:$AH$327,MATCH(F_Outputs!$A121&amp;F_Outputs!$B121,F_Outputs_Prep!$I$4:$I$327,0),MATCH(F_Outputs!F$2,F_Outputs_Prep!$B$4:$AH$4,0))</f>
        <v>42112</v>
      </c>
      <c r="G121" s="126">
        <f>INDEX(F_Outputs_Prep!$B$4:$AH$327,MATCH(F_Outputs!$A121&amp;F_Outputs!$B121,F_Outputs_Prep!$I$4:$I$327,0),MATCH(F_Outputs!G$2,F_Outputs_Prep!$B$4:$AH$4,0))</f>
        <v>42541</v>
      </c>
      <c r="H121" s="126">
        <f>INDEX(F_Outputs_Prep!$B$4:$AH$327,MATCH(F_Outputs!$A121&amp;F_Outputs!$B121,F_Outputs_Prep!$I$4:$I$327,0),MATCH(F_Outputs!H$2,F_Outputs_Prep!$B$4:$AH$4,0))</f>
        <v>37616</v>
      </c>
      <c r="I121" s="126">
        <f>INDEX(F_Outputs_Prep!$B$4:$AH$327,MATCH(F_Outputs!$A121&amp;F_Outputs!$B121,F_Outputs_Prep!$I$4:$I$327,0),MATCH(F_Outputs!I$2,F_Outputs_Prep!$B$4:$AH$4,0))</f>
        <v>55049</v>
      </c>
      <c r="J121" s="126">
        <f>INDEX(F_Outputs_Prep!$B$4:$AH$327,MATCH(F_Outputs!$A121&amp;F_Outputs!$B121,F_Outputs_Prep!$I$4:$I$327,0),MATCH(F_Outputs!J$2,F_Outputs_Prep!$B$4:$AH$4,0))</f>
        <v>37489</v>
      </c>
      <c r="K121" s="126">
        <f>INDEX(F_Outputs_Prep!$B$4:$AH$327,MATCH(F_Outputs!$A121&amp;F_Outputs!$B121,F_Outputs_Prep!$I$4:$I$327,0),MATCH(F_Outputs!K$2,F_Outputs_Prep!$B$4:$AH$4,0))</f>
        <v>27780</v>
      </c>
      <c r="L121" s="126">
        <f>INDEX(F_Outputs_Prep!$B$4:$AH$327,MATCH(F_Outputs!$A121&amp;F_Outputs!$B121,F_Outputs_Prep!$I$4:$I$327,0),MATCH(F_Outputs!L$2,F_Outputs_Prep!$B$4:$AH$4,0))</f>
        <v>27405</v>
      </c>
      <c r="M121" s="126">
        <f>INDEX(F_Outputs_Prep!$B$4:$AH$327,MATCH(F_Outputs!$A121&amp;F_Outputs!$B121,F_Outputs_Prep!$I$4:$I$327,0),MATCH(F_Outputs!M$2,F_Outputs_Prep!$B$4:$AH$4,0))</f>
        <v>26002</v>
      </c>
      <c r="N121" s="126">
        <f>INDEX(F_Outputs_Prep!$B$4:$AH$327,MATCH(F_Outputs!$A121&amp;F_Outputs!$B121,F_Outputs_Prep!$I$4:$I$327,0),MATCH(F_Outputs!N$2,F_Outputs_Prep!$B$4:$AH$4,0))</f>
        <v>24696</v>
      </c>
      <c r="O121" s="126">
        <f>INDEX(F_Outputs_Prep!$B$4:$AH$327,MATCH(F_Outputs!$A121&amp;F_Outputs!$B121,F_Outputs_Prep!$I$4:$I$327,0),MATCH(F_Outputs!O$2,F_Outputs_Prep!$B$4:$AH$4,0))</f>
        <v>22919</v>
      </c>
    </row>
    <row r="122" spans="1:15" x14ac:dyDescent="0.4">
      <c r="A122" s="89" t="s">
        <v>98</v>
      </c>
      <c r="B122" s="89" t="s">
        <v>162</v>
      </c>
      <c r="C122" s="89" t="s">
        <v>554</v>
      </c>
      <c r="D122" s="89" t="s">
        <v>76</v>
      </c>
      <c r="E122" s="89" t="s">
        <v>77</v>
      </c>
      <c r="F122" s="93">
        <f>INDEX(F_Outputs_Prep!$B$4:$AH$327,MATCH(F_Outputs!$A122&amp;F_Outputs!$B122,F_Outputs_Prep!$I$4:$I$327,0),MATCH(F_Outputs!F$2,F_Outputs_Prep!$B$4:$AH$4,0))</f>
        <v>38.4</v>
      </c>
      <c r="G122" s="93">
        <f>INDEX(F_Outputs_Prep!$B$4:$AH$327,MATCH(F_Outputs!$A122&amp;F_Outputs!$B122,F_Outputs_Prep!$I$4:$I$327,0),MATCH(F_Outputs!G$2,F_Outputs_Prep!$B$4:$AH$4,0))</f>
        <v>38.869999999999997</v>
      </c>
      <c r="H122" s="93">
        <f>INDEX(F_Outputs_Prep!$B$4:$AH$327,MATCH(F_Outputs!$A122&amp;F_Outputs!$B122,F_Outputs_Prep!$I$4:$I$327,0),MATCH(F_Outputs!H$2,F_Outputs_Prep!$B$4:$AH$4,0))</f>
        <v>28.46</v>
      </c>
      <c r="I122" s="93">
        <f>INDEX(F_Outputs_Prep!$B$4:$AH$327,MATCH(F_Outputs!$A122&amp;F_Outputs!$B122,F_Outputs_Prep!$I$4:$I$327,0),MATCH(F_Outputs!I$2,F_Outputs_Prep!$B$4:$AH$4,0))</f>
        <v>43.4</v>
      </c>
      <c r="J122" s="93" t="str">
        <f>INDEX(F_Outputs_Prep!$B$4:$AH$327,MATCH(F_Outputs!$A122&amp;F_Outputs!$B122,F_Outputs_Prep!$I$4:$I$327,0),MATCH(F_Outputs!J$2,F_Outputs_Prep!$B$4:$AH$4,0))</f>
        <v>##BLANK</v>
      </c>
      <c r="K122" s="93" t="str">
        <f>INDEX(F_Outputs_Prep!$B$4:$AH$327,MATCH(F_Outputs!$A122&amp;F_Outputs!$B122,F_Outputs_Prep!$I$4:$I$327,0),MATCH(F_Outputs!K$2,F_Outputs_Prep!$B$4:$AH$4,0))</f>
        <v>##BLANK</v>
      </c>
      <c r="L122" s="93" t="str">
        <f>INDEX(F_Outputs_Prep!$B$4:$AH$327,MATCH(F_Outputs!$A122&amp;F_Outputs!$B122,F_Outputs_Prep!$I$4:$I$327,0),MATCH(F_Outputs!L$2,F_Outputs_Prep!$B$4:$AH$4,0))</f>
        <v>##BLANK</v>
      </c>
      <c r="M122" s="93" t="str">
        <f>INDEX(F_Outputs_Prep!$B$4:$AH$327,MATCH(F_Outputs!$A122&amp;F_Outputs!$B122,F_Outputs_Prep!$I$4:$I$327,0),MATCH(F_Outputs!M$2,F_Outputs_Prep!$B$4:$AH$4,0))</f>
        <v>##BLANK</v>
      </c>
      <c r="N122" s="93" t="str">
        <f>INDEX(F_Outputs_Prep!$B$4:$AH$327,MATCH(F_Outputs!$A122&amp;F_Outputs!$B122,F_Outputs_Prep!$I$4:$I$327,0),MATCH(F_Outputs!N$2,F_Outputs_Prep!$B$4:$AH$4,0))</f>
        <v>##BLANK</v>
      </c>
      <c r="O122" s="93" t="str">
        <f>INDEX(F_Outputs_Prep!$B$4:$AH$327,MATCH(F_Outputs!$A122&amp;F_Outputs!$B122,F_Outputs_Prep!$I$4:$I$327,0),MATCH(F_Outputs!O$2,F_Outputs_Prep!$B$4:$AH$4,0))</f>
        <v>##BLANK</v>
      </c>
    </row>
    <row r="123" spans="1:15" x14ac:dyDescent="0.4">
      <c r="A123" s="89" t="s">
        <v>98</v>
      </c>
      <c r="B123" s="89" t="s">
        <v>172</v>
      </c>
      <c r="C123" s="89" t="s">
        <v>544</v>
      </c>
      <c r="D123" s="89" t="s">
        <v>76</v>
      </c>
      <c r="E123" s="89" t="s">
        <v>77</v>
      </c>
      <c r="F123" s="93">
        <f>INDEX(F_Outputs_Prep!$B$4:$AH$327,MATCH(F_Outputs!$A123&amp;F_Outputs!$B123,F_Outputs_Prep!$I$4:$I$327,0),MATCH(F_Outputs!F$2,F_Outputs_Prep!$B$4:$AH$4,0))</f>
        <v>42053</v>
      </c>
      <c r="G123" s="93">
        <f>INDEX(F_Outputs_Prep!$B$4:$AH$327,MATCH(F_Outputs!$A123&amp;F_Outputs!$B123,F_Outputs_Prep!$I$4:$I$327,0),MATCH(F_Outputs!G$2,F_Outputs_Prep!$B$4:$AH$4,0))</f>
        <v>42484</v>
      </c>
      <c r="H123" s="93">
        <f>INDEX(F_Outputs_Prep!$B$4:$AH$327,MATCH(F_Outputs!$A123&amp;F_Outputs!$B123,F_Outputs_Prep!$I$4:$I$327,0),MATCH(F_Outputs!H$2,F_Outputs_Prep!$B$4:$AH$4,0))</f>
        <v>37649</v>
      </c>
      <c r="I123" s="93">
        <f>INDEX(F_Outputs_Prep!$B$4:$AH$327,MATCH(F_Outputs!$A123&amp;F_Outputs!$B123,F_Outputs_Prep!$I$4:$I$327,0),MATCH(F_Outputs!I$2,F_Outputs_Prep!$B$4:$AH$4,0))</f>
        <v>58249</v>
      </c>
      <c r="J123" s="93" t="str">
        <f>INDEX(F_Outputs_Prep!$B$4:$AH$327,MATCH(F_Outputs!$A123&amp;F_Outputs!$B123,F_Outputs_Prep!$I$4:$I$327,0),MATCH(F_Outputs!J$2,F_Outputs_Prep!$B$4:$AH$4,0))</f>
        <v>##BLANK</v>
      </c>
      <c r="K123" s="93" t="str">
        <f>INDEX(F_Outputs_Prep!$B$4:$AH$327,MATCH(F_Outputs!$A123&amp;F_Outputs!$B123,F_Outputs_Prep!$I$4:$I$327,0),MATCH(F_Outputs!K$2,F_Outputs_Prep!$B$4:$AH$4,0))</f>
        <v>##BLANK</v>
      </c>
      <c r="L123" s="93" t="str">
        <f>INDEX(F_Outputs_Prep!$B$4:$AH$327,MATCH(F_Outputs!$A123&amp;F_Outputs!$B123,F_Outputs_Prep!$I$4:$I$327,0),MATCH(F_Outputs!L$2,F_Outputs_Prep!$B$4:$AH$4,0))</f>
        <v>##BLANK</v>
      </c>
      <c r="M123" s="93" t="str">
        <f>INDEX(F_Outputs_Prep!$B$4:$AH$327,MATCH(F_Outputs!$A123&amp;F_Outputs!$B123,F_Outputs_Prep!$I$4:$I$327,0),MATCH(F_Outputs!M$2,F_Outputs_Prep!$B$4:$AH$4,0))</f>
        <v>##BLANK</v>
      </c>
      <c r="N123" s="93" t="str">
        <f>INDEX(F_Outputs_Prep!$B$4:$AH$327,MATCH(F_Outputs!$A123&amp;F_Outputs!$B123,F_Outputs_Prep!$I$4:$I$327,0),MATCH(F_Outputs!N$2,F_Outputs_Prep!$B$4:$AH$4,0))</f>
        <v>##BLANK</v>
      </c>
      <c r="O123" s="93" t="str">
        <f>INDEX(F_Outputs_Prep!$B$4:$AH$327,MATCH(F_Outputs!$A123&amp;F_Outputs!$B123,F_Outputs_Prep!$I$4:$I$327,0),MATCH(F_Outputs!O$2,F_Outputs_Prep!$B$4:$AH$4,0))</f>
        <v>##BLANK</v>
      </c>
    </row>
    <row r="124" spans="1:15" x14ac:dyDescent="0.4">
      <c r="A124" s="89" t="s">
        <v>98</v>
      </c>
      <c r="B124" s="89" t="s">
        <v>188</v>
      </c>
      <c r="C124" s="89" t="s">
        <v>545</v>
      </c>
      <c r="D124" s="89" t="s">
        <v>76</v>
      </c>
      <c r="E124" s="89" t="s">
        <v>77</v>
      </c>
      <c r="F124" s="93">
        <f>INDEX(F_Outputs_Prep!$B$4:$AH$327,MATCH(F_Outputs!$A124&amp;F_Outputs!$B124,F_Outputs_Prep!$I$4:$I$327,0),MATCH(F_Outputs!F$2,F_Outputs_Prep!$B$4:$AH$4,0))</f>
        <v>1095</v>
      </c>
      <c r="G124" s="93">
        <f>INDEX(F_Outputs_Prep!$B$4:$AH$327,MATCH(F_Outputs!$A124&amp;F_Outputs!$B124,F_Outputs_Prep!$I$4:$I$327,0),MATCH(F_Outputs!G$2,F_Outputs_Prep!$B$4:$AH$4,0))</f>
        <v>1093</v>
      </c>
      <c r="H124" s="93">
        <f>INDEX(F_Outputs_Prep!$B$4:$AH$327,MATCH(F_Outputs!$A124&amp;F_Outputs!$B124,F_Outputs_Prep!$I$4:$I$327,0),MATCH(F_Outputs!H$2,F_Outputs_Prep!$B$4:$AH$4,0))</f>
        <v>1323</v>
      </c>
      <c r="I124" s="93">
        <f>INDEX(F_Outputs_Prep!$B$4:$AH$327,MATCH(F_Outputs!$A124&amp;F_Outputs!$B124,F_Outputs_Prep!$I$4:$I$327,0),MATCH(F_Outputs!I$2,F_Outputs_Prep!$B$4:$AH$4,0))</f>
        <v>1342</v>
      </c>
      <c r="J124" s="93" t="str">
        <f>INDEX(F_Outputs_Prep!$B$4:$AH$327,MATCH(F_Outputs!$A124&amp;F_Outputs!$B124,F_Outputs_Prep!$I$4:$I$327,0),MATCH(F_Outputs!J$2,F_Outputs_Prep!$B$4:$AH$4,0))</f>
        <v>##BLANK</v>
      </c>
      <c r="K124" s="93" t="str">
        <f>INDEX(F_Outputs_Prep!$B$4:$AH$327,MATCH(F_Outputs!$A124&amp;F_Outputs!$B124,F_Outputs_Prep!$I$4:$I$327,0),MATCH(F_Outputs!K$2,F_Outputs_Prep!$B$4:$AH$4,0))</f>
        <v>##BLANK</v>
      </c>
      <c r="L124" s="93" t="str">
        <f>INDEX(F_Outputs_Prep!$B$4:$AH$327,MATCH(F_Outputs!$A124&amp;F_Outputs!$B124,F_Outputs_Prep!$I$4:$I$327,0),MATCH(F_Outputs!L$2,F_Outputs_Prep!$B$4:$AH$4,0))</f>
        <v>##BLANK</v>
      </c>
      <c r="M124" s="93" t="str">
        <f>INDEX(F_Outputs_Prep!$B$4:$AH$327,MATCH(F_Outputs!$A124&amp;F_Outputs!$B124,F_Outputs_Prep!$I$4:$I$327,0),MATCH(F_Outputs!M$2,F_Outputs_Prep!$B$4:$AH$4,0))</f>
        <v>##BLANK</v>
      </c>
      <c r="N124" s="93" t="str">
        <f>INDEX(F_Outputs_Prep!$B$4:$AH$327,MATCH(F_Outputs!$A124&amp;F_Outputs!$B124,F_Outputs_Prep!$I$4:$I$327,0),MATCH(F_Outputs!N$2,F_Outputs_Prep!$B$4:$AH$4,0))</f>
        <v>##BLANK</v>
      </c>
      <c r="O124" s="93" t="str">
        <f>INDEX(F_Outputs_Prep!$B$4:$AH$327,MATCH(F_Outputs!$A124&amp;F_Outputs!$B124,F_Outputs_Prep!$I$4:$I$327,0),MATCH(F_Outputs!O$2,F_Outputs_Prep!$B$4:$AH$4,0))</f>
        <v>##BLANK</v>
      </c>
    </row>
    <row r="125" spans="1:15" x14ac:dyDescent="0.4">
      <c r="A125" s="89" t="s">
        <v>98</v>
      </c>
      <c r="B125" s="89" t="s">
        <v>198</v>
      </c>
      <c r="C125" s="89" t="s">
        <v>546</v>
      </c>
      <c r="D125" s="89" t="s">
        <v>91</v>
      </c>
      <c r="E125" s="89" t="s">
        <v>77</v>
      </c>
      <c r="F125" s="93">
        <f>INDEX(F_Outputs_Prep!$B$4:$AH$327,MATCH(F_Outputs!$A125&amp;F_Outputs!$B125,F_Outputs_Prep!$I$4:$I$327,0),MATCH(F_Outputs!F$2,F_Outputs_Prep!$B$4:$AH$4,0))</f>
        <v>0</v>
      </c>
      <c r="G125" s="93">
        <f>INDEX(F_Outputs_Prep!$B$4:$AH$327,MATCH(F_Outputs!$A125&amp;F_Outputs!$B125,F_Outputs_Prep!$I$4:$I$327,0),MATCH(F_Outputs!G$2,F_Outputs_Prep!$B$4:$AH$4,0))</f>
        <v>0.75180000000000002</v>
      </c>
      <c r="H125" s="93">
        <f>INDEX(F_Outputs_Prep!$B$4:$AH$327,MATCH(F_Outputs!$A125&amp;F_Outputs!$B125,F_Outputs_Prep!$I$4:$I$327,0),MATCH(F_Outputs!H$2,F_Outputs_Prep!$B$4:$AH$4,0))</f>
        <v>0.93300000000000005</v>
      </c>
      <c r="I125" s="93">
        <f>INDEX(F_Outputs_Prep!$B$4:$AH$327,MATCH(F_Outputs!$A125&amp;F_Outputs!$B125,F_Outputs_Prep!$I$4:$I$327,0),MATCH(F_Outputs!I$2,F_Outputs_Prep!$B$4:$AH$4,0))</f>
        <v>0.94379999999999997</v>
      </c>
      <c r="J125" s="93" t="str">
        <f>INDEX(F_Outputs_Prep!$B$4:$AH$327,MATCH(F_Outputs!$A125&amp;F_Outputs!$B125,F_Outputs_Prep!$I$4:$I$327,0),MATCH(F_Outputs!J$2,F_Outputs_Prep!$B$4:$AH$4,0))</f>
        <v>##BLANK</v>
      </c>
      <c r="K125" s="93" t="str">
        <f>INDEX(F_Outputs_Prep!$B$4:$AH$327,MATCH(F_Outputs!$A125&amp;F_Outputs!$B125,F_Outputs_Prep!$I$4:$I$327,0),MATCH(F_Outputs!K$2,F_Outputs_Prep!$B$4:$AH$4,0))</f>
        <v>##BLANK</v>
      </c>
      <c r="L125" s="93" t="str">
        <f>INDEX(F_Outputs_Prep!$B$4:$AH$327,MATCH(F_Outputs!$A125&amp;F_Outputs!$B125,F_Outputs_Prep!$I$4:$I$327,0),MATCH(F_Outputs!L$2,F_Outputs_Prep!$B$4:$AH$4,0))</f>
        <v>##BLANK</v>
      </c>
      <c r="M125" s="93" t="str">
        <f>INDEX(F_Outputs_Prep!$B$4:$AH$327,MATCH(F_Outputs!$A125&amp;F_Outputs!$B125,F_Outputs_Prep!$I$4:$I$327,0),MATCH(F_Outputs!M$2,F_Outputs_Prep!$B$4:$AH$4,0))</f>
        <v>##BLANK</v>
      </c>
      <c r="N125" s="93" t="str">
        <f>INDEX(F_Outputs_Prep!$B$4:$AH$327,MATCH(F_Outputs!$A125&amp;F_Outputs!$B125,F_Outputs_Prep!$I$4:$I$327,0),MATCH(F_Outputs!N$2,F_Outputs_Prep!$B$4:$AH$4,0))</f>
        <v>##BLANK</v>
      </c>
      <c r="O125" s="93" t="str">
        <f>INDEX(F_Outputs_Prep!$B$4:$AH$327,MATCH(F_Outputs!$A125&amp;F_Outputs!$B125,F_Outputs_Prep!$I$4:$I$327,0),MATCH(F_Outputs!O$2,F_Outputs_Prep!$B$4:$AH$4,0))</f>
        <v>##BLANK</v>
      </c>
    </row>
    <row r="126" spans="1:15" x14ac:dyDescent="0.4">
      <c r="A126" s="89" t="s">
        <v>98</v>
      </c>
      <c r="B126" s="89" t="s">
        <v>555</v>
      </c>
      <c r="C126" s="92" t="s">
        <v>556</v>
      </c>
      <c r="D126" s="89" t="s">
        <v>330</v>
      </c>
      <c r="E126" s="89" t="s">
        <v>77</v>
      </c>
      <c r="F126" s="93" t="s">
        <v>557</v>
      </c>
      <c r="G126" s="93" t="s">
        <v>557</v>
      </c>
      <c r="H126" s="93" t="s">
        <v>557</v>
      </c>
      <c r="I126" s="93" t="s">
        <v>557</v>
      </c>
      <c r="J126" s="93" t="s">
        <v>557</v>
      </c>
      <c r="K126" s="93" t="s">
        <v>557</v>
      </c>
      <c r="L126" s="93" t="s">
        <v>557</v>
      </c>
      <c r="M126" s="93" t="s">
        <v>557</v>
      </c>
      <c r="N126" s="93" t="s">
        <v>557</v>
      </c>
      <c r="O126" s="93" t="s">
        <v>557</v>
      </c>
    </row>
    <row r="127" spans="1:15" x14ac:dyDescent="0.4">
      <c r="A127" s="89" t="s">
        <v>98</v>
      </c>
      <c r="B127" s="92" t="s">
        <v>558</v>
      </c>
      <c r="C127" s="92" t="s">
        <v>559</v>
      </c>
      <c r="D127" s="89" t="s">
        <v>330</v>
      </c>
      <c r="E127" s="89" t="s">
        <v>77</v>
      </c>
      <c r="F127" s="93" t="s">
        <v>560</v>
      </c>
      <c r="G127" s="93" t="s">
        <v>560</v>
      </c>
      <c r="H127" s="93" t="s">
        <v>560</v>
      </c>
      <c r="I127" s="93" t="s">
        <v>560</v>
      </c>
      <c r="J127" s="93" t="s">
        <v>560</v>
      </c>
      <c r="K127" s="93" t="s">
        <v>560</v>
      </c>
      <c r="L127" s="93" t="s">
        <v>560</v>
      </c>
      <c r="M127" s="93" t="s">
        <v>560</v>
      </c>
      <c r="N127" s="93" t="s">
        <v>560</v>
      </c>
      <c r="O127" s="93" t="s">
        <v>560</v>
      </c>
    </row>
    <row r="128" spans="1:15" x14ac:dyDescent="0.4">
      <c r="A128" s="89" t="s">
        <v>98</v>
      </c>
      <c r="B128" s="92" t="s">
        <v>561</v>
      </c>
      <c r="C128" s="92" t="s">
        <v>562</v>
      </c>
      <c r="D128" s="89" t="s">
        <v>330</v>
      </c>
      <c r="E128" s="89" t="s">
        <v>77</v>
      </c>
      <c r="F128" s="93" t="s">
        <v>550</v>
      </c>
      <c r="G128" s="93" t="s">
        <v>550</v>
      </c>
      <c r="H128" s="93" t="s">
        <v>550</v>
      </c>
      <c r="I128" s="93" t="s">
        <v>550</v>
      </c>
      <c r="J128" s="93" t="s">
        <v>550</v>
      </c>
      <c r="K128" s="93" t="s">
        <v>550</v>
      </c>
      <c r="L128" s="93" t="s">
        <v>550</v>
      </c>
      <c r="M128" s="93" t="s">
        <v>550</v>
      </c>
      <c r="N128" s="93" t="s">
        <v>550</v>
      </c>
      <c r="O128" s="93" t="s">
        <v>550</v>
      </c>
    </row>
    <row r="129" spans="1:15" x14ac:dyDescent="0.4">
      <c r="A129" s="89" t="s">
        <v>98</v>
      </c>
      <c r="B129" s="89" t="s">
        <v>563</v>
      </c>
      <c r="C129" s="89" t="s">
        <v>564</v>
      </c>
      <c r="D129" s="89" t="s">
        <v>565</v>
      </c>
      <c r="E129" s="89" t="s">
        <v>77</v>
      </c>
      <c r="F129" s="93">
        <v>0</v>
      </c>
      <c r="G129" s="93">
        <v>0</v>
      </c>
      <c r="H129" s="93">
        <v>0</v>
      </c>
      <c r="I129" s="93">
        <v>0</v>
      </c>
      <c r="J129" s="93">
        <v>0</v>
      </c>
      <c r="K129" s="93">
        <v>0</v>
      </c>
      <c r="L129" s="93">
        <v>0</v>
      </c>
      <c r="M129" s="93">
        <v>0</v>
      </c>
      <c r="N129" s="93">
        <v>0</v>
      </c>
      <c r="O129" s="93">
        <v>0</v>
      </c>
    </row>
    <row r="130" spans="1:15" x14ac:dyDescent="0.4">
      <c r="A130" s="89" t="s">
        <v>99</v>
      </c>
      <c r="B130" s="89" t="s">
        <v>254</v>
      </c>
      <c r="C130" s="89" t="s">
        <v>171</v>
      </c>
      <c r="D130" s="89" t="s">
        <v>76</v>
      </c>
      <c r="E130" s="89" t="s">
        <v>77</v>
      </c>
      <c r="F130" s="93" t="str">
        <f>INDEX(F_Outputs_Prep!$B$4:$AH$327,MATCH(F_Outputs!$A130&amp;F_Outputs!$B130,F_Outputs_Prep!$I$4:$I$327,0),MATCH(F_Outputs!F$2,F_Outputs_Prep!$B$4:$AH$4,0))</f>
        <v>##BLANK</v>
      </c>
      <c r="G130" s="93" t="str">
        <f>INDEX(F_Outputs_Prep!$B$4:$AH$327,MATCH(F_Outputs!$A130&amp;F_Outputs!$B130,F_Outputs_Prep!$I$4:$I$327,0),MATCH(F_Outputs!G$2,F_Outputs_Prep!$B$4:$AH$4,0))</f>
        <v>##BLANK</v>
      </c>
      <c r="H130" s="93" t="str">
        <f>INDEX(F_Outputs_Prep!$B$4:$AH$327,MATCH(F_Outputs!$A130&amp;F_Outputs!$B130,F_Outputs_Prep!$I$4:$I$327,0),MATCH(F_Outputs!H$2,F_Outputs_Prep!$B$4:$AH$4,0))</f>
        <v>##BLANK</v>
      </c>
      <c r="I130" s="93" t="str">
        <f>INDEX(F_Outputs_Prep!$B$4:$AH$327,MATCH(F_Outputs!$A130&amp;F_Outputs!$B130,F_Outputs_Prep!$I$4:$I$327,0),MATCH(F_Outputs!I$2,F_Outputs_Prep!$B$4:$AH$4,0))</f>
        <v>##BLANK</v>
      </c>
      <c r="J130" s="93" t="str">
        <f>INDEX(F_Outputs_Prep!$B$4:$AH$327,MATCH(F_Outputs!$A130&amp;F_Outputs!$B130,F_Outputs_Prep!$I$4:$I$327,0),MATCH(F_Outputs!J$2,F_Outputs_Prep!$B$4:$AH$4,0))</f>
        <v>##BLANK</v>
      </c>
      <c r="K130" s="93">
        <f>INDEX(F_Outputs_Prep!$B$4:$AH$327,MATCH(F_Outputs!$A130&amp;F_Outputs!$B130,F_Outputs_Prep!$I$4:$I$327,0),MATCH(F_Outputs!K$2,F_Outputs_Prep!$B$4:$AH$4,0))</f>
        <v>17558</v>
      </c>
      <c r="L130" s="93">
        <f>INDEX(F_Outputs_Prep!$B$4:$AH$327,MATCH(F_Outputs!$A130&amp;F_Outputs!$B130,F_Outputs_Prep!$I$4:$I$327,0),MATCH(F_Outputs!L$2,F_Outputs_Prep!$B$4:$AH$4,0))</f>
        <v>17519</v>
      </c>
      <c r="M130" s="93">
        <f>INDEX(F_Outputs_Prep!$B$4:$AH$327,MATCH(F_Outputs!$A130&amp;F_Outputs!$B130,F_Outputs_Prep!$I$4:$I$327,0),MATCH(F_Outputs!M$2,F_Outputs_Prep!$B$4:$AH$4,0))</f>
        <v>16738</v>
      </c>
      <c r="N130" s="93">
        <f>INDEX(F_Outputs_Prep!$B$4:$AH$327,MATCH(F_Outputs!$A130&amp;F_Outputs!$B130,F_Outputs_Prep!$I$4:$I$327,0),MATCH(F_Outputs!N$2,F_Outputs_Prep!$B$4:$AH$4,0))</f>
        <v>15450</v>
      </c>
      <c r="O130" s="93">
        <f>INDEX(F_Outputs_Prep!$B$4:$AH$327,MATCH(F_Outputs!$A130&amp;F_Outputs!$B130,F_Outputs_Prep!$I$4:$I$327,0),MATCH(F_Outputs!O$2,F_Outputs_Prep!$B$4:$AH$4,0))</f>
        <v>13381</v>
      </c>
    </row>
    <row r="131" spans="1:15" x14ac:dyDescent="0.4">
      <c r="A131" s="89" t="s">
        <v>99</v>
      </c>
      <c r="B131" s="89" t="s">
        <v>255</v>
      </c>
      <c r="C131" s="89" t="s">
        <v>207</v>
      </c>
      <c r="D131" s="89" t="s">
        <v>76</v>
      </c>
      <c r="E131" s="89" t="s">
        <v>77</v>
      </c>
      <c r="F131" s="93" t="str">
        <f>INDEX(F_Outputs_Prep!$B$4:$AH$327,MATCH(F_Outputs!$A131&amp;F_Outputs!$B131,F_Outputs_Prep!$I$4:$I$327,0),MATCH(F_Outputs!F$2,F_Outputs_Prep!$B$4:$AH$4,0))</f>
        <v>##BLANK</v>
      </c>
      <c r="G131" s="93" t="str">
        <f>INDEX(F_Outputs_Prep!$B$4:$AH$327,MATCH(F_Outputs!$A131&amp;F_Outputs!$B131,F_Outputs_Prep!$I$4:$I$327,0),MATCH(F_Outputs!G$2,F_Outputs_Prep!$B$4:$AH$4,0))</f>
        <v>##BLANK</v>
      </c>
      <c r="H131" s="93" t="str">
        <f>INDEX(F_Outputs_Prep!$B$4:$AH$327,MATCH(F_Outputs!$A131&amp;F_Outputs!$B131,F_Outputs_Prep!$I$4:$I$327,0),MATCH(F_Outputs!H$2,F_Outputs_Prep!$B$4:$AH$4,0))</f>
        <v>##BLANK</v>
      </c>
      <c r="I131" s="93" t="str">
        <f>INDEX(F_Outputs_Prep!$B$4:$AH$327,MATCH(F_Outputs!$A131&amp;F_Outputs!$B131,F_Outputs_Prep!$I$4:$I$327,0),MATCH(F_Outputs!I$2,F_Outputs_Prep!$B$4:$AH$4,0))</f>
        <v>##BLANK</v>
      </c>
      <c r="J131" s="93" t="str">
        <f>INDEX(F_Outputs_Prep!$B$4:$AH$327,MATCH(F_Outputs!$A131&amp;F_Outputs!$B131,F_Outputs_Prep!$I$4:$I$327,0),MATCH(F_Outputs!J$2,F_Outputs_Prep!$B$4:$AH$4,0))</f>
        <v>##BLANK</v>
      </c>
      <c r="K131" s="93">
        <f>INDEX(F_Outputs_Prep!$B$4:$AH$327,MATCH(F_Outputs!$A131&amp;F_Outputs!$B131,F_Outputs_Prep!$I$4:$I$327,0),MATCH(F_Outputs!K$2,F_Outputs_Prep!$B$4:$AH$4,0))</f>
        <v>976</v>
      </c>
      <c r="L131" s="93">
        <f>INDEX(F_Outputs_Prep!$B$4:$AH$327,MATCH(F_Outputs!$A131&amp;F_Outputs!$B131,F_Outputs_Prep!$I$4:$I$327,0),MATCH(F_Outputs!L$2,F_Outputs_Prep!$B$4:$AH$4,0))</f>
        <v>976</v>
      </c>
      <c r="M131" s="93">
        <f>INDEX(F_Outputs_Prep!$B$4:$AH$327,MATCH(F_Outputs!$A131&amp;F_Outputs!$B131,F_Outputs_Prep!$I$4:$I$327,0),MATCH(F_Outputs!M$2,F_Outputs_Prep!$B$4:$AH$4,0))</f>
        <v>976</v>
      </c>
      <c r="N131" s="93">
        <f>INDEX(F_Outputs_Prep!$B$4:$AH$327,MATCH(F_Outputs!$A131&amp;F_Outputs!$B131,F_Outputs_Prep!$I$4:$I$327,0),MATCH(F_Outputs!N$2,F_Outputs_Prep!$B$4:$AH$4,0))</f>
        <v>976</v>
      </c>
      <c r="O131" s="93">
        <f>INDEX(F_Outputs_Prep!$B$4:$AH$327,MATCH(F_Outputs!$A131&amp;F_Outputs!$B131,F_Outputs_Prep!$I$4:$I$327,0),MATCH(F_Outputs!O$2,F_Outputs_Prep!$B$4:$AH$4,0))</f>
        <v>976</v>
      </c>
    </row>
    <row r="132" spans="1:15" x14ac:dyDescent="0.4">
      <c r="A132" s="89" t="s">
        <v>99</v>
      </c>
      <c r="B132" s="89" t="s">
        <v>250</v>
      </c>
      <c r="C132" s="89" t="s">
        <v>252</v>
      </c>
      <c r="D132" s="89" t="s">
        <v>76</v>
      </c>
      <c r="E132" s="89" t="s">
        <v>77</v>
      </c>
      <c r="F132" s="93" t="str">
        <f>INDEX(F_Outputs_Prep!$B$4:$AH$327,MATCH(F_Outputs!$A132&amp;F_Outputs!$B132,F_Outputs_Prep!$I$4:$I$327,0),MATCH(F_Outputs!F$2,F_Outputs_Prep!$B$4:$AH$4,0))</f>
        <v>##BLANK</v>
      </c>
      <c r="G132" s="93" t="str">
        <f>INDEX(F_Outputs_Prep!$B$4:$AH$327,MATCH(F_Outputs!$A132&amp;F_Outputs!$B132,F_Outputs_Prep!$I$4:$I$327,0),MATCH(F_Outputs!G$2,F_Outputs_Prep!$B$4:$AH$4,0))</f>
        <v>##BLANK</v>
      </c>
      <c r="H132" s="93" t="str">
        <f>INDEX(F_Outputs_Prep!$B$4:$AH$327,MATCH(F_Outputs!$A132&amp;F_Outputs!$B132,F_Outputs_Prep!$I$4:$I$327,0),MATCH(F_Outputs!H$2,F_Outputs_Prep!$B$4:$AH$4,0))</f>
        <v>##BLANK</v>
      </c>
      <c r="I132" s="93" t="str">
        <f>INDEX(F_Outputs_Prep!$B$4:$AH$327,MATCH(F_Outputs!$A132&amp;F_Outputs!$B132,F_Outputs_Prep!$I$4:$I$327,0),MATCH(F_Outputs!I$2,F_Outputs_Prep!$B$4:$AH$4,0))</f>
        <v>##BLANK</v>
      </c>
      <c r="J132" s="93" t="str">
        <f>INDEX(F_Outputs_Prep!$B$4:$AH$327,MATCH(F_Outputs!$A132&amp;F_Outputs!$B132,F_Outputs_Prep!$I$4:$I$327,0),MATCH(F_Outputs!J$2,F_Outputs_Prep!$B$4:$AH$4,0))</f>
        <v>##BLANK</v>
      </c>
      <c r="K132" s="93" t="str">
        <f>INDEX(F_Outputs_Prep!$B$4:$AH$327,MATCH(F_Outputs!$A132&amp;F_Outputs!$B132,F_Outputs_Prep!$I$4:$I$327,0),MATCH(F_Outputs!K$2,F_Outputs_Prep!$B$4:$AH$4,0))</f>
        <v>##BLANK</v>
      </c>
      <c r="L132" s="93" t="str">
        <f>INDEX(F_Outputs_Prep!$B$4:$AH$327,MATCH(F_Outputs!$A132&amp;F_Outputs!$B132,F_Outputs_Prep!$I$4:$I$327,0),MATCH(F_Outputs!L$2,F_Outputs_Prep!$B$4:$AH$4,0))</f>
        <v>##BLANK</v>
      </c>
      <c r="M132" s="93" t="str">
        <f>INDEX(F_Outputs_Prep!$B$4:$AH$327,MATCH(F_Outputs!$A132&amp;F_Outputs!$B132,F_Outputs_Prep!$I$4:$I$327,0),MATCH(F_Outputs!M$2,F_Outputs_Prep!$B$4:$AH$4,0))</f>
        <v>##BLANK</v>
      </c>
      <c r="N132" s="93" t="str">
        <f>INDEX(F_Outputs_Prep!$B$4:$AH$327,MATCH(F_Outputs!$A132&amp;F_Outputs!$B132,F_Outputs_Prep!$I$4:$I$327,0),MATCH(F_Outputs!N$2,F_Outputs_Prep!$B$4:$AH$4,0))</f>
        <v>##BLANK</v>
      </c>
      <c r="O132" s="93" t="str">
        <f>INDEX(F_Outputs_Prep!$B$4:$AH$327,MATCH(F_Outputs!$A132&amp;F_Outputs!$B132,F_Outputs_Prep!$I$4:$I$327,0),MATCH(F_Outputs!O$2,F_Outputs_Prep!$B$4:$AH$4,0))</f>
        <v>##BLANK</v>
      </c>
    </row>
    <row r="133" spans="1:15" x14ac:dyDescent="0.4">
      <c r="A133" s="89" t="s">
        <v>99</v>
      </c>
      <c r="B133" s="89" t="s">
        <v>253</v>
      </c>
      <c r="C133" s="92" t="s">
        <v>208</v>
      </c>
      <c r="D133" s="89" t="s">
        <v>91</v>
      </c>
      <c r="E133" s="89" t="s">
        <v>77</v>
      </c>
      <c r="F133" s="93" t="str">
        <f>INDEX(F_Outputs_Prep!$B$4:$AH$327,MATCH(F_Outputs!$A133&amp;F_Outputs!$B133,F_Outputs_Prep!$I$4:$I$327,0),MATCH(F_Outputs!F$2,F_Outputs_Prep!$B$4:$AH$4,0))</f>
        <v>##BLANK</v>
      </c>
      <c r="G133" s="93" t="str">
        <f>INDEX(F_Outputs_Prep!$B$4:$AH$327,MATCH(F_Outputs!$A133&amp;F_Outputs!$B133,F_Outputs_Prep!$I$4:$I$327,0),MATCH(F_Outputs!G$2,F_Outputs_Prep!$B$4:$AH$4,0))</f>
        <v>##BLANK</v>
      </c>
      <c r="H133" s="93" t="str">
        <f>INDEX(F_Outputs_Prep!$B$4:$AH$327,MATCH(F_Outputs!$A133&amp;F_Outputs!$B133,F_Outputs_Prep!$I$4:$I$327,0),MATCH(F_Outputs!H$2,F_Outputs_Prep!$B$4:$AH$4,0))</f>
        <v>##BLANK</v>
      </c>
      <c r="I133" s="93" t="str">
        <f>INDEX(F_Outputs_Prep!$B$4:$AH$327,MATCH(F_Outputs!$A133&amp;F_Outputs!$B133,F_Outputs_Prep!$I$4:$I$327,0),MATCH(F_Outputs!I$2,F_Outputs_Prep!$B$4:$AH$4,0))</f>
        <v>##BLANK</v>
      </c>
      <c r="J133" s="93" t="str">
        <f>INDEX(F_Outputs_Prep!$B$4:$AH$327,MATCH(F_Outputs!$A133&amp;F_Outputs!$B133,F_Outputs_Prep!$I$4:$I$327,0),MATCH(F_Outputs!J$2,F_Outputs_Prep!$B$4:$AH$4,0))</f>
        <v>##BLANK</v>
      </c>
      <c r="K133" s="93">
        <f>INDEX(F_Outputs_Prep!$B$4:$AH$327,MATCH(F_Outputs!$A133&amp;F_Outputs!$B133,F_Outputs_Prep!$I$4:$I$327,0),MATCH(F_Outputs!K$2,F_Outputs_Prep!$B$4:$AH$4,0))</f>
        <v>0.97</v>
      </c>
      <c r="L133" s="93">
        <f>INDEX(F_Outputs_Prep!$B$4:$AH$327,MATCH(F_Outputs!$A133&amp;F_Outputs!$B133,F_Outputs_Prep!$I$4:$I$327,0),MATCH(F_Outputs!L$2,F_Outputs_Prep!$B$4:$AH$4,0))</f>
        <v>0.97250000000000003</v>
      </c>
      <c r="M133" s="93">
        <f>INDEX(F_Outputs_Prep!$B$4:$AH$327,MATCH(F_Outputs!$A133&amp;F_Outputs!$B133,F_Outputs_Prep!$I$4:$I$327,0),MATCH(F_Outputs!M$2,F_Outputs_Prep!$B$4:$AH$4,0))</f>
        <v>0.97499999999999998</v>
      </c>
      <c r="N133" s="93">
        <f>INDEX(F_Outputs_Prep!$B$4:$AH$327,MATCH(F_Outputs!$A133&amp;F_Outputs!$B133,F_Outputs_Prep!$I$4:$I$327,0),MATCH(F_Outputs!N$2,F_Outputs_Prep!$B$4:$AH$4,0))</f>
        <v>0.97750000000000004</v>
      </c>
      <c r="O133" s="93">
        <f>INDEX(F_Outputs_Prep!$B$4:$AH$327,MATCH(F_Outputs!$A133&amp;F_Outputs!$B133,F_Outputs_Prep!$I$4:$I$327,0),MATCH(F_Outputs!O$2,F_Outputs_Prep!$B$4:$AH$4,0))</f>
        <v>0.97999999999999976</v>
      </c>
    </row>
    <row r="134" spans="1:15" x14ac:dyDescent="0.4">
      <c r="A134" s="89" t="s">
        <v>99</v>
      </c>
      <c r="B134" s="92" t="s">
        <v>521</v>
      </c>
      <c r="C134" s="92" t="s">
        <v>541</v>
      </c>
      <c r="D134" s="89" t="s">
        <v>527</v>
      </c>
      <c r="E134" s="89" t="s">
        <v>77</v>
      </c>
      <c r="F134" s="93" t="str">
        <f>INDEX(F_Outputs_Prep!$B$4:$AH$327,MATCH(F_Outputs!$A134&amp;F_Outputs!$B134,F_Outputs_Prep!$I$4:$I$327,0),MATCH(F_Outputs!F$2,F_Outputs_Prep!$B$4:$AH$4,0))</f>
        <v>##BLANK</v>
      </c>
      <c r="G134" s="93" t="str">
        <f>INDEX(F_Outputs_Prep!$B$4:$AH$327,MATCH(F_Outputs!$A134&amp;F_Outputs!$B134,F_Outputs_Prep!$I$4:$I$327,0),MATCH(F_Outputs!G$2,F_Outputs_Prep!$B$4:$AH$4,0))</f>
        <v>##BLANK</v>
      </c>
      <c r="H134" s="93" t="str">
        <f>INDEX(F_Outputs_Prep!$B$4:$AH$327,MATCH(F_Outputs!$A134&amp;F_Outputs!$B134,F_Outputs_Prep!$I$4:$I$327,0),MATCH(F_Outputs!H$2,F_Outputs_Prep!$B$4:$AH$4,0))</f>
        <v>##BLANK</v>
      </c>
      <c r="I134" s="93" t="str">
        <f>INDEX(F_Outputs_Prep!$B$4:$AH$327,MATCH(F_Outputs!$A134&amp;F_Outputs!$B134,F_Outputs_Prep!$I$4:$I$327,0),MATCH(F_Outputs!I$2,F_Outputs_Prep!$B$4:$AH$4,0))</f>
        <v>##BLANK</v>
      </c>
      <c r="J134" s="93" t="str">
        <f>INDEX(F_Outputs_Prep!$B$4:$AH$327,MATCH(F_Outputs!$A134&amp;F_Outputs!$B134,F_Outputs_Prep!$I$4:$I$327,0),MATCH(F_Outputs!J$2,F_Outputs_Prep!$B$4:$AH$4,0))</f>
        <v>##BLANK</v>
      </c>
      <c r="K134" s="93">
        <f>INDEX(F_Outputs_Prep!$B$4:$AH$327,MATCH(F_Outputs!$A134&amp;F_Outputs!$B134,F_Outputs_Prep!$I$4:$I$327,0),MATCH(F_Outputs!K$2,F_Outputs_Prep!$B$4:$AH$4,0))</f>
        <v>3.0000000000000027</v>
      </c>
      <c r="L134" s="93">
        <f>INDEX(F_Outputs_Prep!$B$4:$AH$327,MATCH(F_Outputs!$A134&amp;F_Outputs!$B134,F_Outputs_Prep!$I$4:$I$327,0),MATCH(F_Outputs!L$2,F_Outputs_Prep!$B$4:$AH$4,0))</f>
        <v>2.7499999999999969</v>
      </c>
      <c r="M134" s="93">
        <f>INDEX(F_Outputs_Prep!$B$4:$AH$327,MATCH(F_Outputs!$A134&amp;F_Outputs!$B134,F_Outputs_Prep!$I$4:$I$327,0),MATCH(F_Outputs!M$2,F_Outputs_Prep!$B$4:$AH$4,0))</f>
        <v>2.5000000000000022</v>
      </c>
      <c r="N134" s="93">
        <f>INDEX(F_Outputs_Prep!$B$4:$AH$327,MATCH(F_Outputs!$A134&amp;F_Outputs!$B134,F_Outputs_Prep!$I$4:$I$327,0),MATCH(F_Outputs!N$2,F_Outputs_Prep!$B$4:$AH$4,0))</f>
        <v>2.2499999999999964</v>
      </c>
      <c r="O134" s="93">
        <f>INDEX(F_Outputs_Prep!$B$4:$AH$327,MATCH(F_Outputs!$A134&amp;F_Outputs!$B134,F_Outputs_Prep!$I$4:$I$327,0),MATCH(F_Outputs!O$2,F_Outputs_Prep!$B$4:$AH$4,0))</f>
        <v>2.000000000000024</v>
      </c>
    </row>
    <row r="135" spans="1:15" x14ac:dyDescent="0.4">
      <c r="A135" s="89" t="s">
        <v>99</v>
      </c>
      <c r="B135" s="92" t="s">
        <v>519</v>
      </c>
      <c r="C135" s="92" t="s">
        <v>542</v>
      </c>
      <c r="D135" s="89" t="s">
        <v>76</v>
      </c>
      <c r="E135" s="89" t="s">
        <v>77</v>
      </c>
      <c r="F135" s="93" t="str">
        <f>INDEX(F_Outputs_Prep!$B$4:$AH$327,MATCH(F_Outputs!$A135&amp;F_Outputs!$B135,F_Outputs_Prep!$I$4:$I$327,0),MATCH(F_Outputs!F$2,F_Outputs_Prep!$B$4:$AH$4,0))</f>
        <v>##BLANK</v>
      </c>
      <c r="G135" s="93" t="str">
        <f>INDEX(F_Outputs_Prep!$B$4:$AH$327,MATCH(F_Outputs!$A135&amp;F_Outputs!$B135,F_Outputs_Prep!$I$4:$I$327,0),MATCH(F_Outputs!G$2,F_Outputs_Prep!$B$4:$AH$4,0))</f>
        <v>##BLANK</v>
      </c>
      <c r="H135" s="93" t="str">
        <f>INDEX(F_Outputs_Prep!$B$4:$AH$327,MATCH(F_Outputs!$A135&amp;F_Outputs!$B135,F_Outputs_Prep!$I$4:$I$327,0),MATCH(F_Outputs!H$2,F_Outputs_Prep!$B$4:$AH$4,0))</f>
        <v>##BLANK</v>
      </c>
      <c r="I135" s="93" t="str">
        <f>INDEX(F_Outputs_Prep!$B$4:$AH$327,MATCH(F_Outputs!$A135&amp;F_Outputs!$B135,F_Outputs_Prep!$I$4:$I$327,0),MATCH(F_Outputs!I$2,F_Outputs_Prep!$B$4:$AH$4,0))</f>
        <v>##BLANK</v>
      </c>
      <c r="J135" s="93" t="str">
        <f>INDEX(F_Outputs_Prep!$B$4:$AH$327,MATCH(F_Outputs!$A135&amp;F_Outputs!$B135,F_Outputs_Prep!$I$4:$I$327,0),MATCH(F_Outputs!J$2,F_Outputs_Prep!$B$4:$AH$4,0))</f>
        <v>##BLANK</v>
      </c>
      <c r="K135" s="126">
        <f>INDEX(F_Outputs_Prep!$B$4:$AH$327,MATCH(F_Outputs!$A135&amp;F_Outputs!$B135,F_Outputs_Prep!$I$4:$I$327,0),MATCH(F_Outputs!K$2,F_Outputs_Prep!$B$4:$AH$4,0))</f>
        <v>17.989999999999998</v>
      </c>
      <c r="L135" s="126">
        <f>INDEX(F_Outputs_Prep!$B$4:$AH$327,MATCH(F_Outputs!$A135&amp;F_Outputs!$B135,F_Outputs_Prep!$I$4:$I$327,0),MATCH(F_Outputs!L$2,F_Outputs_Prep!$B$4:$AH$4,0))</f>
        <v>17.95</v>
      </c>
      <c r="M135" s="126">
        <f>INDEX(F_Outputs_Prep!$B$4:$AH$327,MATCH(F_Outputs!$A135&amp;F_Outputs!$B135,F_Outputs_Prep!$I$4:$I$327,0),MATCH(F_Outputs!M$2,F_Outputs_Prep!$B$4:$AH$4,0))</f>
        <v>17.149999999999999</v>
      </c>
      <c r="N135" s="126">
        <f>INDEX(F_Outputs_Prep!$B$4:$AH$327,MATCH(F_Outputs!$A135&amp;F_Outputs!$B135,F_Outputs_Prep!$I$4:$I$327,0),MATCH(F_Outputs!N$2,F_Outputs_Prep!$B$4:$AH$4,0))</f>
        <v>15.83</v>
      </c>
      <c r="O135" s="126">
        <f>INDEX(F_Outputs_Prep!$B$4:$AH$327,MATCH(F_Outputs!$A135&amp;F_Outputs!$B135,F_Outputs_Prep!$I$4:$I$327,0),MATCH(F_Outputs!O$2,F_Outputs_Prep!$B$4:$AH$4,0))</f>
        <v>13.71</v>
      </c>
    </row>
    <row r="136" spans="1:15" x14ac:dyDescent="0.4">
      <c r="A136" s="89" t="s">
        <v>99</v>
      </c>
      <c r="B136" s="89" t="s">
        <v>528</v>
      </c>
      <c r="C136" s="89" t="s">
        <v>529</v>
      </c>
      <c r="D136" s="89" t="s">
        <v>76</v>
      </c>
      <c r="E136" s="89" t="s">
        <v>77</v>
      </c>
      <c r="F136" s="93">
        <f>INDEX(F_Outputs_Prep!$B$4:$AH$327,MATCH(F_Outputs!$A136&amp;F_Outputs!$B136,F_Outputs_Prep!$I$4:$I$327,0),MATCH(F_Outputs!F$2,F_Outputs_Prep!$B$4:$AH$4,0))</f>
        <v>25323</v>
      </c>
      <c r="G136" s="93">
        <f>INDEX(F_Outputs_Prep!$B$4:$AH$327,MATCH(F_Outputs!$A136&amp;F_Outputs!$B136,F_Outputs_Prep!$I$4:$I$327,0),MATCH(F_Outputs!G$2,F_Outputs_Prep!$B$4:$AH$4,0))</f>
        <v>19785</v>
      </c>
      <c r="H136" s="93">
        <f>INDEX(F_Outputs_Prep!$B$4:$AH$327,MATCH(F_Outputs!$A136&amp;F_Outputs!$B136,F_Outputs_Prep!$I$4:$I$327,0),MATCH(F_Outputs!H$2,F_Outputs_Prep!$B$4:$AH$4,0))</f>
        <v>17381</v>
      </c>
      <c r="I136" s="93">
        <f>INDEX(F_Outputs_Prep!$B$4:$AH$327,MATCH(F_Outputs!$A136&amp;F_Outputs!$B136,F_Outputs_Prep!$I$4:$I$327,0),MATCH(F_Outputs!I$2,F_Outputs_Prep!$B$4:$AH$4,0))</f>
        <v>29923</v>
      </c>
      <c r="J136" s="93">
        <f>INDEX(F_Outputs_Prep!$B$4:$AH$327,MATCH(F_Outputs!$A136&amp;F_Outputs!$B136,F_Outputs_Prep!$I$4:$I$327,0),MATCH(F_Outputs!J$2,F_Outputs_Prep!$B$4:$AH$4,0))</f>
        <v>17568</v>
      </c>
      <c r="K136" s="93">
        <f>INDEX(F_Outputs_Prep!$B$4:$AH$327,MATCH(F_Outputs!$A136&amp;F_Outputs!$B136,F_Outputs_Prep!$I$4:$I$327,0),MATCH(F_Outputs!K$2,F_Outputs_Prep!$B$4:$AH$4,0))</f>
        <v>17027</v>
      </c>
      <c r="L136" s="93">
        <f>INDEX(F_Outputs_Prep!$B$4:$AH$327,MATCH(F_Outputs!$A136&amp;F_Outputs!$B136,F_Outputs_Prep!$I$4:$I$327,0),MATCH(F_Outputs!L$2,F_Outputs_Prep!$B$4:$AH$4,0))</f>
        <v>16992</v>
      </c>
      <c r="M136" s="93">
        <f>INDEX(F_Outputs_Prep!$B$4:$AH$327,MATCH(F_Outputs!$A136&amp;F_Outputs!$B136,F_Outputs_Prep!$I$4:$I$327,0),MATCH(F_Outputs!M$2,F_Outputs_Prep!$B$4:$AH$4,0))</f>
        <v>16214</v>
      </c>
      <c r="N136" s="93">
        <f>INDEX(F_Outputs_Prep!$B$4:$AH$327,MATCH(F_Outputs!$A136&amp;F_Outputs!$B136,F_Outputs_Prep!$I$4:$I$327,0),MATCH(F_Outputs!N$2,F_Outputs_Prep!$B$4:$AH$4,0))</f>
        <v>16214</v>
      </c>
      <c r="O136" s="93">
        <f>INDEX(F_Outputs_Prep!$B$4:$AH$327,MATCH(F_Outputs!$A136&amp;F_Outputs!$B136,F_Outputs_Prep!$I$4:$I$327,0),MATCH(F_Outputs!O$2,F_Outputs_Prep!$B$4:$AH$4,0))</f>
        <v>13924</v>
      </c>
    </row>
    <row r="137" spans="1:15" x14ac:dyDescent="0.4">
      <c r="A137" s="89" t="s">
        <v>99</v>
      </c>
      <c r="B137" s="89" t="s">
        <v>530</v>
      </c>
      <c r="C137" s="89" t="s">
        <v>261</v>
      </c>
      <c r="D137" s="89" t="s">
        <v>76</v>
      </c>
      <c r="E137" s="89" t="s">
        <v>77</v>
      </c>
      <c r="F137" s="93">
        <f>INDEX(F_Outputs_Prep!$B$4:$AH$327,MATCH(F_Outputs!$A137&amp;F_Outputs!$B137,F_Outputs_Prep!$I$4:$I$327,0),MATCH(F_Outputs!F$2,F_Outputs_Prep!$B$4:$AH$4,0))</f>
        <v>978</v>
      </c>
      <c r="G137" s="93">
        <f>INDEX(F_Outputs_Prep!$B$4:$AH$327,MATCH(F_Outputs!$A137&amp;F_Outputs!$B137,F_Outputs_Prep!$I$4:$I$327,0),MATCH(F_Outputs!G$2,F_Outputs_Prep!$B$4:$AH$4,0))</f>
        <v>978</v>
      </c>
      <c r="H137" s="93">
        <f>INDEX(F_Outputs_Prep!$B$4:$AH$327,MATCH(F_Outputs!$A137&amp;F_Outputs!$B137,F_Outputs_Prep!$I$4:$I$327,0),MATCH(F_Outputs!H$2,F_Outputs_Prep!$B$4:$AH$4,0))</f>
        <v>978</v>
      </c>
      <c r="I137" s="93">
        <f>INDEX(F_Outputs_Prep!$B$4:$AH$327,MATCH(F_Outputs!$A137&amp;F_Outputs!$B137,F_Outputs_Prep!$I$4:$I$327,0),MATCH(F_Outputs!I$2,F_Outputs_Prep!$B$4:$AH$4,0))</f>
        <v>976</v>
      </c>
      <c r="J137" s="93">
        <f>INDEX(F_Outputs_Prep!$B$4:$AH$327,MATCH(F_Outputs!$A137&amp;F_Outputs!$B137,F_Outputs_Prep!$I$4:$I$327,0),MATCH(F_Outputs!J$2,F_Outputs_Prep!$B$4:$AH$4,0))</f>
        <v>976</v>
      </c>
      <c r="K137" s="93">
        <f>INDEX(F_Outputs_Prep!$B$4:$AH$327,MATCH(F_Outputs!$A137&amp;F_Outputs!$B137,F_Outputs_Prep!$I$4:$I$327,0),MATCH(F_Outputs!K$2,F_Outputs_Prep!$B$4:$AH$4,0))</f>
        <v>976</v>
      </c>
      <c r="L137" s="93">
        <f>INDEX(F_Outputs_Prep!$B$4:$AH$327,MATCH(F_Outputs!$A137&amp;F_Outputs!$B137,F_Outputs_Prep!$I$4:$I$327,0),MATCH(F_Outputs!L$2,F_Outputs_Prep!$B$4:$AH$4,0))</f>
        <v>976</v>
      </c>
      <c r="M137" s="93">
        <f>INDEX(F_Outputs_Prep!$B$4:$AH$327,MATCH(F_Outputs!$A137&amp;F_Outputs!$B137,F_Outputs_Prep!$I$4:$I$327,0),MATCH(F_Outputs!M$2,F_Outputs_Prep!$B$4:$AH$4,0))</f>
        <v>976</v>
      </c>
      <c r="N137" s="93">
        <f>INDEX(F_Outputs_Prep!$B$4:$AH$327,MATCH(F_Outputs!$A137&amp;F_Outputs!$B137,F_Outputs_Prep!$I$4:$I$327,0),MATCH(F_Outputs!N$2,F_Outputs_Prep!$B$4:$AH$4,0))</f>
        <v>976</v>
      </c>
      <c r="O137" s="93">
        <f>INDEX(F_Outputs_Prep!$B$4:$AH$327,MATCH(F_Outputs!$A137&amp;F_Outputs!$B137,F_Outputs_Prep!$I$4:$I$327,0),MATCH(F_Outputs!O$2,F_Outputs_Prep!$B$4:$AH$4,0))</f>
        <v>976</v>
      </c>
    </row>
    <row r="138" spans="1:15" x14ac:dyDescent="0.4">
      <c r="A138" s="89" t="s">
        <v>99</v>
      </c>
      <c r="B138" s="89" t="s">
        <v>531</v>
      </c>
      <c r="C138" s="89" t="s">
        <v>532</v>
      </c>
      <c r="D138" s="89" t="s">
        <v>76</v>
      </c>
      <c r="E138" s="89" t="s">
        <v>77</v>
      </c>
      <c r="F138" s="93">
        <f>INDEX(F_Outputs_Prep!$B$4:$AH$327,MATCH(F_Outputs!$A138&amp;F_Outputs!$B138,F_Outputs_Prep!$I$4:$I$327,0),MATCH(F_Outputs!F$2,F_Outputs_Prep!$B$4:$AH$4,0))</f>
        <v>25.89</v>
      </c>
      <c r="G138" s="93">
        <f>INDEX(F_Outputs_Prep!$B$4:$AH$327,MATCH(F_Outputs!$A138&amp;F_Outputs!$B138,F_Outputs_Prep!$I$4:$I$327,0),MATCH(F_Outputs!G$2,F_Outputs_Prep!$B$4:$AH$4,0))</f>
        <v>20.23</v>
      </c>
      <c r="H138" s="93">
        <f>INDEX(F_Outputs_Prep!$B$4:$AH$327,MATCH(F_Outputs!$A138&amp;F_Outputs!$B138,F_Outputs_Prep!$I$4:$I$327,0),MATCH(F_Outputs!H$2,F_Outputs_Prep!$B$4:$AH$4,0))</f>
        <v>17.77</v>
      </c>
      <c r="I138" s="93">
        <f>INDEX(F_Outputs_Prep!$B$4:$AH$327,MATCH(F_Outputs!$A138&amp;F_Outputs!$B138,F_Outputs_Prep!$I$4:$I$327,0),MATCH(F_Outputs!I$2,F_Outputs_Prep!$B$4:$AH$4,0))</f>
        <v>30.66</v>
      </c>
      <c r="J138" s="93">
        <f>INDEX(F_Outputs_Prep!$B$4:$AH$327,MATCH(F_Outputs!$A138&amp;F_Outputs!$B138,F_Outputs_Prep!$I$4:$I$327,0),MATCH(F_Outputs!J$2,F_Outputs_Prep!$B$4:$AH$4,0))</f>
        <v>18</v>
      </c>
      <c r="K138" s="93">
        <f>INDEX(F_Outputs_Prep!$B$4:$AH$327,MATCH(F_Outputs!$A138&amp;F_Outputs!$B138,F_Outputs_Prep!$I$4:$I$327,0),MATCH(F_Outputs!K$2,F_Outputs_Prep!$B$4:$AH$4,0))</f>
        <v>17.45</v>
      </c>
      <c r="L138" s="93">
        <f>INDEX(F_Outputs_Prep!$B$4:$AH$327,MATCH(F_Outputs!$A138&amp;F_Outputs!$B138,F_Outputs_Prep!$I$4:$I$327,0),MATCH(F_Outputs!L$2,F_Outputs_Prep!$B$4:$AH$4,0))</f>
        <v>17.41</v>
      </c>
      <c r="M138" s="93">
        <f>INDEX(F_Outputs_Prep!$B$4:$AH$327,MATCH(F_Outputs!$A138&amp;F_Outputs!$B138,F_Outputs_Prep!$I$4:$I$327,0),MATCH(F_Outputs!M$2,F_Outputs_Prep!$B$4:$AH$4,0))</f>
        <v>16.61</v>
      </c>
      <c r="N138" s="93">
        <f>INDEX(F_Outputs_Prep!$B$4:$AH$327,MATCH(F_Outputs!$A138&amp;F_Outputs!$B138,F_Outputs_Prep!$I$4:$I$327,0),MATCH(F_Outputs!N$2,F_Outputs_Prep!$B$4:$AH$4,0))</f>
        <v>16.61</v>
      </c>
      <c r="O138" s="93">
        <f>INDEX(F_Outputs_Prep!$B$4:$AH$327,MATCH(F_Outputs!$A138&amp;F_Outputs!$B138,F_Outputs_Prep!$I$4:$I$327,0),MATCH(F_Outputs!O$2,F_Outputs_Prep!$B$4:$AH$4,0))</f>
        <v>14.27</v>
      </c>
    </row>
    <row r="139" spans="1:15" x14ac:dyDescent="0.4">
      <c r="A139" s="89" t="s">
        <v>99</v>
      </c>
      <c r="B139" s="89" t="s">
        <v>533</v>
      </c>
      <c r="C139" s="89" t="s">
        <v>262</v>
      </c>
      <c r="D139" s="89" t="s">
        <v>91</v>
      </c>
      <c r="E139" s="89" t="s">
        <v>77</v>
      </c>
      <c r="F139" s="93">
        <f>INDEX(F_Outputs_Prep!$B$4:$AH$327,MATCH(F_Outputs!$A139&amp;F_Outputs!$B139,F_Outputs_Prep!$I$4:$I$327,0),MATCH(F_Outputs!F$2,F_Outputs_Prep!$B$4:$AH$4,0))</f>
        <v>0.96189999999999998</v>
      </c>
      <c r="G139" s="93">
        <f>INDEX(F_Outputs_Prep!$B$4:$AH$327,MATCH(F_Outputs!$A139&amp;F_Outputs!$B139,F_Outputs_Prep!$I$4:$I$327,0),MATCH(F_Outputs!G$2,F_Outputs_Prep!$B$4:$AH$4,0))</f>
        <v>0.91779999999999995</v>
      </c>
      <c r="H139" s="93">
        <f>INDEX(F_Outputs_Prep!$B$4:$AH$327,MATCH(F_Outputs!$A139&amp;F_Outputs!$B139,F_Outputs_Prep!$I$4:$I$327,0),MATCH(F_Outputs!H$2,F_Outputs_Prep!$B$4:$AH$4,0))</f>
        <v>0.92049999999999998</v>
      </c>
      <c r="I139" s="93">
        <f>INDEX(F_Outputs_Prep!$B$4:$AH$327,MATCH(F_Outputs!$A139&amp;F_Outputs!$B139,F_Outputs_Prep!$I$4:$I$327,0),MATCH(F_Outputs!I$2,F_Outputs_Prep!$B$4:$AH$4,0))</f>
        <v>0.92649999999999999</v>
      </c>
      <c r="J139" s="93">
        <f>INDEX(F_Outputs_Prep!$B$4:$AH$327,MATCH(F_Outputs!$A139&amp;F_Outputs!$B139,F_Outputs_Prep!$I$4:$I$327,0),MATCH(F_Outputs!J$2,F_Outputs_Prep!$B$4:$AH$4,0))</f>
        <v>0.97</v>
      </c>
      <c r="K139" s="93">
        <f>INDEX(F_Outputs_Prep!$B$4:$AH$327,MATCH(F_Outputs!$A139&amp;F_Outputs!$B139,F_Outputs_Prep!$I$4:$I$327,0),MATCH(F_Outputs!K$2,F_Outputs_Prep!$B$4:$AH$4,0))</f>
        <v>0.97</v>
      </c>
      <c r="L139" s="93">
        <f>INDEX(F_Outputs_Prep!$B$4:$AH$327,MATCH(F_Outputs!$A139&amp;F_Outputs!$B139,F_Outputs_Prep!$I$4:$I$327,0),MATCH(F_Outputs!L$2,F_Outputs_Prep!$B$4:$AH$4,0))</f>
        <v>0.97</v>
      </c>
      <c r="M139" s="93">
        <f>INDEX(F_Outputs_Prep!$B$4:$AH$327,MATCH(F_Outputs!$A139&amp;F_Outputs!$B139,F_Outputs_Prep!$I$4:$I$327,0),MATCH(F_Outputs!M$2,F_Outputs_Prep!$B$4:$AH$4,0))</f>
        <v>0.97</v>
      </c>
      <c r="N139" s="93">
        <f>INDEX(F_Outputs_Prep!$B$4:$AH$327,MATCH(F_Outputs!$A139&amp;F_Outputs!$B139,F_Outputs_Prep!$I$4:$I$327,0),MATCH(F_Outputs!N$2,F_Outputs_Prep!$B$4:$AH$4,0))</f>
        <v>0.97</v>
      </c>
      <c r="O139" s="93">
        <f>INDEX(F_Outputs_Prep!$B$4:$AH$327,MATCH(F_Outputs!$A139&amp;F_Outputs!$B139,F_Outputs_Prep!$I$4:$I$327,0),MATCH(F_Outputs!O$2,F_Outputs_Prep!$B$4:$AH$4,0))</f>
        <v>0.97</v>
      </c>
    </row>
    <row r="140" spans="1:15" x14ac:dyDescent="0.4">
      <c r="A140" s="89" t="s">
        <v>99</v>
      </c>
      <c r="B140" s="89" t="s">
        <v>534</v>
      </c>
      <c r="C140" s="92" t="s">
        <v>535</v>
      </c>
      <c r="D140" s="89" t="s">
        <v>527</v>
      </c>
      <c r="E140" s="89" t="s">
        <v>77</v>
      </c>
      <c r="F140" s="93">
        <f>INDEX(F_Outputs_Prep!$B$4:$AH$327,MATCH(F_Outputs!$A140&amp;F_Outputs!$B140,F_Outputs_Prep!$I$4:$I$327,0),MATCH(F_Outputs!F$2,F_Outputs_Prep!$B$4:$AH$4,0))</f>
        <v>3.81</v>
      </c>
      <c r="G140" s="93">
        <f>INDEX(F_Outputs_Prep!$B$4:$AH$327,MATCH(F_Outputs!$A140&amp;F_Outputs!$B140,F_Outputs_Prep!$I$4:$I$327,0),MATCH(F_Outputs!G$2,F_Outputs_Prep!$B$4:$AH$4,0))</f>
        <v>8.2200000000000006</v>
      </c>
      <c r="H140" s="93">
        <f>INDEX(F_Outputs_Prep!$B$4:$AH$327,MATCH(F_Outputs!$A140&amp;F_Outputs!$B140,F_Outputs_Prep!$I$4:$I$327,0),MATCH(F_Outputs!H$2,F_Outputs_Prep!$B$4:$AH$4,0))</f>
        <v>7.95</v>
      </c>
      <c r="I140" s="93">
        <f>INDEX(F_Outputs_Prep!$B$4:$AH$327,MATCH(F_Outputs!$A140&amp;F_Outputs!$B140,F_Outputs_Prep!$I$4:$I$327,0),MATCH(F_Outputs!I$2,F_Outputs_Prep!$B$4:$AH$4,0))</f>
        <v>7.35</v>
      </c>
      <c r="J140" s="93">
        <f>INDEX(F_Outputs_Prep!$B$4:$AH$327,MATCH(F_Outputs!$A140&amp;F_Outputs!$B140,F_Outputs_Prep!$I$4:$I$327,0),MATCH(F_Outputs!J$2,F_Outputs_Prep!$B$4:$AH$4,0))</f>
        <v>3</v>
      </c>
      <c r="K140" s="93">
        <f>INDEX(F_Outputs_Prep!$B$4:$AH$327,MATCH(F_Outputs!$A140&amp;F_Outputs!$B140,F_Outputs_Prep!$I$4:$I$327,0),MATCH(F_Outputs!K$2,F_Outputs_Prep!$B$4:$AH$4,0))</f>
        <v>3</v>
      </c>
      <c r="L140" s="93">
        <f>INDEX(F_Outputs_Prep!$B$4:$AH$327,MATCH(F_Outputs!$A140&amp;F_Outputs!$B140,F_Outputs_Prep!$I$4:$I$327,0),MATCH(F_Outputs!L$2,F_Outputs_Prep!$B$4:$AH$4,0))</f>
        <v>3</v>
      </c>
      <c r="M140" s="93">
        <f>INDEX(F_Outputs_Prep!$B$4:$AH$327,MATCH(F_Outputs!$A140&amp;F_Outputs!$B140,F_Outputs_Prep!$I$4:$I$327,0),MATCH(F_Outputs!M$2,F_Outputs_Prep!$B$4:$AH$4,0))</f>
        <v>3</v>
      </c>
      <c r="N140" s="93">
        <f>INDEX(F_Outputs_Prep!$B$4:$AH$327,MATCH(F_Outputs!$A140&amp;F_Outputs!$B140,F_Outputs_Prep!$I$4:$I$327,0),MATCH(F_Outputs!N$2,F_Outputs_Prep!$B$4:$AH$4,0))</f>
        <v>3</v>
      </c>
      <c r="O140" s="93">
        <f>INDEX(F_Outputs_Prep!$B$4:$AH$327,MATCH(F_Outputs!$A140&amp;F_Outputs!$B140,F_Outputs_Prep!$I$4:$I$327,0),MATCH(F_Outputs!O$2,F_Outputs_Prep!$B$4:$AH$4,0))</f>
        <v>3</v>
      </c>
    </row>
    <row r="141" spans="1:15" x14ac:dyDescent="0.4">
      <c r="A141" s="89" t="s">
        <v>99</v>
      </c>
      <c r="B141" s="92" t="s">
        <v>536</v>
      </c>
      <c r="C141" s="92" t="s">
        <v>537</v>
      </c>
      <c r="D141" s="89" t="s">
        <v>76</v>
      </c>
      <c r="E141" s="89" t="s">
        <v>77</v>
      </c>
      <c r="F141" s="93">
        <f>INDEX(F_Outputs_Prep!$B$4:$AH$327,MATCH(F_Outputs!$A141&amp;F_Outputs!$B141,F_Outputs_Prep!$I$4:$I$327,0),MATCH(F_Outputs!F$2,F_Outputs_Prep!$B$4:$AH$4,0))</f>
        <v>26.92</v>
      </c>
      <c r="G141" s="93">
        <f>INDEX(F_Outputs_Prep!$B$4:$AH$327,MATCH(F_Outputs!$A141&amp;F_Outputs!$B141,F_Outputs_Prep!$I$4:$I$327,0),MATCH(F_Outputs!G$2,F_Outputs_Prep!$B$4:$AH$4,0))</f>
        <v>22.04</v>
      </c>
      <c r="H141" s="93">
        <f>INDEX(F_Outputs_Prep!$B$4:$AH$327,MATCH(F_Outputs!$A141&amp;F_Outputs!$B141,F_Outputs_Prep!$I$4:$I$327,0),MATCH(F_Outputs!H$2,F_Outputs_Prep!$B$4:$AH$4,0))</f>
        <v>19.3</v>
      </c>
      <c r="I141" s="93">
        <f>INDEX(F_Outputs_Prep!$B$4:$AH$327,MATCH(F_Outputs!$A141&amp;F_Outputs!$B141,F_Outputs_Prep!$I$4:$I$327,0),MATCH(F_Outputs!I$2,F_Outputs_Prep!$B$4:$AH$4,0))</f>
        <v>33.090000000000003</v>
      </c>
      <c r="J141" s="93">
        <f>INDEX(F_Outputs_Prep!$B$4:$AH$327,MATCH(F_Outputs!$A141&amp;F_Outputs!$B141,F_Outputs_Prep!$I$4:$I$327,0),MATCH(F_Outputs!J$2,F_Outputs_Prep!$B$4:$AH$4,0))</f>
        <v>18.559999999999999</v>
      </c>
      <c r="K141" s="93">
        <f>INDEX(F_Outputs_Prep!$B$4:$AH$327,MATCH(F_Outputs!$A141&amp;F_Outputs!$B141,F_Outputs_Prep!$I$4:$I$327,0),MATCH(F_Outputs!K$2,F_Outputs_Prep!$B$4:$AH$4,0))</f>
        <v>17.989999999999998</v>
      </c>
      <c r="L141" s="93">
        <f>INDEX(F_Outputs_Prep!$B$4:$AH$327,MATCH(F_Outputs!$A141&amp;F_Outputs!$B141,F_Outputs_Prep!$I$4:$I$327,0),MATCH(F_Outputs!L$2,F_Outputs_Prep!$B$4:$AH$4,0))</f>
        <v>17.95</v>
      </c>
      <c r="M141" s="93">
        <f>INDEX(F_Outputs_Prep!$B$4:$AH$327,MATCH(F_Outputs!$A141&amp;F_Outputs!$B141,F_Outputs_Prep!$I$4:$I$327,0),MATCH(F_Outputs!M$2,F_Outputs_Prep!$B$4:$AH$4,0))</f>
        <v>17.12</v>
      </c>
      <c r="N141" s="93">
        <f>INDEX(F_Outputs_Prep!$B$4:$AH$327,MATCH(F_Outputs!$A141&amp;F_Outputs!$B141,F_Outputs_Prep!$I$4:$I$327,0),MATCH(F_Outputs!N$2,F_Outputs_Prep!$B$4:$AH$4,0))</f>
        <v>17.12</v>
      </c>
      <c r="O141" s="93">
        <f>INDEX(F_Outputs_Prep!$B$4:$AH$327,MATCH(F_Outputs!$A141&amp;F_Outputs!$B141,F_Outputs_Prep!$I$4:$I$327,0),MATCH(F_Outputs!O$2,F_Outputs_Prep!$B$4:$AH$4,0))</f>
        <v>14.71</v>
      </c>
    </row>
    <row r="142" spans="1:15" x14ac:dyDescent="0.4">
      <c r="A142" s="89" t="s">
        <v>99</v>
      </c>
      <c r="B142" s="89" t="s">
        <v>538</v>
      </c>
      <c r="C142" s="89" t="s">
        <v>539</v>
      </c>
      <c r="D142" s="89" t="s">
        <v>76</v>
      </c>
      <c r="E142" s="89" t="s">
        <v>77</v>
      </c>
      <c r="F142" s="126">
        <f>INDEX(F_Outputs_Prep!$B$4:$AH$327,MATCH(F_Outputs!$A142&amp;F_Outputs!$B142,F_Outputs_Prep!$I$4:$I$327,0),MATCH(F_Outputs!F$2,F_Outputs_Prep!$B$4:$AH$4,0))</f>
        <v>26328</v>
      </c>
      <c r="G142" s="126">
        <f>INDEX(F_Outputs_Prep!$B$4:$AH$327,MATCH(F_Outputs!$A142&amp;F_Outputs!$B142,F_Outputs_Prep!$I$4:$I$327,0),MATCH(F_Outputs!G$2,F_Outputs_Prep!$B$4:$AH$4,0))</f>
        <v>21555</v>
      </c>
      <c r="H142" s="126">
        <f>INDEX(F_Outputs_Prep!$B$4:$AH$327,MATCH(F_Outputs!$A142&amp;F_Outputs!$B142,F_Outputs_Prep!$I$4:$I$327,0),MATCH(F_Outputs!H$2,F_Outputs_Prep!$B$4:$AH$4,0))</f>
        <v>18875</v>
      </c>
      <c r="I142" s="126">
        <f>INDEX(F_Outputs_Prep!$B$4:$AH$327,MATCH(F_Outputs!$A142&amp;F_Outputs!$B142,F_Outputs_Prep!$I$4:$I$327,0),MATCH(F_Outputs!I$2,F_Outputs_Prep!$B$4:$AH$4,0))</f>
        <v>32296</v>
      </c>
      <c r="J142" s="126">
        <f>INDEX(F_Outputs_Prep!$B$4:$AH$327,MATCH(F_Outputs!$A142&amp;F_Outputs!$B142,F_Outputs_Prep!$I$4:$I$327,0),MATCH(F_Outputs!J$2,F_Outputs_Prep!$B$4:$AH$4,0))</f>
        <v>18115</v>
      </c>
      <c r="K142" s="126">
        <f>INDEX(F_Outputs_Prep!$B$4:$AH$327,MATCH(F_Outputs!$A142&amp;F_Outputs!$B142,F_Outputs_Prep!$I$4:$I$327,0),MATCH(F_Outputs!K$2,F_Outputs_Prep!$B$4:$AH$4,0))</f>
        <v>17558</v>
      </c>
      <c r="L142" s="126">
        <f>INDEX(F_Outputs_Prep!$B$4:$AH$327,MATCH(F_Outputs!$A142&amp;F_Outputs!$B142,F_Outputs_Prep!$I$4:$I$327,0),MATCH(F_Outputs!L$2,F_Outputs_Prep!$B$4:$AH$4,0))</f>
        <v>17519</v>
      </c>
      <c r="M142" s="126">
        <f>INDEX(F_Outputs_Prep!$B$4:$AH$327,MATCH(F_Outputs!$A142&amp;F_Outputs!$B142,F_Outputs_Prep!$I$4:$I$327,0),MATCH(F_Outputs!M$2,F_Outputs_Prep!$B$4:$AH$4,0))</f>
        <v>16709</v>
      </c>
      <c r="N142" s="126">
        <f>INDEX(F_Outputs_Prep!$B$4:$AH$327,MATCH(F_Outputs!$A142&amp;F_Outputs!$B142,F_Outputs_Prep!$I$4:$I$327,0),MATCH(F_Outputs!N$2,F_Outputs_Prep!$B$4:$AH$4,0))</f>
        <v>16709</v>
      </c>
      <c r="O142" s="126">
        <f>INDEX(F_Outputs_Prep!$B$4:$AH$327,MATCH(F_Outputs!$A142&amp;F_Outputs!$B142,F_Outputs_Prep!$I$4:$I$327,0),MATCH(F_Outputs!O$2,F_Outputs_Prep!$B$4:$AH$4,0))</f>
        <v>14357</v>
      </c>
    </row>
    <row r="143" spans="1:15" x14ac:dyDescent="0.4">
      <c r="A143" s="89" t="s">
        <v>99</v>
      </c>
      <c r="B143" s="92" t="s">
        <v>162</v>
      </c>
      <c r="C143" s="92" t="s">
        <v>554</v>
      </c>
      <c r="D143" s="89" t="s">
        <v>76</v>
      </c>
      <c r="E143" s="89" t="s">
        <v>77</v>
      </c>
      <c r="F143" s="93">
        <f>INDEX(F_Outputs_Prep!$B$4:$AH$327,MATCH(F_Outputs!$A143&amp;F_Outputs!$B143,F_Outputs_Prep!$I$4:$I$327,0),MATCH(F_Outputs!F$2,F_Outputs_Prep!$B$4:$AH$4,0))</f>
        <v>20.93</v>
      </c>
      <c r="G143" s="93">
        <f>INDEX(F_Outputs_Prep!$B$4:$AH$327,MATCH(F_Outputs!$A143&amp;F_Outputs!$B143,F_Outputs_Prep!$I$4:$I$327,0),MATCH(F_Outputs!G$2,F_Outputs_Prep!$B$4:$AH$4,0))</f>
        <v>20.23</v>
      </c>
      <c r="H143" s="93">
        <f>INDEX(F_Outputs_Prep!$B$4:$AH$327,MATCH(F_Outputs!$A143&amp;F_Outputs!$B143,F_Outputs_Prep!$I$4:$I$327,0),MATCH(F_Outputs!H$2,F_Outputs_Prep!$B$4:$AH$4,0))</f>
        <v>17.77</v>
      </c>
      <c r="I143" s="93">
        <f>INDEX(F_Outputs_Prep!$B$4:$AH$327,MATCH(F_Outputs!$A143&amp;F_Outputs!$B143,F_Outputs_Prep!$I$4:$I$327,0),MATCH(F_Outputs!I$2,F_Outputs_Prep!$B$4:$AH$4,0))</f>
        <v>30.66</v>
      </c>
      <c r="J143" s="93" t="str">
        <f>INDEX(F_Outputs_Prep!$B$4:$AH$327,MATCH(F_Outputs!$A143&amp;F_Outputs!$B143,F_Outputs_Prep!$I$4:$I$327,0),MATCH(F_Outputs!J$2,F_Outputs_Prep!$B$4:$AH$4,0))</f>
        <v>##BLANK</v>
      </c>
      <c r="K143" s="93" t="str">
        <f>INDEX(F_Outputs_Prep!$B$4:$AH$327,MATCH(F_Outputs!$A143&amp;F_Outputs!$B143,F_Outputs_Prep!$I$4:$I$327,0),MATCH(F_Outputs!K$2,F_Outputs_Prep!$B$4:$AH$4,0))</f>
        <v>##BLANK</v>
      </c>
      <c r="L143" s="93" t="str">
        <f>INDEX(F_Outputs_Prep!$B$4:$AH$327,MATCH(F_Outputs!$A143&amp;F_Outputs!$B143,F_Outputs_Prep!$I$4:$I$327,0),MATCH(F_Outputs!L$2,F_Outputs_Prep!$B$4:$AH$4,0))</f>
        <v>##BLANK</v>
      </c>
      <c r="M143" s="93" t="str">
        <f>INDEX(F_Outputs_Prep!$B$4:$AH$327,MATCH(F_Outputs!$A143&amp;F_Outputs!$B143,F_Outputs_Prep!$I$4:$I$327,0),MATCH(F_Outputs!M$2,F_Outputs_Prep!$B$4:$AH$4,0))</f>
        <v>##BLANK</v>
      </c>
      <c r="N143" s="93" t="str">
        <f>INDEX(F_Outputs_Prep!$B$4:$AH$327,MATCH(F_Outputs!$A143&amp;F_Outputs!$B143,F_Outputs_Prep!$I$4:$I$327,0),MATCH(F_Outputs!N$2,F_Outputs_Prep!$B$4:$AH$4,0))</f>
        <v>##BLANK</v>
      </c>
      <c r="O143" s="93" t="str">
        <f>INDEX(F_Outputs_Prep!$B$4:$AH$327,MATCH(F_Outputs!$A143&amp;F_Outputs!$B143,F_Outputs_Prep!$I$4:$I$327,0),MATCH(F_Outputs!O$2,F_Outputs_Prep!$B$4:$AH$4,0))</f>
        <v>##BLANK</v>
      </c>
    </row>
    <row r="144" spans="1:15" x14ac:dyDescent="0.4">
      <c r="A144" s="89" t="s">
        <v>99</v>
      </c>
      <c r="B144" s="89" t="s">
        <v>172</v>
      </c>
      <c r="C144" s="89" t="s">
        <v>544</v>
      </c>
      <c r="D144" s="89" t="s">
        <v>76</v>
      </c>
      <c r="E144" s="89" t="s">
        <v>77</v>
      </c>
      <c r="F144" s="93">
        <f>INDEX(F_Outputs_Prep!$B$4:$AH$327,MATCH(F_Outputs!$A144&amp;F_Outputs!$B144,F_Outputs_Prep!$I$4:$I$327,0),MATCH(F_Outputs!F$2,F_Outputs_Prep!$B$4:$AH$4,0))</f>
        <v>19782</v>
      </c>
      <c r="G144" s="93">
        <f>INDEX(F_Outputs_Prep!$B$4:$AH$327,MATCH(F_Outputs!$A144&amp;F_Outputs!$B144,F_Outputs_Prep!$I$4:$I$327,0),MATCH(F_Outputs!G$2,F_Outputs_Prep!$B$4:$AH$4,0))</f>
        <v>19077</v>
      </c>
      <c r="H144" s="93">
        <f>INDEX(F_Outputs_Prep!$B$4:$AH$327,MATCH(F_Outputs!$A144&amp;F_Outputs!$B144,F_Outputs_Prep!$I$4:$I$327,0),MATCH(F_Outputs!H$2,F_Outputs_Prep!$B$4:$AH$4,0))</f>
        <v>16688</v>
      </c>
      <c r="I144" s="93">
        <f>INDEX(F_Outputs_Prep!$B$4:$AH$327,MATCH(F_Outputs!$A144&amp;F_Outputs!$B144,F_Outputs_Prep!$I$4:$I$327,0),MATCH(F_Outputs!I$2,F_Outputs_Prep!$B$4:$AH$4,0))</f>
        <v>29494</v>
      </c>
      <c r="J144" s="93" t="str">
        <f>INDEX(F_Outputs_Prep!$B$4:$AH$327,MATCH(F_Outputs!$A144&amp;F_Outputs!$B144,F_Outputs_Prep!$I$4:$I$327,0),MATCH(F_Outputs!J$2,F_Outputs_Prep!$B$4:$AH$4,0))</f>
        <v>##BLANK</v>
      </c>
      <c r="K144" s="93" t="str">
        <f>INDEX(F_Outputs_Prep!$B$4:$AH$327,MATCH(F_Outputs!$A144&amp;F_Outputs!$B144,F_Outputs_Prep!$I$4:$I$327,0),MATCH(F_Outputs!K$2,F_Outputs_Prep!$B$4:$AH$4,0))</f>
        <v>##BLANK</v>
      </c>
      <c r="L144" s="93" t="str">
        <f>INDEX(F_Outputs_Prep!$B$4:$AH$327,MATCH(F_Outputs!$A144&amp;F_Outputs!$B144,F_Outputs_Prep!$I$4:$I$327,0),MATCH(F_Outputs!L$2,F_Outputs_Prep!$B$4:$AH$4,0))</f>
        <v>##BLANK</v>
      </c>
      <c r="M144" s="93" t="str">
        <f>INDEX(F_Outputs_Prep!$B$4:$AH$327,MATCH(F_Outputs!$A144&amp;F_Outputs!$B144,F_Outputs_Prep!$I$4:$I$327,0),MATCH(F_Outputs!M$2,F_Outputs_Prep!$B$4:$AH$4,0))</f>
        <v>##BLANK</v>
      </c>
      <c r="N144" s="93" t="str">
        <f>INDEX(F_Outputs_Prep!$B$4:$AH$327,MATCH(F_Outputs!$A144&amp;F_Outputs!$B144,F_Outputs_Prep!$I$4:$I$327,0),MATCH(F_Outputs!N$2,F_Outputs_Prep!$B$4:$AH$4,0))</f>
        <v>##BLANK</v>
      </c>
      <c r="O144" s="93" t="str">
        <f>INDEX(F_Outputs_Prep!$B$4:$AH$327,MATCH(F_Outputs!$A144&amp;F_Outputs!$B144,F_Outputs_Prep!$I$4:$I$327,0),MATCH(F_Outputs!O$2,F_Outputs_Prep!$B$4:$AH$4,0))</f>
        <v>##BLANK</v>
      </c>
    </row>
    <row r="145" spans="1:15" x14ac:dyDescent="0.4">
      <c r="A145" s="89" t="s">
        <v>99</v>
      </c>
      <c r="B145" s="89" t="s">
        <v>188</v>
      </c>
      <c r="C145" s="89" t="s">
        <v>545</v>
      </c>
      <c r="D145" s="89" t="s">
        <v>76</v>
      </c>
      <c r="E145" s="89" t="s">
        <v>77</v>
      </c>
      <c r="F145" s="93">
        <f>INDEX(F_Outputs_Prep!$B$4:$AH$327,MATCH(F_Outputs!$A145&amp;F_Outputs!$B145,F_Outputs_Prep!$I$4:$I$327,0),MATCH(F_Outputs!F$2,F_Outputs_Prep!$B$4:$AH$4,0))</f>
        <v>945</v>
      </c>
      <c r="G145" s="93">
        <f>INDEX(F_Outputs_Prep!$B$4:$AH$327,MATCH(F_Outputs!$A145&amp;F_Outputs!$B145,F_Outputs_Prep!$I$4:$I$327,0),MATCH(F_Outputs!G$2,F_Outputs_Prep!$B$4:$AH$4,0))</f>
        <v>943</v>
      </c>
      <c r="H145" s="93">
        <f>INDEX(F_Outputs_Prep!$B$4:$AH$327,MATCH(F_Outputs!$A145&amp;F_Outputs!$B145,F_Outputs_Prep!$I$4:$I$327,0),MATCH(F_Outputs!H$2,F_Outputs_Prep!$B$4:$AH$4,0))</f>
        <v>939</v>
      </c>
      <c r="I145" s="93">
        <f>INDEX(F_Outputs_Prep!$B$4:$AH$327,MATCH(F_Outputs!$A145&amp;F_Outputs!$B145,F_Outputs_Prep!$I$4:$I$327,0),MATCH(F_Outputs!I$2,F_Outputs_Prep!$B$4:$AH$4,0))</f>
        <v>962</v>
      </c>
      <c r="J145" s="93" t="str">
        <f>INDEX(F_Outputs_Prep!$B$4:$AH$327,MATCH(F_Outputs!$A145&amp;F_Outputs!$B145,F_Outputs_Prep!$I$4:$I$327,0),MATCH(F_Outputs!J$2,F_Outputs_Prep!$B$4:$AH$4,0))</f>
        <v>##BLANK</v>
      </c>
      <c r="K145" s="93" t="str">
        <f>INDEX(F_Outputs_Prep!$B$4:$AH$327,MATCH(F_Outputs!$A145&amp;F_Outputs!$B145,F_Outputs_Prep!$I$4:$I$327,0),MATCH(F_Outputs!K$2,F_Outputs_Prep!$B$4:$AH$4,0))</f>
        <v>##BLANK</v>
      </c>
      <c r="L145" s="93" t="str">
        <f>INDEX(F_Outputs_Prep!$B$4:$AH$327,MATCH(F_Outputs!$A145&amp;F_Outputs!$B145,F_Outputs_Prep!$I$4:$I$327,0),MATCH(F_Outputs!L$2,F_Outputs_Prep!$B$4:$AH$4,0))</f>
        <v>##BLANK</v>
      </c>
      <c r="M145" s="93" t="str">
        <f>INDEX(F_Outputs_Prep!$B$4:$AH$327,MATCH(F_Outputs!$A145&amp;F_Outputs!$B145,F_Outputs_Prep!$I$4:$I$327,0),MATCH(F_Outputs!M$2,F_Outputs_Prep!$B$4:$AH$4,0))</f>
        <v>##BLANK</v>
      </c>
      <c r="N145" s="93" t="str">
        <f>INDEX(F_Outputs_Prep!$B$4:$AH$327,MATCH(F_Outputs!$A145&amp;F_Outputs!$B145,F_Outputs_Prep!$I$4:$I$327,0),MATCH(F_Outputs!N$2,F_Outputs_Prep!$B$4:$AH$4,0))</f>
        <v>##BLANK</v>
      </c>
      <c r="O145" s="93" t="str">
        <f>INDEX(F_Outputs_Prep!$B$4:$AH$327,MATCH(F_Outputs!$A145&amp;F_Outputs!$B145,F_Outputs_Prep!$I$4:$I$327,0),MATCH(F_Outputs!O$2,F_Outputs_Prep!$B$4:$AH$4,0))</f>
        <v>##BLANK</v>
      </c>
    </row>
    <row r="146" spans="1:15" x14ac:dyDescent="0.4">
      <c r="A146" s="89" t="s">
        <v>99</v>
      </c>
      <c r="B146" s="89" t="s">
        <v>198</v>
      </c>
      <c r="C146" s="89" t="s">
        <v>546</v>
      </c>
      <c r="D146" s="89" t="s">
        <v>91</v>
      </c>
      <c r="E146" s="89" t="s">
        <v>77</v>
      </c>
      <c r="F146" s="93">
        <f>INDEX(F_Outputs_Prep!$B$4:$AH$327,MATCH(F_Outputs!$A146&amp;F_Outputs!$B146,F_Outputs_Prep!$I$4:$I$327,0),MATCH(F_Outputs!F$2,F_Outputs_Prep!$B$4:$AH$4,0))</f>
        <v>0</v>
      </c>
      <c r="G146" s="93">
        <f>INDEX(F_Outputs_Prep!$B$4:$AH$327,MATCH(F_Outputs!$A146&amp;F_Outputs!$B146,F_Outputs_Prep!$I$4:$I$327,0),MATCH(F_Outputs!G$2,F_Outputs_Prep!$B$4:$AH$4,0))</f>
        <v>0.91810000000000003</v>
      </c>
      <c r="H146" s="93">
        <f>INDEX(F_Outputs_Prep!$B$4:$AH$327,MATCH(F_Outputs!$A146&amp;F_Outputs!$B146,F_Outputs_Prep!$I$4:$I$327,0),MATCH(F_Outputs!H$2,F_Outputs_Prep!$B$4:$AH$4,0))</f>
        <v>0.91439999999999999</v>
      </c>
      <c r="I146" s="93">
        <f>INDEX(F_Outputs_Prep!$B$4:$AH$327,MATCH(F_Outputs!$A146&amp;F_Outputs!$B146,F_Outputs_Prep!$I$4:$I$327,0),MATCH(F_Outputs!I$2,F_Outputs_Prep!$B$4:$AH$4,0))</f>
        <v>0.92210000000000003</v>
      </c>
      <c r="J146" s="93" t="str">
        <f>INDEX(F_Outputs_Prep!$B$4:$AH$327,MATCH(F_Outputs!$A146&amp;F_Outputs!$B146,F_Outputs_Prep!$I$4:$I$327,0),MATCH(F_Outputs!J$2,F_Outputs_Prep!$B$4:$AH$4,0))</f>
        <v>##BLANK</v>
      </c>
      <c r="K146" s="93" t="str">
        <f>INDEX(F_Outputs_Prep!$B$4:$AH$327,MATCH(F_Outputs!$A146&amp;F_Outputs!$B146,F_Outputs_Prep!$I$4:$I$327,0),MATCH(F_Outputs!K$2,F_Outputs_Prep!$B$4:$AH$4,0))</f>
        <v>##BLANK</v>
      </c>
      <c r="L146" s="93" t="str">
        <f>INDEX(F_Outputs_Prep!$B$4:$AH$327,MATCH(F_Outputs!$A146&amp;F_Outputs!$B146,F_Outputs_Prep!$I$4:$I$327,0),MATCH(F_Outputs!L$2,F_Outputs_Prep!$B$4:$AH$4,0))</f>
        <v>##BLANK</v>
      </c>
      <c r="M146" s="93" t="str">
        <f>INDEX(F_Outputs_Prep!$B$4:$AH$327,MATCH(F_Outputs!$A146&amp;F_Outputs!$B146,F_Outputs_Prep!$I$4:$I$327,0),MATCH(F_Outputs!M$2,F_Outputs_Prep!$B$4:$AH$4,0))</f>
        <v>##BLANK</v>
      </c>
      <c r="N146" s="93" t="str">
        <f>INDEX(F_Outputs_Prep!$B$4:$AH$327,MATCH(F_Outputs!$A146&amp;F_Outputs!$B146,F_Outputs_Prep!$I$4:$I$327,0),MATCH(F_Outputs!N$2,F_Outputs_Prep!$B$4:$AH$4,0))</f>
        <v>##BLANK</v>
      </c>
      <c r="O146" s="93" t="str">
        <f>INDEX(F_Outputs_Prep!$B$4:$AH$327,MATCH(F_Outputs!$A146&amp;F_Outputs!$B146,F_Outputs_Prep!$I$4:$I$327,0),MATCH(F_Outputs!O$2,F_Outputs_Prep!$B$4:$AH$4,0))</f>
        <v>##BLANK</v>
      </c>
    </row>
    <row r="147" spans="1:15" x14ac:dyDescent="0.4">
      <c r="A147" s="89" t="s">
        <v>99</v>
      </c>
      <c r="B147" s="89" t="s">
        <v>555</v>
      </c>
      <c r="C147" s="89" t="s">
        <v>556</v>
      </c>
      <c r="D147" s="89" t="s">
        <v>330</v>
      </c>
      <c r="E147" s="89" t="s">
        <v>77</v>
      </c>
      <c r="F147" s="93" t="s">
        <v>557</v>
      </c>
      <c r="G147" s="93" t="s">
        <v>557</v>
      </c>
      <c r="H147" s="93" t="s">
        <v>557</v>
      </c>
      <c r="I147" s="93" t="s">
        <v>557</v>
      </c>
      <c r="J147" s="93" t="s">
        <v>557</v>
      </c>
      <c r="K147" s="93" t="s">
        <v>557</v>
      </c>
      <c r="L147" s="93" t="s">
        <v>557</v>
      </c>
      <c r="M147" s="93" t="s">
        <v>557</v>
      </c>
      <c r="N147" s="93" t="s">
        <v>557</v>
      </c>
      <c r="O147" s="93" t="s">
        <v>557</v>
      </c>
    </row>
    <row r="148" spans="1:15" x14ac:dyDescent="0.4">
      <c r="A148" s="89" t="s">
        <v>99</v>
      </c>
      <c r="B148" s="89" t="s">
        <v>558</v>
      </c>
      <c r="C148" s="89" t="s">
        <v>559</v>
      </c>
      <c r="D148" s="89" t="s">
        <v>330</v>
      </c>
      <c r="E148" s="89" t="s">
        <v>77</v>
      </c>
      <c r="F148" s="93" t="s">
        <v>560</v>
      </c>
      <c r="G148" s="93" t="s">
        <v>560</v>
      </c>
      <c r="H148" s="93" t="s">
        <v>560</v>
      </c>
      <c r="I148" s="93" t="s">
        <v>560</v>
      </c>
      <c r="J148" s="93" t="s">
        <v>560</v>
      </c>
      <c r="K148" s="93" t="s">
        <v>560</v>
      </c>
      <c r="L148" s="93" t="s">
        <v>560</v>
      </c>
      <c r="M148" s="93" t="s">
        <v>560</v>
      </c>
      <c r="N148" s="93" t="s">
        <v>560</v>
      </c>
      <c r="O148" s="93" t="s">
        <v>560</v>
      </c>
    </row>
    <row r="149" spans="1:15" x14ac:dyDescent="0.4">
      <c r="A149" s="89" t="s">
        <v>99</v>
      </c>
      <c r="B149" s="89" t="s">
        <v>561</v>
      </c>
      <c r="C149" s="89" t="s">
        <v>562</v>
      </c>
      <c r="D149" s="89" t="s">
        <v>330</v>
      </c>
      <c r="E149" s="89" t="s">
        <v>77</v>
      </c>
      <c r="F149" s="93" t="s">
        <v>550</v>
      </c>
      <c r="G149" s="93" t="s">
        <v>550</v>
      </c>
      <c r="H149" s="93" t="s">
        <v>550</v>
      </c>
      <c r="I149" s="93" t="s">
        <v>550</v>
      </c>
      <c r="J149" s="93" t="s">
        <v>550</v>
      </c>
      <c r="K149" s="93" t="s">
        <v>550</v>
      </c>
      <c r="L149" s="93" t="s">
        <v>550</v>
      </c>
      <c r="M149" s="93" t="s">
        <v>550</v>
      </c>
      <c r="N149" s="93" t="s">
        <v>550</v>
      </c>
      <c r="O149" s="93" t="s">
        <v>550</v>
      </c>
    </row>
    <row r="150" spans="1:15" x14ac:dyDescent="0.4">
      <c r="A150" s="89" t="s">
        <v>99</v>
      </c>
      <c r="B150" s="89" t="s">
        <v>563</v>
      </c>
      <c r="C150" s="89" t="s">
        <v>564</v>
      </c>
      <c r="D150" s="89" t="s">
        <v>565</v>
      </c>
      <c r="E150" s="89" t="s">
        <v>77</v>
      </c>
      <c r="F150" s="93">
        <v>0</v>
      </c>
      <c r="G150" s="93">
        <v>0</v>
      </c>
      <c r="H150" s="93">
        <v>0</v>
      </c>
      <c r="I150" s="93">
        <v>0</v>
      </c>
      <c r="J150" s="93">
        <v>0</v>
      </c>
      <c r="K150" s="93">
        <v>0</v>
      </c>
      <c r="L150" s="93">
        <v>0</v>
      </c>
      <c r="M150" s="93">
        <v>0</v>
      </c>
      <c r="N150" s="93">
        <v>0</v>
      </c>
      <c r="O150" s="93">
        <v>0</v>
      </c>
    </row>
    <row r="151" spans="1:15" x14ac:dyDescent="0.4">
      <c r="A151" s="89" t="s">
        <v>100</v>
      </c>
      <c r="B151" s="89" t="s">
        <v>254</v>
      </c>
      <c r="C151" s="89" t="s">
        <v>171</v>
      </c>
      <c r="D151" s="89" t="s">
        <v>76</v>
      </c>
      <c r="E151" s="89" t="s">
        <v>77</v>
      </c>
      <c r="F151" s="93" t="str">
        <f>INDEX(F_Outputs_Prep!$B$4:$AH$327,MATCH(F_Outputs!$A151&amp;F_Outputs!$B151,F_Outputs_Prep!$I$4:$I$327,0),MATCH(F_Outputs!F$2,F_Outputs_Prep!$B$4:$AH$4,0))</f>
        <v>##BLANK</v>
      </c>
      <c r="G151" s="93" t="str">
        <f>INDEX(F_Outputs_Prep!$B$4:$AH$327,MATCH(F_Outputs!$A151&amp;F_Outputs!$B151,F_Outputs_Prep!$I$4:$I$327,0),MATCH(F_Outputs!G$2,F_Outputs_Prep!$B$4:$AH$4,0))</f>
        <v>##BLANK</v>
      </c>
      <c r="H151" s="93" t="str">
        <f>INDEX(F_Outputs_Prep!$B$4:$AH$327,MATCH(F_Outputs!$A151&amp;F_Outputs!$B151,F_Outputs_Prep!$I$4:$I$327,0),MATCH(F_Outputs!H$2,F_Outputs_Prep!$B$4:$AH$4,0))</f>
        <v>##BLANK</v>
      </c>
      <c r="I151" s="93" t="str">
        <f>INDEX(F_Outputs_Prep!$B$4:$AH$327,MATCH(F_Outputs!$A151&amp;F_Outputs!$B151,F_Outputs_Prep!$I$4:$I$327,0),MATCH(F_Outputs!I$2,F_Outputs_Prep!$B$4:$AH$4,0))</f>
        <v>##BLANK</v>
      </c>
      <c r="J151" s="93" t="str">
        <f>INDEX(F_Outputs_Prep!$B$4:$AH$327,MATCH(F_Outputs!$A151&amp;F_Outputs!$B151,F_Outputs_Prep!$I$4:$I$327,0),MATCH(F_Outputs!J$2,F_Outputs_Prep!$B$4:$AH$4,0))</f>
        <v>##BLANK</v>
      </c>
      <c r="K151" s="93">
        <f>INDEX(F_Outputs_Prep!$B$4:$AH$327,MATCH(F_Outputs!$A151&amp;F_Outputs!$B151,F_Outputs_Prep!$I$4:$I$327,0),MATCH(F_Outputs!K$2,F_Outputs_Prep!$B$4:$AH$4,0))</f>
        <v>12120</v>
      </c>
      <c r="L151" s="93">
        <f>INDEX(F_Outputs_Prep!$B$4:$AH$327,MATCH(F_Outputs!$A151&amp;F_Outputs!$B151,F_Outputs_Prep!$I$4:$I$327,0),MATCH(F_Outputs!L$2,F_Outputs_Prep!$B$4:$AH$4,0))</f>
        <v>11762</v>
      </c>
      <c r="M151" s="93">
        <f>INDEX(F_Outputs_Prep!$B$4:$AH$327,MATCH(F_Outputs!$A151&amp;F_Outputs!$B151,F_Outputs_Prep!$I$4:$I$327,0),MATCH(F_Outputs!M$2,F_Outputs_Prep!$B$4:$AH$4,0))</f>
        <v>10950</v>
      </c>
      <c r="N151" s="93">
        <f>INDEX(F_Outputs_Prep!$B$4:$AH$327,MATCH(F_Outputs!$A151&amp;F_Outputs!$B151,F_Outputs_Prep!$I$4:$I$327,0),MATCH(F_Outputs!N$2,F_Outputs_Prep!$B$4:$AH$4,0))</f>
        <v>10835</v>
      </c>
      <c r="O151" s="93">
        <f>INDEX(F_Outputs_Prep!$B$4:$AH$327,MATCH(F_Outputs!$A151&amp;F_Outputs!$B151,F_Outputs_Prep!$I$4:$I$327,0),MATCH(F_Outputs!O$2,F_Outputs_Prep!$B$4:$AH$4,0))</f>
        <v>8611</v>
      </c>
    </row>
    <row r="152" spans="1:15" x14ac:dyDescent="0.4">
      <c r="A152" s="89" t="s">
        <v>100</v>
      </c>
      <c r="B152" s="89" t="s">
        <v>255</v>
      </c>
      <c r="C152" s="89" t="s">
        <v>207</v>
      </c>
      <c r="D152" s="89" t="s">
        <v>76</v>
      </c>
      <c r="E152" s="89" t="s">
        <v>77</v>
      </c>
      <c r="F152" s="93" t="str">
        <f>INDEX(F_Outputs_Prep!$B$4:$AH$327,MATCH(F_Outputs!$A152&amp;F_Outputs!$B152,F_Outputs_Prep!$I$4:$I$327,0),MATCH(F_Outputs!F$2,F_Outputs_Prep!$B$4:$AH$4,0))</f>
        <v>##BLANK</v>
      </c>
      <c r="G152" s="93" t="str">
        <f>INDEX(F_Outputs_Prep!$B$4:$AH$327,MATCH(F_Outputs!$A152&amp;F_Outputs!$B152,F_Outputs_Prep!$I$4:$I$327,0),MATCH(F_Outputs!G$2,F_Outputs_Prep!$B$4:$AH$4,0))</f>
        <v>##BLANK</v>
      </c>
      <c r="H152" s="93" t="str">
        <f>INDEX(F_Outputs_Prep!$B$4:$AH$327,MATCH(F_Outputs!$A152&amp;F_Outputs!$B152,F_Outputs_Prep!$I$4:$I$327,0),MATCH(F_Outputs!H$2,F_Outputs_Prep!$B$4:$AH$4,0))</f>
        <v>##BLANK</v>
      </c>
      <c r="I152" s="93" t="str">
        <f>INDEX(F_Outputs_Prep!$B$4:$AH$327,MATCH(F_Outputs!$A152&amp;F_Outputs!$B152,F_Outputs_Prep!$I$4:$I$327,0),MATCH(F_Outputs!I$2,F_Outputs_Prep!$B$4:$AH$4,0))</f>
        <v>##BLANK</v>
      </c>
      <c r="J152" s="93" t="str">
        <f>INDEX(F_Outputs_Prep!$B$4:$AH$327,MATCH(F_Outputs!$A152&amp;F_Outputs!$B152,F_Outputs_Prep!$I$4:$I$327,0),MATCH(F_Outputs!J$2,F_Outputs_Prep!$B$4:$AH$4,0))</f>
        <v>##BLANK</v>
      </c>
      <c r="K152" s="93">
        <f>INDEX(F_Outputs_Prep!$B$4:$AH$327,MATCH(F_Outputs!$A152&amp;F_Outputs!$B152,F_Outputs_Prep!$I$4:$I$327,0),MATCH(F_Outputs!K$2,F_Outputs_Prep!$B$4:$AH$4,0))</f>
        <v>606</v>
      </c>
      <c r="L152" s="93">
        <f>INDEX(F_Outputs_Prep!$B$4:$AH$327,MATCH(F_Outputs!$A152&amp;F_Outputs!$B152,F_Outputs_Prep!$I$4:$I$327,0),MATCH(F_Outputs!L$2,F_Outputs_Prep!$B$4:$AH$4,0))</f>
        <v>606</v>
      </c>
      <c r="M152" s="93">
        <f>INDEX(F_Outputs_Prep!$B$4:$AH$327,MATCH(F_Outputs!$A152&amp;F_Outputs!$B152,F_Outputs_Prep!$I$4:$I$327,0),MATCH(F_Outputs!M$2,F_Outputs_Prep!$B$4:$AH$4,0))</f>
        <v>606</v>
      </c>
      <c r="N152" s="93">
        <f>INDEX(F_Outputs_Prep!$B$4:$AH$327,MATCH(F_Outputs!$A152&amp;F_Outputs!$B152,F_Outputs_Prep!$I$4:$I$327,0),MATCH(F_Outputs!N$2,F_Outputs_Prep!$B$4:$AH$4,0))</f>
        <v>606</v>
      </c>
      <c r="O152" s="93">
        <f>INDEX(F_Outputs_Prep!$B$4:$AH$327,MATCH(F_Outputs!$A152&amp;F_Outputs!$B152,F_Outputs_Prep!$I$4:$I$327,0),MATCH(F_Outputs!O$2,F_Outputs_Prep!$B$4:$AH$4,0))</f>
        <v>606</v>
      </c>
    </row>
    <row r="153" spans="1:15" x14ac:dyDescent="0.4">
      <c r="A153" s="89" t="s">
        <v>100</v>
      </c>
      <c r="B153" s="89" t="s">
        <v>250</v>
      </c>
      <c r="C153" s="89" t="s">
        <v>252</v>
      </c>
      <c r="D153" s="89" t="s">
        <v>76</v>
      </c>
      <c r="E153" s="89" t="s">
        <v>77</v>
      </c>
      <c r="F153" s="93" t="str">
        <f>INDEX(F_Outputs_Prep!$B$4:$AH$327,MATCH(F_Outputs!$A153&amp;F_Outputs!$B153,F_Outputs_Prep!$I$4:$I$327,0),MATCH(F_Outputs!F$2,F_Outputs_Prep!$B$4:$AH$4,0))</f>
        <v>##BLANK</v>
      </c>
      <c r="G153" s="93" t="str">
        <f>INDEX(F_Outputs_Prep!$B$4:$AH$327,MATCH(F_Outputs!$A153&amp;F_Outputs!$B153,F_Outputs_Prep!$I$4:$I$327,0),MATCH(F_Outputs!G$2,F_Outputs_Prep!$B$4:$AH$4,0))</f>
        <v>##BLANK</v>
      </c>
      <c r="H153" s="93" t="str">
        <f>INDEX(F_Outputs_Prep!$B$4:$AH$327,MATCH(F_Outputs!$A153&amp;F_Outputs!$B153,F_Outputs_Prep!$I$4:$I$327,0),MATCH(F_Outputs!H$2,F_Outputs_Prep!$B$4:$AH$4,0))</f>
        <v>##BLANK</v>
      </c>
      <c r="I153" s="93" t="str">
        <f>INDEX(F_Outputs_Prep!$B$4:$AH$327,MATCH(F_Outputs!$A153&amp;F_Outputs!$B153,F_Outputs_Prep!$I$4:$I$327,0),MATCH(F_Outputs!I$2,F_Outputs_Prep!$B$4:$AH$4,0))</f>
        <v>##BLANK</v>
      </c>
      <c r="J153" s="93" t="str">
        <f>INDEX(F_Outputs_Prep!$B$4:$AH$327,MATCH(F_Outputs!$A153&amp;F_Outputs!$B153,F_Outputs_Prep!$I$4:$I$327,0),MATCH(F_Outputs!J$2,F_Outputs_Prep!$B$4:$AH$4,0))</f>
        <v>##BLANK</v>
      </c>
      <c r="K153" s="93" t="str">
        <f>INDEX(F_Outputs_Prep!$B$4:$AH$327,MATCH(F_Outputs!$A153&amp;F_Outputs!$B153,F_Outputs_Prep!$I$4:$I$327,0),MATCH(F_Outputs!K$2,F_Outputs_Prep!$B$4:$AH$4,0))</f>
        <v>##BLANK</v>
      </c>
      <c r="L153" s="93" t="str">
        <f>INDEX(F_Outputs_Prep!$B$4:$AH$327,MATCH(F_Outputs!$A153&amp;F_Outputs!$B153,F_Outputs_Prep!$I$4:$I$327,0),MATCH(F_Outputs!L$2,F_Outputs_Prep!$B$4:$AH$4,0))</f>
        <v>##BLANK</v>
      </c>
      <c r="M153" s="93" t="str">
        <f>INDEX(F_Outputs_Prep!$B$4:$AH$327,MATCH(F_Outputs!$A153&amp;F_Outputs!$B153,F_Outputs_Prep!$I$4:$I$327,0),MATCH(F_Outputs!M$2,F_Outputs_Prep!$B$4:$AH$4,0))</f>
        <v>##BLANK</v>
      </c>
      <c r="N153" s="93" t="str">
        <f>INDEX(F_Outputs_Prep!$B$4:$AH$327,MATCH(F_Outputs!$A153&amp;F_Outputs!$B153,F_Outputs_Prep!$I$4:$I$327,0),MATCH(F_Outputs!N$2,F_Outputs_Prep!$B$4:$AH$4,0))</f>
        <v>##BLANK</v>
      </c>
      <c r="O153" s="93" t="str">
        <f>INDEX(F_Outputs_Prep!$B$4:$AH$327,MATCH(F_Outputs!$A153&amp;F_Outputs!$B153,F_Outputs_Prep!$I$4:$I$327,0),MATCH(F_Outputs!O$2,F_Outputs_Prep!$B$4:$AH$4,0))</f>
        <v>##BLANK</v>
      </c>
    </row>
    <row r="154" spans="1:15" x14ac:dyDescent="0.4">
      <c r="A154" s="89" t="s">
        <v>100</v>
      </c>
      <c r="B154" s="89" t="s">
        <v>253</v>
      </c>
      <c r="C154" s="89" t="s">
        <v>208</v>
      </c>
      <c r="D154" s="89" t="s">
        <v>91</v>
      </c>
      <c r="E154" s="89" t="s">
        <v>77</v>
      </c>
      <c r="F154" s="93" t="str">
        <f>INDEX(F_Outputs_Prep!$B$4:$AH$327,MATCH(F_Outputs!$A154&amp;F_Outputs!$B154,F_Outputs_Prep!$I$4:$I$327,0),MATCH(F_Outputs!F$2,F_Outputs_Prep!$B$4:$AH$4,0))</f>
        <v>##BLANK</v>
      </c>
      <c r="G154" s="93" t="str">
        <f>INDEX(F_Outputs_Prep!$B$4:$AH$327,MATCH(F_Outputs!$A154&amp;F_Outputs!$B154,F_Outputs_Prep!$I$4:$I$327,0),MATCH(F_Outputs!G$2,F_Outputs_Prep!$B$4:$AH$4,0))</f>
        <v>##BLANK</v>
      </c>
      <c r="H154" s="93" t="str">
        <f>INDEX(F_Outputs_Prep!$B$4:$AH$327,MATCH(F_Outputs!$A154&amp;F_Outputs!$B154,F_Outputs_Prep!$I$4:$I$327,0),MATCH(F_Outputs!H$2,F_Outputs_Prep!$B$4:$AH$4,0))</f>
        <v>##BLANK</v>
      </c>
      <c r="I154" s="93" t="str">
        <f>INDEX(F_Outputs_Prep!$B$4:$AH$327,MATCH(F_Outputs!$A154&amp;F_Outputs!$B154,F_Outputs_Prep!$I$4:$I$327,0),MATCH(F_Outputs!I$2,F_Outputs_Prep!$B$4:$AH$4,0))</f>
        <v>##BLANK</v>
      </c>
      <c r="J154" s="93" t="str">
        <f>INDEX(F_Outputs_Prep!$B$4:$AH$327,MATCH(F_Outputs!$A154&amp;F_Outputs!$B154,F_Outputs_Prep!$I$4:$I$327,0),MATCH(F_Outputs!J$2,F_Outputs_Prep!$B$4:$AH$4,0))</f>
        <v>##BLANK</v>
      </c>
      <c r="K154" s="93">
        <f>INDEX(F_Outputs_Prep!$B$4:$AH$327,MATCH(F_Outputs!$A154&amp;F_Outputs!$B154,F_Outputs_Prep!$I$4:$I$327,0),MATCH(F_Outputs!K$2,F_Outputs_Prep!$B$4:$AH$4,0))</f>
        <v>0.97</v>
      </c>
      <c r="L154" s="93">
        <f>INDEX(F_Outputs_Prep!$B$4:$AH$327,MATCH(F_Outputs!$A154&amp;F_Outputs!$B154,F_Outputs_Prep!$I$4:$I$327,0),MATCH(F_Outputs!L$2,F_Outputs_Prep!$B$4:$AH$4,0))</f>
        <v>0.97250000000000003</v>
      </c>
      <c r="M154" s="93">
        <f>INDEX(F_Outputs_Prep!$B$4:$AH$327,MATCH(F_Outputs!$A154&amp;F_Outputs!$B154,F_Outputs_Prep!$I$4:$I$327,0),MATCH(F_Outputs!M$2,F_Outputs_Prep!$B$4:$AH$4,0))</f>
        <v>0.97499999999999998</v>
      </c>
      <c r="N154" s="93">
        <f>INDEX(F_Outputs_Prep!$B$4:$AH$327,MATCH(F_Outputs!$A154&amp;F_Outputs!$B154,F_Outputs_Prep!$I$4:$I$327,0),MATCH(F_Outputs!N$2,F_Outputs_Prep!$B$4:$AH$4,0))</f>
        <v>0.97750000000000004</v>
      </c>
      <c r="O154" s="93">
        <f>INDEX(F_Outputs_Prep!$B$4:$AH$327,MATCH(F_Outputs!$A154&amp;F_Outputs!$B154,F_Outputs_Prep!$I$4:$I$327,0),MATCH(F_Outputs!O$2,F_Outputs_Prep!$B$4:$AH$4,0))</f>
        <v>0.97999999999999976</v>
      </c>
    </row>
    <row r="155" spans="1:15" x14ac:dyDescent="0.4">
      <c r="A155" s="89" t="s">
        <v>100</v>
      </c>
      <c r="B155" s="89" t="s">
        <v>521</v>
      </c>
      <c r="C155" s="89" t="s">
        <v>541</v>
      </c>
      <c r="D155" s="89" t="s">
        <v>527</v>
      </c>
      <c r="E155" s="89" t="s">
        <v>77</v>
      </c>
      <c r="F155" s="93" t="str">
        <f>INDEX(F_Outputs_Prep!$B$4:$AH$327,MATCH(F_Outputs!$A155&amp;F_Outputs!$B155,F_Outputs_Prep!$I$4:$I$327,0),MATCH(F_Outputs!F$2,F_Outputs_Prep!$B$4:$AH$4,0))</f>
        <v>##BLANK</v>
      </c>
      <c r="G155" s="93" t="str">
        <f>INDEX(F_Outputs_Prep!$B$4:$AH$327,MATCH(F_Outputs!$A155&amp;F_Outputs!$B155,F_Outputs_Prep!$I$4:$I$327,0),MATCH(F_Outputs!G$2,F_Outputs_Prep!$B$4:$AH$4,0))</f>
        <v>##BLANK</v>
      </c>
      <c r="H155" s="93" t="str">
        <f>INDEX(F_Outputs_Prep!$B$4:$AH$327,MATCH(F_Outputs!$A155&amp;F_Outputs!$B155,F_Outputs_Prep!$I$4:$I$327,0),MATCH(F_Outputs!H$2,F_Outputs_Prep!$B$4:$AH$4,0))</f>
        <v>##BLANK</v>
      </c>
      <c r="I155" s="93" t="str">
        <f>INDEX(F_Outputs_Prep!$B$4:$AH$327,MATCH(F_Outputs!$A155&amp;F_Outputs!$B155,F_Outputs_Prep!$I$4:$I$327,0),MATCH(F_Outputs!I$2,F_Outputs_Prep!$B$4:$AH$4,0))</f>
        <v>##BLANK</v>
      </c>
      <c r="J155" s="93" t="str">
        <f>INDEX(F_Outputs_Prep!$B$4:$AH$327,MATCH(F_Outputs!$A155&amp;F_Outputs!$B155,F_Outputs_Prep!$I$4:$I$327,0),MATCH(F_Outputs!J$2,F_Outputs_Prep!$B$4:$AH$4,0))</f>
        <v>##BLANK</v>
      </c>
      <c r="K155" s="93">
        <f>INDEX(F_Outputs_Prep!$B$4:$AH$327,MATCH(F_Outputs!$A155&amp;F_Outputs!$B155,F_Outputs_Prep!$I$4:$I$327,0),MATCH(F_Outputs!K$2,F_Outputs_Prep!$B$4:$AH$4,0))</f>
        <v>3.0000000000000027</v>
      </c>
      <c r="L155" s="93">
        <f>INDEX(F_Outputs_Prep!$B$4:$AH$327,MATCH(F_Outputs!$A155&amp;F_Outputs!$B155,F_Outputs_Prep!$I$4:$I$327,0),MATCH(F_Outputs!L$2,F_Outputs_Prep!$B$4:$AH$4,0))</f>
        <v>2.7499999999999969</v>
      </c>
      <c r="M155" s="93">
        <f>INDEX(F_Outputs_Prep!$B$4:$AH$327,MATCH(F_Outputs!$A155&amp;F_Outputs!$B155,F_Outputs_Prep!$I$4:$I$327,0),MATCH(F_Outputs!M$2,F_Outputs_Prep!$B$4:$AH$4,0))</f>
        <v>2.5000000000000022</v>
      </c>
      <c r="N155" s="93">
        <f>INDEX(F_Outputs_Prep!$B$4:$AH$327,MATCH(F_Outputs!$A155&amp;F_Outputs!$B155,F_Outputs_Prep!$I$4:$I$327,0),MATCH(F_Outputs!N$2,F_Outputs_Prep!$B$4:$AH$4,0))</f>
        <v>2.2499999999999964</v>
      </c>
      <c r="O155" s="93">
        <f>INDEX(F_Outputs_Prep!$B$4:$AH$327,MATCH(F_Outputs!$A155&amp;F_Outputs!$B155,F_Outputs_Prep!$I$4:$I$327,0),MATCH(F_Outputs!O$2,F_Outputs_Prep!$B$4:$AH$4,0))</f>
        <v>2.000000000000024</v>
      </c>
    </row>
    <row r="156" spans="1:15" x14ac:dyDescent="0.4">
      <c r="A156" s="89" t="s">
        <v>100</v>
      </c>
      <c r="B156" s="89" t="s">
        <v>519</v>
      </c>
      <c r="C156" s="89" t="s">
        <v>542</v>
      </c>
      <c r="D156" s="89" t="s">
        <v>76</v>
      </c>
      <c r="E156" s="89" t="s">
        <v>77</v>
      </c>
      <c r="F156" s="93" t="str">
        <f>INDEX(F_Outputs_Prep!$B$4:$AH$327,MATCH(F_Outputs!$A156&amp;F_Outputs!$B156,F_Outputs_Prep!$I$4:$I$327,0),MATCH(F_Outputs!F$2,F_Outputs_Prep!$B$4:$AH$4,0))</f>
        <v>##BLANK</v>
      </c>
      <c r="G156" s="93" t="str">
        <f>INDEX(F_Outputs_Prep!$B$4:$AH$327,MATCH(F_Outputs!$A156&amp;F_Outputs!$B156,F_Outputs_Prep!$I$4:$I$327,0),MATCH(F_Outputs!G$2,F_Outputs_Prep!$B$4:$AH$4,0))</f>
        <v>##BLANK</v>
      </c>
      <c r="H156" s="93" t="str">
        <f>INDEX(F_Outputs_Prep!$B$4:$AH$327,MATCH(F_Outputs!$A156&amp;F_Outputs!$B156,F_Outputs_Prep!$I$4:$I$327,0),MATCH(F_Outputs!H$2,F_Outputs_Prep!$B$4:$AH$4,0))</f>
        <v>##BLANK</v>
      </c>
      <c r="I156" s="93" t="str">
        <f>INDEX(F_Outputs_Prep!$B$4:$AH$327,MATCH(F_Outputs!$A156&amp;F_Outputs!$B156,F_Outputs_Prep!$I$4:$I$327,0),MATCH(F_Outputs!I$2,F_Outputs_Prep!$B$4:$AH$4,0))</f>
        <v>##BLANK</v>
      </c>
      <c r="J156" s="93" t="str">
        <f>INDEX(F_Outputs_Prep!$B$4:$AH$327,MATCH(F_Outputs!$A156&amp;F_Outputs!$B156,F_Outputs_Prep!$I$4:$I$327,0),MATCH(F_Outputs!J$2,F_Outputs_Prep!$B$4:$AH$4,0))</f>
        <v>##BLANK</v>
      </c>
      <c r="K156" s="126">
        <f>INDEX(F_Outputs_Prep!$B$4:$AH$327,MATCH(F_Outputs!$A156&amp;F_Outputs!$B156,F_Outputs_Prep!$I$4:$I$327,0),MATCH(F_Outputs!K$2,F_Outputs_Prep!$B$4:$AH$4,0))</f>
        <v>20</v>
      </c>
      <c r="L156" s="126">
        <f>INDEX(F_Outputs_Prep!$B$4:$AH$327,MATCH(F_Outputs!$A156&amp;F_Outputs!$B156,F_Outputs_Prep!$I$4:$I$327,0),MATCH(F_Outputs!L$2,F_Outputs_Prep!$B$4:$AH$4,0))</f>
        <v>19.41</v>
      </c>
      <c r="M156" s="126">
        <f>INDEX(F_Outputs_Prep!$B$4:$AH$327,MATCH(F_Outputs!$A156&amp;F_Outputs!$B156,F_Outputs_Prep!$I$4:$I$327,0),MATCH(F_Outputs!M$2,F_Outputs_Prep!$B$4:$AH$4,0))</f>
        <v>18.07</v>
      </c>
      <c r="N156" s="126">
        <f>INDEX(F_Outputs_Prep!$B$4:$AH$327,MATCH(F_Outputs!$A156&amp;F_Outputs!$B156,F_Outputs_Prep!$I$4:$I$327,0),MATCH(F_Outputs!N$2,F_Outputs_Prep!$B$4:$AH$4,0))</f>
        <v>17.88</v>
      </c>
      <c r="O156" s="126">
        <f>INDEX(F_Outputs_Prep!$B$4:$AH$327,MATCH(F_Outputs!$A156&amp;F_Outputs!$B156,F_Outputs_Prep!$I$4:$I$327,0),MATCH(F_Outputs!O$2,F_Outputs_Prep!$B$4:$AH$4,0))</f>
        <v>14.21</v>
      </c>
    </row>
    <row r="157" spans="1:15" x14ac:dyDescent="0.4">
      <c r="A157" s="89" t="s">
        <v>100</v>
      </c>
      <c r="B157" s="89" t="s">
        <v>528</v>
      </c>
      <c r="C157" s="89" t="s">
        <v>529</v>
      </c>
      <c r="D157" s="89" t="s">
        <v>76</v>
      </c>
      <c r="E157" s="89" t="s">
        <v>77</v>
      </c>
      <c r="F157" s="93">
        <f>INDEX(F_Outputs_Prep!$B$4:$AH$327,MATCH(F_Outputs!$A157&amp;F_Outputs!$B157,F_Outputs_Prep!$I$4:$I$327,0),MATCH(F_Outputs!F$2,F_Outputs_Prep!$B$4:$AH$4,0))</f>
        <v>18443</v>
      </c>
      <c r="G157" s="93">
        <f>INDEX(F_Outputs_Prep!$B$4:$AH$327,MATCH(F_Outputs!$A157&amp;F_Outputs!$B157,F_Outputs_Prep!$I$4:$I$327,0),MATCH(F_Outputs!G$2,F_Outputs_Prep!$B$4:$AH$4,0))</f>
        <v>14713</v>
      </c>
      <c r="H157" s="93">
        <f>INDEX(F_Outputs_Prep!$B$4:$AH$327,MATCH(F_Outputs!$A157&amp;F_Outputs!$B157,F_Outputs_Prep!$I$4:$I$327,0),MATCH(F_Outputs!H$2,F_Outputs_Prep!$B$4:$AH$4,0))</f>
        <v>8014</v>
      </c>
      <c r="I157" s="93">
        <f>INDEX(F_Outputs_Prep!$B$4:$AH$327,MATCH(F_Outputs!$A157&amp;F_Outputs!$B157,F_Outputs_Prep!$I$4:$I$327,0),MATCH(F_Outputs!I$2,F_Outputs_Prep!$B$4:$AH$4,0))</f>
        <v>16990</v>
      </c>
      <c r="J157" s="93">
        <f>INDEX(F_Outputs_Prep!$B$4:$AH$327,MATCH(F_Outputs!$A157&amp;F_Outputs!$B157,F_Outputs_Prep!$I$4:$I$327,0),MATCH(F_Outputs!J$2,F_Outputs_Prep!$B$4:$AH$4,0))</f>
        <v>14437</v>
      </c>
      <c r="K157" s="93">
        <f>INDEX(F_Outputs_Prep!$B$4:$AH$327,MATCH(F_Outputs!$A157&amp;F_Outputs!$B157,F_Outputs_Prep!$I$4:$I$327,0),MATCH(F_Outputs!K$2,F_Outputs_Prep!$B$4:$AH$4,0))</f>
        <v>14733</v>
      </c>
      <c r="L157" s="93">
        <f>INDEX(F_Outputs_Prep!$B$4:$AH$327,MATCH(F_Outputs!$A157&amp;F_Outputs!$B157,F_Outputs_Prep!$I$4:$I$327,0),MATCH(F_Outputs!L$2,F_Outputs_Prep!$B$4:$AH$4,0))</f>
        <v>12890</v>
      </c>
      <c r="M157" s="93">
        <f>INDEX(F_Outputs_Prep!$B$4:$AH$327,MATCH(F_Outputs!$A157&amp;F_Outputs!$B157,F_Outputs_Prep!$I$4:$I$327,0),MATCH(F_Outputs!M$2,F_Outputs_Prep!$B$4:$AH$4,0))</f>
        <v>12090</v>
      </c>
      <c r="N157" s="93">
        <f>INDEX(F_Outputs_Prep!$B$4:$AH$327,MATCH(F_Outputs!$A157&amp;F_Outputs!$B157,F_Outputs_Prep!$I$4:$I$327,0),MATCH(F_Outputs!N$2,F_Outputs_Prep!$B$4:$AH$4,0))</f>
        <v>11982</v>
      </c>
      <c r="O157" s="93">
        <f>INDEX(F_Outputs_Prep!$B$4:$AH$327,MATCH(F_Outputs!$A157&amp;F_Outputs!$B157,F_Outputs_Prep!$I$4:$I$327,0),MATCH(F_Outputs!O$2,F_Outputs_Prep!$B$4:$AH$4,0))</f>
        <v>10344</v>
      </c>
    </row>
    <row r="158" spans="1:15" x14ac:dyDescent="0.4">
      <c r="A158" s="89" t="s">
        <v>100</v>
      </c>
      <c r="B158" s="89" t="s">
        <v>530</v>
      </c>
      <c r="C158" s="89" t="s">
        <v>261</v>
      </c>
      <c r="D158" s="89" t="s">
        <v>76</v>
      </c>
      <c r="E158" s="89" t="s">
        <v>77</v>
      </c>
      <c r="F158" s="93">
        <f>INDEX(F_Outputs_Prep!$B$4:$AH$327,MATCH(F_Outputs!$A158&amp;F_Outputs!$B158,F_Outputs_Prep!$I$4:$I$327,0),MATCH(F_Outputs!F$2,F_Outputs_Prep!$B$4:$AH$4,0))</f>
        <v>606</v>
      </c>
      <c r="G158" s="93">
        <f>INDEX(F_Outputs_Prep!$B$4:$AH$327,MATCH(F_Outputs!$A158&amp;F_Outputs!$B158,F_Outputs_Prep!$I$4:$I$327,0),MATCH(F_Outputs!G$2,F_Outputs_Prep!$B$4:$AH$4,0))</f>
        <v>606</v>
      </c>
      <c r="H158" s="93">
        <f>INDEX(F_Outputs_Prep!$B$4:$AH$327,MATCH(F_Outputs!$A158&amp;F_Outputs!$B158,F_Outputs_Prep!$I$4:$I$327,0),MATCH(F_Outputs!H$2,F_Outputs_Prep!$B$4:$AH$4,0))</f>
        <v>606</v>
      </c>
      <c r="I158" s="93">
        <f>INDEX(F_Outputs_Prep!$B$4:$AH$327,MATCH(F_Outputs!$A158&amp;F_Outputs!$B158,F_Outputs_Prep!$I$4:$I$327,0),MATCH(F_Outputs!I$2,F_Outputs_Prep!$B$4:$AH$4,0))</f>
        <v>619</v>
      </c>
      <c r="J158" s="93">
        <f>INDEX(F_Outputs_Prep!$B$4:$AH$327,MATCH(F_Outputs!$A158&amp;F_Outputs!$B158,F_Outputs_Prep!$I$4:$I$327,0),MATCH(F_Outputs!J$2,F_Outputs_Prep!$B$4:$AH$4,0))</f>
        <v>606</v>
      </c>
      <c r="K158" s="93">
        <f>INDEX(F_Outputs_Prep!$B$4:$AH$327,MATCH(F_Outputs!$A158&amp;F_Outputs!$B158,F_Outputs_Prep!$I$4:$I$327,0),MATCH(F_Outputs!K$2,F_Outputs_Prep!$B$4:$AH$4,0))</f>
        <v>606</v>
      </c>
      <c r="L158" s="93">
        <f>INDEX(F_Outputs_Prep!$B$4:$AH$327,MATCH(F_Outputs!$A158&amp;F_Outputs!$B158,F_Outputs_Prep!$I$4:$I$327,0),MATCH(F_Outputs!L$2,F_Outputs_Prep!$B$4:$AH$4,0))</f>
        <v>606</v>
      </c>
      <c r="M158" s="93">
        <f>INDEX(F_Outputs_Prep!$B$4:$AH$327,MATCH(F_Outputs!$A158&amp;F_Outputs!$B158,F_Outputs_Prep!$I$4:$I$327,0),MATCH(F_Outputs!M$2,F_Outputs_Prep!$B$4:$AH$4,0))</f>
        <v>606</v>
      </c>
      <c r="N158" s="93">
        <f>INDEX(F_Outputs_Prep!$B$4:$AH$327,MATCH(F_Outputs!$A158&amp;F_Outputs!$B158,F_Outputs_Prep!$I$4:$I$327,0),MATCH(F_Outputs!N$2,F_Outputs_Prep!$B$4:$AH$4,0))</f>
        <v>606</v>
      </c>
      <c r="O158" s="93">
        <f>INDEX(F_Outputs_Prep!$B$4:$AH$327,MATCH(F_Outputs!$A158&amp;F_Outputs!$B158,F_Outputs_Prep!$I$4:$I$327,0),MATCH(F_Outputs!O$2,F_Outputs_Prep!$B$4:$AH$4,0))</f>
        <v>606</v>
      </c>
    </row>
    <row r="159" spans="1:15" x14ac:dyDescent="0.4">
      <c r="A159" s="89" t="s">
        <v>100</v>
      </c>
      <c r="B159" s="89" t="s">
        <v>531</v>
      </c>
      <c r="C159" s="89" t="s">
        <v>532</v>
      </c>
      <c r="D159" s="89" t="s">
        <v>76</v>
      </c>
      <c r="E159" s="89" t="s">
        <v>77</v>
      </c>
      <c r="F159" s="93">
        <f>INDEX(F_Outputs_Prep!$B$4:$AH$327,MATCH(F_Outputs!$A159&amp;F_Outputs!$B159,F_Outputs_Prep!$I$4:$I$327,0),MATCH(F_Outputs!F$2,F_Outputs_Prep!$B$4:$AH$4,0))</f>
        <v>30.43</v>
      </c>
      <c r="G159" s="93">
        <f>INDEX(F_Outputs_Prep!$B$4:$AH$327,MATCH(F_Outputs!$A159&amp;F_Outputs!$B159,F_Outputs_Prep!$I$4:$I$327,0),MATCH(F_Outputs!G$2,F_Outputs_Prep!$B$4:$AH$4,0))</f>
        <v>24.28</v>
      </c>
      <c r="H159" s="93">
        <f>INDEX(F_Outputs_Prep!$B$4:$AH$327,MATCH(F_Outputs!$A159&amp;F_Outputs!$B159,F_Outputs_Prep!$I$4:$I$327,0),MATCH(F_Outputs!H$2,F_Outputs_Prep!$B$4:$AH$4,0))</f>
        <v>13.22</v>
      </c>
      <c r="I159" s="93">
        <f>INDEX(F_Outputs_Prep!$B$4:$AH$327,MATCH(F_Outputs!$A159&amp;F_Outputs!$B159,F_Outputs_Prep!$I$4:$I$327,0),MATCH(F_Outputs!I$2,F_Outputs_Prep!$B$4:$AH$4,0))</f>
        <v>27.45</v>
      </c>
      <c r="J159" s="93">
        <f>INDEX(F_Outputs_Prep!$B$4:$AH$327,MATCH(F_Outputs!$A159&amp;F_Outputs!$B159,F_Outputs_Prep!$I$4:$I$327,0),MATCH(F_Outputs!J$2,F_Outputs_Prep!$B$4:$AH$4,0))</f>
        <v>23.82</v>
      </c>
      <c r="K159" s="93">
        <f>INDEX(F_Outputs_Prep!$B$4:$AH$327,MATCH(F_Outputs!$A159&amp;F_Outputs!$B159,F_Outputs_Prep!$I$4:$I$327,0),MATCH(F_Outputs!K$2,F_Outputs_Prep!$B$4:$AH$4,0))</f>
        <v>22.31</v>
      </c>
      <c r="L159" s="93">
        <f>INDEX(F_Outputs_Prep!$B$4:$AH$327,MATCH(F_Outputs!$A159&amp;F_Outputs!$B159,F_Outputs_Prep!$I$4:$I$327,0),MATCH(F_Outputs!L$2,F_Outputs_Prep!$B$4:$AH$4,0))</f>
        <v>19.27</v>
      </c>
      <c r="M159" s="93">
        <f>INDEX(F_Outputs_Prep!$B$4:$AH$327,MATCH(F_Outputs!$A159&amp;F_Outputs!$B159,F_Outputs_Prep!$I$4:$I$327,0),MATCH(F_Outputs!M$2,F_Outputs_Prep!$B$4:$AH$4,0))</f>
        <v>17.95</v>
      </c>
      <c r="N159" s="93">
        <f>INDEX(F_Outputs_Prep!$B$4:$AH$327,MATCH(F_Outputs!$A159&amp;F_Outputs!$B159,F_Outputs_Prep!$I$4:$I$327,0),MATCH(F_Outputs!N$2,F_Outputs_Prep!$B$4:$AH$4,0))</f>
        <v>17.77</v>
      </c>
      <c r="O159" s="93">
        <f>INDEX(F_Outputs_Prep!$B$4:$AH$327,MATCH(F_Outputs!$A159&amp;F_Outputs!$B159,F_Outputs_Prep!$I$4:$I$327,0),MATCH(F_Outputs!O$2,F_Outputs_Prep!$B$4:$AH$4,0))</f>
        <v>15.07</v>
      </c>
    </row>
    <row r="160" spans="1:15" x14ac:dyDescent="0.4">
      <c r="A160" s="89" t="s">
        <v>100</v>
      </c>
      <c r="B160" s="89" t="s">
        <v>533</v>
      </c>
      <c r="C160" s="89" t="s">
        <v>262</v>
      </c>
      <c r="D160" s="89" t="s">
        <v>91</v>
      </c>
      <c r="E160" s="89" t="s">
        <v>77</v>
      </c>
      <c r="F160" s="93">
        <f>INDEX(F_Outputs_Prep!$B$4:$AH$327,MATCH(F_Outputs!$A160&amp;F_Outputs!$B160,F_Outputs_Prep!$I$4:$I$327,0),MATCH(F_Outputs!F$2,F_Outputs_Prep!$B$4:$AH$4,0))</f>
        <v>0.71809999999999996</v>
      </c>
      <c r="G160" s="93">
        <f>INDEX(F_Outputs_Prep!$B$4:$AH$327,MATCH(F_Outputs!$A160&amp;F_Outputs!$B160,F_Outputs_Prep!$I$4:$I$327,0),MATCH(F_Outputs!G$2,F_Outputs_Prep!$B$4:$AH$4,0))</f>
        <v>0.70269999999999999</v>
      </c>
      <c r="H160" s="93">
        <f>INDEX(F_Outputs_Prep!$B$4:$AH$327,MATCH(F_Outputs!$A160&amp;F_Outputs!$B160,F_Outputs_Prep!$I$4:$I$327,0),MATCH(F_Outputs!H$2,F_Outputs_Prep!$B$4:$AH$4,0))</f>
        <v>0.71009999999999995</v>
      </c>
      <c r="I160" s="93">
        <f>INDEX(F_Outputs_Prep!$B$4:$AH$327,MATCH(F_Outputs!$A160&amp;F_Outputs!$B160,F_Outputs_Prep!$I$4:$I$327,0),MATCH(F_Outputs!I$2,F_Outputs_Prep!$B$4:$AH$4,0))</f>
        <v>0.90300000000000002</v>
      </c>
      <c r="J160" s="93">
        <f>INDEX(F_Outputs_Prep!$B$4:$AH$327,MATCH(F_Outputs!$A160&amp;F_Outputs!$B160,F_Outputs_Prep!$I$4:$I$327,0),MATCH(F_Outputs!J$2,F_Outputs_Prep!$B$4:$AH$4,0))</f>
        <v>0.98</v>
      </c>
      <c r="K160" s="93">
        <f>INDEX(F_Outputs_Prep!$B$4:$AH$327,MATCH(F_Outputs!$A160&amp;F_Outputs!$B160,F_Outputs_Prep!$I$4:$I$327,0),MATCH(F_Outputs!K$2,F_Outputs_Prep!$B$4:$AH$4,0))</f>
        <v>0.98</v>
      </c>
      <c r="L160" s="93">
        <f>INDEX(F_Outputs_Prep!$B$4:$AH$327,MATCH(F_Outputs!$A160&amp;F_Outputs!$B160,F_Outputs_Prep!$I$4:$I$327,0),MATCH(F_Outputs!L$2,F_Outputs_Prep!$B$4:$AH$4,0))</f>
        <v>0.98</v>
      </c>
      <c r="M160" s="93">
        <f>INDEX(F_Outputs_Prep!$B$4:$AH$327,MATCH(F_Outputs!$A160&amp;F_Outputs!$B160,F_Outputs_Prep!$I$4:$I$327,0),MATCH(F_Outputs!M$2,F_Outputs_Prep!$B$4:$AH$4,0))</f>
        <v>0.98</v>
      </c>
      <c r="N160" s="93">
        <f>INDEX(F_Outputs_Prep!$B$4:$AH$327,MATCH(F_Outputs!$A160&amp;F_Outputs!$B160,F_Outputs_Prep!$I$4:$I$327,0),MATCH(F_Outputs!N$2,F_Outputs_Prep!$B$4:$AH$4,0))</f>
        <v>0.98</v>
      </c>
      <c r="O160" s="93">
        <f>INDEX(F_Outputs_Prep!$B$4:$AH$327,MATCH(F_Outputs!$A160&amp;F_Outputs!$B160,F_Outputs_Prep!$I$4:$I$327,0),MATCH(F_Outputs!O$2,F_Outputs_Prep!$B$4:$AH$4,0))</f>
        <v>0.98</v>
      </c>
    </row>
    <row r="161" spans="1:15" x14ac:dyDescent="0.4">
      <c r="A161" s="89" t="s">
        <v>100</v>
      </c>
      <c r="B161" s="89" t="s">
        <v>534</v>
      </c>
      <c r="C161" s="89" t="s">
        <v>535</v>
      </c>
      <c r="D161" s="89" t="s">
        <v>527</v>
      </c>
      <c r="E161" s="89" t="s">
        <v>77</v>
      </c>
      <c r="F161" s="93">
        <f>INDEX(F_Outputs_Prep!$B$4:$AH$327,MATCH(F_Outputs!$A161&amp;F_Outputs!$B161,F_Outputs_Prep!$I$4:$I$327,0),MATCH(F_Outputs!F$2,F_Outputs_Prep!$B$4:$AH$4,0))</f>
        <v>28.19</v>
      </c>
      <c r="G161" s="93">
        <f>INDEX(F_Outputs_Prep!$B$4:$AH$327,MATCH(F_Outputs!$A161&amp;F_Outputs!$B161,F_Outputs_Prep!$I$4:$I$327,0),MATCH(F_Outputs!G$2,F_Outputs_Prep!$B$4:$AH$4,0))</f>
        <v>29.73</v>
      </c>
      <c r="H161" s="93">
        <f>INDEX(F_Outputs_Prep!$B$4:$AH$327,MATCH(F_Outputs!$A161&amp;F_Outputs!$B161,F_Outputs_Prep!$I$4:$I$327,0),MATCH(F_Outputs!H$2,F_Outputs_Prep!$B$4:$AH$4,0))</f>
        <v>28.99</v>
      </c>
      <c r="I161" s="93">
        <f>INDEX(F_Outputs_Prep!$B$4:$AH$327,MATCH(F_Outputs!$A161&amp;F_Outputs!$B161,F_Outputs_Prep!$I$4:$I$327,0),MATCH(F_Outputs!I$2,F_Outputs_Prep!$B$4:$AH$4,0))</f>
        <v>9.6999999999999993</v>
      </c>
      <c r="J161" s="93">
        <f>INDEX(F_Outputs_Prep!$B$4:$AH$327,MATCH(F_Outputs!$A161&amp;F_Outputs!$B161,F_Outputs_Prep!$I$4:$I$327,0),MATCH(F_Outputs!J$2,F_Outputs_Prep!$B$4:$AH$4,0))</f>
        <v>2</v>
      </c>
      <c r="K161" s="93">
        <f>INDEX(F_Outputs_Prep!$B$4:$AH$327,MATCH(F_Outputs!$A161&amp;F_Outputs!$B161,F_Outputs_Prep!$I$4:$I$327,0),MATCH(F_Outputs!K$2,F_Outputs_Prep!$B$4:$AH$4,0))</f>
        <v>2</v>
      </c>
      <c r="L161" s="93">
        <f>INDEX(F_Outputs_Prep!$B$4:$AH$327,MATCH(F_Outputs!$A161&amp;F_Outputs!$B161,F_Outputs_Prep!$I$4:$I$327,0),MATCH(F_Outputs!L$2,F_Outputs_Prep!$B$4:$AH$4,0))</f>
        <v>2</v>
      </c>
      <c r="M161" s="93">
        <f>INDEX(F_Outputs_Prep!$B$4:$AH$327,MATCH(F_Outputs!$A161&amp;F_Outputs!$B161,F_Outputs_Prep!$I$4:$I$327,0),MATCH(F_Outputs!M$2,F_Outputs_Prep!$B$4:$AH$4,0))</f>
        <v>2</v>
      </c>
      <c r="N161" s="93">
        <f>INDEX(F_Outputs_Prep!$B$4:$AH$327,MATCH(F_Outputs!$A161&amp;F_Outputs!$B161,F_Outputs_Prep!$I$4:$I$327,0),MATCH(F_Outputs!N$2,F_Outputs_Prep!$B$4:$AH$4,0))</f>
        <v>2</v>
      </c>
      <c r="O161" s="93">
        <f>INDEX(F_Outputs_Prep!$B$4:$AH$327,MATCH(F_Outputs!$A161&amp;F_Outputs!$B161,F_Outputs_Prep!$I$4:$I$327,0),MATCH(F_Outputs!O$2,F_Outputs_Prep!$B$4:$AH$4,0))</f>
        <v>2</v>
      </c>
    </row>
    <row r="162" spans="1:15" x14ac:dyDescent="0.4">
      <c r="A162" s="89" t="s">
        <v>100</v>
      </c>
      <c r="B162" s="89" t="s">
        <v>536</v>
      </c>
      <c r="C162" s="89" t="s">
        <v>537</v>
      </c>
      <c r="D162" s="89" t="s">
        <v>76</v>
      </c>
      <c r="E162" s="89" t="s">
        <v>77</v>
      </c>
      <c r="F162" s="93">
        <f>INDEX(F_Outputs_Prep!$B$4:$AH$327,MATCH(F_Outputs!$A162&amp;F_Outputs!$B162,F_Outputs_Prep!$I$4:$I$327,0),MATCH(F_Outputs!F$2,F_Outputs_Prep!$B$4:$AH$4,0))</f>
        <v>42.38</v>
      </c>
      <c r="G162" s="93">
        <f>INDEX(F_Outputs_Prep!$B$4:$AH$327,MATCH(F_Outputs!$A162&amp;F_Outputs!$B162,F_Outputs_Prep!$I$4:$I$327,0),MATCH(F_Outputs!G$2,F_Outputs_Prep!$B$4:$AH$4,0))</f>
        <v>34.549999999999997</v>
      </c>
      <c r="H162" s="93">
        <f>INDEX(F_Outputs_Prep!$B$4:$AH$327,MATCH(F_Outputs!$A162&amp;F_Outputs!$B162,F_Outputs_Prep!$I$4:$I$327,0),MATCH(F_Outputs!H$2,F_Outputs_Prep!$B$4:$AH$4,0))</f>
        <v>18.62</v>
      </c>
      <c r="I162" s="93">
        <f>INDEX(F_Outputs_Prep!$B$4:$AH$327,MATCH(F_Outputs!$A162&amp;F_Outputs!$B162,F_Outputs_Prep!$I$4:$I$327,0),MATCH(F_Outputs!I$2,F_Outputs_Prep!$B$4:$AH$4,0))</f>
        <v>30.4</v>
      </c>
      <c r="J162" s="93">
        <f>INDEX(F_Outputs_Prep!$B$4:$AH$327,MATCH(F_Outputs!$A162&amp;F_Outputs!$B162,F_Outputs_Prep!$I$4:$I$327,0),MATCH(F_Outputs!J$2,F_Outputs_Prep!$B$4:$AH$4,0))</f>
        <v>24.31</v>
      </c>
      <c r="K162" s="93">
        <f>INDEX(F_Outputs_Prep!$B$4:$AH$327,MATCH(F_Outputs!$A162&amp;F_Outputs!$B162,F_Outputs_Prep!$I$4:$I$327,0),MATCH(F_Outputs!K$2,F_Outputs_Prep!$B$4:$AH$4,0))</f>
        <v>22.77</v>
      </c>
      <c r="L162" s="93">
        <f>INDEX(F_Outputs_Prep!$B$4:$AH$327,MATCH(F_Outputs!$A162&amp;F_Outputs!$B162,F_Outputs_Prep!$I$4:$I$327,0),MATCH(F_Outputs!L$2,F_Outputs_Prep!$B$4:$AH$4,0))</f>
        <v>19.66</v>
      </c>
      <c r="M162" s="93">
        <f>INDEX(F_Outputs_Prep!$B$4:$AH$327,MATCH(F_Outputs!$A162&amp;F_Outputs!$B162,F_Outputs_Prep!$I$4:$I$327,0),MATCH(F_Outputs!M$2,F_Outputs_Prep!$B$4:$AH$4,0))</f>
        <v>18.32</v>
      </c>
      <c r="N162" s="93">
        <f>INDEX(F_Outputs_Prep!$B$4:$AH$327,MATCH(F_Outputs!$A162&amp;F_Outputs!$B162,F_Outputs_Prep!$I$4:$I$327,0),MATCH(F_Outputs!N$2,F_Outputs_Prep!$B$4:$AH$4,0))</f>
        <v>18.13</v>
      </c>
      <c r="O162" s="93">
        <f>INDEX(F_Outputs_Prep!$B$4:$AH$327,MATCH(F_Outputs!$A162&amp;F_Outputs!$B162,F_Outputs_Prep!$I$4:$I$327,0),MATCH(F_Outputs!O$2,F_Outputs_Prep!$B$4:$AH$4,0))</f>
        <v>15.38</v>
      </c>
    </row>
    <row r="163" spans="1:15" x14ac:dyDescent="0.4">
      <c r="A163" s="89" t="s">
        <v>100</v>
      </c>
      <c r="B163" s="89" t="s">
        <v>538</v>
      </c>
      <c r="C163" s="89" t="s">
        <v>539</v>
      </c>
      <c r="D163" s="89" t="s">
        <v>76</v>
      </c>
      <c r="E163" s="89" t="s">
        <v>77</v>
      </c>
      <c r="F163" s="126">
        <f>INDEX(F_Outputs_Prep!$B$4:$AH$327,MATCH(F_Outputs!$A163&amp;F_Outputs!$B163,F_Outputs_Prep!$I$4:$I$327,0),MATCH(F_Outputs!F$2,F_Outputs_Prep!$B$4:$AH$4,0))</f>
        <v>25682</v>
      </c>
      <c r="G163" s="126">
        <f>INDEX(F_Outputs_Prep!$B$4:$AH$327,MATCH(F_Outputs!$A163&amp;F_Outputs!$B163,F_Outputs_Prep!$I$4:$I$327,0),MATCH(F_Outputs!G$2,F_Outputs_Prep!$B$4:$AH$4,0))</f>
        <v>20937</v>
      </c>
      <c r="H163" s="126">
        <f>INDEX(F_Outputs_Prep!$B$4:$AH$327,MATCH(F_Outputs!$A163&amp;F_Outputs!$B163,F_Outputs_Prep!$I$4:$I$327,0),MATCH(F_Outputs!H$2,F_Outputs_Prep!$B$4:$AH$4,0))</f>
        <v>11284</v>
      </c>
      <c r="I163" s="126">
        <f>INDEX(F_Outputs_Prep!$B$4:$AH$327,MATCH(F_Outputs!$A163&amp;F_Outputs!$B163,F_Outputs_Prep!$I$4:$I$327,0),MATCH(F_Outputs!I$2,F_Outputs_Prep!$B$4:$AH$4,0))</f>
        <v>18818</v>
      </c>
      <c r="J163" s="126">
        <f>INDEX(F_Outputs_Prep!$B$4:$AH$327,MATCH(F_Outputs!$A163&amp;F_Outputs!$B163,F_Outputs_Prep!$I$4:$I$327,0),MATCH(F_Outputs!J$2,F_Outputs_Prep!$B$4:$AH$4,0))</f>
        <v>14732</v>
      </c>
      <c r="K163" s="126">
        <f>INDEX(F_Outputs_Prep!$B$4:$AH$327,MATCH(F_Outputs!$A163&amp;F_Outputs!$B163,F_Outputs_Prep!$I$4:$I$327,0),MATCH(F_Outputs!K$2,F_Outputs_Prep!$B$4:$AH$4,0))</f>
        <v>13799</v>
      </c>
      <c r="L163" s="126">
        <f>INDEX(F_Outputs_Prep!$B$4:$AH$327,MATCH(F_Outputs!$A163&amp;F_Outputs!$B163,F_Outputs_Prep!$I$4:$I$327,0),MATCH(F_Outputs!L$2,F_Outputs_Prep!$B$4:$AH$4,0))</f>
        <v>11914</v>
      </c>
      <c r="M163" s="126">
        <f>INDEX(F_Outputs_Prep!$B$4:$AH$327,MATCH(F_Outputs!$A163&amp;F_Outputs!$B163,F_Outputs_Prep!$I$4:$I$327,0),MATCH(F_Outputs!M$2,F_Outputs_Prep!$B$4:$AH$4,0))</f>
        <v>11102</v>
      </c>
      <c r="N163" s="126">
        <f>INDEX(F_Outputs_Prep!$B$4:$AH$327,MATCH(F_Outputs!$A163&amp;F_Outputs!$B163,F_Outputs_Prep!$I$4:$I$327,0),MATCH(F_Outputs!N$2,F_Outputs_Prep!$B$4:$AH$4,0))</f>
        <v>10987</v>
      </c>
      <c r="O163" s="126">
        <f>INDEX(F_Outputs_Prep!$B$4:$AH$327,MATCH(F_Outputs!$A163&amp;F_Outputs!$B163,F_Outputs_Prep!$I$4:$I$327,0),MATCH(F_Outputs!O$2,F_Outputs_Prep!$B$4:$AH$4,0))</f>
        <v>9320</v>
      </c>
    </row>
    <row r="164" spans="1:15" x14ac:dyDescent="0.4">
      <c r="A164" s="89" t="s">
        <v>100</v>
      </c>
      <c r="B164" s="89" t="s">
        <v>162</v>
      </c>
      <c r="C164" s="89" t="s">
        <v>554</v>
      </c>
      <c r="D164" s="89" t="s">
        <v>76</v>
      </c>
      <c r="E164" s="89" t="s">
        <v>77</v>
      </c>
      <c r="F164" s="93">
        <f>INDEX(F_Outputs_Prep!$B$4:$AH$327,MATCH(F_Outputs!$A164&amp;F_Outputs!$B164,F_Outputs_Prep!$I$4:$I$327,0),MATCH(F_Outputs!F$2,F_Outputs_Prep!$B$4:$AH$4,0))</f>
        <v>39.83</v>
      </c>
      <c r="G164" s="93">
        <f>INDEX(F_Outputs_Prep!$B$4:$AH$327,MATCH(F_Outputs!$A164&amp;F_Outputs!$B164,F_Outputs_Prep!$I$4:$I$327,0),MATCH(F_Outputs!G$2,F_Outputs_Prep!$B$4:$AH$4,0))</f>
        <v>31.92</v>
      </c>
      <c r="H164" s="93">
        <f>INDEX(F_Outputs_Prep!$B$4:$AH$327,MATCH(F_Outputs!$A164&amp;F_Outputs!$B164,F_Outputs_Prep!$I$4:$I$327,0),MATCH(F_Outputs!H$2,F_Outputs_Prep!$B$4:$AH$4,0))</f>
        <v>16.98</v>
      </c>
      <c r="I164" s="93">
        <f>INDEX(F_Outputs_Prep!$B$4:$AH$327,MATCH(F_Outputs!$A164&amp;F_Outputs!$B164,F_Outputs_Prep!$I$4:$I$327,0),MATCH(F_Outputs!I$2,F_Outputs_Prep!$B$4:$AH$4,0))</f>
        <v>27.85</v>
      </c>
      <c r="J164" s="93" t="str">
        <f>INDEX(F_Outputs_Prep!$B$4:$AH$327,MATCH(F_Outputs!$A164&amp;F_Outputs!$B164,F_Outputs_Prep!$I$4:$I$327,0),MATCH(F_Outputs!J$2,F_Outputs_Prep!$B$4:$AH$4,0))</f>
        <v>##BLANK</v>
      </c>
      <c r="K164" s="93" t="str">
        <f>INDEX(F_Outputs_Prep!$B$4:$AH$327,MATCH(F_Outputs!$A164&amp;F_Outputs!$B164,F_Outputs_Prep!$I$4:$I$327,0),MATCH(F_Outputs!K$2,F_Outputs_Prep!$B$4:$AH$4,0))</f>
        <v>##BLANK</v>
      </c>
      <c r="L164" s="93" t="str">
        <f>INDEX(F_Outputs_Prep!$B$4:$AH$327,MATCH(F_Outputs!$A164&amp;F_Outputs!$B164,F_Outputs_Prep!$I$4:$I$327,0),MATCH(F_Outputs!L$2,F_Outputs_Prep!$B$4:$AH$4,0))</f>
        <v>##BLANK</v>
      </c>
      <c r="M164" s="93" t="str">
        <f>INDEX(F_Outputs_Prep!$B$4:$AH$327,MATCH(F_Outputs!$A164&amp;F_Outputs!$B164,F_Outputs_Prep!$I$4:$I$327,0),MATCH(F_Outputs!M$2,F_Outputs_Prep!$B$4:$AH$4,0))</f>
        <v>##BLANK</v>
      </c>
      <c r="N164" s="93" t="str">
        <f>INDEX(F_Outputs_Prep!$B$4:$AH$327,MATCH(F_Outputs!$A164&amp;F_Outputs!$B164,F_Outputs_Prep!$I$4:$I$327,0),MATCH(F_Outputs!N$2,F_Outputs_Prep!$B$4:$AH$4,0))</f>
        <v>##BLANK</v>
      </c>
      <c r="O164" s="93" t="str">
        <f>INDEX(F_Outputs_Prep!$B$4:$AH$327,MATCH(F_Outputs!$A164&amp;F_Outputs!$B164,F_Outputs_Prep!$I$4:$I$327,0),MATCH(F_Outputs!O$2,F_Outputs_Prep!$B$4:$AH$4,0))</f>
        <v>##BLANK</v>
      </c>
    </row>
    <row r="165" spans="1:15" x14ac:dyDescent="0.4">
      <c r="A165" s="89" t="s">
        <v>100</v>
      </c>
      <c r="B165" s="89" t="s">
        <v>172</v>
      </c>
      <c r="C165" s="89" t="s">
        <v>544</v>
      </c>
      <c r="D165" s="89" t="s">
        <v>76</v>
      </c>
      <c r="E165" s="89" t="s">
        <v>77</v>
      </c>
      <c r="F165" s="93">
        <f>INDEX(F_Outputs_Prep!$B$4:$AH$327,MATCH(F_Outputs!$A165&amp;F_Outputs!$B165,F_Outputs_Prep!$I$4:$I$327,0),MATCH(F_Outputs!F$2,F_Outputs_Prep!$B$4:$AH$4,0))</f>
        <v>18443</v>
      </c>
      <c r="G165" s="93">
        <f>INDEX(F_Outputs_Prep!$B$4:$AH$327,MATCH(F_Outputs!$A165&amp;F_Outputs!$B165,F_Outputs_Prep!$I$4:$I$327,0),MATCH(F_Outputs!G$2,F_Outputs_Prep!$B$4:$AH$4,0))</f>
        <v>14713</v>
      </c>
      <c r="H165" s="93">
        <f>INDEX(F_Outputs_Prep!$B$4:$AH$327,MATCH(F_Outputs!$A165&amp;F_Outputs!$B165,F_Outputs_Prep!$I$4:$I$327,0),MATCH(F_Outputs!H$2,F_Outputs_Prep!$B$4:$AH$4,0))</f>
        <v>8014</v>
      </c>
      <c r="I165" s="93">
        <f>INDEX(F_Outputs_Prep!$B$4:$AH$327,MATCH(F_Outputs!$A165&amp;F_Outputs!$B165,F_Outputs_Prep!$I$4:$I$327,0),MATCH(F_Outputs!I$2,F_Outputs_Prep!$B$4:$AH$4,0))</f>
        <v>16990</v>
      </c>
      <c r="J165" s="93" t="str">
        <f>INDEX(F_Outputs_Prep!$B$4:$AH$327,MATCH(F_Outputs!$A165&amp;F_Outputs!$B165,F_Outputs_Prep!$I$4:$I$327,0),MATCH(F_Outputs!J$2,F_Outputs_Prep!$B$4:$AH$4,0))</f>
        <v>##BLANK</v>
      </c>
      <c r="K165" s="93" t="str">
        <f>INDEX(F_Outputs_Prep!$B$4:$AH$327,MATCH(F_Outputs!$A165&amp;F_Outputs!$B165,F_Outputs_Prep!$I$4:$I$327,0),MATCH(F_Outputs!K$2,F_Outputs_Prep!$B$4:$AH$4,0))</f>
        <v>##BLANK</v>
      </c>
      <c r="L165" s="93" t="str">
        <f>INDEX(F_Outputs_Prep!$B$4:$AH$327,MATCH(F_Outputs!$A165&amp;F_Outputs!$B165,F_Outputs_Prep!$I$4:$I$327,0),MATCH(F_Outputs!L$2,F_Outputs_Prep!$B$4:$AH$4,0))</f>
        <v>##BLANK</v>
      </c>
      <c r="M165" s="93" t="str">
        <f>INDEX(F_Outputs_Prep!$B$4:$AH$327,MATCH(F_Outputs!$A165&amp;F_Outputs!$B165,F_Outputs_Prep!$I$4:$I$327,0),MATCH(F_Outputs!M$2,F_Outputs_Prep!$B$4:$AH$4,0))</f>
        <v>##BLANK</v>
      </c>
      <c r="N165" s="93" t="str">
        <f>INDEX(F_Outputs_Prep!$B$4:$AH$327,MATCH(F_Outputs!$A165&amp;F_Outputs!$B165,F_Outputs_Prep!$I$4:$I$327,0),MATCH(F_Outputs!N$2,F_Outputs_Prep!$B$4:$AH$4,0))</f>
        <v>##BLANK</v>
      </c>
      <c r="O165" s="93" t="str">
        <f>INDEX(F_Outputs_Prep!$B$4:$AH$327,MATCH(F_Outputs!$A165&amp;F_Outputs!$B165,F_Outputs_Prep!$I$4:$I$327,0),MATCH(F_Outputs!O$2,F_Outputs_Prep!$B$4:$AH$4,0))</f>
        <v>##BLANK</v>
      </c>
    </row>
    <row r="166" spans="1:15" x14ac:dyDescent="0.4">
      <c r="A166" s="89" t="s">
        <v>100</v>
      </c>
      <c r="B166" s="89" t="s">
        <v>188</v>
      </c>
      <c r="C166" s="89" t="s">
        <v>545</v>
      </c>
      <c r="D166" s="89" t="s">
        <v>76</v>
      </c>
      <c r="E166" s="89" t="s">
        <v>77</v>
      </c>
      <c r="F166" s="93">
        <f>INDEX(F_Outputs_Prep!$B$4:$AH$327,MATCH(F_Outputs!$A166&amp;F_Outputs!$B166,F_Outputs_Prep!$I$4:$I$327,0),MATCH(F_Outputs!F$2,F_Outputs_Prep!$B$4:$AH$4,0))</f>
        <v>463</v>
      </c>
      <c r="G166" s="93">
        <f>INDEX(F_Outputs_Prep!$B$4:$AH$327,MATCH(F_Outputs!$A166&amp;F_Outputs!$B166,F_Outputs_Prep!$I$4:$I$327,0),MATCH(F_Outputs!G$2,F_Outputs_Prep!$B$4:$AH$4,0))</f>
        <v>461</v>
      </c>
      <c r="H166" s="93">
        <f>INDEX(F_Outputs_Prep!$B$4:$AH$327,MATCH(F_Outputs!$A166&amp;F_Outputs!$B166,F_Outputs_Prep!$I$4:$I$327,0),MATCH(F_Outputs!H$2,F_Outputs_Prep!$B$4:$AH$4,0))</f>
        <v>472</v>
      </c>
      <c r="I166" s="93">
        <f>INDEX(F_Outputs_Prep!$B$4:$AH$327,MATCH(F_Outputs!$A166&amp;F_Outputs!$B166,F_Outputs_Prep!$I$4:$I$327,0),MATCH(F_Outputs!I$2,F_Outputs_Prep!$B$4:$AH$4,0))</f>
        <v>610</v>
      </c>
      <c r="J166" s="93" t="str">
        <f>INDEX(F_Outputs_Prep!$B$4:$AH$327,MATCH(F_Outputs!$A166&amp;F_Outputs!$B166,F_Outputs_Prep!$I$4:$I$327,0),MATCH(F_Outputs!J$2,F_Outputs_Prep!$B$4:$AH$4,0))</f>
        <v>##BLANK</v>
      </c>
      <c r="K166" s="93" t="str">
        <f>INDEX(F_Outputs_Prep!$B$4:$AH$327,MATCH(F_Outputs!$A166&amp;F_Outputs!$B166,F_Outputs_Prep!$I$4:$I$327,0),MATCH(F_Outputs!K$2,F_Outputs_Prep!$B$4:$AH$4,0))</f>
        <v>##BLANK</v>
      </c>
      <c r="L166" s="93" t="str">
        <f>INDEX(F_Outputs_Prep!$B$4:$AH$327,MATCH(F_Outputs!$A166&amp;F_Outputs!$B166,F_Outputs_Prep!$I$4:$I$327,0),MATCH(F_Outputs!L$2,F_Outputs_Prep!$B$4:$AH$4,0))</f>
        <v>##BLANK</v>
      </c>
      <c r="M166" s="93" t="str">
        <f>INDEX(F_Outputs_Prep!$B$4:$AH$327,MATCH(F_Outputs!$A166&amp;F_Outputs!$B166,F_Outputs_Prep!$I$4:$I$327,0),MATCH(F_Outputs!M$2,F_Outputs_Prep!$B$4:$AH$4,0))</f>
        <v>##BLANK</v>
      </c>
      <c r="N166" s="93" t="str">
        <f>INDEX(F_Outputs_Prep!$B$4:$AH$327,MATCH(F_Outputs!$A166&amp;F_Outputs!$B166,F_Outputs_Prep!$I$4:$I$327,0),MATCH(F_Outputs!N$2,F_Outputs_Prep!$B$4:$AH$4,0))</f>
        <v>##BLANK</v>
      </c>
      <c r="O166" s="93" t="str">
        <f>INDEX(F_Outputs_Prep!$B$4:$AH$327,MATCH(F_Outputs!$A166&amp;F_Outputs!$B166,F_Outputs_Prep!$I$4:$I$327,0),MATCH(F_Outputs!O$2,F_Outputs_Prep!$B$4:$AH$4,0))</f>
        <v>##BLANK</v>
      </c>
    </row>
    <row r="167" spans="1:15" x14ac:dyDescent="0.4">
      <c r="A167" s="89" t="s">
        <v>100</v>
      </c>
      <c r="B167" s="89" t="s">
        <v>198</v>
      </c>
      <c r="C167" s="89" t="s">
        <v>546</v>
      </c>
      <c r="D167" s="89" t="s">
        <v>91</v>
      </c>
      <c r="E167" s="89" t="s">
        <v>77</v>
      </c>
      <c r="F167" s="93">
        <f>INDEX(F_Outputs_Prep!$B$4:$AH$327,MATCH(F_Outputs!$A167&amp;F_Outputs!$B167,F_Outputs_Prep!$I$4:$I$327,0),MATCH(F_Outputs!F$2,F_Outputs_Prep!$B$4:$AH$4,0))</f>
        <v>0</v>
      </c>
      <c r="G167" s="93">
        <f>INDEX(F_Outputs_Prep!$B$4:$AH$327,MATCH(F_Outputs!$A167&amp;F_Outputs!$B167,F_Outputs_Prep!$I$4:$I$327,0),MATCH(F_Outputs!G$2,F_Outputs_Prep!$B$4:$AH$4,0))</f>
        <v>0.61399999999999999</v>
      </c>
      <c r="H167" s="93">
        <f>INDEX(F_Outputs_Prep!$B$4:$AH$327,MATCH(F_Outputs!$A167&amp;F_Outputs!$B167,F_Outputs_Prep!$I$4:$I$327,0),MATCH(F_Outputs!H$2,F_Outputs_Prep!$B$4:$AH$4,0))</f>
        <v>0.61619999999999997</v>
      </c>
      <c r="I167" s="93">
        <f>INDEX(F_Outputs_Prep!$B$4:$AH$327,MATCH(F_Outputs!$A167&amp;F_Outputs!$B167,F_Outputs_Prep!$I$4:$I$327,0),MATCH(F_Outputs!I$2,F_Outputs_Prep!$B$4:$AH$4,0))</f>
        <v>0.90300000000000002</v>
      </c>
      <c r="J167" s="93" t="str">
        <f>INDEX(F_Outputs_Prep!$B$4:$AH$327,MATCH(F_Outputs!$A167&amp;F_Outputs!$B167,F_Outputs_Prep!$I$4:$I$327,0),MATCH(F_Outputs!J$2,F_Outputs_Prep!$B$4:$AH$4,0))</f>
        <v>##BLANK</v>
      </c>
      <c r="K167" s="93" t="str">
        <f>INDEX(F_Outputs_Prep!$B$4:$AH$327,MATCH(F_Outputs!$A167&amp;F_Outputs!$B167,F_Outputs_Prep!$I$4:$I$327,0),MATCH(F_Outputs!K$2,F_Outputs_Prep!$B$4:$AH$4,0))</f>
        <v>##BLANK</v>
      </c>
      <c r="L167" s="93" t="str">
        <f>INDEX(F_Outputs_Prep!$B$4:$AH$327,MATCH(F_Outputs!$A167&amp;F_Outputs!$B167,F_Outputs_Prep!$I$4:$I$327,0),MATCH(F_Outputs!L$2,F_Outputs_Prep!$B$4:$AH$4,0))</f>
        <v>##BLANK</v>
      </c>
      <c r="M167" s="93" t="str">
        <f>INDEX(F_Outputs_Prep!$B$4:$AH$327,MATCH(F_Outputs!$A167&amp;F_Outputs!$B167,F_Outputs_Prep!$I$4:$I$327,0),MATCH(F_Outputs!M$2,F_Outputs_Prep!$B$4:$AH$4,0))</f>
        <v>##BLANK</v>
      </c>
      <c r="N167" s="93" t="str">
        <f>INDEX(F_Outputs_Prep!$B$4:$AH$327,MATCH(F_Outputs!$A167&amp;F_Outputs!$B167,F_Outputs_Prep!$I$4:$I$327,0),MATCH(F_Outputs!N$2,F_Outputs_Prep!$B$4:$AH$4,0))</f>
        <v>##BLANK</v>
      </c>
      <c r="O167" s="93" t="str">
        <f>INDEX(F_Outputs_Prep!$B$4:$AH$327,MATCH(F_Outputs!$A167&amp;F_Outputs!$B167,F_Outputs_Prep!$I$4:$I$327,0),MATCH(F_Outputs!O$2,F_Outputs_Prep!$B$4:$AH$4,0))</f>
        <v>##BLANK</v>
      </c>
    </row>
    <row r="168" spans="1:15" x14ac:dyDescent="0.4">
      <c r="A168" s="89" t="s">
        <v>100</v>
      </c>
      <c r="B168" s="89" t="s">
        <v>555</v>
      </c>
      <c r="C168" s="89" t="s">
        <v>556</v>
      </c>
      <c r="D168" s="89" t="s">
        <v>330</v>
      </c>
      <c r="E168" s="89" t="s">
        <v>77</v>
      </c>
      <c r="F168" s="93" t="s">
        <v>557</v>
      </c>
      <c r="G168" s="93" t="s">
        <v>557</v>
      </c>
      <c r="H168" s="93" t="s">
        <v>557</v>
      </c>
      <c r="I168" s="93" t="s">
        <v>557</v>
      </c>
      <c r="J168" s="93" t="s">
        <v>557</v>
      </c>
      <c r="K168" s="93" t="s">
        <v>557</v>
      </c>
      <c r="L168" s="93" t="s">
        <v>557</v>
      </c>
      <c r="M168" s="93" t="s">
        <v>557</v>
      </c>
      <c r="N168" s="93" t="s">
        <v>557</v>
      </c>
      <c r="O168" s="93" t="s">
        <v>557</v>
      </c>
    </row>
    <row r="169" spans="1:15" x14ac:dyDescent="0.4">
      <c r="A169" s="89" t="s">
        <v>100</v>
      </c>
      <c r="B169" s="89" t="s">
        <v>558</v>
      </c>
      <c r="C169" s="89" t="s">
        <v>559</v>
      </c>
      <c r="D169" s="89" t="s">
        <v>330</v>
      </c>
      <c r="E169" s="89" t="s">
        <v>77</v>
      </c>
      <c r="F169" s="93" t="s">
        <v>560</v>
      </c>
      <c r="G169" s="93" t="s">
        <v>560</v>
      </c>
      <c r="H169" s="93" t="s">
        <v>560</v>
      </c>
      <c r="I169" s="93" t="s">
        <v>560</v>
      </c>
      <c r="J169" s="93" t="s">
        <v>560</v>
      </c>
      <c r="K169" s="93" t="s">
        <v>560</v>
      </c>
      <c r="L169" s="93" t="s">
        <v>560</v>
      </c>
      <c r="M169" s="93" t="s">
        <v>560</v>
      </c>
      <c r="N169" s="93" t="s">
        <v>560</v>
      </c>
      <c r="O169" s="93" t="s">
        <v>560</v>
      </c>
    </row>
    <row r="170" spans="1:15" x14ac:dyDescent="0.4">
      <c r="A170" s="89" t="s">
        <v>100</v>
      </c>
      <c r="B170" s="89" t="s">
        <v>561</v>
      </c>
      <c r="C170" s="89" t="s">
        <v>562</v>
      </c>
      <c r="D170" s="89" t="s">
        <v>330</v>
      </c>
      <c r="E170" s="89" t="s">
        <v>77</v>
      </c>
      <c r="F170" s="93" t="s">
        <v>550</v>
      </c>
      <c r="G170" s="93" t="s">
        <v>550</v>
      </c>
      <c r="H170" s="93" t="s">
        <v>550</v>
      </c>
      <c r="I170" s="93" t="s">
        <v>550</v>
      </c>
      <c r="J170" s="93" t="s">
        <v>550</v>
      </c>
      <c r="K170" s="93" t="s">
        <v>550</v>
      </c>
      <c r="L170" s="93" t="s">
        <v>550</v>
      </c>
      <c r="M170" s="93" t="s">
        <v>550</v>
      </c>
      <c r="N170" s="93" t="s">
        <v>550</v>
      </c>
      <c r="O170" s="93" t="s">
        <v>550</v>
      </c>
    </row>
    <row r="171" spans="1:15" x14ac:dyDescent="0.4">
      <c r="A171" s="89" t="s">
        <v>100</v>
      </c>
      <c r="B171" s="89" t="s">
        <v>563</v>
      </c>
      <c r="C171" s="89" t="s">
        <v>564</v>
      </c>
      <c r="D171" s="89" t="s">
        <v>565</v>
      </c>
      <c r="E171" s="89" t="s">
        <v>77</v>
      </c>
      <c r="F171" s="93">
        <v>0</v>
      </c>
      <c r="G171" s="93">
        <v>0</v>
      </c>
      <c r="H171" s="93">
        <v>0</v>
      </c>
      <c r="I171" s="93">
        <v>0</v>
      </c>
      <c r="J171" s="93">
        <v>0</v>
      </c>
      <c r="K171" s="93">
        <v>0</v>
      </c>
      <c r="L171" s="93">
        <v>0</v>
      </c>
      <c r="M171" s="93">
        <v>0</v>
      </c>
      <c r="N171" s="93">
        <v>0</v>
      </c>
      <c r="O171" s="93">
        <v>0</v>
      </c>
    </row>
    <row r="172" spans="1:15" x14ac:dyDescent="0.4">
      <c r="A172" s="89" t="s">
        <v>101</v>
      </c>
      <c r="B172" s="89" t="s">
        <v>254</v>
      </c>
      <c r="C172" s="89" t="s">
        <v>171</v>
      </c>
      <c r="D172" s="89" t="s">
        <v>76</v>
      </c>
      <c r="E172" s="89" t="s">
        <v>77</v>
      </c>
      <c r="F172" s="126" t="str">
        <f>INDEX(F_Outputs_Prep!$B$4:$AH$327,MATCH(F_Outputs!$A172&amp;F_Outputs!$B172,F_Outputs_Prep!$I$4:$I$327,0),MATCH(F_Outputs!F$2,F_Outputs_Prep!$B$4:$AH$4,0))</f>
        <v>##BLANK</v>
      </c>
      <c r="G172" s="126" t="str">
        <f>INDEX(F_Outputs_Prep!$B$4:$AH$327,MATCH(F_Outputs!$A172&amp;F_Outputs!$B172,F_Outputs_Prep!$I$4:$I$327,0),MATCH(F_Outputs!G$2,F_Outputs_Prep!$B$4:$AH$4,0))</f>
        <v>##BLANK</v>
      </c>
      <c r="H172" s="126" t="str">
        <f>INDEX(F_Outputs_Prep!$B$4:$AH$327,MATCH(F_Outputs!$A172&amp;F_Outputs!$B172,F_Outputs_Prep!$I$4:$I$327,0),MATCH(F_Outputs!H$2,F_Outputs_Prep!$B$4:$AH$4,0))</f>
        <v>##BLANK</v>
      </c>
      <c r="I172" s="126" t="str">
        <f>INDEX(F_Outputs_Prep!$B$4:$AH$327,MATCH(F_Outputs!$A172&amp;F_Outputs!$B172,F_Outputs_Prep!$I$4:$I$327,0),MATCH(F_Outputs!I$2,F_Outputs_Prep!$B$4:$AH$4,0))</f>
        <v>##BLANK</v>
      </c>
      <c r="J172" s="126" t="str">
        <f>INDEX(F_Outputs_Prep!$B$4:$AH$327,MATCH(F_Outputs!$A172&amp;F_Outputs!$B172,F_Outputs_Prep!$I$4:$I$327,0),MATCH(F_Outputs!J$2,F_Outputs_Prep!$B$4:$AH$4,0))</f>
        <v>##BLANK</v>
      </c>
      <c r="K172" s="126">
        <f>INDEX(F_Outputs_Prep!$B$4:$AH$327,MATCH(F_Outputs!$A172&amp;F_Outputs!$B172,F_Outputs_Prep!$I$4:$I$327,0),MATCH(F_Outputs!K$2,F_Outputs_Prep!$B$4:$AH$4,0))</f>
        <v>59735</v>
      </c>
      <c r="L172" s="126">
        <f>INDEX(F_Outputs_Prep!$B$4:$AH$327,MATCH(F_Outputs!$A172&amp;F_Outputs!$B172,F_Outputs_Prep!$I$4:$I$327,0),MATCH(F_Outputs!L$2,F_Outputs_Prep!$B$4:$AH$4,0))</f>
        <v>57242</v>
      </c>
      <c r="M172" s="126">
        <f>INDEX(F_Outputs_Prep!$B$4:$AH$327,MATCH(F_Outputs!$A172&amp;F_Outputs!$B172,F_Outputs_Prep!$I$4:$I$327,0),MATCH(F_Outputs!M$2,F_Outputs_Prep!$B$4:$AH$4,0))</f>
        <v>54045</v>
      </c>
      <c r="N172" s="126">
        <f>INDEX(F_Outputs_Prep!$B$4:$AH$327,MATCH(F_Outputs!$A172&amp;F_Outputs!$B172,F_Outputs_Prep!$I$4:$I$327,0),MATCH(F_Outputs!N$2,F_Outputs_Prep!$B$4:$AH$4,0))</f>
        <v>49942</v>
      </c>
      <c r="O172" s="126">
        <f>INDEX(F_Outputs_Prep!$B$4:$AH$327,MATCH(F_Outputs!$A172&amp;F_Outputs!$B172,F_Outputs_Prep!$I$4:$I$327,0),MATCH(F_Outputs!O$2,F_Outputs_Prep!$B$4:$AH$4,0))</f>
        <v>40149</v>
      </c>
    </row>
    <row r="173" spans="1:15" x14ac:dyDescent="0.4">
      <c r="A173" s="89" t="s">
        <v>101</v>
      </c>
      <c r="B173" s="89" t="s">
        <v>255</v>
      </c>
      <c r="C173" s="89" t="s">
        <v>207</v>
      </c>
      <c r="D173" s="89" t="s">
        <v>76</v>
      </c>
      <c r="E173" s="89" t="s">
        <v>77</v>
      </c>
      <c r="F173" s="126" t="str">
        <f>INDEX(F_Outputs_Prep!$B$4:$AH$327,MATCH(F_Outputs!$A173&amp;F_Outputs!$B173,F_Outputs_Prep!$I$4:$I$327,0),MATCH(F_Outputs!F$2,F_Outputs_Prep!$B$4:$AH$4,0))</f>
        <v>##BLANK</v>
      </c>
      <c r="G173" s="126" t="str">
        <f>INDEX(F_Outputs_Prep!$B$4:$AH$327,MATCH(F_Outputs!$A173&amp;F_Outputs!$B173,F_Outputs_Prep!$I$4:$I$327,0),MATCH(F_Outputs!G$2,F_Outputs_Prep!$B$4:$AH$4,0))</f>
        <v>##BLANK</v>
      </c>
      <c r="H173" s="126" t="str">
        <f>INDEX(F_Outputs_Prep!$B$4:$AH$327,MATCH(F_Outputs!$A173&amp;F_Outputs!$B173,F_Outputs_Prep!$I$4:$I$327,0),MATCH(F_Outputs!H$2,F_Outputs_Prep!$B$4:$AH$4,0))</f>
        <v>##BLANK</v>
      </c>
      <c r="I173" s="126" t="str">
        <f>INDEX(F_Outputs_Prep!$B$4:$AH$327,MATCH(F_Outputs!$A173&amp;F_Outputs!$B173,F_Outputs_Prep!$I$4:$I$327,0),MATCH(F_Outputs!I$2,F_Outputs_Prep!$B$4:$AH$4,0))</f>
        <v>##BLANK</v>
      </c>
      <c r="J173" s="126" t="str">
        <f>INDEX(F_Outputs_Prep!$B$4:$AH$327,MATCH(F_Outputs!$A173&amp;F_Outputs!$B173,F_Outputs_Prep!$I$4:$I$327,0),MATCH(F_Outputs!J$2,F_Outputs_Prep!$B$4:$AH$4,0))</f>
        <v>##BLANK</v>
      </c>
      <c r="K173" s="126">
        <f>INDEX(F_Outputs_Prep!$B$4:$AH$327,MATCH(F_Outputs!$A173&amp;F_Outputs!$B173,F_Outputs_Prep!$I$4:$I$327,0),MATCH(F_Outputs!K$2,F_Outputs_Prep!$B$4:$AH$4,0))</f>
        <v>2267</v>
      </c>
      <c r="L173" s="126">
        <f>INDEX(F_Outputs_Prep!$B$4:$AH$327,MATCH(F_Outputs!$A173&amp;F_Outputs!$B173,F_Outputs_Prep!$I$4:$I$327,0),MATCH(F_Outputs!L$2,F_Outputs_Prep!$B$4:$AH$4,0))</f>
        <v>2267</v>
      </c>
      <c r="M173" s="126">
        <f>INDEX(F_Outputs_Prep!$B$4:$AH$327,MATCH(F_Outputs!$A173&amp;F_Outputs!$B173,F_Outputs_Prep!$I$4:$I$327,0),MATCH(F_Outputs!M$2,F_Outputs_Prep!$B$4:$AH$4,0))</f>
        <v>2267</v>
      </c>
      <c r="N173" s="126">
        <f>INDEX(F_Outputs_Prep!$B$4:$AH$327,MATCH(F_Outputs!$A173&amp;F_Outputs!$B173,F_Outputs_Prep!$I$4:$I$327,0),MATCH(F_Outputs!N$2,F_Outputs_Prep!$B$4:$AH$4,0))</f>
        <v>2267</v>
      </c>
      <c r="O173" s="126">
        <f>INDEX(F_Outputs_Prep!$B$4:$AH$327,MATCH(F_Outputs!$A173&amp;F_Outputs!$B173,F_Outputs_Prep!$I$4:$I$327,0),MATCH(F_Outputs!O$2,F_Outputs_Prep!$B$4:$AH$4,0))</f>
        <v>2267</v>
      </c>
    </row>
    <row r="174" spans="1:15" x14ac:dyDescent="0.4">
      <c r="A174" s="89" t="s">
        <v>101</v>
      </c>
      <c r="B174" s="89" t="s">
        <v>250</v>
      </c>
      <c r="C174" s="89" t="s">
        <v>252</v>
      </c>
      <c r="D174" s="89" t="s">
        <v>76</v>
      </c>
      <c r="E174" s="89" t="s">
        <v>77</v>
      </c>
      <c r="F174" s="126" t="str">
        <f>INDEX(F_Outputs_Prep!$B$4:$AH$327,MATCH(F_Outputs!$A174&amp;F_Outputs!$B174,F_Outputs_Prep!$I$4:$I$327,0),MATCH(F_Outputs!F$2,F_Outputs_Prep!$B$4:$AH$4,0))</f>
        <v>##BLANK</v>
      </c>
      <c r="G174" s="126" t="str">
        <f>INDEX(F_Outputs_Prep!$B$4:$AH$327,MATCH(F_Outputs!$A174&amp;F_Outputs!$B174,F_Outputs_Prep!$I$4:$I$327,0),MATCH(F_Outputs!G$2,F_Outputs_Prep!$B$4:$AH$4,0))</f>
        <v>##BLANK</v>
      </c>
      <c r="H174" s="126" t="str">
        <f>INDEX(F_Outputs_Prep!$B$4:$AH$327,MATCH(F_Outputs!$A174&amp;F_Outputs!$B174,F_Outputs_Prep!$I$4:$I$327,0),MATCH(F_Outputs!H$2,F_Outputs_Prep!$B$4:$AH$4,0))</f>
        <v>##BLANK</v>
      </c>
      <c r="I174" s="126" t="str">
        <f>INDEX(F_Outputs_Prep!$B$4:$AH$327,MATCH(F_Outputs!$A174&amp;F_Outputs!$B174,F_Outputs_Prep!$I$4:$I$327,0),MATCH(F_Outputs!I$2,F_Outputs_Prep!$B$4:$AH$4,0))</f>
        <v>##BLANK</v>
      </c>
      <c r="J174" s="126" t="str">
        <f>INDEX(F_Outputs_Prep!$B$4:$AH$327,MATCH(F_Outputs!$A174&amp;F_Outputs!$B174,F_Outputs_Prep!$I$4:$I$327,0),MATCH(F_Outputs!J$2,F_Outputs_Prep!$B$4:$AH$4,0))</f>
        <v>##BLANK</v>
      </c>
      <c r="K174" s="126" t="str">
        <f>INDEX(F_Outputs_Prep!$B$4:$AH$327,MATCH(F_Outputs!$A174&amp;F_Outputs!$B174,F_Outputs_Prep!$I$4:$I$327,0),MATCH(F_Outputs!K$2,F_Outputs_Prep!$B$4:$AH$4,0))</f>
        <v>##BLANK</v>
      </c>
      <c r="L174" s="126" t="str">
        <f>INDEX(F_Outputs_Prep!$B$4:$AH$327,MATCH(F_Outputs!$A174&amp;F_Outputs!$B174,F_Outputs_Prep!$I$4:$I$327,0),MATCH(F_Outputs!L$2,F_Outputs_Prep!$B$4:$AH$4,0))</f>
        <v>##BLANK</v>
      </c>
      <c r="M174" s="126" t="str">
        <f>INDEX(F_Outputs_Prep!$B$4:$AH$327,MATCH(F_Outputs!$A174&amp;F_Outputs!$B174,F_Outputs_Prep!$I$4:$I$327,0),MATCH(F_Outputs!M$2,F_Outputs_Prep!$B$4:$AH$4,0))</f>
        <v>##BLANK</v>
      </c>
      <c r="N174" s="126" t="str">
        <f>INDEX(F_Outputs_Prep!$B$4:$AH$327,MATCH(F_Outputs!$A174&amp;F_Outputs!$B174,F_Outputs_Prep!$I$4:$I$327,0),MATCH(F_Outputs!N$2,F_Outputs_Prep!$B$4:$AH$4,0))</f>
        <v>##BLANK</v>
      </c>
      <c r="O174" s="126" t="str">
        <f>INDEX(F_Outputs_Prep!$B$4:$AH$327,MATCH(F_Outputs!$A174&amp;F_Outputs!$B174,F_Outputs_Prep!$I$4:$I$327,0),MATCH(F_Outputs!O$2,F_Outputs_Prep!$B$4:$AH$4,0))</f>
        <v>##BLANK</v>
      </c>
    </row>
    <row r="175" spans="1:15" x14ac:dyDescent="0.4">
      <c r="A175" s="89" t="s">
        <v>101</v>
      </c>
      <c r="B175" s="89" t="s">
        <v>253</v>
      </c>
      <c r="C175" s="89" t="s">
        <v>208</v>
      </c>
      <c r="D175" s="89" t="s">
        <v>91</v>
      </c>
      <c r="E175" s="89" t="s">
        <v>77</v>
      </c>
      <c r="F175" s="126" t="str">
        <f>INDEX(F_Outputs_Prep!$B$4:$AH$327,MATCH(F_Outputs!$A175&amp;F_Outputs!$B175,F_Outputs_Prep!$I$4:$I$327,0),MATCH(F_Outputs!F$2,F_Outputs_Prep!$B$4:$AH$4,0))</f>
        <v>##BLANK</v>
      </c>
      <c r="G175" s="126" t="str">
        <f>INDEX(F_Outputs_Prep!$B$4:$AH$327,MATCH(F_Outputs!$A175&amp;F_Outputs!$B175,F_Outputs_Prep!$I$4:$I$327,0),MATCH(F_Outputs!G$2,F_Outputs_Prep!$B$4:$AH$4,0))</f>
        <v>##BLANK</v>
      </c>
      <c r="H175" s="126" t="str">
        <f>INDEX(F_Outputs_Prep!$B$4:$AH$327,MATCH(F_Outputs!$A175&amp;F_Outputs!$B175,F_Outputs_Prep!$I$4:$I$327,0),MATCH(F_Outputs!H$2,F_Outputs_Prep!$B$4:$AH$4,0))</f>
        <v>##BLANK</v>
      </c>
      <c r="I175" s="126" t="str">
        <f>INDEX(F_Outputs_Prep!$B$4:$AH$327,MATCH(F_Outputs!$A175&amp;F_Outputs!$B175,F_Outputs_Prep!$I$4:$I$327,0),MATCH(F_Outputs!I$2,F_Outputs_Prep!$B$4:$AH$4,0))</f>
        <v>##BLANK</v>
      </c>
      <c r="J175" s="126" t="str">
        <f>INDEX(F_Outputs_Prep!$B$4:$AH$327,MATCH(F_Outputs!$A175&amp;F_Outputs!$B175,F_Outputs_Prep!$I$4:$I$327,0),MATCH(F_Outputs!J$2,F_Outputs_Prep!$B$4:$AH$4,0))</f>
        <v>##BLANK</v>
      </c>
      <c r="K175" s="126">
        <f>INDEX(F_Outputs_Prep!$B$4:$AH$327,MATCH(F_Outputs!$A175&amp;F_Outputs!$B175,F_Outputs_Prep!$I$4:$I$327,0),MATCH(F_Outputs!K$2,F_Outputs_Prep!$B$4:$AH$4,0))</f>
        <v>0.97</v>
      </c>
      <c r="L175" s="126">
        <f>INDEX(F_Outputs_Prep!$B$4:$AH$327,MATCH(F_Outputs!$A175&amp;F_Outputs!$B175,F_Outputs_Prep!$I$4:$I$327,0),MATCH(F_Outputs!L$2,F_Outputs_Prep!$B$4:$AH$4,0))</f>
        <v>0.97250000000000003</v>
      </c>
      <c r="M175" s="126">
        <f>INDEX(F_Outputs_Prep!$B$4:$AH$327,MATCH(F_Outputs!$A175&amp;F_Outputs!$B175,F_Outputs_Prep!$I$4:$I$327,0),MATCH(F_Outputs!M$2,F_Outputs_Prep!$B$4:$AH$4,0))</f>
        <v>0.97499999999999998</v>
      </c>
      <c r="N175" s="126">
        <f>INDEX(F_Outputs_Prep!$B$4:$AH$327,MATCH(F_Outputs!$A175&amp;F_Outputs!$B175,F_Outputs_Prep!$I$4:$I$327,0),MATCH(F_Outputs!N$2,F_Outputs_Prep!$B$4:$AH$4,0))</f>
        <v>0.97750000000000004</v>
      </c>
      <c r="O175" s="126">
        <f>INDEX(F_Outputs_Prep!$B$4:$AH$327,MATCH(F_Outputs!$A175&amp;F_Outputs!$B175,F_Outputs_Prep!$I$4:$I$327,0),MATCH(F_Outputs!O$2,F_Outputs_Prep!$B$4:$AH$4,0))</f>
        <v>0.97999999999999976</v>
      </c>
    </row>
    <row r="176" spans="1:15" x14ac:dyDescent="0.4">
      <c r="A176" s="89" t="s">
        <v>101</v>
      </c>
      <c r="B176" s="89" t="s">
        <v>521</v>
      </c>
      <c r="C176" s="89" t="s">
        <v>541</v>
      </c>
      <c r="D176" s="89" t="s">
        <v>527</v>
      </c>
      <c r="E176" s="89" t="s">
        <v>77</v>
      </c>
      <c r="F176" s="126" t="str">
        <f>INDEX(F_Outputs_Prep!$B$4:$AH$327,MATCH(F_Outputs!$A176&amp;F_Outputs!$B176,F_Outputs_Prep!$I$4:$I$327,0),MATCH(F_Outputs!F$2,F_Outputs_Prep!$B$4:$AH$4,0))</f>
        <v>##BLANK</v>
      </c>
      <c r="G176" s="126" t="str">
        <f>INDEX(F_Outputs_Prep!$B$4:$AH$327,MATCH(F_Outputs!$A176&amp;F_Outputs!$B176,F_Outputs_Prep!$I$4:$I$327,0),MATCH(F_Outputs!G$2,F_Outputs_Prep!$B$4:$AH$4,0))</f>
        <v>##BLANK</v>
      </c>
      <c r="H176" s="126" t="str">
        <f>INDEX(F_Outputs_Prep!$B$4:$AH$327,MATCH(F_Outputs!$A176&amp;F_Outputs!$B176,F_Outputs_Prep!$I$4:$I$327,0),MATCH(F_Outputs!H$2,F_Outputs_Prep!$B$4:$AH$4,0))</f>
        <v>##BLANK</v>
      </c>
      <c r="I176" s="126" t="str">
        <f>INDEX(F_Outputs_Prep!$B$4:$AH$327,MATCH(F_Outputs!$A176&amp;F_Outputs!$B176,F_Outputs_Prep!$I$4:$I$327,0),MATCH(F_Outputs!I$2,F_Outputs_Prep!$B$4:$AH$4,0))</f>
        <v>##BLANK</v>
      </c>
      <c r="J176" s="126" t="str">
        <f>INDEX(F_Outputs_Prep!$B$4:$AH$327,MATCH(F_Outputs!$A176&amp;F_Outputs!$B176,F_Outputs_Prep!$I$4:$I$327,0),MATCH(F_Outputs!J$2,F_Outputs_Prep!$B$4:$AH$4,0))</f>
        <v>##BLANK</v>
      </c>
      <c r="K176" s="126">
        <f>INDEX(F_Outputs_Prep!$B$4:$AH$327,MATCH(F_Outputs!$A176&amp;F_Outputs!$B176,F_Outputs_Prep!$I$4:$I$327,0),MATCH(F_Outputs!K$2,F_Outputs_Prep!$B$4:$AH$4,0))</f>
        <v>3.0000000000000027</v>
      </c>
      <c r="L176" s="126">
        <f>INDEX(F_Outputs_Prep!$B$4:$AH$327,MATCH(F_Outputs!$A176&amp;F_Outputs!$B176,F_Outputs_Prep!$I$4:$I$327,0),MATCH(F_Outputs!L$2,F_Outputs_Prep!$B$4:$AH$4,0))</f>
        <v>2.7499999999999969</v>
      </c>
      <c r="M176" s="126">
        <f>INDEX(F_Outputs_Prep!$B$4:$AH$327,MATCH(F_Outputs!$A176&amp;F_Outputs!$B176,F_Outputs_Prep!$I$4:$I$327,0),MATCH(F_Outputs!M$2,F_Outputs_Prep!$B$4:$AH$4,0))</f>
        <v>2.5000000000000022</v>
      </c>
      <c r="N176" s="126">
        <f>INDEX(F_Outputs_Prep!$B$4:$AH$327,MATCH(F_Outputs!$A176&amp;F_Outputs!$B176,F_Outputs_Prep!$I$4:$I$327,0),MATCH(F_Outputs!N$2,F_Outputs_Prep!$B$4:$AH$4,0))</f>
        <v>2.2499999999999964</v>
      </c>
      <c r="O176" s="126">
        <f>INDEX(F_Outputs_Prep!$B$4:$AH$327,MATCH(F_Outputs!$A176&amp;F_Outputs!$B176,F_Outputs_Prep!$I$4:$I$327,0),MATCH(F_Outputs!O$2,F_Outputs_Prep!$B$4:$AH$4,0))</f>
        <v>2.000000000000024</v>
      </c>
    </row>
    <row r="177" spans="1:15" x14ac:dyDescent="0.4">
      <c r="A177" s="89" t="s">
        <v>101</v>
      </c>
      <c r="B177" s="89" t="s">
        <v>519</v>
      </c>
      <c r="C177" s="89" t="s">
        <v>542</v>
      </c>
      <c r="D177" s="89" t="s">
        <v>76</v>
      </c>
      <c r="E177" s="89" t="s">
        <v>77</v>
      </c>
      <c r="F177" s="126" t="str">
        <f>INDEX(F_Outputs_Prep!$B$4:$AH$327,MATCH(F_Outputs!$A177&amp;F_Outputs!$B177,F_Outputs_Prep!$I$4:$I$327,0),MATCH(F_Outputs!F$2,F_Outputs_Prep!$B$4:$AH$4,0))</f>
        <v>##BLANK</v>
      </c>
      <c r="G177" s="126" t="str">
        <f>INDEX(F_Outputs_Prep!$B$4:$AH$327,MATCH(F_Outputs!$A177&amp;F_Outputs!$B177,F_Outputs_Prep!$I$4:$I$327,0),MATCH(F_Outputs!G$2,F_Outputs_Prep!$B$4:$AH$4,0))</f>
        <v>##BLANK</v>
      </c>
      <c r="H177" s="126" t="str">
        <f>INDEX(F_Outputs_Prep!$B$4:$AH$327,MATCH(F_Outputs!$A177&amp;F_Outputs!$B177,F_Outputs_Prep!$I$4:$I$327,0),MATCH(F_Outputs!H$2,F_Outputs_Prep!$B$4:$AH$4,0))</f>
        <v>##BLANK</v>
      </c>
      <c r="I177" s="126" t="str">
        <f>INDEX(F_Outputs_Prep!$B$4:$AH$327,MATCH(F_Outputs!$A177&amp;F_Outputs!$B177,F_Outputs_Prep!$I$4:$I$327,0),MATCH(F_Outputs!I$2,F_Outputs_Prep!$B$4:$AH$4,0))</f>
        <v>##BLANK</v>
      </c>
      <c r="J177" s="126" t="str">
        <f>INDEX(F_Outputs_Prep!$B$4:$AH$327,MATCH(F_Outputs!$A177&amp;F_Outputs!$B177,F_Outputs_Prep!$I$4:$I$327,0),MATCH(F_Outputs!J$2,F_Outputs_Prep!$B$4:$AH$4,0))</f>
        <v>##BLANK</v>
      </c>
      <c r="K177" s="126">
        <f>INDEX(F_Outputs_Prep!$B$4:$AH$327,MATCH(F_Outputs!$A177&amp;F_Outputs!$B177,F_Outputs_Prep!$I$4:$I$327,0),MATCH(F_Outputs!K$2,F_Outputs_Prep!$B$4:$AH$4,0))</f>
        <v>26.35</v>
      </c>
      <c r="L177" s="126">
        <f>INDEX(F_Outputs_Prep!$B$4:$AH$327,MATCH(F_Outputs!$A177&amp;F_Outputs!$B177,F_Outputs_Prep!$I$4:$I$327,0),MATCH(F_Outputs!L$2,F_Outputs_Prep!$B$4:$AH$4,0))</f>
        <v>25.25</v>
      </c>
      <c r="M177" s="126">
        <f>INDEX(F_Outputs_Prep!$B$4:$AH$327,MATCH(F_Outputs!$A177&amp;F_Outputs!$B177,F_Outputs_Prep!$I$4:$I$327,0),MATCH(F_Outputs!M$2,F_Outputs_Prep!$B$4:$AH$4,0))</f>
        <v>23.84</v>
      </c>
      <c r="N177" s="126">
        <f>INDEX(F_Outputs_Prep!$B$4:$AH$327,MATCH(F_Outputs!$A177&amp;F_Outputs!$B177,F_Outputs_Prep!$I$4:$I$327,0),MATCH(F_Outputs!N$2,F_Outputs_Prep!$B$4:$AH$4,0))</f>
        <v>22.03</v>
      </c>
      <c r="O177" s="126">
        <f>INDEX(F_Outputs_Prep!$B$4:$AH$327,MATCH(F_Outputs!$A177&amp;F_Outputs!$B177,F_Outputs_Prep!$I$4:$I$327,0),MATCH(F_Outputs!O$2,F_Outputs_Prep!$B$4:$AH$4,0))</f>
        <v>17.71</v>
      </c>
    </row>
    <row r="178" spans="1:15" x14ac:dyDescent="0.4">
      <c r="A178" s="89" t="s">
        <v>101</v>
      </c>
      <c r="B178" s="89" t="s">
        <v>528</v>
      </c>
      <c r="C178" s="89" t="s">
        <v>529</v>
      </c>
      <c r="D178" s="89" t="s">
        <v>76</v>
      </c>
      <c r="E178" s="89" t="s">
        <v>77</v>
      </c>
      <c r="F178" s="126">
        <f>INDEX(F_Outputs_Prep!$B$4:$AH$327,MATCH(F_Outputs!$A178&amp;F_Outputs!$B178,F_Outputs_Prep!$I$4:$I$327,0),MATCH(F_Outputs!F$2,F_Outputs_Prep!$B$4:$AH$4,0))</f>
        <v>113940</v>
      </c>
      <c r="G178" s="126">
        <f>INDEX(F_Outputs_Prep!$B$4:$AH$327,MATCH(F_Outputs!$A178&amp;F_Outputs!$B178,F_Outputs_Prep!$I$4:$I$327,0),MATCH(F_Outputs!G$2,F_Outputs_Prep!$B$4:$AH$4,0))</f>
        <v>81677</v>
      </c>
      <c r="H178" s="126">
        <f>INDEX(F_Outputs_Prep!$B$4:$AH$327,MATCH(F_Outputs!$A178&amp;F_Outputs!$B178,F_Outputs_Prep!$I$4:$I$327,0),MATCH(F_Outputs!H$2,F_Outputs_Prep!$B$4:$AH$4,0))</f>
        <v>69245</v>
      </c>
      <c r="I178" s="126">
        <f>INDEX(F_Outputs_Prep!$B$4:$AH$327,MATCH(F_Outputs!$A178&amp;F_Outputs!$B178,F_Outputs_Prep!$I$4:$I$327,0),MATCH(F_Outputs!I$2,F_Outputs_Prep!$B$4:$AH$4,0))</f>
        <v>97537</v>
      </c>
      <c r="J178" s="126">
        <f>INDEX(F_Outputs_Prep!$B$4:$AH$327,MATCH(F_Outputs!$A178&amp;F_Outputs!$B178,F_Outputs_Prep!$I$4:$I$327,0),MATCH(F_Outputs!J$2,F_Outputs_Prep!$B$4:$AH$4,0))</f>
        <v>61029</v>
      </c>
      <c r="K178" s="126">
        <f>INDEX(F_Outputs_Prep!$B$4:$AH$327,MATCH(F_Outputs!$A178&amp;F_Outputs!$B178,F_Outputs_Prep!$I$4:$I$327,0),MATCH(F_Outputs!K$2,F_Outputs_Prep!$B$4:$AH$4,0))</f>
        <v>59736</v>
      </c>
      <c r="L178" s="126">
        <f>INDEX(F_Outputs_Prep!$B$4:$AH$327,MATCH(F_Outputs!$A178&amp;F_Outputs!$B178,F_Outputs_Prep!$I$4:$I$327,0),MATCH(F_Outputs!L$2,F_Outputs_Prep!$B$4:$AH$4,0))</f>
        <v>57798</v>
      </c>
      <c r="M178" s="126">
        <f>INDEX(F_Outputs_Prep!$B$4:$AH$327,MATCH(F_Outputs!$A178&amp;F_Outputs!$B178,F_Outputs_Prep!$I$4:$I$327,0),MATCH(F_Outputs!M$2,F_Outputs_Prep!$B$4:$AH$4,0))</f>
        <v>54606</v>
      </c>
      <c r="N178" s="126">
        <f>INDEX(F_Outputs_Prep!$B$4:$AH$327,MATCH(F_Outputs!$A178&amp;F_Outputs!$B178,F_Outputs_Prep!$I$4:$I$327,0),MATCH(F_Outputs!N$2,F_Outputs_Prep!$B$4:$AH$4,0))</f>
        <v>50502</v>
      </c>
      <c r="O178" s="126">
        <f>INDEX(F_Outputs_Prep!$B$4:$AH$327,MATCH(F_Outputs!$A178&amp;F_Outputs!$B178,F_Outputs_Prep!$I$4:$I$327,0),MATCH(F_Outputs!O$2,F_Outputs_Prep!$B$4:$AH$4,0))</f>
        <v>42408</v>
      </c>
    </row>
    <row r="179" spans="1:15" x14ac:dyDescent="0.4">
      <c r="A179" s="89" t="s">
        <v>101</v>
      </c>
      <c r="B179" s="89" t="s">
        <v>530</v>
      </c>
      <c r="C179" s="89" t="s">
        <v>261</v>
      </c>
      <c r="D179" s="89" t="s">
        <v>76</v>
      </c>
      <c r="E179" s="89" t="s">
        <v>77</v>
      </c>
      <c r="F179" s="126">
        <f>INDEX(F_Outputs_Prep!$B$4:$AH$327,MATCH(F_Outputs!$A179&amp;F_Outputs!$B179,F_Outputs_Prep!$I$4:$I$327,0),MATCH(F_Outputs!F$2,F_Outputs_Prep!$B$4:$AH$4,0))</f>
        <v>1925</v>
      </c>
      <c r="G179" s="126">
        <f>INDEX(F_Outputs_Prep!$B$4:$AH$327,MATCH(F_Outputs!$A179&amp;F_Outputs!$B179,F_Outputs_Prep!$I$4:$I$327,0),MATCH(F_Outputs!G$2,F_Outputs_Prep!$B$4:$AH$4,0))</f>
        <v>2192</v>
      </c>
      <c r="H179" s="126">
        <f>INDEX(F_Outputs_Prep!$B$4:$AH$327,MATCH(F_Outputs!$A179&amp;F_Outputs!$B179,F_Outputs_Prep!$I$4:$I$327,0),MATCH(F_Outputs!H$2,F_Outputs_Prep!$B$4:$AH$4,0))</f>
        <v>2254</v>
      </c>
      <c r="I179" s="126">
        <f>INDEX(F_Outputs_Prep!$B$4:$AH$327,MATCH(F_Outputs!$A179&amp;F_Outputs!$B179,F_Outputs_Prep!$I$4:$I$327,0),MATCH(F_Outputs!I$2,F_Outputs_Prep!$B$4:$AH$4,0))</f>
        <v>2264</v>
      </c>
      <c r="J179" s="126">
        <f>INDEX(F_Outputs_Prep!$B$4:$AH$327,MATCH(F_Outputs!$A179&amp;F_Outputs!$B179,F_Outputs_Prep!$I$4:$I$327,0),MATCH(F_Outputs!J$2,F_Outputs_Prep!$B$4:$AH$4,0))</f>
        <v>2267</v>
      </c>
      <c r="K179" s="126">
        <f>INDEX(F_Outputs_Prep!$B$4:$AH$327,MATCH(F_Outputs!$A179&amp;F_Outputs!$B179,F_Outputs_Prep!$I$4:$I$327,0),MATCH(F_Outputs!K$2,F_Outputs_Prep!$B$4:$AH$4,0))</f>
        <v>2267</v>
      </c>
      <c r="L179" s="126">
        <f>INDEX(F_Outputs_Prep!$B$4:$AH$327,MATCH(F_Outputs!$A179&amp;F_Outputs!$B179,F_Outputs_Prep!$I$4:$I$327,0),MATCH(F_Outputs!L$2,F_Outputs_Prep!$B$4:$AH$4,0))</f>
        <v>2267</v>
      </c>
      <c r="M179" s="126">
        <f>INDEX(F_Outputs_Prep!$B$4:$AH$327,MATCH(F_Outputs!$A179&amp;F_Outputs!$B179,F_Outputs_Prep!$I$4:$I$327,0),MATCH(F_Outputs!M$2,F_Outputs_Prep!$B$4:$AH$4,0))</f>
        <v>2267</v>
      </c>
      <c r="N179" s="126">
        <f>INDEX(F_Outputs_Prep!$B$4:$AH$327,MATCH(F_Outputs!$A179&amp;F_Outputs!$B179,F_Outputs_Prep!$I$4:$I$327,0),MATCH(F_Outputs!N$2,F_Outputs_Prep!$B$4:$AH$4,0))</f>
        <v>2267</v>
      </c>
      <c r="O179" s="126">
        <f>INDEX(F_Outputs_Prep!$B$4:$AH$327,MATCH(F_Outputs!$A179&amp;F_Outputs!$B179,F_Outputs_Prep!$I$4:$I$327,0),MATCH(F_Outputs!O$2,F_Outputs_Prep!$B$4:$AH$4,0))</f>
        <v>2267</v>
      </c>
    </row>
    <row r="180" spans="1:15" x14ac:dyDescent="0.4">
      <c r="A180" s="89" t="s">
        <v>101</v>
      </c>
      <c r="B180" s="89" t="s">
        <v>531</v>
      </c>
      <c r="C180" s="89" t="s">
        <v>532</v>
      </c>
      <c r="D180" s="89" t="s">
        <v>76</v>
      </c>
      <c r="E180" s="89" t="s">
        <v>77</v>
      </c>
      <c r="F180" s="126">
        <f>INDEX(F_Outputs_Prep!$B$4:$AH$327,MATCH(F_Outputs!$A180&amp;F_Outputs!$B180,F_Outputs_Prep!$I$4:$I$327,0),MATCH(F_Outputs!F$2,F_Outputs_Prep!$B$4:$AH$4,0))</f>
        <v>59.19</v>
      </c>
      <c r="G180" s="126">
        <f>INDEX(F_Outputs_Prep!$B$4:$AH$327,MATCH(F_Outputs!$A180&amp;F_Outputs!$B180,F_Outputs_Prep!$I$4:$I$327,0),MATCH(F_Outputs!G$2,F_Outputs_Prep!$B$4:$AH$4,0))</f>
        <v>37.26</v>
      </c>
      <c r="H180" s="126">
        <f>INDEX(F_Outputs_Prep!$B$4:$AH$327,MATCH(F_Outputs!$A180&amp;F_Outputs!$B180,F_Outputs_Prep!$I$4:$I$327,0),MATCH(F_Outputs!H$2,F_Outputs_Prep!$B$4:$AH$4,0))</f>
        <v>30.72</v>
      </c>
      <c r="I180" s="126">
        <f>INDEX(F_Outputs_Prep!$B$4:$AH$327,MATCH(F_Outputs!$A180&amp;F_Outputs!$B180,F_Outputs_Prep!$I$4:$I$327,0),MATCH(F_Outputs!I$2,F_Outputs_Prep!$B$4:$AH$4,0))</f>
        <v>43.08</v>
      </c>
      <c r="J180" s="126">
        <f>INDEX(F_Outputs_Prep!$B$4:$AH$327,MATCH(F_Outputs!$A180&amp;F_Outputs!$B180,F_Outputs_Prep!$I$4:$I$327,0),MATCH(F_Outputs!J$2,F_Outputs_Prep!$B$4:$AH$4,0))</f>
        <v>26.92</v>
      </c>
      <c r="K180" s="126">
        <f>INDEX(F_Outputs_Prep!$B$4:$AH$327,MATCH(F_Outputs!$A180&amp;F_Outputs!$B180,F_Outputs_Prep!$I$4:$I$327,0),MATCH(F_Outputs!K$2,F_Outputs_Prep!$B$4:$AH$4,0))</f>
        <v>26.35</v>
      </c>
      <c r="L180" s="126">
        <f>INDEX(F_Outputs_Prep!$B$4:$AH$327,MATCH(F_Outputs!$A180&amp;F_Outputs!$B180,F_Outputs_Prep!$I$4:$I$327,0),MATCH(F_Outputs!L$2,F_Outputs_Prep!$B$4:$AH$4,0))</f>
        <v>25.5</v>
      </c>
      <c r="M180" s="126">
        <f>INDEX(F_Outputs_Prep!$B$4:$AH$327,MATCH(F_Outputs!$A180&amp;F_Outputs!$B180,F_Outputs_Prep!$I$4:$I$327,0),MATCH(F_Outputs!M$2,F_Outputs_Prep!$B$4:$AH$4,0))</f>
        <v>24.09</v>
      </c>
      <c r="N180" s="126">
        <f>INDEX(F_Outputs_Prep!$B$4:$AH$327,MATCH(F_Outputs!$A180&amp;F_Outputs!$B180,F_Outputs_Prep!$I$4:$I$327,0),MATCH(F_Outputs!N$2,F_Outputs_Prep!$B$4:$AH$4,0))</f>
        <v>22.28</v>
      </c>
      <c r="O180" s="126">
        <f>INDEX(F_Outputs_Prep!$B$4:$AH$327,MATCH(F_Outputs!$A180&amp;F_Outputs!$B180,F_Outputs_Prep!$I$4:$I$327,0),MATCH(F_Outputs!O$2,F_Outputs_Prep!$B$4:$AH$4,0))</f>
        <v>18.71</v>
      </c>
    </row>
    <row r="181" spans="1:15" x14ac:dyDescent="0.4">
      <c r="A181" s="89" t="s">
        <v>101</v>
      </c>
      <c r="B181" s="89" t="s">
        <v>533</v>
      </c>
      <c r="C181" s="89" t="s">
        <v>262</v>
      </c>
      <c r="D181" s="89" t="s">
        <v>91</v>
      </c>
      <c r="E181" s="89" t="s">
        <v>77</v>
      </c>
      <c r="F181" s="126">
        <f>INDEX(F_Outputs_Prep!$B$4:$AH$327,MATCH(F_Outputs!$A181&amp;F_Outputs!$B181,F_Outputs_Prep!$I$4:$I$327,0),MATCH(F_Outputs!F$2,F_Outputs_Prep!$B$4:$AH$4,0))</f>
        <v>0.95289999999999997</v>
      </c>
      <c r="G181" s="126">
        <f>INDEX(F_Outputs_Prep!$B$4:$AH$327,MATCH(F_Outputs!$A181&amp;F_Outputs!$B181,F_Outputs_Prep!$I$4:$I$327,0),MATCH(F_Outputs!G$2,F_Outputs_Prep!$B$4:$AH$4,0))</f>
        <v>0.84230000000000005</v>
      </c>
      <c r="H181" s="126">
        <f>INDEX(F_Outputs_Prep!$B$4:$AH$327,MATCH(F_Outputs!$A181&amp;F_Outputs!$B181,F_Outputs_Prep!$I$4:$I$327,0),MATCH(F_Outputs!H$2,F_Outputs_Prep!$B$4:$AH$4,0))</f>
        <v>0.80989999999999995</v>
      </c>
      <c r="I181" s="126">
        <f>INDEX(F_Outputs_Prep!$B$4:$AH$327,MATCH(F_Outputs!$A181&amp;F_Outputs!$B181,F_Outputs_Prep!$I$4:$I$327,0),MATCH(F_Outputs!I$2,F_Outputs_Prep!$B$4:$AH$4,0))</f>
        <v>0.92449999999999999</v>
      </c>
      <c r="J181" s="126">
        <f>INDEX(F_Outputs_Prep!$B$4:$AH$327,MATCH(F_Outputs!$A181&amp;F_Outputs!$B181,F_Outputs_Prep!$I$4:$I$327,0),MATCH(F_Outputs!J$2,F_Outputs_Prep!$B$4:$AH$4,0))</f>
        <v>0.97560000000000002</v>
      </c>
      <c r="K181" s="126">
        <f>INDEX(F_Outputs_Prep!$B$4:$AH$327,MATCH(F_Outputs!$A181&amp;F_Outputs!$B181,F_Outputs_Prep!$I$4:$I$327,0),MATCH(F_Outputs!K$2,F_Outputs_Prep!$B$4:$AH$4,0))</f>
        <v>1</v>
      </c>
      <c r="L181" s="126">
        <f>INDEX(F_Outputs_Prep!$B$4:$AH$327,MATCH(F_Outputs!$A181&amp;F_Outputs!$B181,F_Outputs_Prep!$I$4:$I$327,0),MATCH(F_Outputs!L$2,F_Outputs_Prep!$B$4:$AH$4,0))</f>
        <v>1</v>
      </c>
      <c r="M181" s="126">
        <f>INDEX(F_Outputs_Prep!$B$4:$AH$327,MATCH(F_Outputs!$A181&amp;F_Outputs!$B181,F_Outputs_Prep!$I$4:$I$327,0),MATCH(F_Outputs!M$2,F_Outputs_Prep!$B$4:$AH$4,0))</f>
        <v>1</v>
      </c>
      <c r="N181" s="126">
        <f>INDEX(F_Outputs_Prep!$B$4:$AH$327,MATCH(F_Outputs!$A181&amp;F_Outputs!$B181,F_Outputs_Prep!$I$4:$I$327,0),MATCH(F_Outputs!N$2,F_Outputs_Prep!$B$4:$AH$4,0))</f>
        <v>1</v>
      </c>
      <c r="O181" s="126">
        <f>INDEX(F_Outputs_Prep!$B$4:$AH$327,MATCH(F_Outputs!$A181&amp;F_Outputs!$B181,F_Outputs_Prep!$I$4:$I$327,0),MATCH(F_Outputs!O$2,F_Outputs_Prep!$B$4:$AH$4,0))</f>
        <v>1</v>
      </c>
    </row>
    <row r="182" spans="1:15" x14ac:dyDescent="0.4">
      <c r="A182" s="89" t="s">
        <v>101</v>
      </c>
      <c r="B182" s="89" t="s">
        <v>534</v>
      </c>
      <c r="C182" s="89" t="s">
        <v>535</v>
      </c>
      <c r="D182" s="89" t="s">
        <v>527</v>
      </c>
      <c r="E182" s="89" t="s">
        <v>77</v>
      </c>
      <c r="F182" s="126">
        <f>INDEX(F_Outputs_Prep!$B$4:$AH$327,MATCH(F_Outputs!$A182&amp;F_Outputs!$B182,F_Outputs_Prep!$I$4:$I$327,0),MATCH(F_Outputs!F$2,F_Outputs_Prep!$B$4:$AH$4,0))</f>
        <v>4.71</v>
      </c>
      <c r="G182" s="126">
        <f>INDEX(F_Outputs_Prep!$B$4:$AH$327,MATCH(F_Outputs!$A182&amp;F_Outputs!$B182,F_Outputs_Prep!$I$4:$I$327,0),MATCH(F_Outputs!G$2,F_Outputs_Prep!$B$4:$AH$4,0))</f>
        <v>15.77</v>
      </c>
      <c r="H182" s="126">
        <f>INDEX(F_Outputs_Prep!$B$4:$AH$327,MATCH(F_Outputs!$A182&amp;F_Outputs!$B182,F_Outputs_Prep!$I$4:$I$327,0),MATCH(F_Outputs!H$2,F_Outputs_Prep!$B$4:$AH$4,0))</f>
        <v>19.010000000000002</v>
      </c>
      <c r="I182" s="126">
        <f>INDEX(F_Outputs_Prep!$B$4:$AH$327,MATCH(F_Outputs!$A182&amp;F_Outputs!$B182,F_Outputs_Prep!$I$4:$I$327,0),MATCH(F_Outputs!I$2,F_Outputs_Prep!$B$4:$AH$4,0))</f>
        <v>7.55</v>
      </c>
      <c r="J182" s="126">
        <f>INDEX(F_Outputs_Prep!$B$4:$AH$327,MATCH(F_Outputs!$A182&amp;F_Outputs!$B182,F_Outputs_Prep!$I$4:$I$327,0),MATCH(F_Outputs!J$2,F_Outputs_Prep!$B$4:$AH$4,0))</f>
        <v>2.44</v>
      </c>
      <c r="K182" s="126">
        <f>INDEX(F_Outputs_Prep!$B$4:$AH$327,MATCH(F_Outputs!$A182&amp;F_Outputs!$B182,F_Outputs_Prep!$I$4:$I$327,0),MATCH(F_Outputs!K$2,F_Outputs_Prep!$B$4:$AH$4,0))</f>
        <v>0</v>
      </c>
      <c r="L182" s="126">
        <f>INDEX(F_Outputs_Prep!$B$4:$AH$327,MATCH(F_Outputs!$A182&amp;F_Outputs!$B182,F_Outputs_Prep!$I$4:$I$327,0),MATCH(F_Outputs!L$2,F_Outputs_Prep!$B$4:$AH$4,0))</f>
        <v>0</v>
      </c>
      <c r="M182" s="126">
        <f>INDEX(F_Outputs_Prep!$B$4:$AH$327,MATCH(F_Outputs!$A182&amp;F_Outputs!$B182,F_Outputs_Prep!$I$4:$I$327,0),MATCH(F_Outputs!M$2,F_Outputs_Prep!$B$4:$AH$4,0))</f>
        <v>0</v>
      </c>
      <c r="N182" s="126">
        <f>INDEX(F_Outputs_Prep!$B$4:$AH$327,MATCH(F_Outputs!$A182&amp;F_Outputs!$B182,F_Outputs_Prep!$I$4:$I$327,0),MATCH(F_Outputs!N$2,F_Outputs_Prep!$B$4:$AH$4,0))</f>
        <v>0</v>
      </c>
      <c r="O182" s="126">
        <f>INDEX(F_Outputs_Prep!$B$4:$AH$327,MATCH(F_Outputs!$A182&amp;F_Outputs!$B182,F_Outputs_Prep!$I$4:$I$327,0),MATCH(F_Outputs!O$2,F_Outputs_Prep!$B$4:$AH$4,0))</f>
        <v>0</v>
      </c>
    </row>
    <row r="183" spans="1:15" x14ac:dyDescent="0.4">
      <c r="A183" s="89" t="s">
        <v>101</v>
      </c>
      <c r="B183" s="89" t="s">
        <v>536</v>
      </c>
      <c r="C183" s="89" t="s">
        <v>537</v>
      </c>
      <c r="D183" s="89" t="s">
        <v>76</v>
      </c>
      <c r="E183" s="89" t="s">
        <v>77</v>
      </c>
      <c r="F183" s="126">
        <f>INDEX(F_Outputs_Prep!$B$4:$AH$327,MATCH(F_Outputs!$A183&amp;F_Outputs!$B183,F_Outputs_Prep!$I$4:$I$327,0),MATCH(F_Outputs!F$2,F_Outputs_Prep!$B$4:$AH$4,0))</f>
        <v>62.12</v>
      </c>
      <c r="G183" s="126">
        <f>INDEX(F_Outputs_Prep!$B$4:$AH$327,MATCH(F_Outputs!$A183&amp;F_Outputs!$B183,F_Outputs_Prep!$I$4:$I$327,0),MATCH(F_Outputs!G$2,F_Outputs_Prep!$B$4:$AH$4,0))</f>
        <v>44.24</v>
      </c>
      <c r="H183" s="126">
        <f>INDEX(F_Outputs_Prep!$B$4:$AH$327,MATCH(F_Outputs!$A183&amp;F_Outputs!$B183,F_Outputs_Prep!$I$4:$I$327,0),MATCH(F_Outputs!H$2,F_Outputs_Prep!$B$4:$AH$4,0))</f>
        <v>37.93</v>
      </c>
      <c r="I183" s="126">
        <f>INDEX(F_Outputs_Prep!$B$4:$AH$327,MATCH(F_Outputs!$A183&amp;F_Outputs!$B183,F_Outputs_Prep!$I$4:$I$327,0),MATCH(F_Outputs!I$2,F_Outputs_Prep!$B$4:$AH$4,0))</f>
        <v>46.6</v>
      </c>
      <c r="J183" s="126">
        <f>INDEX(F_Outputs_Prep!$B$4:$AH$327,MATCH(F_Outputs!$A183&amp;F_Outputs!$B183,F_Outputs_Prep!$I$4:$I$327,0),MATCH(F_Outputs!J$2,F_Outputs_Prep!$B$4:$AH$4,0))</f>
        <v>27.59</v>
      </c>
      <c r="K183" s="126">
        <f>INDEX(F_Outputs_Prep!$B$4:$AH$327,MATCH(F_Outputs!$A183&amp;F_Outputs!$B183,F_Outputs_Prep!$I$4:$I$327,0),MATCH(F_Outputs!K$2,F_Outputs_Prep!$B$4:$AH$4,0))</f>
        <v>26.35</v>
      </c>
      <c r="L183" s="126">
        <f>INDEX(F_Outputs_Prep!$B$4:$AH$327,MATCH(F_Outputs!$A183&amp;F_Outputs!$B183,F_Outputs_Prep!$I$4:$I$327,0),MATCH(F_Outputs!L$2,F_Outputs_Prep!$B$4:$AH$4,0))</f>
        <v>25.5</v>
      </c>
      <c r="M183" s="126">
        <f>INDEX(F_Outputs_Prep!$B$4:$AH$327,MATCH(F_Outputs!$A183&amp;F_Outputs!$B183,F_Outputs_Prep!$I$4:$I$327,0),MATCH(F_Outputs!M$2,F_Outputs_Prep!$B$4:$AH$4,0))</f>
        <v>24.09</v>
      </c>
      <c r="N183" s="126">
        <f>INDEX(F_Outputs_Prep!$B$4:$AH$327,MATCH(F_Outputs!$A183&amp;F_Outputs!$B183,F_Outputs_Prep!$I$4:$I$327,0),MATCH(F_Outputs!N$2,F_Outputs_Prep!$B$4:$AH$4,0))</f>
        <v>22.28</v>
      </c>
      <c r="O183" s="126">
        <f>INDEX(F_Outputs_Prep!$B$4:$AH$327,MATCH(F_Outputs!$A183&amp;F_Outputs!$B183,F_Outputs_Prep!$I$4:$I$327,0),MATCH(F_Outputs!O$2,F_Outputs_Prep!$B$4:$AH$4,0))</f>
        <v>18.71</v>
      </c>
    </row>
    <row r="184" spans="1:15" x14ac:dyDescent="0.4">
      <c r="A184" s="89" t="s">
        <v>101</v>
      </c>
      <c r="B184" s="89" t="s">
        <v>538</v>
      </c>
      <c r="C184" s="89" t="s">
        <v>539</v>
      </c>
      <c r="D184" s="89" t="s">
        <v>76</v>
      </c>
      <c r="E184" s="89" t="s">
        <v>77</v>
      </c>
      <c r="F184" s="126">
        <f>INDEX(F_Outputs_Prep!$B$4:$AH$327,MATCH(F_Outputs!$A184&amp;F_Outputs!$B184,F_Outputs_Prep!$I$4:$I$327,0),MATCH(F_Outputs!F$2,F_Outputs_Prep!$B$4:$AH$4,0))</f>
        <v>119581</v>
      </c>
      <c r="G184" s="126">
        <f>INDEX(F_Outputs_Prep!$B$4:$AH$327,MATCH(F_Outputs!$A184&amp;F_Outputs!$B184,F_Outputs_Prep!$I$4:$I$327,0),MATCH(F_Outputs!G$2,F_Outputs_Prep!$B$4:$AH$4,0))</f>
        <v>96974</v>
      </c>
      <c r="H184" s="126">
        <f>INDEX(F_Outputs_Prep!$B$4:$AH$327,MATCH(F_Outputs!$A184&amp;F_Outputs!$B184,F_Outputs_Prep!$I$4:$I$327,0),MATCH(F_Outputs!H$2,F_Outputs_Prep!$B$4:$AH$4,0))</f>
        <v>85494</v>
      </c>
      <c r="I184" s="126">
        <f>INDEX(F_Outputs_Prep!$B$4:$AH$327,MATCH(F_Outputs!$A184&amp;F_Outputs!$B184,F_Outputs_Prep!$I$4:$I$327,0),MATCH(F_Outputs!I$2,F_Outputs_Prep!$B$4:$AH$4,0))</f>
        <v>105502</v>
      </c>
      <c r="J184" s="126">
        <f>INDEX(F_Outputs_Prep!$B$4:$AH$327,MATCH(F_Outputs!$A184&amp;F_Outputs!$B184,F_Outputs_Prep!$I$4:$I$327,0),MATCH(F_Outputs!J$2,F_Outputs_Prep!$B$4:$AH$4,0))</f>
        <v>62547</v>
      </c>
      <c r="K184" s="126">
        <f>INDEX(F_Outputs_Prep!$B$4:$AH$327,MATCH(F_Outputs!$A184&amp;F_Outputs!$B184,F_Outputs_Prep!$I$4:$I$327,0),MATCH(F_Outputs!K$2,F_Outputs_Prep!$B$4:$AH$4,0))</f>
        <v>59735</v>
      </c>
      <c r="L184" s="126">
        <f>INDEX(F_Outputs_Prep!$B$4:$AH$327,MATCH(F_Outputs!$A184&amp;F_Outputs!$B184,F_Outputs_Prep!$I$4:$I$327,0),MATCH(F_Outputs!L$2,F_Outputs_Prep!$B$4:$AH$4,0))</f>
        <v>57809</v>
      </c>
      <c r="M184" s="126">
        <f>INDEX(F_Outputs_Prep!$B$4:$AH$327,MATCH(F_Outputs!$A184&amp;F_Outputs!$B184,F_Outputs_Prep!$I$4:$I$327,0),MATCH(F_Outputs!M$2,F_Outputs_Prep!$B$4:$AH$4,0))</f>
        <v>54612</v>
      </c>
      <c r="N184" s="126">
        <f>INDEX(F_Outputs_Prep!$B$4:$AH$327,MATCH(F_Outputs!$A184&amp;F_Outputs!$B184,F_Outputs_Prep!$I$4:$I$327,0),MATCH(F_Outputs!N$2,F_Outputs_Prep!$B$4:$AH$4,0))</f>
        <v>50509</v>
      </c>
      <c r="O184" s="126">
        <f>INDEX(F_Outputs_Prep!$B$4:$AH$327,MATCH(F_Outputs!$A184&amp;F_Outputs!$B184,F_Outputs_Prep!$I$4:$I$327,0),MATCH(F_Outputs!O$2,F_Outputs_Prep!$B$4:$AH$4,0))</f>
        <v>42416</v>
      </c>
    </row>
    <row r="185" spans="1:15" x14ac:dyDescent="0.4">
      <c r="A185" s="89" t="s">
        <v>101</v>
      </c>
      <c r="B185" s="89" t="s">
        <v>162</v>
      </c>
      <c r="C185" s="89" t="s">
        <v>554</v>
      </c>
      <c r="D185" s="89" t="s">
        <v>76</v>
      </c>
      <c r="E185" s="89" t="s">
        <v>77</v>
      </c>
      <c r="F185" s="126">
        <f>INDEX(F_Outputs_Prep!$B$4:$AH$327,MATCH(F_Outputs!$A185&amp;F_Outputs!$B185,F_Outputs_Prep!$I$4:$I$327,0),MATCH(F_Outputs!F$2,F_Outputs_Prep!$B$4:$AH$4,0))</f>
        <v>59.19</v>
      </c>
      <c r="G185" s="126">
        <f>INDEX(F_Outputs_Prep!$B$4:$AH$327,MATCH(F_Outputs!$A185&amp;F_Outputs!$B185,F_Outputs_Prep!$I$4:$I$327,0),MATCH(F_Outputs!G$2,F_Outputs_Prep!$B$4:$AH$4,0))</f>
        <v>41.75</v>
      </c>
      <c r="H185" s="126">
        <f>INDEX(F_Outputs_Prep!$B$4:$AH$327,MATCH(F_Outputs!$A185&amp;F_Outputs!$B185,F_Outputs_Prep!$I$4:$I$327,0),MATCH(F_Outputs!H$2,F_Outputs_Prep!$B$4:$AH$4,0))</f>
        <v>35.130000000000003</v>
      </c>
      <c r="I185" s="126">
        <f>INDEX(F_Outputs_Prep!$B$4:$AH$327,MATCH(F_Outputs!$A185&amp;F_Outputs!$B185,F_Outputs_Prep!$I$4:$I$327,0),MATCH(F_Outputs!I$2,F_Outputs_Prep!$B$4:$AH$4,0))</f>
        <v>45.43</v>
      </c>
      <c r="J185" s="126" t="str">
        <f>INDEX(F_Outputs_Prep!$B$4:$AH$327,MATCH(F_Outputs!$A185&amp;F_Outputs!$B185,F_Outputs_Prep!$I$4:$I$327,0),MATCH(F_Outputs!J$2,F_Outputs_Prep!$B$4:$AH$4,0))</f>
        <v>##BLANK</v>
      </c>
      <c r="K185" s="126" t="str">
        <f>INDEX(F_Outputs_Prep!$B$4:$AH$327,MATCH(F_Outputs!$A185&amp;F_Outputs!$B185,F_Outputs_Prep!$I$4:$I$327,0),MATCH(F_Outputs!K$2,F_Outputs_Prep!$B$4:$AH$4,0))</f>
        <v>##BLANK</v>
      </c>
      <c r="L185" s="126" t="str">
        <f>INDEX(F_Outputs_Prep!$B$4:$AH$327,MATCH(F_Outputs!$A185&amp;F_Outputs!$B185,F_Outputs_Prep!$I$4:$I$327,0),MATCH(F_Outputs!L$2,F_Outputs_Prep!$B$4:$AH$4,0))</f>
        <v>##BLANK</v>
      </c>
      <c r="M185" s="126" t="str">
        <f>INDEX(F_Outputs_Prep!$B$4:$AH$327,MATCH(F_Outputs!$A185&amp;F_Outputs!$B185,F_Outputs_Prep!$I$4:$I$327,0),MATCH(F_Outputs!M$2,F_Outputs_Prep!$B$4:$AH$4,0))</f>
        <v>##BLANK</v>
      </c>
      <c r="N185" s="126" t="str">
        <f>INDEX(F_Outputs_Prep!$B$4:$AH$327,MATCH(F_Outputs!$A185&amp;F_Outputs!$B185,F_Outputs_Prep!$I$4:$I$327,0),MATCH(F_Outputs!N$2,F_Outputs_Prep!$B$4:$AH$4,0))</f>
        <v>##BLANK</v>
      </c>
      <c r="O185" s="126" t="str">
        <f>INDEX(F_Outputs_Prep!$B$4:$AH$327,MATCH(F_Outputs!$A185&amp;F_Outputs!$B185,F_Outputs_Prep!$I$4:$I$327,0),MATCH(F_Outputs!O$2,F_Outputs_Prep!$B$4:$AH$4,0))</f>
        <v>##BLANK</v>
      </c>
    </row>
    <row r="186" spans="1:15" x14ac:dyDescent="0.4">
      <c r="A186" s="89" t="s">
        <v>101</v>
      </c>
      <c r="B186" s="89" t="s">
        <v>172</v>
      </c>
      <c r="C186" s="89" t="s">
        <v>544</v>
      </c>
      <c r="D186" s="89" t="s">
        <v>76</v>
      </c>
      <c r="E186" s="89" t="s">
        <v>77</v>
      </c>
      <c r="F186" s="126">
        <f>INDEX(F_Outputs_Prep!$B$4:$AH$327,MATCH(F_Outputs!$A186&amp;F_Outputs!$B186,F_Outputs_Prep!$I$4:$I$327,0),MATCH(F_Outputs!F$2,F_Outputs_Prep!$B$4:$AH$4,0))</f>
        <v>113940</v>
      </c>
      <c r="G186" s="126">
        <f>INDEX(F_Outputs_Prep!$B$4:$AH$327,MATCH(F_Outputs!$A186&amp;F_Outputs!$B186,F_Outputs_Prep!$I$4:$I$327,0),MATCH(F_Outputs!G$2,F_Outputs_Prep!$B$4:$AH$4,0))</f>
        <v>81588</v>
      </c>
      <c r="H186" s="126">
        <f>INDEX(F_Outputs_Prep!$B$4:$AH$327,MATCH(F_Outputs!$A186&amp;F_Outputs!$B186,F_Outputs_Prep!$I$4:$I$327,0),MATCH(F_Outputs!H$2,F_Outputs_Prep!$B$4:$AH$4,0))</f>
        <v>69245</v>
      </c>
      <c r="I186" s="126">
        <f>INDEX(F_Outputs_Prep!$B$4:$AH$327,MATCH(F_Outputs!$A186&amp;F_Outputs!$B186,F_Outputs_Prep!$I$4:$I$327,0),MATCH(F_Outputs!I$2,F_Outputs_Prep!$B$4:$AH$4,0))</f>
        <v>97537</v>
      </c>
      <c r="J186" s="126" t="str">
        <f>INDEX(F_Outputs_Prep!$B$4:$AH$327,MATCH(F_Outputs!$A186&amp;F_Outputs!$B186,F_Outputs_Prep!$I$4:$I$327,0),MATCH(F_Outputs!J$2,F_Outputs_Prep!$B$4:$AH$4,0))</f>
        <v>##BLANK</v>
      </c>
      <c r="K186" s="126" t="str">
        <f>INDEX(F_Outputs_Prep!$B$4:$AH$327,MATCH(F_Outputs!$A186&amp;F_Outputs!$B186,F_Outputs_Prep!$I$4:$I$327,0),MATCH(F_Outputs!K$2,F_Outputs_Prep!$B$4:$AH$4,0))</f>
        <v>##BLANK</v>
      </c>
      <c r="L186" s="126" t="str">
        <f>INDEX(F_Outputs_Prep!$B$4:$AH$327,MATCH(F_Outputs!$A186&amp;F_Outputs!$B186,F_Outputs_Prep!$I$4:$I$327,0),MATCH(F_Outputs!L$2,F_Outputs_Prep!$B$4:$AH$4,0))</f>
        <v>##BLANK</v>
      </c>
      <c r="M186" s="126" t="str">
        <f>INDEX(F_Outputs_Prep!$B$4:$AH$327,MATCH(F_Outputs!$A186&amp;F_Outputs!$B186,F_Outputs_Prep!$I$4:$I$327,0),MATCH(F_Outputs!M$2,F_Outputs_Prep!$B$4:$AH$4,0))</f>
        <v>##BLANK</v>
      </c>
      <c r="N186" s="126" t="str">
        <f>INDEX(F_Outputs_Prep!$B$4:$AH$327,MATCH(F_Outputs!$A186&amp;F_Outputs!$B186,F_Outputs_Prep!$I$4:$I$327,0),MATCH(F_Outputs!N$2,F_Outputs_Prep!$B$4:$AH$4,0))</f>
        <v>##BLANK</v>
      </c>
      <c r="O186" s="126" t="str">
        <f>INDEX(F_Outputs_Prep!$B$4:$AH$327,MATCH(F_Outputs!$A186&amp;F_Outputs!$B186,F_Outputs_Prep!$I$4:$I$327,0),MATCH(F_Outputs!O$2,F_Outputs_Prep!$B$4:$AH$4,0))</f>
        <v>##BLANK</v>
      </c>
    </row>
    <row r="187" spans="1:15" x14ac:dyDescent="0.4">
      <c r="A187" s="89" t="s">
        <v>101</v>
      </c>
      <c r="B187" s="89" t="s">
        <v>188</v>
      </c>
      <c r="C187" s="89" t="s">
        <v>545</v>
      </c>
      <c r="D187" s="89" t="s">
        <v>76</v>
      </c>
      <c r="E187" s="89" t="s">
        <v>77</v>
      </c>
      <c r="F187" s="129">
        <f>INDEX(F_Outputs_Prep!$B$4:$AH$327,MATCH(F_Outputs!$A187&amp;F_Outputs!$B187,F_Outputs_Prep!$I$4:$I$327,0),MATCH(F_Outputs!F$2,F_Outputs_Prep!$B$4:$AH$4,0))</f>
        <v>1925</v>
      </c>
      <c r="G187" s="129">
        <f>INDEX(F_Outputs_Prep!$B$4:$AH$327,MATCH(F_Outputs!$A187&amp;F_Outputs!$B187,F_Outputs_Prep!$I$4:$I$327,0),MATCH(F_Outputs!G$2,F_Outputs_Prep!$B$4:$AH$4,0))</f>
        <v>1954</v>
      </c>
      <c r="H187" s="129">
        <f>INDEX(F_Outputs_Prep!$B$4:$AH$327,MATCH(F_Outputs!$A187&amp;F_Outputs!$B187,F_Outputs_Prep!$I$4:$I$327,0),MATCH(F_Outputs!H$2,F_Outputs_Prep!$B$4:$AH$4,0))</f>
        <v>1971</v>
      </c>
      <c r="I187" s="129">
        <f>INDEX(F_Outputs_Prep!$B$4:$AH$327,MATCH(F_Outputs!$A187&amp;F_Outputs!$B187,F_Outputs_Prep!$I$4:$I$327,0),MATCH(F_Outputs!I$2,F_Outputs_Prep!$B$4:$AH$4,0))</f>
        <v>2147</v>
      </c>
      <c r="J187" s="126" t="str">
        <f>INDEX(F_Outputs_Prep!$B$4:$AH$327,MATCH(F_Outputs!$A187&amp;F_Outputs!$B187,F_Outputs_Prep!$I$4:$I$327,0),MATCH(F_Outputs!J$2,F_Outputs_Prep!$B$4:$AH$4,0))</f>
        <v>##BLANK</v>
      </c>
      <c r="K187" s="126" t="str">
        <f>INDEX(F_Outputs_Prep!$B$4:$AH$327,MATCH(F_Outputs!$A187&amp;F_Outputs!$B187,F_Outputs_Prep!$I$4:$I$327,0),MATCH(F_Outputs!K$2,F_Outputs_Prep!$B$4:$AH$4,0))</f>
        <v>##BLANK</v>
      </c>
      <c r="L187" s="126" t="str">
        <f>INDEX(F_Outputs_Prep!$B$4:$AH$327,MATCH(F_Outputs!$A187&amp;F_Outputs!$B187,F_Outputs_Prep!$I$4:$I$327,0),MATCH(F_Outputs!L$2,F_Outputs_Prep!$B$4:$AH$4,0))</f>
        <v>##BLANK</v>
      </c>
      <c r="M187" s="126" t="str">
        <f>INDEX(F_Outputs_Prep!$B$4:$AH$327,MATCH(F_Outputs!$A187&amp;F_Outputs!$B187,F_Outputs_Prep!$I$4:$I$327,0),MATCH(F_Outputs!M$2,F_Outputs_Prep!$B$4:$AH$4,0))</f>
        <v>##BLANK</v>
      </c>
      <c r="N187" s="126" t="str">
        <f>INDEX(F_Outputs_Prep!$B$4:$AH$327,MATCH(F_Outputs!$A187&amp;F_Outputs!$B187,F_Outputs_Prep!$I$4:$I$327,0),MATCH(F_Outputs!N$2,F_Outputs_Prep!$B$4:$AH$4,0))</f>
        <v>##BLANK</v>
      </c>
      <c r="O187" s="126" t="str">
        <f>INDEX(F_Outputs_Prep!$B$4:$AH$327,MATCH(F_Outputs!$A187&amp;F_Outputs!$B187,F_Outputs_Prep!$I$4:$I$327,0),MATCH(F_Outputs!O$2,F_Outputs_Prep!$B$4:$AH$4,0))</f>
        <v>##BLANK</v>
      </c>
    </row>
    <row r="188" spans="1:15" x14ac:dyDescent="0.4">
      <c r="A188" s="89" t="s">
        <v>101</v>
      </c>
      <c r="B188" s="89" t="s">
        <v>198</v>
      </c>
      <c r="C188" s="89" t="s">
        <v>546</v>
      </c>
      <c r="D188" s="89" t="s">
        <v>91</v>
      </c>
      <c r="E188" s="89" t="s">
        <v>77</v>
      </c>
      <c r="F188" s="129">
        <f>INDEX(F_Outputs_Prep!$B$4:$AH$327,MATCH(F_Outputs!$A188&amp;F_Outputs!$B188,F_Outputs_Prep!$I$4:$I$327,0),MATCH(F_Outputs!F$2,F_Outputs_Prep!$B$4:$AH$4,0))</f>
        <v>0</v>
      </c>
      <c r="G188" s="129">
        <f>INDEX(F_Outputs_Prep!$B$4:$AH$327,MATCH(F_Outputs!$A188&amp;F_Outputs!$B188,F_Outputs_Prep!$I$4:$I$327,0),MATCH(F_Outputs!G$2,F_Outputs_Prep!$B$4:$AH$4,0))</f>
        <v>0.87</v>
      </c>
      <c r="H188" s="129">
        <f>INDEX(F_Outputs_Prep!$B$4:$AH$327,MATCH(F_Outputs!$A188&amp;F_Outputs!$B188,F_Outputs_Prep!$I$4:$I$327,0),MATCH(F_Outputs!H$2,F_Outputs_Prep!$B$4:$AH$4,0))</f>
        <v>0.86439999999999995</v>
      </c>
      <c r="I188" s="129">
        <f>INDEX(F_Outputs_Prep!$B$4:$AH$327,MATCH(F_Outputs!$A188&amp;F_Outputs!$B188,F_Outputs_Prep!$I$4:$I$327,0),MATCH(F_Outputs!I$2,F_Outputs_Prep!$B$4:$AH$4,0))</f>
        <v>0.92449999999999999</v>
      </c>
      <c r="J188" s="126" t="str">
        <f>INDEX(F_Outputs_Prep!$B$4:$AH$327,MATCH(F_Outputs!$A188&amp;F_Outputs!$B188,F_Outputs_Prep!$I$4:$I$327,0),MATCH(F_Outputs!J$2,F_Outputs_Prep!$B$4:$AH$4,0))</f>
        <v>##BLANK</v>
      </c>
      <c r="K188" s="126" t="str">
        <f>INDEX(F_Outputs_Prep!$B$4:$AH$327,MATCH(F_Outputs!$A188&amp;F_Outputs!$B188,F_Outputs_Prep!$I$4:$I$327,0),MATCH(F_Outputs!K$2,F_Outputs_Prep!$B$4:$AH$4,0))</f>
        <v>##BLANK</v>
      </c>
      <c r="L188" s="126" t="str">
        <f>INDEX(F_Outputs_Prep!$B$4:$AH$327,MATCH(F_Outputs!$A188&amp;F_Outputs!$B188,F_Outputs_Prep!$I$4:$I$327,0),MATCH(F_Outputs!L$2,F_Outputs_Prep!$B$4:$AH$4,0))</f>
        <v>##BLANK</v>
      </c>
      <c r="M188" s="126" t="str">
        <f>INDEX(F_Outputs_Prep!$B$4:$AH$327,MATCH(F_Outputs!$A188&amp;F_Outputs!$B188,F_Outputs_Prep!$I$4:$I$327,0),MATCH(F_Outputs!M$2,F_Outputs_Prep!$B$4:$AH$4,0))</f>
        <v>##BLANK</v>
      </c>
      <c r="N188" s="126" t="str">
        <f>INDEX(F_Outputs_Prep!$B$4:$AH$327,MATCH(F_Outputs!$A188&amp;F_Outputs!$B188,F_Outputs_Prep!$I$4:$I$327,0),MATCH(F_Outputs!N$2,F_Outputs_Prep!$B$4:$AH$4,0))</f>
        <v>##BLANK</v>
      </c>
      <c r="O188" s="126" t="str">
        <f>INDEX(F_Outputs_Prep!$B$4:$AH$327,MATCH(F_Outputs!$A188&amp;F_Outputs!$B188,F_Outputs_Prep!$I$4:$I$327,0),MATCH(F_Outputs!O$2,F_Outputs_Prep!$B$4:$AH$4,0))</f>
        <v>##BLANK</v>
      </c>
    </row>
    <row r="189" spans="1:15" x14ac:dyDescent="0.4">
      <c r="A189" s="89" t="s">
        <v>101</v>
      </c>
      <c r="B189" s="89" t="s">
        <v>555</v>
      </c>
      <c r="C189" s="89" t="s">
        <v>556</v>
      </c>
      <c r="D189" s="89" t="s">
        <v>330</v>
      </c>
      <c r="E189" s="89" t="s">
        <v>77</v>
      </c>
      <c r="F189" s="93" t="s">
        <v>557</v>
      </c>
      <c r="G189" s="93" t="s">
        <v>557</v>
      </c>
      <c r="H189" s="93" t="s">
        <v>557</v>
      </c>
      <c r="I189" s="93" t="s">
        <v>557</v>
      </c>
      <c r="J189" s="93" t="s">
        <v>557</v>
      </c>
      <c r="K189" s="93" t="s">
        <v>557</v>
      </c>
      <c r="L189" s="93" t="s">
        <v>557</v>
      </c>
      <c r="M189" s="93" t="s">
        <v>557</v>
      </c>
      <c r="N189" s="93" t="s">
        <v>557</v>
      </c>
      <c r="O189" s="93" t="s">
        <v>557</v>
      </c>
    </row>
    <row r="190" spans="1:15" x14ac:dyDescent="0.4">
      <c r="A190" s="89" t="s">
        <v>101</v>
      </c>
      <c r="B190" s="89" t="s">
        <v>558</v>
      </c>
      <c r="C190" s="89" t="s">
        <v>559</v>
      </c>
      <c r="D190" s="89" t="s">
        <v>330</v>
      </c>
      <c r="E190" s="89" t="s">
        <v>77</v>
      </c>
      <c r="F190" s="93" t="s">
        <v>560</v>
      </c>
      <c r="G190" s="93" t="s">
        <v>560</v>
      </c>
      <c r="H190" s="93" t="s">
        <v>560</v>
      </c>
      <c r="I190" s="93" t="s">
        <v>560</v>
      </c>
      <c r="J190" s="93" t="s">
        <v>560</v>
      </c>
      <c r="K190" s="93" t="s">
        <v>560</v>
      </c>
      <c r="L190" s="93" t="s">
        <v>560</v>
      </c>
      <c r="M190" s="93" t="s">
        <v>560</v>
      </c>
      <c r="N190" s="93" t="s">
        <v>560</v>
      </c>
      <c r="O190" s="93" t="s">
        <v>560</v>
      </c>
    </row>
    <row r="191" spans="1:15" x14ac:dyDescent="0.4">
      <c r="A191" s="89" t="s">
        <v>101</v>
      </c>
      <c r="B191" s="89" t="s">
        <v>561</v>
      </c>
      <c r="C191" s="89" t="s">
        <v>562</v>
      </c>
      <c r="D191" s="89" t="s">
        <v>330</v>
      </c>
      <c r="E191" s="89" t="s">
        <v>77</v>
      </c>
      <c r="F191" s="93" t="s">
        <v>550</v>
      </c>
      <c r="G191" s="93" t="s">
        <v>550</v>
      </c>
      <c r="H191" s="93" t="s">
        <v>550</v>
      </c>
      <c r="I191" s="93" t="s">
        <v>550</v>
      </c>
      <c r="J191" s="93" t="s">
        <v>550</v>
      </c>
      <c r="K191" s="93" t="s">
        <v>550</v>
      </c>
      <c r="L191" s="93" t="s">
        <v>550</v>
      </c>
      <c r="M191" s="93" t="s">
        <v>550</v>
      </c>
      <c r="N191" s="93" t="s">
        <v>550</v>
      </c>
      <c r="O191" s="93" t="s">
        <v>550</v>
      </c>
    </row>
    <row r="192" spans="1:15" x14ac:dyDescent="0.4">
      <c r="A192" s="89" t="s">
        <v>101</v>
      </c>
      <c r="B192" s="89" t="s">
        <v>563</v>
      </c>
      <c r="C192" s="89" t="s">
        <v>564</v>
      </c>
      <c r="D192" s="89" t="s">
        <v>565</v>
      </c>
      <c r="E192" s="89" t="s">
        <v>77</v>
      </c>
      <c r="F192" s="93">
        <v>0</v>
      </c>
      <c r="G192" s="93">
        <v>0</v>
      </c>
      <c r="H192" s="93">
        <v>0</v>
      </c>
      <c r="I192" s="93">
        <v>0</v>
      </c>
      <c r="J192" s="93">
        <v>0</v>
      </c>
      <c r="K192" s="93">
        <v>0</v>
      </c>
      <c r="L192" s="93">
        <v>0</v>
      </c>
      <c r="M192" s="93">
        <v>0</v>
      </c>
      <c r="N192" s="93">
        <v>0</v>
      </c>
      <c r="O192" s="93">
        <v>0</v>
      </c>
    </row>
    <row r="193" spans="1:15" x14ac:dyDescent="0.4">
      <c r="A193" s="89" t="s">
        <v>102</v>
      </c>
      <c r="B193" s="89" t="s">
        <v>254</v>
      </c>
      <c r="C193" s="89" t="s">
        <v>171</v>
      </c>
      <c r="D193" s="89" t="s">
        <v>76</v>
      </c>
      <c r="E193" s="89" t="s">
        <v>77</v>
      </c>
      <c r="F193" s="126" t="str">
        <f>INDEX(F_Outputs_Prep!$B$4:$AH$327,MATCH(F_Outputs!$A193&amp;F_Outputs!$B193,F_Outputs_Prep!$I$4:$I$327,0),MATCH(F_Outputs!F$2,F_Outputs_Prep!$B$4:$AH$4,0))</f>
        <v>##BLANK</v>
      </c>
      <c r="G193" s="126" t="str">
        <f>INDEX(F_Outputs_Prep!$B$4:$AH$327,MATCH(F_Outputs!$A193&amp;F_Outputs!$B193,F_Outputs_Prep!$I$4:$I$327,0),MATCH(F_Outputs!G$2,F_Outputs_Prep!$B$4:$AH$4,0))</f>
        <v>##BLANK</v>
      </c>
      <c r="H193" s="126" t="str">
        <f>INDEX(F_Outputs_Prep!$B$4:$AH$327,MATCH(F_Outputs!$A193&amp;F_Outputs!$B193,F_Outputs_Prep!$I$4:$I$327,0),MATCH(F_Outputs!H$2,F_Outputs_Prep!$B$4:$AH$4,0))</f>
        <v>##BLANK</v>
      </c>
      <c r="I193" s="126" t="str">
        <f>INDEX(F_Outputs_Prep!$B$4:$AH$327,MATCH(F_Outputs!$A193&amp;F_Outputs!$B193,F_Outputs_Prep!$I$4:$I$327,0),MATCH(F_Outputs!I$2,F_Outputs_Prep!$B$4:$AH$4,0))</f>
        <v>##BLANK</v>
      </c>
      <c r="J193" s="126" t="str">
        <f>INDEX(F_Outputs_Prep!$B$4:$AH$327,MATCH(F_Outputs!$A193&amp;F_Outputs!$B193,F_Outputs_Prep!$I$4:$I$327,0),MATCH(F_Outputs!J$2,F_Outputs_Prep!$B$4:$AH$4,0))</f>
        <v>##BLANK</v>
      </c>
      <c r="K193" s="126">
        <f>INDEX(F_Outputs_Prep!$B$4:$AH$327,MATCH(F_Outputs!$A193&amp;F_Outputs!$B193,F_Outputs_Prep!$I$4:$I$327,0),MATCH(F_Outputs!K$2,F_Outputs_Prep!$B$4:$AH$4,0))</f>
        <v>28348</v>
      </c>
      <c r="L193" s="126">
        <f>INDEX(F_Outputs_Prep!$B$4:$AH$327,MATCH(F_Outputs!$A193&amp;F_Outputs!$B193,F_Outputs_Prep!$I$4:$I$327,0),MATCH(F_Outputs!L$2,F_Outputs_Prep!$B$4:$AH$4,0))</f>
        <v>28024</v>
      </c>
      <c r="M193" s="126">
        <f>INDEX(F_Outputs_Prep!$B$4:$AH$327,MATCH(F_Outputs!$A193&amp;F_Outputs!$B193,F_Outputs_Prep!$I$4:$I$327,0),MATCH(F_Outputs!M$2,F_Outputs_Prep!$B$4:$AH$4,0))</f>
        <v>26755</v>
      </c>
      <c r="N193" s="126">
        <f>INDEX(F_Outputs_Prep!$B$4:$AH$327,MATCH(F_Outputs!$A193&amp;F_Outputs!$B193,F_Outputs_Prep!$I$4:$I$327,0),MATCH(F_Outputs!N$2,F_Outputs_Prep!$B$4:$AH$4,0))</f>
        <v>25447</v>
      </c>
      <c r="O193" s="126">
        <f>INDEX(F_Outputs_Prep!$B$4:$AH$327,MATCH(F_Outputs!$A193&amp;F_Outputs!$B193,F_Outputs_Prep!$I$4:$I$327,0),MATCH(F_Outputs!O$2,F_Outputs_Prep!$B$4:$AH$4,0))</f>
        <v>23621</v>
      </c>
    </row>
    <row r="194" spans="1:15" x14ac:dyDescent="0.4">
      <c r="A194" s="89" t="s">
        <v>102</v>
      </c>
      <c r="B194" s="89" t="s">
        <v>255</v>
      </c>
      <c r="C194" s="89" t="s">
        <v>207</v>
      </c>
      <c r="D194" s="89" t="s">
        <v>76</v>
      </c>
      <c r="E194" s="89" t="s">
        <v>77</v>
      </c>
      <c r="F194" s="126" t="str">
        <f>INDEX(F_Outputs_Prep!$B$4:$AH$327,MATCH(F_Outputs!$A194&amp;F_Outputs!$B194,F_Outputs_Prep!$I$4:$I$327,0),MATCH(F_Outputs!F$2,F_Outputs_Prep!$B$4:$AH$4,0))</f>
        <v>##BLANK</v>
      </c>
      <c r="G194" s="126" t="str">
        <f>INDEX(F_Outputs_Prep!$B$4:$AH$327,MATCH(F_Outputs!$A194&amp;F_Outputs!$B194,F_Outputs_Prep!$I$4:$I$327,0),MATCH(F_Outputs!G$2,F_Outputs_Prep!$B$4:$AH$4,0))</f>
        <v>##BLANK</v>
      </c>
      <c r="H194" s="126" t="str">
        <f>INDEX(F_Outputs_Prep!$B$4:$AH$327,MATCH(F_Outputs!$A194&amp;F_Outputs!$B194,F_Outputs_Prep!$I$4:$I$327,0),MATCH(F_Outputs!H$2,F_Outputs_Prep!$B$4:$AH$4,0))</f>
        <v>##BLANK</v>
      </c>
      <c r="I194" s="126" t="str">
        <f>INDEX(F_Outputs_Prep!$B$4:$AH$327,MATCH(F_Outputs!$A194&amp;F_Outputs!$B194,F_Outputs_Prep!$I$4:$I$327,0),MATCH(F_Outputs!I$2,F_Outputs_Prep!$B$4:$AH$4,0))</f>
        <v>##BLANK</v>
      </c>
      <c r="J194" s="126" t="str">
        <f>INDEX(F_Outputs_Prep!$B$4:$AH$327,MATCH(F_Outputs!$A194&amp;F_Outputs!$B194,F_Outputs_Prep!$I$4:$I$327,0),MATCH(F_Outputs!J$2,F_Outputs_Prep!$B$4:$AH$4,0))</f>
        <v>##BLANK</v>
      </c>
      <c r="K194" s="126">
        <f>INDEX(F_Outputs_Prep!$B$4:$AH$327,MATCH(F_Outputs!$A194&amp;F_Outputs!$B194,F_Outputs_Prep!$I$4:$I$327,0),MATCH(F_Outputs!K$2,F_Outputs_Prep!$B$4:$AH$4,0))</f>
        <v>1295</v>
      </c>
      <c r="L194" s="126">
        <f>INDEX(F_Outputs_Prep!$B$4:$AH$327,MATCH(F_Outputs!$A194&amp;F_Outputs!$B194,F_Outputs_Prep!$I$4:$I$327,0),MATCH(F_Outputs!L$2,F_Outputs_Prep!$B$4:$AH$4,0))</f>
        <v>1295</v>
      </c>
      <c r="M194" s="126">
        <f>INDEX(F_Outputs_Prep!$B$4:$AH$327,MATCH(F_Outputs!$A194&amp;F_Outputs!$B194,F_Outputs_Prep!$I$4:$I$327,0),MATCH(F_Outputs!M$2,F_Outputs_Prep!$B$4:$AH$4,0))</f>
        <v>1295</v>
      </c>
      <c r="N194" s="126">
        <f>INDEX(F_Outputs_Prep!$B$4:$AH$327,MATCH(F_Outputs!$A194&amp;F_Outputs!$B194,F_Outputs_Prep!$I$4:$I$327,0),MATCH(F_Outputs!N$2,F_Outputs_Prep!$B$4:$AH$4,0))</f>
        <v>1295</v>
      </c>
      <c r="O194" s="126">
        <f>INDEX(F_Outputs_Prep!$B$4:$AH$327,MATCH(F_Outputs!$A194&amp;F_Outputs!$B194,F_Outputs_Prep!$I$4:$I$327,0),MATCH(F_Outputs!O$2,F_Outputs_Prep!$B$4:$AH$4,0))</f>
        <v>1295</v>
      </c>
    </row>
    <row r="195" spans="1:15" x14ac:dyDescent="0.4">
      <c r="A195" s="89" t="s">
        <v>102</v>
      </c>
      <c r="B195" s="89" t="s">
        <v>250</v>
      </c>
      <c r="C195" s="89" t="s">
        <v>252</v>
      </c>
      <c r="D195" s="89" t="s">
        <v>76</v>
      </c>
      <c r="E195" s="89" t="s">
        <v>77</v>
      </c>
      <c r="F195" s="126" t="str">
        <f>INDEX(F_Outputs_Prep!$B$4:$AH$327,MATCH(F_Outputs!$A195&amp;F_Outputs!$B195,F_Outputs_Prep!$I$4:$I$327,0),MATCH(F_Outputs!F$2,F_Outputs_Prep!$B$4:$AH$4,0))</f>
        <v>##BLANK</v>
      </c>
      <c r="G195" s="126" t="str">
        <f>INDEX(F_Outputs_Prep!$B$4:$AH$327,MATCH(F_Outputs!$A195&amp;F_Outputs!$B195,F_Outputs_Prep!$I$4:$I$327,0),MATCH(F_Outputs!G$2,F_Outputs_Prep!$B$4:$AH$4,0))</f>
        <v>##BLANK</v>
      </c>
      <c r="H195" s="126" t="str">
        <f>INDEX(F_Outputs_Prep!$B$4:$AH$327,MATCH(F_Outputs!$A195&amp;F_Outputs!$B195,F_Outputs_Prep!$I$4:$I$327,0),MATCH(F_Outputs!H$2,F_Outputs_Prep!$B$4:$AH$4,0))</f>
        <v>##BLANK</v>
      </c>
      <c r="I195" s="126" t="str">
        <f>INDEX(F_Outputs_Prep!$B$4:$AH$327,MATCH(F_Outputs!$A195&amp;F_Outputs!$B195,F_Outputs_Prep!$I$4:$I$327,0),MATCH(F_Outputs!I$2,F_Outputs_Prep!$B$4:$AH$4,0))</f>
        <v>##BLANK</v>
      </c>
      <c r="J195" s="126" t="str">
        <f>INDEX(F_Outputs_Prep!$B$4:$AH$327,MATCH(F_Outputs!$A195&amp;F_Outputs!$B195,F_Outputs_Prep!$I$4:$I$327,0),MATCH(F_Outputs!J$2,F_Outputs_Prep!$B$4:$AH$4,0))</f>
        <v>##BLANK</v>
      </c>
      <c r="K195" s="126" t="str">
        <f>INDEX(F_Outputs_Prep!$B$4:$AH$327,MATCH(F_Outputs!$A195&amp;F_Outputs!$B195,F_Outputs_Prep!$I$4:$I$327,0),MATCH(F_Outputs!K$2,F_Outputs_Prep!$B$4:$AH$4,0))</f>
        <v>##BLANK</v>
      </c>
      <c r="L195" s="126" t="str">
        <f>INDEX(F_Outputs_Prep!$B$4:$AH$327,MATCH(F_Outputs!$A195&amp;F_Outputs!$B195,F_Outputs_Prep!$I$4:$I$327,0),MATCH(F_Outputs!L$2,F_Outputs_Prep!$B$4:$AH$4,0))</f>
        <v>##BLANK</v>
      </c>
      <c r="M195" s="126" t="str">
        <f>INDEX(F_Outputs_Prep!$B$4:$AH$327,MATCH(F_Outputs!$A195&amp;F_Outputs!$B195,F_Outputs_Prep!$I$4:$I$327,0),MATCH(F_Outputs!M$2,F_Outputs_Prep!$B$4:$AH$4,0))</f>
        <v>##BLANK</v>
      </c>
      <c r="N195" s="126" t="str">
        <f>INDEX(F_Outputs_Prep!$B$4:$AH$327,MATCH(F_Outputs!$A195&amp;F_Outputs!$B195,F_Outputs_Prep!$I$4:$I$327,0),MATCH(F_Outputs!N$2,F_Outputs_Prep!$B$4:$AH$4,0))</f>
        <v>##BLANK</v>
      </c>
      <c r="O195" s="126" t="str">
        <f>INDEX(F_Outputs_Prep!$B$4:$AH$327,MATCH(F_Outputs!$A195&amp;F_Outputs!$B195,F_Outputs_Prep!$I$4:$I$327,0),MATCH(F_Outputs!O$2,F_Outputs_Prep!$B$4:$AH$4,0))</f>
        <v>##BLANK</v>
      </c>
    </row>
    <row r="196" spans="1:15" x14ac:dyDescent="0.4">
      <c r="A196" s="89" t="s">
        <v>102</v>
      </c>
      <c r="B196" s="89" t="s">
        <v>253</v>
      </c>
      <c r="C196" s="89" t="s">
        <v>208</v>
      </c>
      <c r="D196" s="89" t="s">
        <v>91</v>
      </c>
      <c r="E196" s="89" t="s">
        <v>77</v>
      </c>
      <c r="F196" s="126" t="str">
        <f>INDEX(F_Outputs_Prep!$B$4:$AH$327,MATCH(F_Outputs!$A196&amp;F_Outputs!$B196,F_Outputs_Prep!$I$4:$I$327,0),MATCH(F_Outputs!F$2,F_Outputs_Prep!$B$4:$AH$4,0))</f>
        <v>##BLANK</v>
      </c>
      <c r="G196" s="126" t="str">
        <f>INDEX(F_Outputs_Prep!$B$4:$AH$327,MATCH(F_Outputs!$A196&amp;F_Outputs!$B196,F_Outputs_Prep!$I$4:$I$327,0),MATCH(F_Outputs!G$2,F_Outputs_Prep!$B$4:$AH$4,0))</f>
        <v>##BLANK</v>
      </c>
      <c r="H196" s="126" t="str">
        <f>INDEX(F_Outputs_Prep!$B$4:$AH$327,MATCH(F_Outputs!$A196&amp;F_Outputs!$B196,F_Outputs_Prep!$I$4:$I$327,0),MATCH(F_Outputs!H$2,F_Outputs_Prep!$B$4:$AH$4,0))</f>
        <v>##BLANK</v>
      </c>
      <c r="I196" s="126" t="str">
        <f>INDEX(F_Outputs_Prep!$B$4:$AH$327,MATCH(F_Outputs!$A196&amp;F_Outputs!$B196,F_Outputs_Prep!$I$4:$I$327,0),MATCH(F_Outputs!I$2,F_Outputs_Prep!$B$4:$AH$4,0))</f>
        <v>##BLANK</v>
      </c>
      <c r="J196" s="126" t="str">
        <f>INDEX(F_Outputs_Prep!$B$4:$AH$327,MATCH(F_Outputs!$A196&amp;F_Outputs!$B196,F_Outputs_Prep!$I$4:$I$327,0),MATCH(F_Outputs!J$2,F_Outputs_Prep!$B$4:$AH$4,0))</f>
        <v>##BLANK</v>
      </c>
      <c r="K196" s="126">
        <f>INDEX(F_Outputs_Prep!$B$4:$AH$327,MATCH(F_Outputs!$A196&amp;F_Outputs!$B196,F_Outputs_Prep!$I$4:$I$327,0),MATCH(F_Outputs!K$2,F_Outputs_Prep!$B$4:$AH$4,0))</f>
        <v>0.97</v>
      </c>
      <c r="L196" s="126">
        <f>INDEX(F_Outputs_Prep!$B$4:$AH$327,MATCH(F_Outputs!$A196&amp;F_Outputs!$B196,F_Outputs_Prep!$I$4:$I$327,0),MATCH(F_Outputs!L$2,F_Outputs_Prep!$B$4:$AH$4,0))</f>
        <v>0.97250000000000003</v>
      </c>
      <c r="M196" s="126">
        <f>INDEX(F_Outputs_Prep!$B$4:$AH$327,MATCH(F_Outputs!$A196&amp;F_Outputs!$B196,F_Outputs_Prep!$I$4:$I$327,0),MATCH(F_Outputs!M$2,F_Outputs_Prep!$B$4:$AH$4,0))</f>
        <v>0.97499999999999998</v>
      </c>
      <c r="N196" s="126">
        <f>INDEX(F_Outputs_Prep!$B$4:$AH$327,MATCH(F_Outputs!$A196&amp;F_Outputs!$B196,F_Outputs_Prep!$I$4:$I$327,0),MATCH(F_Outputs!N$2,F_Outputs_Prep!$B$4:$AH$4,0))</f>
        <v>0.97750000000000004</v>
      </c>
      <c r="O196" s="126">
        <f>INDEX(F_Outputs_Prep!$B$4:$AH$327,MATCH(F_Outputs!$A196&amp;F_Outputs!$B196,F_Outputs_Prep!$I$4:$I$327,0),MATCH(F_Outputs!O$2,F_Outputs_Prep!$B$4:$AH$4,0))</f>
        <v>0.97999999999999976</v>
      </c>
    </row>
    <row r="197" spans="1:15" x14ac:dyDescent="0.4">
      <c r="A197" s="89" t="s">
        <v>102</v>
      </c>
      <c r="B197" s="89" t="s">
        <v>521</v>
      </c>
      <c r="C197" s="89" t="s">
        <v>541</v>
      </c>
      <c r="D197" s="89" t="s">
        <v>527</v>
      </c>
      <c r="E197" s="89" t="s">
        <v>77</v>
      </c>
      <c r="F197" s="126" t="str">
        <f>INDEX(F_Outputs_Prep!$B$4:$AH$327,MATCH(F_Outputs!$A197&amp;F_Outputs!$B197,F_Outputs_Prep!$I$4:$I$327,0),MATCH(F_Outputs!F$2,F_Outputs_Prep!$B$4:$AH$4,0))</f>
        <v>##BLANK</v>
      </c>
      <c r="G197" s="126" t="str">
        <f>INDEX(F_Outputs_Prep!$B$4:$AH$327,MATCH(F_Outputs!$A197&amp;F_Outputs!$B197,F_Outputs_Prep!$I$4:$I$327,0),MATCH(F_Outputs!G$2,F_Outputs_Prep!$B$4:$AH$4,0))</f>
        <v>##BLANK</v>
      </c>
      <c r="H197" s="126" t="str">
        <f>INDEX(F_Outputs_Prep!$B$4:$AH$327,MATCH(F_Outputs!$A197&amp;F_Outputs!$B197,F_Outputs_Prep!$I$4:$I$327,0),MATCH(F_Outputs!H$2,F_Outputs_Prep!$B$4:$AH$4,0))</f>
        <v>##BLANK</v>
      </c>
      <c r="I197" s="126" t="str">
        <f>INDEX(F_Outputs_Prep!$B$4:$AH$327,MATCH(F_Outputs!$A197&amp;F_Outputs!$B197,F_Outputs_Prep!$I$4:$I$327,0),MATCH(F_Outputs!I$2,F_Outputs_Prep!$B$4:$AH$4,0))</f>
        <v>##BLANK</v>
      </c>
      <c r="J197" s="126" t="str">
        <f>INDEX(F_Outputs_Prep!$B$4:$AH$327,MATCH(F_Outputs!$A197&amp;F_Outputs!$B197,F_Outputs_Prep!$I$4:$I$327,0),MATCH(F_Outputs!J$2,F_Outputs_Prep!$B$4:$AH$4,0))</f>
        <v>##BLANK</v>
      </c>
      <c r="K197" s="126">
        <f>INDEX(F_Outputs_Prep!$B$4:$AH$327,MATCH(F_Outputs!$A197&amp;F_Outputs!$B197,F_Outputs_Prep!$I$4:$I$327,0),MATCH(F_Outputs!K$2,F_Outputs_Prep!$B$4:$AH$4,0))</f>
        <v>3.0000000000000027</v>
      </c>
      <c r="L197" s="126">
        <f>INDEX(F_Outputs_Prep!$B$4:$AH$327,MATCH(F_Outputs!$A197&amp;F_Outputs!$B197,F_Outputs_Prep!$I$4:$I$327,0),MATCH(F_Outputs!L$2,F_Outputs_Prep!$B$4:$AH$4,0))</f>
        <v>2.7499999999999969</v>
      </c>
      <c r="M197" s="126">
        <f>INDEX(F_Outputs_Prep!$B$4:$AH$327,MATCH(F_Outputs!$A197&amp;F_Outputs!$B197,F_Outputs_Prep!$I$4:$I$327,0),MATCH(F_Outputs!M$2,F_Outputs_Prep!$B$4:$AH$4,0))</f>
        <v>2.5000000000000022</v>
      </c>
      <c r="N197" s="126">
        <f>INDEX(F_Outputs_Prep!$B$4:$AH$327,MATCH(F_Outputs!$A197&amp;F_Outputs!$B197,F_Outputs_Prep!$I$4:$I$327,0),MATCH(F_Outputs!N$2,F_Outputs_Prep!$B$4:$AH$4,0))</f>
        <v>2.2499999999999964</v>
      </c>
      <c r="O197" s="126">
        <f>INDEX(F_Outputs_Prep!$B$4:$AH$327,MATCH(F_Outputs!$A197&amp;F_Outputs!$B197,F_Outputs_Prep!$I$4:$I$327,0),MATCH(F_Outputs!O$2,F_Outputs_Prep!$B$4:$AH$4,0))</f>
        <v>2.000000000000024</v>
      </c>
    </row>
    <row r="198" spans="1:15" x14ac:dyDescent="0.4">
      <c r="A198" s="89" t="s">
        <v>102</v>
      </c>
      <c r="B198" s="89" t="s">
        <v>519</v>
      </c>
      <c r="C198" s="89" t="s">
        <v>542</v>
      </c>
      <c r="D198" s="89" t="s">
        <v>76</v>
      </c>
      <c r="E198" s="89" t="s">
        <v>77</v>
      </c>
      <c r="F198" s="126" t="str">
        <f>INDEX(F_Outputs_Prep!$B$4:$AH$327,MATCH(F_Outputs!$A198&amp;F_Outputs!$B198,F_Outputs_Prep!$I$4:$I$327,0),MATCH(F_Outputs!F$2,F_Outputs_Prep!$B$4:$AH$4,0))</f>
        <v>##BLANK</v>
      </c>
      <c r="G198" s="126" t="str">
        <f>INDEX(F_Outputs_Prep!$B$4:$AH$327,MATCH(F_Outputs!$A198&amp;F_Outputs!$B198,F_Outputs_Prep!$I$4:$I$327,0),MATCH(F_Outputs!G$2,F_Outputs_Prep!$B$4:$AH$4,0))</f>
        <v>##BLANK</v>
      </c>
      <c r="H198" s="126" t="str">
        <f>INDEX(F_Outputs_Prep!$B$4:$AH$327,MATCH(F_Outputs!$A198&amp;F_Outputs!$B198,F_Outputs_Prep!$I$4:$I$327,0),MATCH(F_Outputs!H$2,F_Outputs_Prep!$B$4:$AH$4,0))</f>
        <v>##BLANK</v>
      </c>
      <c r="I198" s="126" t="str">
        <f>INDEX(F_Outputs_Prep!$B$4:$AH$327,MATCH(F_Outputs!$A198&amp;F_Outputs!$B198,F_Outputs_Prep!$I$4:$I$327,0),MATCH(F_Outputs!I$2,F_Outputs_Prep!$B$4:$AH$4,0))</f>
        <v>##BLANK</v>
      </c>
      <c r="J198" s="126" t="str">
        <f>INDEX(F_Outputs_Prep!$B$4:$AH$327,MATCH(F_Outputs!$A198&amp;F_Outputs!$B198,F_Outputs_Prep!$I$4:$I$327,0),MATCH(F_Outputs!J$2,F_Outputs_Prep!$B$4:$AH$4,0))</f>
        <v>##BLANK</v>
      </c>
      <c r="K198" s="126">
        <f>INDEX(F_Outputs_Prep!$B$4:$AH$327,MATCH(F_Outputs!$A198&amp;F_Outputs!$B198,F_Outputs_Prep!$I$4:$I$327,0),MATCH(F_Outputs!K$2,F_Outputs_Prep!$B$4:$AH$4,0))</f>
        <v>21.89</v>
      </c>
      <c r="L198" s="126">
        <f>INDEX(F_Outputs_Prep!$B$4:$AH$327,MATCH(F_Outputs!$A198&amp;F_Outputs!$B198,F_Outputs_Prep!$I$4:$I$327,0),MATCH(F_Outputs!L$2,F_Outputs_Prep!$B$4:$AH$4,0))</f>
        <v>21.64</v>
      </c>
      <c r="M198" s="126">
        <f>INDEX(F_Outputs_Prep!$B$4:$AH$327,MATCH(F_Outputs!$A198&amp;F_Outputs!$B198,F_Outputs_Prep!$I$4:$I$327,0),MATCH(F_Outputs!M$2,F_Outputs_Prep!$B$4:$AH$4,0))</f>
        <v>20.66</v>
      </c>
      <c r="N198" s="126">
        <f>INDEX(F_Outputs_Prep!$B$4:$AH$327,MATCH(F_Outputs!$A198&amp;F_Outputs!$B198,F_Outputs_Prep!$I$4:$I$327,0),MATCH(F_Outputs!N$2,F_Outputs_Prep!$B$4:$AH$4,0))</f>
        <v>19.649999999999999</v>
      </c>
      <c r="O198" s="126">
        <f>INDEX(F_Outputs_Prep!$B$4:$AH$327,MATCH(F_Outputs!$A198&amp;F_Outputs!$B198,F_Outputs_Prep!$I$4:$I$327,0),MATCH(F_Outputs!O$2,F_Outputs_Prep!$B$4:$AH$4,0))</f>
        <v>18.239999999999998</v>
      </c>
    </row>
    <row r="199" spans="1:15" x14ac:dyDescent="0.4">
      <c r="A199" s="89" t="s">
        <v>102</v>
      </c>
      <c r="B199" s="89" t="s">
        <v>528</v>
      </c>
      <c r="C199" s="89" t="s">
        <v>529</v>
      </c>
      <c r="D199" s="89" t="s">
        <v>76</v>
      </c>
      <c r="E199" s="89" t="s">
        <v>77</v>
      </c>
      <c r="F199" s="126">
        <f>INDEX(F_Outputs_Prep!$B$4:$AH$327,MATCH(F_Outputs!$A199&amp;F_Outputs!$B199,F_Outputs_Prep!$I$4:$I$327,0),MATCH(F_Outputs!F$2,F_Outputs_Prep!$B$4:$AH$4,0))</f>
        <v>40041</v>
      </c>
      <c r="G199" s="126">
        <f>INDEX(F_Outputs_Prep!$B$4:$AH$327,MATCH(F_Outputs!$A199&amp;F_Outputs!$B199,F_Outputs_Prep!$I$4:$I$327,0),MATCH(F_Outputs!G$2,F_Outputs_Prep!$B$4:$AH$4,0))</f>
        <v>29176</v>
      </c>
      <c r="H199" s="126">
        <f>INDEX(F_Outputs_Prep!$B$4:$AH$327,MATCH(F_Outputs!$A199&amp;F_Outputs!$B199,F_Outputs_Prep!$I$4:$I$327,0),MATCH(F_Outputs!H$2,F_Outputs_Prep!$B$4:$AH$4,0))</f>
        <v>23983</v>
      </c>
      <c r="I199" s="126">
        <f>INDEX(F_Outputs_Prep!$B$4:$AH$327,MATCH(F_Outputs!$A199&amp;F_Outputs!$B199,F_Outputs_Prep!$I$4:$I$327,0),MATCH(F_Outputs!I$2,F_Outputs_Prep!$B$4:$AH$4,0))</f>
        <v>41453</v>
      </c>
      <c r="J199" s="126">
        <f>INDEX(F_Outputs_Prep!$B$4:$AH$327,MATCH(F_Outputs!$A199&amp;F_Outputs!$B199,F_Outputs_Prep!$I$4:$I$327,0),MATCH(F_Outputs!J$2,F_Outputs_Prep!$B$4:$AH$4,0))</f>
        <v>31091</v>
      </c>
      <c r="K199" s="126">
        <f>INDEX(F_Outputs_Prep!$B$4:$AH$327,MATCH(F_Outputs!$A199&amp;F_Outputs!$B199,F_Outputs_Prep!$I$4:$I$327,0),MATCH(F_Outputs!K$2,F_Outputs_Prep!$B$4:$AH$4,0))</f>
        <v>30428</v>
      </c>
      <c r="L199" s="126">
        <f>INDEX(F_Outputs_Prep!$B$4:$AH$327,MATCH(F_Outputs!$A199&amp;F_Outputs!$B199,F_Outputs_Prep!$I$4:$I$327,0),MATCH(F_Outputs!L$2,F_Outputs_Prep!$B$4:$AH$4,0))</f>
        <v>30428</v>
      </c>
      <c r="M199" s="126">
        <f>INDEX(F_Outputs_Prep!$B$4:$AH$327,MATCH(F_Outputs!$A199&amp;F_Outputs!$B199,F_Outputs_Prep!$I$4:$I$327,0),MATCH(F_Outputs!M$2,F_Outputs_Prep!$B$4:$AH$4,0))</f>
        <v>29479</v>
      </c>
      <c r="N199" s="126">
        <f>INDEX(F_Outputs_Prep!$B$4:$AH$327,MATCH(F_Outputs!$A199&amp;F_Outputs!$B199,F_Outputs_Prep!$I$4:$I$327,0),MATCH(F_Outputs!N$2,F_Outputs_Prep!$B$4:$AH$4,0))</f>
        <v>28493</v>
      </c>
      <c r="O199" s="126">
        <f>INDEX(F_Outputs_Prep!$B$4:$AH$327,MATCH(F_Outputs!$A199&amp;F_Outputs!$B199,F_Outputs_Prep!$I$4:$I$327,0),MATCH(F_Outputs!O$2,F_Outputs_Prep!$B$4:$AH$4,0))</f>
        <v>25898</v>
      </c>
    </row>
    <row r="200" spans="1:15" x14ac:dyDescent="0.4">
      <c r="A200" s="89" t="s">
        <v>102</v>
      </c>
      <c r="B200" s="89" t="s">
        <v>530</v>
      </c>
      <c r="C200" s="89" t="s">
        <v>261</v>
      </c>
      <c r="D200" s="89" t="s">
        <v>76</v>
      </c>
      <c r="E200" s="89" t="s">
        <v>77</v>
      </c>
      <c r="F200" s="126">
        <f>INDEX(F_Outputs_Prep!$B$4:$AH$327,MATCH(F_Outputs!$A200&amp;F_Outputs!$B200,F_Outputs_Prep!$I$4:$I$327,0),MATCH(F_Outputs!F$2,F_Outputs_Prep!$B$4:$AH$4,0))</f>
        <v>1295</v>
      </c>
      <c r="G200" s="126">
        <f>INDEX(F_Outputs_Prep!$B$4:$AH$327,MATCH(F_Outputs!$A200&amp;F_Outputs!$B200,F_Outputs_Prep!$I$4:$I$327,0),MATCH(F_Outputs!G$2,F_Outputs_Prep!$B$4:$AH$4,0))</f>
        <v>1295</v>
      </c>
      <c r="H200" s="126">
        <f>INDEX(F_Outputs_Prep!$B$4:$AH$327,MATCH(F_Outputs!$A200&amp;F_Outputs!$B200,F_Outputs_Prep!$I$4:$I$327,0),MATCH(F_Outputs!H$2,F_Outputs_Prep!$B$4:$AH$4,0))</f>
        <v>1295</v>
      </c>
      <c r="I200" s="126">
        <f>INDEX(F_Outputs_Prep!$B$4:$AH$327,MATCH(F_Outputs!$A200&amp;F_Outputs!$B200,F_Outputs_Prep!$I$4:$I$327,0),MATCH(F_Outputs!I$2,F_Outputs_Prep!$B$4:$AH$4,0))</f>
        <v>1295</v>
      </c>
      <c r="J200" s="126">
        <f>INDEX(F_Outputs_Prep!$B$4:$AH$327,MATCH(F_Outputs!$A200&amp;F_Outputs!$B200,F_Outputs_Prep!$I$4:$I$327,0),MATCH(F_Outputs!J$2,F_Outputs_Prep!$B$4:$AH$4,0))</f>
        <v>1295</v>
      </c>
      <c r="K200" s="126">
        <f>INDEX(F_Outputs_Prep!$B$4:$AH$327,MATCH(F_Outputs!$A200&amp;F_Outputs!$B200,F_Outputs_Prep!$I$4:$I$327,0),MATCH(F_Outputs!K$2,F_Outputs_Prep!$B$4:$AH$4,0))</f>
        <v>1295</v>
      </c>
      <c r="L200" s="126">
        <f>INDEX(F_Outputs_Prep!$B$4:$AH$327,MATCH(F_Outputs!$A200&amp;F_Outputs!$B200,F_Outputs_Prep!$I$4:$I$327,0),MATCH(F_Outputs!L$2,F_Outputs_Prep!$B$4:$AH$4,0))</f>
        <v>1295</v>
      </c>
      <c r="M200" s="126">
        <f>INDEX(F_Outputs_Prep!$B$4:$AH$327,MATCH(F_Outputs!$A200&amp;F_Outputs!$B200,F_Outputs_Prep!$I$4:$I$327,0),MATCH(F_Outputs!M$2,F_Outputs_Prep!$B$4:$AH$4,0))</f>
        <v>1295</v>
      </c>
      <c r="N200" s="126">
        <f>INDEX(F_Outputs_Prep!$B$4:$AH$327,MATCH(F_Outputs!$A200&amp;F_Outputs!$B200,F_Outputs_Prep!$I$4:$I$327,0),MATCH(F_Outputs!N$2,F_Outputs_Prep!$B$4:$AH$4,0))</f>
        <v>1295</v>
      </c>
      <c r="O200" s="126">
        <f>INDEX(F_Outputs_Prep!$B$4:$AH$327,MATCH(F_Outputs!$A200&amp;F_Outputs!$B200,F_Outputs_Prep!$I$4:$I$327,0),MATCH(F_Outputs!O$2,F_Outputs_Prep!$B$4:$AH$4,0))</f>
        <v>1295</v>
      </c>
    </row>
    <row r="201" spans="1:15" x14ac:dyDescent="0.4">
      <c r="A201" s="89" t="s">
        <v>102</v>
      </c>
      <c r="B201" s="89" t="s">
        <v>531</v>
      </c>
      <c r="C201" s="89" t="s">
        <v>532</v>
      </c>
      <c r="D201" s="89" t="s">
        <v>76</v>
      </c>
      <c r="E201" s="89" t="s">
        <v>77</v>
      </c>
      <c r="F201" s="126">
        <f>INDEX(F_Outputs_Prep!$B$4:$AH$327,MATCH(F_Outputs!$A201&amp;F_Outputs!$B201,F_Outputs_Prep!$I$4:$I$327,0),MATCH(F_Outputs!F$2,F_Outputs_Prep!$B$4:$AH$4,0))</f>
        <v>30.92</v>
      </c>
      <c r="G201" s="126">
        <f>INDEX(F_Outputs_Prep!$B$4:$AH$327,MATCH(F_Outputs!$A201&amp;F_Outputs!$B201,F_Outputs_Prep!$I$4:$I$327,0),MATCH(F_Outputs!G$2,F_Outputs_Prep!$B$4:$AH$4,0))</f>
        <v>22.53</v>
      </c>
      <c r="H201" s="126">
        <f>INDEX(F_Outputs_Prep!$B$4:$AH$327,MATCH(F_Outputs!$A201&amp;F_Outputs!$B201,F_Outputs_Prep!$I$4:$I$327,0),MATCH(F_Outputs!H$2,F_Outputs_Prep!$B$4:$AH$4,0))</f>
        <v>18.52</v>
      </c>
      <c r="I201" s="126">
        <f>INDEX(F_Outputs_Prep!$B$4:$AH$327,MATCH(F_Outputs!$A201&amp;F_Outputs!$B201,F_Outputs_Prep!$I$4:$I$327,0),MATCH(F_Outputs!I$2,F_Outputs_Prep!$B$4:$AH$4,0))</f>
        <v>32.01</v>
      </c>
      <c r="J201" s="126">
        <f>INDEX(F_Outputs_Prep!$B$4:$AH$327,MATCH(F_Outputs!$A201&amp;F_Outputs!$B201,F_Outputs_Prep!$I$4:$I$327,0),MATCH(F_Outputs!J$2,F_Outputs_Prep!$B$4:$AH$4,0))</f>
        <v>24.01</v>
      </c>
      <c r="K201" s="126">
        <f>INDEX(F_Outputs_Prep!$B$4:$AH$327,MATCH(F_Outputs!$A201&amp;F_Outputs!$B201,F_Outputs_Prep!$I$4:$I$327,0),MATCH(F_Outputs!K$2,F_Outputs_Prep!$B$4:$AH$4,0))</f>
        <v>23.5</v>
      </c>
      <c r="L201" s="126">
        <f>INDEX(F_Outputs_Prep!$B$4:$AH$327,MATCH(F_Outputs!$A201&amp;F_Outputs!$B201,F_Outputs_Prep!$I$4:$I$327,0),MATCH(F_Outputs!L$2,F_Outputs_Prep!$B$4:$AH$4,0))</f>
        <v>23.5</v>
      </c>
      <c r="M201" s="126">
        <f>INDEX(F_Outputs_Prep!$B$4:$AH$327,MATCH(F_Outputs!$A201&amp;F_Outputs!$B201,F_Outputs_Prep!$I$4:$I$327,0),MATCH(F_Outputs!M$2,F_Outputs_Prep!$B$4:$AH$4,0))</f>
        <v>22.76</v>
      </c>
      <c r="N201" s="126">
        <f>INDEX(F_Outputs_Prep!$B$4:$AH$327,MATCH(F_Outputs!$A201&amp;F_Outputs!$B201,F_Outputs_Prep!$I$4:$I$327,0),MATCH(F_Outputs!N$2,F_Outputs_Prep!$B$4:$AH$4,0))</f>
        <v>22</v>
      </c>
      <c r="O201" s="126">
        <f>INDEX(F_Outputs_Prep!$B$4:$AH$327,MATCH(F_Outputs!$A201&amp;F_Outputs!$B201,F_Outputs_Prep!$I$4:$I$327,0),MATCH(F_Outputs!O$2,F_Outputs_Prep!$B$4:$AH$4,0))</f>
        <v>20</v>
      </c>
    </row>
    <row r="202" spans="1:15" x14ac:dyDescent="0.4">
      <c r="A202" s="89" t="s">
        <v>102</v>
      </c>
      <c r="B202" s="89" t="s">
        <v>533</v>
      </c>
      <c r="C202" s="89" t="s">
        <v>262</v>
      </c>
      <c r="D202" s="89" t="s">
        <v>91</v>
      </c>
      <c r="E202" s="89" t="s">
        <v>77</v>
      </c>
      <c r="F202" s="126">
        <f>INDEX(F_Outputs_Prep!$B$4:$AH$327,MATCH(F_Outputs!$A202&amp;F_Outputs!$B202,F_Outputs_Prep!$I$4:$I$327,0),MATCH(F_Outputs!F$2,F_Outputs_Prep!$B$4:$AH$4,0))</f>
        <v>1</v>
      </c>
      <c r="G202" s="126">
        <f>INDEX(F_Outputs_Prep!$B$4:$AH$327,MATCH(F_Outputs!$A202&amp;F_Outputs!$B202,F_Outputs_Prep!$I$4:$I$327,0),MATCH(F_Outputs!G$2,F_Outputs_Prep!$B$4:$AH$4,0))</f>
        <v>1</v>
      </c>
      <c r="H202" s="126">
        <f>INDEX(F_Outputs_Prep!$B$4:$AH$327,MATCH(F_Outputs!$A202&amp;F_Outputs!$B202,F_Outputs_Prep!$I$4:$I$327,0),MATCH(F_Outputs!H$2,F_Outputs_Prep!$B$4:$AH$4,0))</f>
        <v>1</v>
      </c>
      <c r="I202" s="126">
        <f>INDEX(F_Outputs_Prep!$B$4:$AH$327,MATCH(F_Outputs!$A202&amp;F_Outputs!$B202,F_Outputs_Prep!$I$4:$I$327,0),MATCH(F_Outputs!I$2,F_Outputs_Prep!$B$4:$AH$4,0))</f>
        <v>1</v>
      </c>
      <c r="J202" s="126">
        <f>INDEX(F_Outputs_Prep!$B$4:$AH$327,MATCH(F_Outputs!$A202&amp;F_Outputs!$B202,F_Outputs_Prep!$I$4:$I$327,0),MATCH(F_Outputs!J$2,F_Outputs_Prep!$B$4:$AH$4,0))</f>
        <v>1</v>
      </c>
      <c r="K202" s="126">
        <f>INDEX(F_Outputs_Prep!$B$4:$AH$327,MATCH(F_Outputs!$A202&amp;F_Outputs!$B202,F_Outputs_Prep!$I$4:$I$327,0),MATCH(F_Outputs!K$2,F_Outputs_Prep!$B$4:$AH$4,0))</f>
        <v>1</v>
      </c>
      <c r="L202" s="126">
        <f>INDEX(F_Outputs_Prep!$B$4:$AH$327,MATCH(F_Outputs!$A202&amp;F_Outputs!$B202,F_Outputs_Prep!$I$4:$I$327,0),MATCH(F_Outputs!L$2,F_Outputs_Prep!$B$4:$AH$4,0))</f>
        <v>1</v>
      </c>
      <c r="M202" s="126">
        <f>INDEX(F_Outputs_Prep!$B$4:$AH$327,MATCH(F_Outputs!$A202&amp;F_Outputs!$B202,F_Outputs_Prep!$I$4:$I$327,0),MATCH(F_Outputs!M$2,F_Outputs_Prep!$B$4:$AH$4,0))</f>
        <v>1</v>
      </c>
      <c r="N202" s="126">
        <f>INDEX(F_Outputs_Prep!$B$4:$AH$327,MATCH(F_Outputs!$A202&amp;F_Outputs!$B202,F_Outputs_Prep!$I$4:$I$327,0),MATCH(F_Outputs!N$2,F_Outputs_Prep!$B$4:$AH$4,0))</f>
        <v>1</v>
      </c>
      <c r="O202" s="126">
        <f>INDEX(F_Outputs_Prep!$B$4:$AH$327,MATCH(F_Outputs!$A202&amp;F_Outputs!$B202,F_Outputs_Prep!$I$4:$I$327,0),MATCH(F_Outputs!O$2,F_Outputs_Prep!$B$4:$AH$4,0))</f>
        <v>1</v>
      </c>
    </row>
    <row r="203" spans="1:15" x14ac:dyDescent="0.4">
      <c r="A203" s="89" t="s">
        <v>102</v>
      </c>
      <c r="B203" s="89" t="s">
        <v>534</v>
      </c>
      <c r="C203" s="89" t="s">
        <v>535</v>
      </c>
      <c r="D203" s="89" t="s">
        <v>527</v>
      </c>
      <c r="E203" s="89" t="s">
        <v>77</v>
      </c>
      <c r="F203" s="126">
        <f>INDEX(F_Outputs_Prep!$B$4:$AH$327,MATCH(F_Outputs!$A203&amp;F_Outputs!$B203,F_Outputs_Prep!$I$4:$I$327,0),MATCH(F_Outputs!F$2,F_Outputs_Prep!$B$4:$AH$4,0))</f>
        <v>0</v>
      </c>
      <c r="G203" s="126">
        <f>INDEX(F_Outputs_Prep!$B$4:$AH$327,MATCH(F_Outputs!$A203&amp;F_Outputs!$B203,F_Outputs_Prep!$I$4:$I$327,0),MATCH(F_Outputs!G$2,F_Outputs_Prep!$B$4:$AH$4,0))</f>
        <v>0</v>
      </c>
      <c r="H203" s="126">
        <f>INDEX(F_Outputs_Prep!$B$4:$AH$327,MATCH(F_Outputs!$A203&amp;F_Outputs!$B203,F_Outputs_Prep!$I$4:$I$327,0),MATCH(F_Outputs!H$2,F_Outputs_Prep!$B$4:$AH$4,0))</f>
        <v>0</v>
      </c>
      <c r="I203" s="126">
        <f>INDEX(F_Outputs_Prep!$B$4:$AH$327,MATCH(F_Outputs!$A203&amp;F_Outputs!$B203,F_Outputs_Prep!$I$4:$I$327,0),MATCH(F_Outputs!I$2,F_Outputs_Prep!$B$4:$AH$4,0))</f>
        <v>0</v>
      </c>
      <c r="J203" s="126">
        <f>INDEX(F_Outputs_Prep!$B$4:$AH$327,MATCH(F_Outputs!$A203&amp;F_Outputs!$B203,F_Outputs_Prep!$I$4:$I$327,0),MATCH(F_Outputs!J$2,F_Outputs_Prep!$B$4:$AH$4,0))</f>
        <v>0</v>
      </c>
      <c r="K203" s="126">
        <f>INDEX(F_Outputs_Prep!$B$4:$AH$327,MATCH(F_Outputs!$A203&amp;F_Outputs!$B203,F_Outputs_Prep!$I$4:$I$327,0),MATCH(F_Outputs!K$2,F_Outputs_Prep!$B$4:$AH$4,0))</f>
        <v>0</v>
      </c>
      <c r="L203" s="126">
        <f>INDEX(F_Outputs_Prep!$B$4:$AH$327,MATCH(F_Outputs!$A203&amp;F_Outputs!$B203,F_Outputs_Prep!$I$4:$I$327,0),MATCH(F_Outputs!L$2,F_Outputs_Prep!$B$4:$AH$4,0))</f>
        <v>0</v>
      </c>
      <c r="M203" s="126">
        <f>INDEX(F_Outputs_Prep!$B$4:$AH$327,MATCH(F_Outputs!$A203&amp;F_Outputs!$B203,F_Outputs_Prep!$I$4:$I$327,0),MATCH(F_Outputs!M$2,F_Outputs_Prep!$B$4:$AH$4,0))</f>
        <v>0</v>
      </c>
      <c r="N203" s="126">
        <f>INDEX(F_Outputs_Prep!$B$4:$AH$327,MATCH(F_Outputs!$A203&amp;F_Outputs!$B203,F_Outputs_Prep!$I$4:$I$327,0),MATCH(F_Outputs!N$2,F_Outputs_Prep!$B$4:$AH$4,0))</f>
        <v>0</v>
      </c>
      <c r="O203" s="126">
        <f>INDEX(F_Outputs_Prep!$B$4:$AH$327,MATCH(F_Outputs!$A203&amp;F_Outputs!$B203,F_Outputs_Prep!$I$4:$I$327,0),MATCH(F_Outputs!O$2,F_Outputs_Prep!$B$4:$AH$4,0))</f>
        <v>0</v>
      </c>
    </row>
    <row r="204" spans="1:15" x14ac:dyDescent="0.4">
      <c r="A204" s="89" t="s">
        <v>102</v>
      </c>
      <c r="B204" s="89" t="s">
        <v>536</v>
      </c>
      <c r="C204" s="89" t="s">
        <v>537</v>
      </c>
      <c r="D204" s="89" t="s">
        <v>76</v>
      </c>
      <c r="E204" s="89" t="s">
        <v>77</v>
      </c>
      <c r="F204" s="126">
        <f>INDEX(F_Outputs_Prep!$B$4:$AH$327,MATCH(F_Outputs!$A204&amp;F_Outputs!$B204,F_Outputs_Prep!$I$4:$I$327,0),MATCH(F_Outputs!F$2,F_Outputs_Prep!$B$4:$AH$4,0))</f>
        <v>30.92</v>
      </c>
      <c r="G204" s="126">
        <f>INDEX(F_Outputs_Prep!$B$4:$AH$327,MATCH(F_Outputs!$A204&amp;F_Outputs!$B204,F_Outputs_Prep!$I$4:$I$327,0),MATCH(F_Outputs!G$2,F_Outputs_Prep!$B$4:$AH$4,0))</f>
        <v>22.53</v>
      </c>
      <c r="H204" s="126">
        <f>INDEX(F_Outputs_Prep!$B$4:$AH$327,MATCH(F_Outputs!$A204&amp;F_Outputs!$B204,F_Outputs_Prep!$I$4:$I$327,0),MATCH(F_Outputs!H$2,F_Outputs_Prep!$B$4:$AH$4,0))</f>
        <v>18.52</v>
      </c>
      <c r="I204" s="126">
        <f>INDEX(F_Outputs_Prep!$B$4:$AH$327,MATCH(F_Outputs!$A204&amp;F_Outputs!$B204,F_Outputs_Prep!$I$4:$I$327,0),MATCH(F_Outputs!I$2,F_Outputs_Prep!$B$4:$AH$4,0))</f>
        <v>32.01</v>
      </c>
      <c r="J204" s="126">
        <f>INDEX(F_Outputs_Prep!$B$4:$AH$327,MATCH(F_Outputs!$A204&amp;F_Outputs!$B204,F_Outputs_Prep!$I$4:$I$327,0),MATCH(F_Outputs!J$2,F_Outputs_Prep!$B$4:$AH$4,0))</f>
        <v>24.01</v>
      </c>
      <c r="K204" s="126">
        <f>INDEX(F_Outputs_Prep!$B$4:$AH$327,MATCH(F_Outputs!$A204&amp;F_Outputs!$B204,F_Outputs_Prep!$I$4:$I$327,0),MATCH(F_Outputs!K$2,F_Outputs_Prep!$B$4:$AH$4,0))</f>
        <v>23.5</v>
      </c>
      <c r="L204" s="126">
        <f>INDEX(F_Outputs_Prep!$B$4:$AH$327,MATCH(F_Outputs!$A204&amp;F_Outputs!$B204,F_Outputs_Prep!$I$4:$I$327,0),MATCH(F_Outputs!L$2,F_Outputs_Prep!$B$4:$AH$4,0))</f>
        <v>23.5</v>
      </c>
      <c r="M204" s="126">
        <f>INDEX(F_Outputs_Prep!$B$4:$AH$327,MATCH(F_Outputs!$A204&amp;F_Outputs!$B204,F_Outputs_Prep!$I$4:$I$327,0),MATCH(F_Outputs!M$2,F_Outputs_Prep!$B$4:$AH$4,0))</f>
        <v>22.76</v>
      </c>
      <c r="N204" s="126">
        <f>INDEX(F_Outputs_Prep!$B$4:$AH$327,MATCH(F_Outputs!$A204&amp;F_Outputs!$B204,F_Outputs_Prep!$I$4:$I$327,0),MATCH(F_Outputs!N$2,F_Outputs_Prep!$B$4:$AH$4,0))</f>
        <v>22</v>
      </c>
      <c r="O204" s="126">
        <f>INDEX(F_Outputs_Prep!$B$4:$AH$327,MATCH(F_Outputs!$A204&amp;F_Outputs!$B204,F_Outputs_Prep!$I$4:$I$327,0),MATCH(F_Outputs!O$2,F_Outputs_Prep!$B$4:$AH$4,0))</f>
        <v>20</v>
      </c>
    </row>
    <row r="205" spans="1:15" x14ac:dyDescent="0.4">
      <c r="A205" s="89" t="s">
        <v>102</v>
      </c>
      <c r="B205" s="89" t="s">
        <v>538</v>
      </c>
      <c r="C205" s="89" t="s">
        <v>539</v>
      </c>
      <c r="D205" s="89" t="s">
        <v>76</v>
      </c>
      <c r="E205" s="89" t="s">
        <v>77</v>
      </c>
      <c r="F205" s="126">
        <f>INDEX(F_Outputs_Prep!$B$4:$AH$327,MATCH(F_Outputs!$A205&amp;F_Outputs!$B205,F_Outputs_Prep!$I$4:$I$327,0),MATCH(F_Outputs!F$2,F_Outputs_Prep!$B$4:$AH$4,0))</f>
        <v>40041</v>
      </c>
      <c r="G205" s="126">
        <f>INDEX(F_Outputs_Prep!$B$4:$AH$327,MATCH(F_Outputs!$A205&amp;F_Outputs!$B205,F_Outputs_Prep!$I$4:$I$327,0),MATCH(F_Outputs!G$2,F_Outputs_Prep!$B$4:$AH$4,0))</f>
        <v>29176</v>
      </c>
      <c r="H205" s="126">
        <f>INDEX(F_Outputs_Prep!$B$4:$AH$327,MATCH(F_Outputs!$A205&amp;F_Outputs!$B205,F_Outputs_Prep!$I$4:$I$327,0),MATCH(F_Outputs!H$2,F_Outputs_Prep!$B$4:$AH$4,0))</f>
        <v>23983</v>
      </c>
      <c r="I205" s="126">
        <f>INDEX(F_Outputs_Prep!$B$4:$AH$327,MATCH(F_Outputs!$A205&amp;F_Outputs!$B205,F_Outputs_Prep!$I$4:$I$327,0),MATCH(F_Outputs!I$2,F_Outputs_Prep!$B$4:$AH$4,0))</f>
        <v>41453</v>
      </c>
      <c r="J205" s="126">
        <f>INDEX(F_Outputs_Prep!$B$4:$AH$327,MATCH(F_Outputs!$A205&amp;F_Outputs!$B205,F_Outputs_Prep!$I$4:$I$327,0),MATCH(F_Outputs!J$2,F_Outputs_Prep!$B$4:$AH$4,0))</f>
        <v>31093</v>
      </c>
      <c r="K205" s="126">
        <f>INDEX(F_Outputs_Prep!$B$4:$AH$327,MATCH(F_Outputs!$A205&amp;F_Outputs!$B205,F_Outputs_Prep!$I$4:$I$327,0),MATCH(F_Outputs!K$2,F_Outputs_Prep!$B$4:$AH$4,0))</f>
        <v>30433</v>
      </c>
      <c r="L205" s="126">
        <f>INDEX(F_Outputs_Prep!$B$4:$AH$327,MATCH(F_Outputs!$A205&amp;F_Outputs!$B205,F_Outputs_Prep!$I$4:$I$327,0),MATCH(F_Outputs!L$2,F_Outputs_Prep!$B$4:$AH$4,0))</f>
        <v>30433</v>
      </c>
      <c r="M205" s="126">
        <f>INDEX(F_Outputs_Prep!$B$4:$AH$327,MATCH(F_Outputs!$A205&amp;F_Outputs!$B205,F_Outputs_Prep!$I$4:$I$327,0),MATCH(F_Outputs!M$2,F_Outputs_Prep!$B$4:$AH$4,0))</f>
        <v>29474</v>
      </c>
      <c r="N205" s="126">
        <f>INDEX(F_Outputs_Prep!$B$4:$AH$327,MATCH(F_Outputs!$A205&amp;F_Outputs!$B205,F_Outputs_Prep!$I$4:$I$327,0),MATCH(F_Outputs!N$2,F_Outputs_Prep!$B$4:$AH$4,0))</f>
        <v>28490</v>
      </c>
      <c r="O205" s="126">
        <f>INDEX(F_Outputs_Prep!$B$4:$AH$327,MATCH(F_Outputs!$A205&amp;F_Outputs!$B205,F_Outputs_Prep!$I$4:$I$327,0),MATCH(F_Outputs!O$2,F_Outputs_Prep!$B$4:$AH$4,0))</f>
        <v>25900</v>
      </c>
    </row>
    <row r="206" spans="1:15" x14ac:dyDescent="0.4">
      <c r="A206" s="89" t="s">
        <v>102</v>
      </c>
      <c r="B206" s="89" t="s">
        <v>162</v>
      </c>
      <c r="C206" s="89" t="s">
        <v>554</v>
      </c>
      <c r="D206" s="89" t="s">
        <v>76</v>
      </c>
      <c r="E206" s="89" t="s">
        <v>77</v>
      </c>
      <c r="F206" s="126">
        <f>INDEX(F_Outputs_Prep!$B$4:$AH$327,MATCH(F_Outputs!$A206&amp;F_Outputs!$B206,F_Outputs_Prep!$I$4:$I$327,0),MATCH(F_Outputs!F$2,F_Outputs_Prep!$B$4:$AH$4,0))</f>
        <v>29.77</v>
      </c>
      <c r="G206" s="126">
        <f>INDEX(F_Outputs_Prep!$B$4:$AH$327,MATCH(F_Outputs!$A206&amp;F_Outputs!$B206,F_Outputs_Prep!$I$4:$I$327,0),MATCH(F_Outputs!G$2,F_Outputs_Prep!$B$4:$AH$4,0))</f>
        <v>22.53</v>
      </c>
      <c r="H206" s="126">
        <f>INDEX(F_Outputs_Prep!$B$4:$AH$327,MATCH(F_Outputs!$A206&amp;F_Outputs!$B206,F_Outputs_Prep!$I$4:$I$327,0),MATCH(F_Outputs!H$2,F_Outputs_Prep!$B$4:$AH$4,0))</f>
        <v>18.510000000000002</v>
      </c>
      <c r="I206" s="126">
        <f>INDEX(F_Outputs_Prep!$B$4:$AH$327,MATCH(F_Outputs!$A206&amp;F_Outputs!$B206,F_Outputs_Prep!$I$4:$I$327,0),MATCH(F_Outputs!I$2,F_Outputs_Prep!$B$4:$AH$4,0))</f>
        <v>32.01</v>
      </c>
      <c r="J206" s="126" t="str">
        <f>INDEX(F_Outputs_Prep!$B$4:$AH$327,MATCH(F_Outputs!$A206&amp;F_Outputs!$B206,F_Outputs_Prep!$I$4:$I$327,0),MATCH(F_Outputs!J$2,F_Outputs_Prep!$B$4:$AH$4,0))</f>
        <v>##BLANK</v>
      </c>
      <c r="K206" s="126" t="str">
        <f>INDEX(F_Outputs_Prep!$B$4:$AH$327,MATCH(F_Outputs!$A206&amp;F_Outputs!$B206,F_Outputs_Prep!$I$4:$I$327,0),MATCH(F_Outputs!K$2,F_Outputs_Prep!$B$4:$AH$4,0))</f>
        <v>##BLANK</v>
      </c>
      <c r="L206" s="126" t="str">
        <f>INDEX(F_Outputs_Prep!$B$4:$AH$327,MATCH(F_Outputs!$A206&amp;F_Outputs!$B206,F_Outputs_Prep!$I$4:$I$327,0),MATCH(F_Outputs!L$2,F_Outputs_Prep!$B$4:$AH$4,0))</f>
        <v>##BLANK</v>
      </c>
      <c r="M206" s="126" t="str">
        <f>INDEX(F_Outputs_Prep!$B$4:$AH$327,MATCH(F_Outputs!$A206&amp;F_Outputs!$B206,F_Outputs_Prep!$I$4:$I$327,0),MATCH(F_Outputs!M$2,F_Outputs_Prep!$B$4:$AH$4,0))</f>
        <v>##BLANK</v>
      </c>
      <c r="N206" s="126" t="str">
        <f>INDEX(F_Outputs_Prep!$B$4:$AH$327,MATCH(F_Outputs!$A206&amp;F_Outputs!$B206,F_Outputs_Prep!$I$4:$I$327,0),MATCH(F_Outputs!N$2,F_Outputs_Prep!$B$4:$AH$4,0))</f>
        <v>##BLANK</v>
      </c>
      <c r="O206" s="126" t="str">
        <f>INDEX(F_Outputs_Prep!$B$4:$AH$327,MATCH(F_Outputs!$A206&amp;F_Outputs!$B206,F_Outputs_Prep!$I$4:$I$327,0),MATCH(F_Outputs!O$2,F_Outputs_Prep!$B$4:$AH$4,0))</f>
        <v>##BLANK</v>
      </c>
    </row>
    <row r="207" spans="1:15" x14ac:dyDescent="0.4">
      <c r="A207" s="89" t="s">
        <v>102</v>
      </c>
      <c r="B207" s="89" t="s">
        <v>172</v>
      </c>
      <c r="C207" s="89" t="s">
        <v>544</v>
      </c>
      <c r="D207" s="89" t="s">
        <v>76</v>
      </c>
      <c r="E207" s="89" t="s">
        <v>77</v>
      </c>
      <c r="F207" s="126">
        <f>INDEX(F_Outputs_Prep!$B$4:$AH$327,MATCH(F_Outputs!$A207&amp;F_Outputs!$B207,F_Outputs_Prep!$I$4:$I$327,0),MATCH(F_Outputs!F$2,F_Outputs_Prep!$B$4:$AH$4,0))</f>
        <v>28911</v>
      </c>
      <c r="G207" s="126">
        <f>INDEX(F_Outputs_Prep!$B$4:$AH$327,MATCH(F_Outputs!$A207&amp;F_Outputs!$B207,F_Outputs_Prep!$I$4:$I$327,0),MATCH(F_Outputs!G$2,F_Outputs_Prep!$B$4:$AH$4,0))</f>
        <v>23609</v>
      </c>
      <c r="H207" s="126">
        <f>INDEX(F_Outputs_Prep!$B$4:$AH$327,MATCH(F_Outputs!$A207&amp;F_Outputs!$B207,F_Outputs_Prep!$I$4:$I$327,0),MATCH(F_Outputs!H$2,F_Outputs_Prep!$B$4:$AH$4,0))</f>
        <v>21878</v>
      </c>
      <c r="I207" s="126">
        <f>INDEX(F_Outputs_Prep!$B$4:$AH$327,MATCH(F_Outputs!$A207&amp;F_Outputs!$B207,F_Outputs_Prep!$I$4:$I$327,0),MATCH(F_Outputs!I$2,F_Outputs_Prep!$B$4:$AH$4,0))</f>
        <v>41453</v>
      </c>
      <c r="J207" s="126" t="str">
        <f>INDEX(F_Outputs_Prep!$B$4:$AH$327,MATCH(F_Outputs!$A207&amp;F_Outputs!$B207,F_Outputs_Prep!$I$4:$I$327,0),MATCH(F_Outputs!J$2,F_Outputs_Prep!$B$4:$AH$4,0))</f>
        <v>##BLANK</v>
      </c>
      <c r="K207" s="126" t="str">
        <f>INDEX(F_Outputs_Prep!$B$4:$AH$327,MATCH(F_Outputs!$A207&amp;F_Outputs!$B207,F_Outputs_Prep!$I$4:$I$327,0),MATCH(F_Outputs!K$2,F_Outputs_Prep!$B$4:$AH$4,0))</f>
        <v>##BLANK</v>
      </c>
      <c r="L207" s="126" t="str">
        <f>INDEX(F_Outputs_Prep!$B$4:$AH$327,MATCH(F_Outputs!$A207&amp;F_Outputs!$B207,F_Outputs_Prep!$I$4:$I$327,0),MATCH(F_Outputs!L$2,F_Outputs_Prep!$B$4:$AH$4,0))</f>
        <v>##BLANK</v>
      </c>
      <c r="M207" s="126" t="str">
        <f>INDEX(F_Outputs_Prep!$B$4:$AH$327,MATCH(F_Outputs!$A207&amp;F_Outputs!$B207,F_Outputs_Prep!$I$4:$I$327,0),MATCH(F_Outputs!M$2,F_Outputs_Prep!$B$4:$AH$4,0))</f>
        <v>##BLANK</v>
      </c>
      <c r="N207" s="126" t="str">
        <f>INDEX(F_Outputs_Prep!$B$4:$AH$327,MATCH(F_Outputs!$A207&amp;F_Outputs!$B207,F_Outputs_Prep!$I$4:$I$327,0),MATCH(F_Outputs!N$2,F_Outputs_Prep!$B$4:$AH$4,0))</f>
        <v>##BLANK</v>
      </c>
      <c r="O207" s="126" t="str">
        <f>INDEX(F_Outputs_Prep!$B$4:$AH$327,MATCH(F_Outputs!$A207&amp;F_Outputs!$B207,F_Outputs_Prep!$I$4:$I$327,0),MATCH(F_Outputs!O$2,F_Outputs_Prep!$B$4:$AH$4,0))</f>
        <v>##BLANK</v>
      </c>
    </row>
    <row r="208" spans="1:15" x14ac:dyDescent="0.4">
      <c r="A208" s="89" t="s">
        <v>102</v>
      </c>
      <c r="B208" s="89" t="s">
        <v>188</v>
      </c>
      <c r="C208" s="89" t="s">
        <v>545</v>
      </c>
      <c r="D208" s="89" t="s">
        <v>76</v>
      </c>
      <c r="E208" s="89" t="s">
        <v>77</v>
      </c>
      <c r="F208" s="129">
        <f>INDEX(F_Outputs_Prep!$B$4:$AH$327,MATCH(F_Outputs!$A208&amp;F_Outputs!$B208,F_Outputs_Prep!$I$4:$I$327,0),MATCH(F_Outputs!F$2,F_Outputs_Prep!$B$4:$AH$4,0))</f>
        <v>971</v>
      </c>
      <c r="G208" s="129">
        <f>INDEX(F_Outputs_Prep!$B$4:$AH$327,MATCH(F_Outputs!$A208&amp;F_Outputs!$B208,F_Outputs_Prep!$I$4:$I$327,0),MATCH(F_Outputs!G$2,F_Outputs_Prep!$B$4:$AH$4,0))</f>
        <v>1048</v>
      </c>
      <c r="H208" s="129">
        <f>INDEX(F_Outputs_Prep!$B$4:$AH$327,MATCH(F_Outputs!$A208&amp;F_Outputs!$B208,F_Outputs_Prep!$I$4:$I$327,0),MATCH(F_Outputs!H$2,F_Outputs_Prep!$B$4:$AH$4,0))</f>
        <v>1182</v>
      </c>
      <c r="I208" s="129">
        <f>INDEX(F_Outputs_Prep!$B$4:$AH$327,MATCH(F_Outputs!$A208&amp;F_Outputs!$B208,F_Outputs_Prep!$I$4:$I$327,0),MATCH(F_Outputs!I$2,F_Outputs_Prep!$B$4:$AH$4,0))</f>
        <v>1295</v>
      </c>
      <c r="J208" s="126" t="str">
        <f>INDEX(F_Outputs_Prep!$B$4:$AH$327,MATCH(F_Outputs!$A208&amp;F_Outputs!$B208,F_Outputs_Prep!$I$4:$I$327,0),MATCH(F_Outputs!J$2,F_Outputs_Prep!$B$4:$AH$4,0))</f>
        <v>##BLANK</v>
      </c>
      <c r="K208" s="126" t="str">
        <f>INDEX(F_Outputs_Prep!$B$4:$AH$327,MATCH(F_Outputs!$A208&amp;F_Outputs!$B208,F_Outputs_Prep!$I$4:$I$327,0),MATCH(F_Outputs!K$2,F_Outputs_Prep!$B$4:$AH$4,0))</f>
        <v>##BLANK</v>
      </c>
      <c r="L208" s="126" t="str">
        <f>INDEX(F_Outputs_Prep!$B$4:$AH$327,MATCH(F_Outputs!$A208&amp;F_Outputs!$B208,F_Outputs_Prep!$I$4:$I$327,0),MATCH(F_Outputs!L$2,F_Outputs_Prep!$B$4:$AH$4,0))</f>
        <v>##BLANK</v>
      </c>
      <c r="M208" s="126" t="str">
        <f>INDEX(F_Outputs_Prep!$B$4:$AH$327,MATCH(F_Outputs!$A208&amp;F_Outputs!$B208,F_Outputs_Prep!$I$4:$I$327,0),MATCH(F_Outputs!M$2,F_Outputs_Prep!$B$4:$AH$4,0))</f>
        <v>##BLANK</v>
      </c>
      <c r="N208" s="126" t="str">
        <f>INDEX(F_Outputs_Prep!$B$4:$AH$327,MATCH(F_Outputs!$A208&amp;F_Outputs!$B208,F_Outputs_Prep!$I$4:$I$327,0),MATCH(F_Outputs!N$2,F_Outputs_Prep!$B$4:$AH$4,0))</f>
        <v>##BLANK</v>
      </c>
      <c r="O208" s="126" t="str">
        <f>INDEX(F_Outputs_Prep!$B$4:$AH$327,MATCH(F_Outputs!$A208&amp;F_Outputs!$B208,F_Outputs_Prep!$I$4:$I$327,0),MATCH(F_Outputs!O$2,F_Outputs_Prep!$B$4:$AH$4,0))</f>
        <v>##BLANK</v>
      </c>
    </row>
    <row r="209" spans="1:15" x14ac:dyDescent="0.4">
      <c r="A209" s="89" t="s">
        <v>102</v>
      </c>
      <c r="B209" s="89" t="s">
        <v>198</v>
      </c>
      <c r="C209" s="89" t="s">
        <v>546</v>
      </c>
      <c r="D209" s="89" t="s">
        <v>91</v>
      </c>
      <c r="E209" s="89" t="s">
        <v>77</v>
      </c>
      <c r="F209" s="129">
        <f>INDEX(F_Outputs_Prep!$B$4:$AH$327,MATCH(F_Outputs!$A209&amp;F_Outputs!$B209,F_Outputs_Prep!$I$4:$I$327,0),MATCH(F_Outputs!F$2,F_Outputs_Prep!$B$4:$AH$4,0))</f>
        <v>0</v>
      </c>
      <c r="G209" s="129">
        <f>INDEX(F_Outputs_Prep!$B$4:$AH$327,MATCH(F_Outputs!$A209&amp;F_Outputs!$B209,F_Outputs_Prep!$I$4:$I$327,0),MATCH(F_Outputs!G$2,F_Outputs_Prep!$B$4:$AH$4,0))</f>
        <v>0.79669999999999996</v>
      </c>
      <c r="H209" s="129">
        <f>INDEX(F_Outputs_Prep!$B$4:$AH$327,MATCH(F_Outputs!$A209&amp;F_Outputs!$B209,F_Outputs_Prep!$I$4:$I$327,0),MATCH(F_Outputs!H$2,F_Outputs_Prep!$B$4:$AH$4,0))</f>
        <v>0.89390000000000003</v>
      </c>
      <c r="I209" s="129">
        <f>INDEX(F_Outputs_Prep!$B$4:$AH$327,MATCH(F_Outputs!$A209&amp;F_Outputs!$B209,F_Outputs_Prep!$I$4:$I$327,0),MATCH(F_Outputs!I$2,F_Outputs_Prep!$B$4:$AH$4,0))</f>
        <v>0.98409999999999997</v>
      </c>
      <c r="J209" s="126" t="str">
        <f>INDEX(F_Outputs_Prep!$B$4:$AH$327,MATCH(F_Outputs!$A209&amp;F_Outputs!$B209,F_Outputs_Prep!$I$4:$I$327,0),MATCH(F_Outputs!J$2,F_Outputs_Prep!$B$4:$AH$4,0))</f>
        <v>##BLANK</v>
      </c>
      <c r="K209" s="126" t="str">
        <f>INDEX(F_Outputs_Prep!$B$4:$AH$327,MATCH(F_Outputs!$A209&amp;F_Outputs!$B209,F_Outputs_Prep!$I$4:$I$327,0),MATCH(F_Outputs!K$2,F_Outputs_Prep!$B$4:$AH$4,0))</f>
        <v>##BLANK</v>
      </c>
      <c r="L209" s="126" t="str">
        <f>INDEX(F_Outputs_Prep!$B$4:$AH$327,MATCH(F_Outputs!$A209&amp;F_Outputs!$B209,F_Outputs_Prep!$I$4:$I$327,0),MATCH(F_Outputs!L$2,F_Outputs_Prep!$B$4:$AH$4,0))</f>
        <v>##BLANK</v>
      </c>
      <c r="M209" s="126" t="str">
        <f>INDEX(F_Outputs_Prep!$B$4:$AH$327,MATCH(F_Outputs!$A209&amp;F_Outputs!$B209,F_Outputs_Prep!$I$4:$I$327,0),MATCH(F_Outputs!M$2,F_Outputs_Prep!$B$4:$AH$4,0))</f>
        <v>##BLANK</v>
      </c>
      <c r="N209" s="126" t="str">
        <f>INDEX(F_Outputs_Prep!$B$4:$AH$327,MATCH(F_Outputs!$A209&amp;F_Outputs!$B209,F_Outputs_Prep!$I$4:$I$327,0),MATCH(F_Outputs!N$2,F_Outputs_Prep!$B$4:$AH$4,0))</f>
        <v>##BLANK</v>
      </c>
      <c r="O209" s="126" t="str">
        <f>INDEX(F_Outputs_Prep!$B$4:$AH$327,MATCH(F_Outputs!$A209&amp;F_Outputs!$B209,F_Outputs_Prep!$I$4:$I$327,0),MATCH(F_Outputs!O$2,F_Outputs_Prep!$B$4:$AH$4,0))</f>
        <v>##BLANK</v>
      </c>
    </row>
    <row r="210" spans="1:15" x14ac:dyDescent="0.4">
      <c r="A210" s="89" t="s">
        <v>102</v>
      </c>
      <c r="B210" s="89" t="s">
        <v>555</v>
      </c>
      <c r="C210" s="89" t="s">
        <v>556</v>
      </c>
      <c r="D210" s="89" t="s">
        <v>330</v>
      </c>
      <c r="E210" s="89" t="s">
        <v>77</v>
      </c>
      <c r="F210" s="93" t="s">
        <v>557</v>
      </c>
      <c r="G210" s="93" t="s">
        <v>557</v>
      </c>
      <c r="H210" s="93" t="s">
        <v>557</v>
      </c>
      <c r="I210" s="93" t="s">
        <v>557</v>
      </c>
      <c r="J210" s="93" t="s">
        <v>557</v>
      </c>
      <c r="K210" s="93" t="s">
        <v>557</v>
      </c>
      <c r="L210" s="93" t="s">
        <v>557</v>
      </c>
      <c r="M210" s="93" t="s">
        <v>557</v>
      </c>
      <c r="N210" s="93" t="s">
        <v>557</v>
      </c>
      <c r="O210" s="93" t="s">
        <v>557</v>
      </c>
    </row>
    <row r="211" spans="1:15" x14ac:dyDescent="0.4">
      <c r="A211" s="89" t="s">
        <v>102</v>
      </c>
      <c r="B211" s="89" t="s">
        <v>558</v>
      </c>
      <c r="C211" s="89" t="s">
        <v>559</v>
      </c>
      <c r="D211" s="89" t="s">
        <v>330</v>
      </c>
      <c r="E211" s="89" t="s">
        <v>77</v>
      </c>
      <c r="F211" s="93" t="s">
        <v>560</v>
      </c>
      <c r="G211" s="93" t="s">
        <v>560</v>
      </c>
      <c r="H211" s="93" t="s">
        <v>560</v>
      </c>
      <c r="I211" s="93" t="s">
        <v>560</v>
      </c>
      <c r="J211" s="93" t="s">
        <v>560</v>
      </c>
      <c r="K211" s="93" t="s">
        <v>560</v>
      </c>
      <c r="L211" s="93" t="s">
        <v>560</v>
      </c>
      <c r="M211" s="93" t="s">
        <v>560</v>
      </c>
      <c r="N211" s="93" t="s">
        <v>560</v>
      </c>
      <c r="O211" s="93" t="s">
        <v>560</v>
      </c>
    </row>
    <row r="212" spans="1:15" x14ac:dyDescent="0.4">
      <c r="A212" s="89" t="s">
        <v>102</v>
      </c>
      <c r="B212" s="89" t="s">
        <v>561</v>
      </c>
      <c r="C212" s="89" t="s">
        <v>562</v>
      </c>
      <c r="D212" s="89" t="s">
        <v>330</v>
      </c>
      <c r="E212" s="89" t="s">
        <v>77</v>
      </c>
      <c r="F212" s="93" t="s">
        <v>550</v>
      </c>
      <c r="G212" s="93" t="s">
        <v>550</v>
      </c>
      <c r="H212" s="93" t="s">
        <v>550</v>
      </c>
      <c r="I212" s="93" t="s">
        <v>550</v>
      </c>
      <c r="J212" s="93" t="s">
        <v>550</v>
      </c>
      <c r="K212" s="93" t="s">
        <v>550</v>
      </c>
      <c r="L212" s="93" t="s">
        <v>550</v>
      </c>
      <c r="M212" s="93" t="s">
        <v>550</v>
      </c>
      <c r="N212" s="93" t="s">
        <v>550</v>
      </c>
      <c r="O212" s="93" t="s">
        <v>550</v>
      </c>
    </row>
    <row r="213" spans="1:15" x14ac:dyDescent="0.4">
      <c r="A213" s="89" t="s">
        <v>102</v>
      </c>
      <c r="B213" s="89" t="s">
        <v>563</v>
      </c>
      <c r="C213" s="89" t="s">
        <v>564</v>
      </c>
      <c r="D213" s="89" t="s">
        <v>565</v>
      </c>
      <c r="E213" s="89" t="s">
        <v>77</v>
      </c>
      <c r="F213" s="93">
        <v>0</v>
      </c>
      <c r="G213" s="93">
        <v>0</v>
      </c>
      <c r="H213" s="93">
        <v>0</v>
      </c>
      <c r="I213" s="93">
        <v>0</v>
      </c>
      <c r="J213" s="93">
        <v>0</v>
      </c>
      <c r="K213" s="93">
        <v>0</v>
      </c>
      <c r="L213" s="93">
        <v>0</v>
      </c>
      <c r="M213" s="93">
        <v>0</v>
      </c>
      <c r="N213" s="93">
        <v>0</v>
      </c>
      <c r="O213" s="93">
        <v>0</v>
      </c>
    </row>
    <row r="214" spans="1:15" x14ac:dyDescent="0.4">
      <c r="A214" s="89" t="s">
        <v>103</v>
      </c>
      <c r="B214" s="89" t="s">
        <v>254</v>
      </c>
      <c r="C214" s="89" t="s">
        <v>171</v>
      </c>
      <c r="D214" s="89" t="s">
        <v>76</v>
      </c>
      <c r="E214" s="89" t="s">
        <v>77</v>
      </c>
      <c r="F214" s="126" t="str">
        <f>INDEX(F_Outputs_Prep!$B$4:$AH$327,MATCH(F_Outputs!$A214&amp;F_Outputs!$B214,F_Outputs_Prep!$I$4:$I$327,0),MATCH(F_Outputs!F$2,F_Outputs_Prep!$B$4:$AH$4,0))</f>
        <v>##BLANK</v>
      </c>
      <c r="G214" s="126" t="str">
        <f>INDEX(F_Outputs_Prep!$B$4:$AH$327,MATCH(F_Outputs!$A214&amp;F_Outputs!$B214,F_Outputs_Prep!$I$4:$I$327,0),MATCH(F_Outputs!G$2,F_Outputs_Prep!$B$4:$AH$4,0))</f>
        <v>##BLANK</v>
      </c>
      <c r="H214" s="126" t="str">
        <f>INDEX(F_Outputs_Prep!$B$4:$AH$327,MATCH(F_Outputs!$A214&amp;F_Outputs!$B214,F_Outputs_Prep!$I$4:$I$327,0),MATCH(F_Outputs!H$2,F_Outputs_Prep!$B$4:$AH$4,0))</f>
        <v>##BLANK</v>
      </c>
      <c r="I214" s="126" t="str">
        <f>INDEX(F_Outputs_Prep!$B$4:$AH$327,MATCH(F_Outputs!$A214&amp;F_Outputs!$B214,F_Outputs_Prep!$I$4:$I$327,0),MATCH(F_Outputs!I$2,F_Outputs_Prep!$B$4:$AH$4,0))</f>
        <v>##BLANK</v>
      </c>
      <c r="J214" s="126" t="str">
        <f>INDEX(F_Outputs_Prep!$B$4:$AH$327,MATCH(F_Outputs!$A214&amp;F_Outputs!$B214,F_Outputs_Prep!$I$4:$I$327,0),MATCH(F_Outputs!J$2,F_Outputs_Prep!$B$4:$AH$4,0))</f>
        <v>##BLANK</v>
      </c>
      <c r="K214" s="126">
        <f>INDEX(F_Outputs_Prep!$B$4:$AH$327,MATCH(F_Outputs!$A214&amp;F_Outputs!$B214,F_Outputs_Prep!$I$4:$I$327,0),MATCH(F_Outputs!K$2,F_Outputs_Prep!$B$4:$AH$4,0))</f>
        <v>57054</v>
      </c>
      <c r="L214" s="126">
        <f>INDEX(F_Outputs_Prep!$B$4:$AH$327,MATCH(F_Outputs!$A214&amp;F_Outputs!$B214,F_Outputs_Prep!$I$4:$I$327,0),MATCH(F_Outputs!L$2,F_Outputs_Prep!$B$4:$AH$4,0))</f>
        <v>54315</v>
      </c>
      <c r="M214" s="126">
        <f>INDEX(F_Outputs_Prep!$B$4:$AH$327,MATCH(F_Outputs!$A214&amp;F_Outputs!$B214,F_Outputs_Prep!$I$4:$I$327,0),MATCH(F_Outputs!M$2,F_Outputs_Prep!$B$4:$AH$4,0))</f>
        <v>52737</v>
      </c>
      <c r="N214" s="126">
        <f>INDEX(F_Outputs_Prep!$B$4:$AH$327,MATCH(F_Outputs!$A214&amp;F_Outputs!$B214,F_Outputs_Prep!$I$4:$I$327,0),MATCH(F_Outputs!N$2,F_Outputs_Prep!$B$4:$AH$4,0))</f>
        <v>49013</v>
      </c>
      <c r="O214" s="126">
        <f>INDEX(F_Outputs_Prep!$B$4:$AH$327,MATCH(F_Outputs!$A214&amp;F_Outputs!$B214,F_Outputs_Prep!$I$4:$I$327,0),MATCH(F_Outputs!O$2,F_Outputs_Prep!$B$4:$AH$4,0))</f>
        <v>38540</v>
      </c>
    </row>
    <row r="215" spans="1:15" x14ac:dyDescent="0.4">
      <c r="A215" s="89" t="s">
        <v>103</v>
      </c>
      <c r="B215" s="89" t="s">
        <v>255</v>
      </c>
      <c r="C215" s="89" t="s">
        <v>207</v>
      </c>
      <c r="D215" s="89" t="s">
        <v>76</v>
      </c>
      <c r="E215" s="89" t="s">
        <v>77</v>
      </c>
      <c r="F215" s="126" t="str">
        <f>INDEX(F_Outputs_Prep!$B$4:$AH$327,MATCH(F_Outputs!$A215&amp;F_Outputs!$B215,F_Outputs_Prep!$I$4:$I$327,0),MATCH(F_Outputs!F$2,F_Outputs_Prep!$B$4:$AH$4,0))</f>
        <v>##BLANK</v>
      </c>
      <c r="G215" s="126" t="str">
        <f>INDEX(F_Outputs_Prep!$B$4:$AH$327,MATCH(F_Outputs!$A215&amp;F_Outputs!$B215,F_Outputs_Prep!$I$4:$I$327,0),MATCH(F_Outputs!G$2,F_Outputs_Prep!$B$4:$AH$4,0))</f>
        <v>##BLANK</v>
      </c>
      <c r="H215" s="126" t="str">
        <f>INDEX(F_Outputs_Prep!$B$4:$AH$327,MATCH(F_Outputs!$A215&amp;F_Outputs!$B215,F_Outputs_Prep!$I$4:$I$327,0),MATCH(F_Outputs!H$2,F_Outputs_Prep!$B$4:$AH$4,0))</f>
        <v>##BLANK</v>
      </c>
      <c r="I215" s="126" t="str">
        <f>INDEX(F_Outputs_Prep!$B$4:$AH$327,MATCH(F_Outputs!$A215&amp;F_Outputs!$B215,F_Outputs_Prep!$I$4:$I$327,0),MATCH(F_Outputs!I$2,F_Outputs_Prep!$B$4:$AH$4,0))</f>
        <v>##BLANK</v>
      </c>
      <c r="J215" s="126" t="str">
        <f>INDEX(F_Outputs_Prep!$B$4:$AH$327,MATCH(F_Outputs!$A215&amp;F_Outputs!$B215,F_Outputs_Prep!$I$4:$I$327,0),MATCH(F_Outputs!J$2,F_Outputs_Prep!$B$4:$AH$4,0))</f>
        <v>##BLANK</v>
      </c>
      <c r="K215" s="126">
        <f>INDEX(F_Outputs_Prep!$B$4:$AH$327,MATCH(F_Outputs!$A215&amp;F_Outputs!$B215,F_Outputs_Prep!$I$4:$I$327,0),MATCH(F_Outputs!K$2,F_Outputs_Prep!$B$4:$AH$4,0))</f>
        <v>2191</v>
      </c>
      <c r="L215" s="126">
        <f>INDEX(F_Outputs_Prep!$B$4:$AH$327,MATCH(F_Outputs!$A215&amp;F_Outputs!$B215,F_Outputs_Prep!$I$4:$I$327,0),MATCH(F_Outputs!L$2,F_Outputs_Prep!$B$4:$AH$4,0))</f>
        <v>2191</v>
      </c>
      <c r="M215" s="126">
        <f>INDEX(F_Outputs_Prep!$B$4:$AH$327,MATCH(F_Outputs!$A215&amp;F_Outputs!$B215,F_Outputs_Prep!$I$4:$I$327,0),MATCH(F_Outputs!M$2,F_Outputs_Prep!$B$4:$AH$4,0))</f>
        <v>2191</v>
      </c>
      <c r="N215" s="126">
        <f>INDEX(F_Outputs_Prep!$B$4:$AH$327,MATCH(F_Outputs!$A215&amp;F_Outputs!$B215,F_Outputs_Prep!$I$4:$I$327,0),MATCH(F_Outputs!N$2,F_Outputs_Prep!$B$4:$AH$4,0))</f>
        <v>2191</v>
      </c>
      <c r="O215" s="126">
        <f>INDEX(F_Outputs_Prep!$B$4:$AH$327,MATCH(F_Outputs!$A215&amp;F_Outputs!$B215,F_Outputs_Prep!$I$4:$I$327,0),MATCH(F_Outputs!O$2,F_Outputs_Prep!$B$4:$AH$4,0))</f>
        <v>2191</v>
      </c>
    </row>
    <row r="216" spans="1:15" x14ac:dyDescent="0.4">
      <c r="A216" s="89" t="s">
        <v>103</v>
      </c>
      <c r="B216" s="89" t="s">
        <v>250</v>
      </c>
      <c r="C216" s="89" t="s">
        <v>252</v>
      </c>
      <c r="D216" s="89" t="s">
        <v>76</v>
      </c>
      <c r="E216" s="89" t="s">
        <v>77</v>
      </c>
      <c r="F216" s="126" t="str">
        <f>INDEX(F_Outputs_Prep!$B$4:$AH$327,MATCH(F_Outputs!$A216&amp;F_Outputs!$B216,F_Outputs_Prep!$I$4:$I$327,0),MATCH(F_Outputs!F$2,F_Outputs_Prep!$B$4:$AH$4,0))</f>
        <v>##BLANK</v>
      </c>
      <c r="G216" s="126" t="str">
        <f>INDEX(F_Outputs_Prep!$B$4:$AH$327,MATCH(F_Outputs!$A216&amp;F_Outputs!$B216,F_Outputs_Prep!$I$4:$I$327,0),MATCH(F_Outputs!G$2,F_Outputs_Prep!$B$4:$AH$4,0))</f>
        <v>##BLANK</v>
      </c>
      <c r="H216" s="126" t="str">
        <f>INDEX(F_Outputs_Prep!$B$4:$AH$327,MATCH(F_Outputs!$A216&amp;F_Outputs!$B216,F_Outputs_Prep!$I$4:$I$327,0),MATCH(F_Outputs!H$2,F_Outputs_Prep!$B$4:$AH$4,0))</f>
        <v>##BLANK</v>
      </c>
      <c r="I216" s="126" t="str">
        <f>INDEX(F_Outputs_Prep!$B$4:$AH$327,MATCH(F_Outputs!$A216&amp;F_Outputs!$B216,F_Outputs_Prep!$I$4:$I$327,0),MATCH(F_Outputs!I$2,F_Outputs_Prep!$B$4:$AH$4,0))</f>
        <v>##BLANK</v>
      </c>
      <c r="J216" s="126" t="str">
        <f>INDEX(F_Outputs_Prep!$B$4:$AH$327,MATCH(F_Outputs!$A216&amp;F_Outputs!$B216,F_Outputs_Prep!$I$4:$I$327,0),MATCH(F_Outputs!J$2,F_Outputs_Prep!$B$4:$AH$4,0))</f>
        <v>##BLANK</v>
      </c>
      <c r="K216" s="126" t="str">
        <f>INDEX(F_Outputs_Prep!$B$4:$AH$327,MATCH(F_Outputs!$A216&amp;F_Outputs!$B216,F_Outputs_Prep!$I$4:$I$327,0),MATCH(F_Outputs!K$2,F_Outputs_Prep!$B$4:$AH$4,0))</f>
        <v>##BLANK</v>
      </c>
      <c r="L216" s="126" t="str">
        <f>INDEX(F_Outputs_Prep!$B$4:$AH$327,MATCH(F_Outputs!$A216&amp;F_Outputs!$B216,F_Outputs_Prep!$I$4:$I$327,0),MATCH(F_Outputs!L$2,F_Outputs_Prep!$B$4:$AH$4,0))</f>
        <v>##BLANK</v>
      </c>
      <c r="M216" s="126" t="str">
        <f>INDEX(F_Outputs_Prep!$B$4:$AH$327,MATCH(F_Outputs!$A216&amp;F_Outputs!$B216,F_Outputs_Prep!$I$4:$I$327,0),MATCH(F_Outputs!M$2,F_Outputs_Prep!$B$4:$AH$4,0))</f>
        <v>##BLANK</v>
      </c>
      <c r="N216" s="126" t="str">
        <f>INDEX(F_Outputs_Prep!$B$4:$AH$327,MATCH(F_Outputs!$A216&amp;F_Outputs!$B216,F_Outputs_Prep!$I$4:$I$327,0),MATCH(F_Outputs!N$2,F_Outputs_Prep!$B$4:$AH$4,0))</f>
        <v>##BLANK</v>
      </c>
      <c r="O216" s="126" t="str">
        <f>INDEX(F_Outputs_Prep!$B$4:$AH$327,MATCH(F_Outputs!$A216&amp;F_Outputs!$B216,F_Outputs_Prep!$I$4:$I$327,0),MATCH(F_Outputs!O$2,F_Outputs_Prep!$B$4:$AH$4,0))</f>
        <v>##BLANK</v>
      </c>
    </row>
    <row r="217" spans="1:15" x14ac:dyDescent="0.4">
      <c r="A217" s="89" t="s">
        <v>103</v>
      </c>
      <c r="B217" s="89" t="s">
        <v>253</v>
      </c>
      <c r="C217" s="89" t="s">
        <v>208</v>
      </c>
      <c r="D217" s="89" t="s">
        <v>91</v>
      </c>
      <c r="E217" s="89" t="s">
        <v>77</v>
      </c>
      <c r="F217" s="126" t="str">
        <f>INDEX(F_Outputs_Prep!$B$4:$AH$327,MATCH(F_Outputs!$A217&amp;F_Outputs!$B217,F_Outputs_Prep!$I$4:$I$327,0),MATCH(F_Outputs!F$2,F_Outputs_Prep!$B$4:$AH$4,0))</f>
        <v>##BLANK</v>
      </c>
      <c r="G217" s="126" t="str">
        <f>INDEX(F_Outputs_Prep!$B$4:$AH$327,MATCH(F_Outputs!$A217&amp;F_Outputs!$B217,F_Outputs_Prep!$I$4:$I$327,0),MATCH(F_Outputs!G$2,F_Outputs_Prep!$B$4:$AH$4,0))</f>
        <v>##BLANK</v>
      </c>
      <c r="H217" s="126" t="str">
        <f>INDEX(F_Outputs_Prep!$B$4:$AH$327,MATCH(F_Outputs!$A217&amp;F_Outputs!$B217,F_Outputs_Prep!$I$4:$I$327,0),MATCH(F_Outputs!H$2,F_Outputs_Prep!$B$4:$AH$4,0))</f>
        <v>##BLANK</v>
      </c>
      <c r="I217" s="126" t="str">
        <f>INDEX(F_Outputs_Prep!$B$4:$AH$327,MATCH(F_Outputs!$A217&amp;F_Outputs!$B217,F_Outputs_Prep!$I$4:$I$327,0),MATCH(F_Outputs!I$2,F_Outputs_Prep!$B$4:$AH$4,0))</f>
        <v>##BLANK</v>
      </c>
      <c r="J217" s="126" t="str">
        <f>INDEX(F_Outputs_Prep!$B$4:$AH$327,MATCH(F_Outputs!$A217&amp;F_Outputs!$B217,F_Outputs_Prep!$I$4:$I$327,0),MATCH(F_Outputs!J$2,F_Outputs_Prep!$B$4:$AH$4,0))</f>
        <v>##BLANK</v>
      </c>
      <c r="K217" s="126">
        <f>INDEX(F_Outputs_Prep!$B$4:$AH$327,MATCH(F_Outputs!$A217&amp;F_Outputs!$B217,F_Outputs_Prep!$I$4:$I$327,0),MATCH(F_Outputs!K$2,F_Outputs_Prep!$B$4:$AH$4,0))</f>
        <v>0.97</v>
      </c>
      <c r="L217" s="126">
        <f>INDEX(F_Outputs_Prep!$B$4:$AH$327,MATCH(F_Outputs!$A217&amp;F_Outputs!$B217,F_Outputs_Prep!$I$4:$I$327,0),MATCH(F_Outputs!L$2,F_Outputs_Prep!$B$4:$AH$4,0))</f>
        <v>0.97250000000000003</v>
      </c>
      <c r="M217" s="126">
        <f>INDEX(F_Outputs_Prep!$B$4:$AH$327,MATCH(F_Outputs!$A217&amp;F_Outputs!$B217,F_Outputs_Prep!$I$4:$I$327,0),MATCH(F_Outputs!M$2,F_Outputs_Prep!$B$4:$AH$4,0))</f>
        <v>0.97499999999999998</v>
      </c>
      <c r="N217" s="126">
        <f>INDEX(F_Outputs_Prep!$B$4:$AH$327,MATCH(F_Outputs!$A217&amp;F_Outputs!$B217,F_Outputs_Prep!$I$4:$I$327,0),MATCH(F_Outputs!N$2,F_Outputs_Prep!$B$4:$AH$4,0))</f>
        <v>0.97750000000000004</v>
      </c>
      <c r="O217" s="126">
        <f>INDEX(F_Outputs_Prep!$B$4:$AH$327,MATCH(F_Outputs!$A217&amp;F_Outputs!$B217,F_Outputs_Prep!$I$4:$I$327,0),MATCH(F_Outputs!O$2,F_Outputs_Prep!$B$4:$AH$4,0))</f>
        <v>0.97999999999999976</v>
      </c>
    </row>
    <row r="218" spans="1:15" x14ac:dyDescent="0.4">
      <c r="A218" s="89" t="s">
        <v>103</v>
      </c>
      <c r="B218" s="89" t="s">
        <v>521</v>
      </c>
      <c r="C218" s="89" t="s">
        <v>541</v>
      </c>
      <c r="D218" s="89" t="s">
        <v>527</v>
      </c>
      <c r="E218" s="89" t="s">
        <v>77</v>
      </c>
      <c r="F218" s="126" t="str">
        <f>INDEX(F_Outputs_Prep!$B$4:$AH$327,MATCH(F_Outputs!$A218&amp;F_Outputs!$B218,F_Outputs_Prep!$I$4:$I$327,0),MATCH(F_Outputs!F$2,F_Outputs_Prep!$B$4:$AH$4,0))</f>
        <v>##BLANK</v>
      </c>
      <c r="G218" s="126" t="str">
        <f>INDEX(F_Outputs_Prep!$B$4:$AH$327,MATCH(F_Outputs!$A218&amp;F_Outputs!$B218,F_Outputs_Prep!$I$4:$I$327,0),MATCH(F_Outputs!G$2,F_Outputs_Prep!$B$4:$AH$4,0))</f>
        <v>##BLANK</v>
      </c>
      <c r="H218" s="126" t="str">
        <f>INDEX(F_Outputs_Prep!$B$4:$AH$327,MATCH(F_Outputs!$A218&amp;F_Outputs!$B218,F_Outputs_Prep!$I$4:$I$327,0),MATCH(F_Outputs!H$2,F_Outputs_Prep!$B$4:$AH$4,0))</f>
        <v>##BLANK</v>
      </c>
      <c r="I218" s="126" t="str">
        <f>INDEX(F_Outputs_Prep!$B$4:$AH$327,MATCH(F_Outputs!$A218&amp;F_Outputs!$B218,F_Outputs_Prep!$I$4:$I$327,0),MATCH(F_Outputs!I$2,F_Outputs_Prep!$B$4:$AH$4,0))</f>
        <v>##BLANK</v>
      </c>
      <c r="J218" s="126" t="str">
        <f>INDEX(F_Outputs_Prep!$B$4:$AH$327,MATCH(F_Outputs!$A218&amp;F_Outputs!$B218,F_Outputs_Prep!$I$4:$I$327,0),MATCH(F_Outputs!J$2,F_Outputs_Prep!$B$4:$AH$4,0))</f>
        <v>##BLANK</v>
      </c>
      <c r="K218" s="126">
        <f>INDEX(F_Outputs_Prep!$B$4:$AH$327,MATCH(F_Outputs!$A218&amp;F_Outputs!$B218,F_Outputs_Prep!$I$4:$I$327,0),MATCH(F_Outputs!K$2,F_Outputs_Prep!$B$4:$AH$4,0))</f>
        <v>3.0000000000000027</v>
      </c>
      <c r="L218" s="126">
        <f>INDEX(F_Outputs_Prep!$B$4:$AH$327,MATCH(F_Outputs!$A218&amp;F_Outputs!$B218,F_Outputs_Prep!$I$4:$I$327,0),MATCH(F_Outputs!L$2,F_Outputs_Prep!$B$4:$AH$4,0))</f>
        <v>2.7499999999999969</v>
      </c>
      <c r="M218" s="126">
        <f>INDEX(F_Outputs_Prep!$B$4:$AH$327,MATCH(F_Outputs!$A218&amp;F_Outputs!$B218,F_Outputs_Prep!$I$4:$I$327,0),MATCH(F_Outputs!M$2,F_Outputs_Prep!$B$4:$AH$4,0))</f>
        <v>2.5000000000000022</v>
      </c>
      <c r="N218" s="126">
        <f>INDEX(F_Outputs_Prep!$B$4:$AH$327,MATCH(F_Outputs!$A218&amp;F_Outputs!$B218,F_Outputs_Prep!$I$4:$I$327,0),MATCH(F_Outputs!N$2,F_Outputs_Prep!$B$4:$AH$4,0))</f>
        <v>2.2499999999999964</v>
      </c>
      <c r="O218" s="126">
        <f>INDEX(F_Outputs_Prep!$B$4:$AH$327,MATCH(F_Outputs!$A218&amp;F_Outputs!$B218,F_Outputs_Prep!$I$4:$I$327,0),MATCH(F_Outputs!O$2,F_Outputs_Prep!$B$4:$AH$4,0))</f>
        <v>2.000000000000024</v>
      </c>
    </row>
    <row r="219" spans="1:15" x14ac:dyDescent="0.4">
      <c r="A219" s="89" t="s">
        <v>103</v>
      </c>
      <c r="B219" s="89" t="s">
        <v>519</v>
      </c>
      <c r="C219" s="89" t="s">
        <v>542</v>
      </c>
      <c r="D219" s="89" t="s">
        <v>76</v>
      </c>
      <c r="E219" s="89" t="s">
        <v>77</v>
      </c>
      <c r="F219" s="126" t="str">
        <f>INDEX(F_Outputs_Prep!$B$4:$AH$327,MATCH(F_Outputs!$A219&amp;F_Outputs!$B219,F_Outputs_Prep!$I$4:$I$327,0),MATCH(F_Outputs!F$2,F_Outputs_Prep!$B$4:$AH$4,0))</f>
        <v>##BLANK</v>
      </c>
      <c r="G219" s="126" t="str">
        <f>INDEX(F_Outputs_Prep!$B$4:$AH$327,MATCH(F_Outputs!$A219&amp;F_Outputs!$B219,F_Outputs_Prep!$I$4:$I$327,0),MATCH(F_Outputs!G$2,F_Outputs_Prep!$B$4:$AH$4,0))</f>
        <v>##BLANK</v>
      </c>
      <c r="H219" s="126" t="str">
        <f>INDEX(F_Outputs_Prep!$B$4:$AH$327,MATCH(F_Outputs!$A219&amp;F_Outputs!$B219,F_Outputs_Prep!$I$4:$I$327,0),MATCH(F_Outputs!H$2,F_Outputs_Prep!$B$4:$AH$4,0))</f>
        <v>##BLANK</v>
      </c>
      <c r="I219" s="126" t="str">
        <f>INDEX(F_Outputs_Prep!$B$4:$AH$327,MATCH(F_Outputs!$A219&amp;F_Outputs!$B219,F_Outputs_Prep!$I$4:$I$327,0),MATCH(F_Outputs!I$2,F_Outputs_Prep!$B$4:$AH$4,0))</f>
        <v>##BLANK</v>
      </c>
      <c r="J219" s="126" t="str">
        <f>INDEX(F_Outputs_Prep!$B$4:$AH$327,MATCH(F_Outputs!$A219&amp;F_Outputs!$B219,F_Outputs_Prep!$I$4:$I$327,0),MATCH(F_Outputs!J$2,F_Outputs_Prep!$B$4:$AH$4,0))</f>
        <v>##BLANK</v>
      </c>
      <c r="K219" s="126">
        <f>INDEX(F_Outputs_Prep!$B$4:$AH$327,MATCH(F_Outputs!$A219&amp;F_Outputs!$B219,F_Outputs_Prep!$I$4:$I$327,0),MATCH(F_Outputs!K$2,F_Outputs_Prep!$B$4:$AH$4,0))</f>
        <v>26.04</v>
      </c>
      <c r="L219" s="126">
        <f>INDEX(F_Outputs_Prep!$B$4:$AH$327,MATCH(F_Outputs!$A219&amp;F_Outputs!$B219,F_Outputs_Prep!$I$4:$I$327,0),MATCH(F_Outputs!L$2,F_Outputs_Prep!$B$4:$AH$4,0))</f>
        <v>24.79</v>
      </c>
      <c r="M219" s="126">
        <f>INDEX(F_Outputs_Prep!$B$4:$AH$327,MATCH(F_Outputs!$A219&amp;F_Outputs!$B219,F_Outputs_Prep!$I$4:$I$327,0),MATCH(F_Outputs!M$2,F_Outputs_Prep!$B$4:$AH$4,0))</f>
        <v>24.07</v>
      </c>
      <c r="N219" s="126">
        <f>INDEX(F_Outputs_Prep!$B$4:$AH$327,MATCH(F_Outputs!$A219&amp;F_Outputs!$B219,F_Outputs_Prep!$I$4:$I$327,0),MATCH(F_Outputs!N$2,F_Outputs_Prep!$B$4:$AH$4,0))</f>
        <v>22.37</v>
      </c>
      <c r="O219" s="126">
        <f>INDEX(F_Outputs_Prep!$B$4:$AH$327,MATCH(F_Outputs!$A219&amp;F_Outputs!$B219,F_Outputs_Prep!$I$4:$I$327,0),MATCH(F_Outputs!O$2,F_Outputs_Prep!$B$4:$AH$4,0))</f>
        <v>17.59</v>
      </c>
    </row>
    <row r="220" spans="1:15" x14ac:dyDescent="0.4">
      <c r="A220" s="89" t="s">
        <v>103</v>
      </c>
      <c r="B220" s="89" t="s">
        <v>528</v>
      </c>
      <c r="C220" s="89" t="s">
        <v>529</v>
      </c>
      <c r="D220" s="89" t="s">
        <v>76</v>
      </c>
      <c r="E220" s="89" t="s">
        <v>77</v>
      </c>
      <c r="F220" s="126">
        <f>INDEX(F_Outputs_Prep!$B$4:$AH$327,MATCH(F_Outputs!$A220&amp;F_Outputs!$B220,F_Outputs_Prep!$I$4:$I$327,0),MATCH(F_Outputs!F$2,F_Outputs_Prep!$B$4:$AH$4,0))</f>
        <v>65083</v>
      </c>
      <c r="G220" s="126">
        <f>INDEX(F_Outputs_Prep!$B$4:$AH$327,MATCH(F_Outputs!$A220&amp;F_Outputs!$B220,F_Outputs_Prep!$I$4:$I$327,0),MATCH(F_Outputs!G$2,F_Outputs_Prep!$B$4:$AH$4,0))</f>
        <v>70062</v>
      </c>
      <c r="H220" s="126">
        <f>INDEX(F_Outputs_Prep!$B$4:$AH$327,MATCH(F_Outputs!$A220&amp;F_Outputs!$B220,F_Outputs_Prep!$I$4:$I$327,0),MATCH(F_Outputs!H$2,F_Outputs_Prep!$B$4:$AH$4,0))</f>
        <v>54273</v>
      </c>
      <c r="I220" s="126">
        <f>INDEX(F_Outputs_Prep!$B$4:$AH$327,MATCH(F_Outputs!$A220&amp;F_Outputs!$B220,F_Outputs_Prep!$I$4:$I$327,0),MATCH(F_Outputs!I$2,F_Outputs_Prep!$B$4:$AH$4,0))</f>
        <v>77761</v>
      </c>
      <c r="J220" s="126">
        <f>INDEX(F_Outputs_Prep!$B$4:$AH$327,MATCH(F_Outputs!$A220&amp;F_Outputs!$B220,F_Outputs_Prep!$I$4:$I$327,0),MATCH(F_Outputs!J$2,F_Outputs_Prep!$B$4:$AH$4,0))</f>
        <v>74412</v>
      </c>
      <c r="K220" s="126">
        <f>INDEX(F_Outputs_Prep!$B$4:$AH$327,MATCH(F_Outputs!$A220&amp;F_Outputs!$B220,F_Outputs_Prep!$I$4:$I$327,0),MATCH(F_Outputs!K$2,F_Outputs_Prep!$B$4:$AH$4,0))</f>
        <v>64791</v>
      </c>
      <c r="L220" s="126">
        <f>INDEX(F_Outputs_Prep!$B$4:$AH$327,MATCH(F_Outputs!$A220&amp;F_Outputs!$B220,F_Outputs_Prep!$I$4:$I$327,0),MATCH(F_Outputs!L$2,F_Outputs_Prep!$B$4:$AH$4,0))</f>
        <v>61137</v>
      </c>
      <c r="M220" s="126">
        <f>INDEX(F_Outputs_Prep!$B$4:$AH$327,MATCH(F_Outputs!$A220&amp;F_Outputs!$B220,F_Outputs_Prep!$I$4:$I$327,0),MATCH(F_Outputs!M$2,F_Outputs_Prep!$B$4:$AH$4,0))</f>
        <v>59390</v>
      </c>
      <c r="N220" s="126">
        <f>INDEX(F_Outputs_Prep!$B$4:$AH$327,MATCH(F_Outputs!$A220&amp;F_Outputs!$B220,F_Outputs_Prep!$I$4:$I$327,0),MATCH(F_Outputs!N$2,F_Outputs_Prep!$B$4:$AH$4,0))</f>
        <v>55360</v>
      </c>
      <c r="O220" s="126">
        <f>INDEX(F_Outputs_Prep!$B$4:$AH$327,MATCH(F_Outputs!$A220&amp;F_Outputs!$B220,F_Outputs_Prep!$I$4:$I$327,0),MATCH(F_Outputs!O$2,F_Outputs_Prep!$B$4:$AH$4,0))</f>
        <v>43820</v>
      </c>
    </row>
    <row r="221" spans="1:15" x14ac:dyDescent="0.4">
      <c r="A221" s="89" t="s">
        <v>103</v>
      </c>
      <c r="B221" s="89" t="s">
        <v>530</v>
      </c>
      <c r="C221" s="89" t="s">
        <v>261</v>
      </c>
      <c r="D221" s="89" t="s">
        <v>76</v>
      </c>
      <c r="E221" s="89" t="s">
        <v>77</v>
      </c>
      <c r="F221" s="126">
        <f>INDEX(F_Outputs_Prep!$B$4:$AH$327,MATCH(F_Outputs!$A221&amp;F_Outputs!$B221,F_Outputs_Prep!$I$4:$I$327,0),MATCH(F_Outputs!F$2,F_Outputs_Prep!$B$4:$AH$4,0))</f>
        <v>2241</v>
      </c>
      <c r="G221" s="126">
        <f>INDEX(F_Outputs_Prep!$B$4:$AH$327,MATCH(F_Outputs!$A221&amp;F_Outputs!$B221,F_Outputs_Prep!$I$4:$I$327,0),MATCH(F_Outputs!G$2,F_Outputs_Prep!$B$4:$AH$4,0))</f>
        <v>2246</v>
      </c>
      <c r="H221" s="126">
        <f>INDEX(F_Outputs_Prep!$B$4:$AH$327,MATCH(F_Outputs!$A221&amp;F_Outputs!$B221,F_Outputs_Prep!$I$4:$I$327,0),MATCH(F_Outputs!H$2,F_Outputs_Prep!$B$4:$AH$4,0))</f>
        <v>2221</v>
      </c>
      <c r="I221" s="126">
        <f>INDEX(F_Outputs_Prep!$B$4:$AH$327,MATCH(F_Outputs!$A221&amp;F_Outputs!$B221,F_Outputs_Prep!$I$4:$I$327,0),MATCH(F_Outputs!I$2,F_Outputs_Prep!$B$4:$AH$4,0))</f>
        <v>2195</v>
      </c>
      <c r="J221" s="126">
        <f>INDEX(F_Outputs_Prep!$B$4:$AH$327,MATCH(F_Outputs!$A221&amp;F_Outputs!$B221,F_Outputs_Prep!$I$4:$I$327,0),MATCH(F_Outputs!J$2,F_Outputs_Prep!$B$4:$AH$4,0))</f>
        <v>2191</v>
      </c>
      <c r="K221" s="126">
        <f>INDEX(F_Outputs_Prep!$B$4:$AH$327,MATCH(F_Outputs!$A221&amp;F_Outputs!$B221,F_Outputs_Prep!$I$4:$I$327,0),MATCH(F_Outputs!K$2,F_Outputs_Prep!$B$4:$AH$4,0))</f>
        <v>2191</v>
      </c>
      <c r="L221" s="126">
        <f>INDEX(F_Outputs_Prep!$B$4:$AH$327,MATCH(F_Outputs!$A221&amp;F_Outputs!$B221,F_Outputs_Prep!$I$4:$I$327,0),MATCH(F_Outputs!L$2,F_Outputs_Prep!$B$4:$AH$4,0))</f>
        <v>2191</v>
      </c>
      <c r="M221" s="126">
        <f>INDEX(F_Outputs_Prep!$B$4:$AH$327,MATCH(F_Outputs!$A221&amp;F_Outputs!$B221,F_Outputs_Prep!$I$4:$I$327,0),MATCH(F_Outputs!M$2,F_Outputs_Prep!$B$4:$AH$4,0))</f>
        <v>2191</v>
      </c>
      <c r="N221" s="126">
        <f>INDEX(F_Outputs_Prep!$B$4:$AH$327,MATCH(F_Outputs!$A221&amp;F_Outputs!$B221,F_Outputs_Prep!$I$4:$I$327,0),MATCH(F_Outputs!N$2,F_Outputs_Prep!$B$4:$AH$4,0))</f>
        <v>2191</v>
      </c>
      <c r="O221" s="126">
        <f>INDEX(F_Outputs_Prep!$B$4:$AH$327,MATCH(F_Outputs!$A221&amp;F_Outputs!$B221,F_Outputs_Prep!$I$4:$I$327,0),MATCH(F_Outputs!O$2,F_Outputs_Prep!$B$4:$AH$4,0))</f>
        <v>2191</v>
      </c>
    </row>
    <row r="222" spans="1:15" x14ac:dyDescent="0.4">
      <c r="A222" s="89" t="s">
        <v>103</v>
      </c>
      <c r="B222" s="89" t="s">
        <v>531</v>
      </c>
      <c r="C222" s="89" t="s">
        <v>532</v>
      </c>
      <c r="D222" s="89" t="s">
        <v>76</v>
      </c>
      <c r="E222" s="89" t="s">
        <v>77</v>
      </c>
      <c r="F222" s="126">
        <f>INDEX(F_Outputs_Prep!$B$4:$AH$327,MATCH(F_Outputs!$A222&amp;F_Outputs!$B222,F_Outputs_Prep!$I$4:$I$327,0),MATCH(F_Outputs!F$2,F_Outputs_Prep!$B$4:$AH$4,0))</f>
        <v>29.04</v>
      </c>
      <c r="G222" s="126">
        <f>INDEX(F_Outputs_Prep!$B$4:$AH$327,MATCH(F_Outputs!$A222&amp;F_Outputs!$B222,F_Outputs_Prep!$I$4:$I$327,0),MATCH(F_Outputs!G$2,F_Outputs_Prep!$B$4:$AH$4,0))</f>
        <v>31.19</v>
      </c>
      <c r="H222" s="126">
        <f>INDEX(F_Outputs_Prep!$B$4:$AH$327,MATCH(F_Outputs!$A222&amp;F_Outputs!$B222,F_Outputs_Prep!$I$4:$I$327,0),MATCH(F_Outputs!H$2,F_Outputs_Prep!$B$4:$AH$4,0))</f>
        <v>24.44</v>
      </c>
      <c r="I222" s="126">
        <f>INDEX(F_Outputs_Prep!$B$4:$AH$327,MATCH(F_Outputs!$A222&amp;F_Outputs!$B222,F_Outputs_Prep!$I$4:$I$327,0),MATCH(F_Outputs!I$2,F_Outputs_Prep!$B$4:$AH$4,0))</f>
        <v>35.43</v>
      </c>
      <c r="J222" s="126">
        <f>INDEX(F_Outputs_Prep!$B$4:$AH$327,MATCH(F_Outputs!$A222&amp;F_Outputs!$B222,F_Outputs_Prep!$I$4:$I$327,0),MATCH(F_Outputs!J$2,F_Outputs_Prep!$B$4:$AH$4,0))</f>
        <v>33.96</v>
      </c>
      <c r="K222" s="126">
        <f>INDEX(F_Outputs_Prep!$B$4:$AH$327,MATCH(F_Outputs!$A222&amp;F_Outputs!$B222,F_Outputs_Prep!$I$4:$I$327,0),MATCH(F_Outputs!K$2,F_Outputs_Prep!$B$4:$AH$4,0))</f>
        <v>29.75</v>
      </c>
      <c r="L222" s="126">
        <f>INDEX(F_Outputs_Prep!$B$4:$AH$327,MATCH(F_Outputs!$A222&amp;F_Outputs!$B222,F_Outputs_Prep!$I$4:$I$327,0),MATCH(F_Outputs!L$2,F_Outputs_Prep!$B$4:$AH$4,0))</f>
        <v>28.24</v>
      </c>
      <c r="M222" s="126">
        <f>INDEX(F_Outputs_Prep!$B$4:$AH$327,MATCH(F_Outputs!$A222&amp;F_Outputs!$B222,F_Outputs_Prep!$I$4:$I$327,0),MATCH(F_Outputs!M$2,F_Outputs_Prep!$B$4:$AH$4,0))</f>
        <v>27.58</v>
      </c>
      <c r="N222" s="126">
        <f>INDEX(F_Outputs_Prep!$B$4:$AH$327,MATCH(F_Outputs!$A222&amp;F_Outputs!$B222,F_Outputs_Prep!$I$4:$I$327,0),MATCH(F_Outputs!N$2,F_Outputs_Prep!$B$4:$AH$4,0))</f>
        <v>25.94</v>
      </c>
      <c r="O222" s="126">
        <f>INDEX(F_Outputs_Prep!$B$4:$AH$327,MATCH(F_Outputs!$A222&amp;F_Outputs!$B222,F_Outputs_Prep!$I$4:$I$327,0),MATCH(F_Outputs!O$2,F_Outputs_Prep!$B$4:$AH$4,0))</f>
        <v>19.989999999999998</v>
      </c>
    </row>
    <row r="223" spans="1:15" x14ac:dyDescent="0.4">
      <c r="A223" s="89" t="s">
        <v>103</v>
      </c>
      <c r="B223" s="89" t="s">
        <v>533</v>
      </c>
      <c r="C223" s="89" t="s">
        <v>262</v>
      </c>
      <c r="D223" s="89" t="s">
        <v>91</v>
      </c>
      <c r="E223" s="89" t="s">
        <v>77</v>
      </c>
      <c r="F223" s="126">
        <f>INDEX(F_Outputs_Prep!$B$4:$AH$327,MATCH(F_Outputs!$A223&amp;F_Outputs!$B223,F_Outputs_Prep!$I$4:$I$327,0),MATCH(F_Outputs!F$2,F_Outputs_Prep!$B$4:$AH$4,0))</f>
        <v>0.89549999999999996</v>
      </c>
      <c r="G223" s="126">
        <f>INDEX(F_Outputs_Prep!$B$4:$AH$327,MATCH(F_Outputs!$A223&amp;F_Outputs!$B223,F_Outputs_Prep!$I$4:$I$327,0),MATCH(F_Outputs!G$2,F_Outputs_Prep!$B$4:$AH$4,0))</f>
        <v>0.87</v>
      </c>
      <c r="H223" s="126">
        <f>INDEX(F_Outputs_Prep!$B$4:$AH$327,MATCH(F_Outputs!$A223&amp;F_Outputs!$B223,F_Outputs_Prep!$I$4:$I$327,0),MATCH(F_Outputs!H$2,F_Outputs_Prep!$B$4:$AH$4,0))</f>
        <v>0.86470000000000002</v>
      </c>
      <c r="I223" s="126">
        <f>INDEX(F_Outputs_Prep!$B$4:$AH$327,MATCH(F_Outputs!$A223&amp;F_Outputs!$B223,F_Outputs_Prep!$I$4:$I$327,0),MATCH(F_Outputs!I$2,F_Outputs_Prep!$B$4:$AH$4,0))</f>
        <v>0.92589999999999995</v>
      </c>
      <c r="J223" s="126">
        <f>INDEX(F_Outputs_Prep!$B$4:$AH$327,MATCH(F_Outputs!$A223&amp;F_Outputs!$B223,F_Outputs_Prep!$I$4:$I$327,0),MATCH(F_Outputs!J$2,F_Outputs_Prep!$B$4:$AH$4,0))</f>
        <v>0.95</v>
      </c>
      <c r="K223" s="126">
        <f>INDEX(F_Outputs_Prep!$B$4:$AH$327,MATCH(F_Outputs!$A223&amp;F_Outputs!$B223,F_Outputs_Prep!$I$4:$I$327,0),MATCH(F_Outputs!K$2,F_Outputs_Prep!$B$4:$AH$4,0))</f>
        <v>0.97</v>
      </c>
      <c r="L223" s="126">
        <f>INDEX(F_Outputs_Prep!$B$4:$AH$327,MATCH(F_Outputs!$A223&amp;F_Outputs!$B223,F_Outputs_Prep!$I$4:$I$327,0),MATCH(F_Outputs!L$2,F_Outputs_Prep!$B$4:$AH$4,0))</f>
        <v>0.97250000000000003</v>
      </c>
      <c r="M223" s="126">
        <f>INDEX(F_Outputs_Prep!$B$4:$AH$327,MATCH(F_Outputs!$A223&amp;F_Outputs!$B223,F_Outputs_Prep!$I$4:$I$327,0),MATCH(F_Outputs!M$2,F_Outputs_Prep!$B$4:$AH$4,0))</f>
        <v>0.97499999999999998</v>
      </c>
      <c r="N223" s="126">
        <f>INDEX(F_Outputs_Prep!$B$4:$AH$327,MATCH(F_Outputs!$A223&amp;F_Outputs!$B223,F_Outputs_Prep!$I$4:$I$327,0),MATCH(F_Outputs!N$2,F_Outputs_Prep!$B$4:$AH$4,0))</f>
        <v>0.97750000000000004</v>
      </c>
      <c r="O223" s="126">
        <f>INDEX(F_Outputs_Prep!$B$4:$AH$327,MATCH(F_Outputs!$A223&amp;F_Outputs!$B223,F_Outputs_Prep!$I$4:$I$327,0),MATCH(F_Outputs!O$2,F_Outputs_Prep!$B$4:$AH$4,0))</f>
        <v>0.98</v>
      </c>
    </row>
    <row r="224" spans="1:15" x14ac:dyDescent="0.4">
      <c r="A224" s="89" t="s">
        <v>103</v>
      </c>
      <c r="B224" s="89" t="s">
        <v>534</v>
      </c>
      <c r="C224" s="89" t="s">
        <v>535</v>
      </c>
      <c r="D224" s="89" t="s">
        <v>527</v>
      </c>
      <c r="E224" s="89" t="s">
        <v>77</v>
      </c>
      <c r="F224" s="126">
        <f>INDEX(F_Outputs_Prep!$B$4:$AH$327,MATCH(F_Outputs!$A224&amp;F_Outputs!$B224,F_Outputs_Prep!$I$4:$I$327,0),MATCH(F_Outputs!F$2,F_Outputs_Prep!$B$4:$AH$4,0))</f>
        <v>10.45</v>
      </c>
      <c r="G224" s="126">
        <f>INDEX(F_Outputs_Prep!$B$4:$AH$327,MATCH(F_Outputs!$A224&amp;F_Outputs!$B224,F_Outputs_Prep!$I$4:$I$327,0),MATCH(F_Outputs!G$2,F_Outputs_Prep!$B$4:$AH$4,0))</f>
        <v>13</v>
      </c>
      <c r="H224" s="126">
        <f>INDEX(F_Outputs_Prep!$B$4:$AH$327,MATCH(F_Outputs!$A224&amp;F_Outputs!$B224,F_Outputs_Prep!$I$4:$I$327,0),MATCH(F_Outputs!H$2,F_Outputs_Prep!$B$4:$AH$4,0))</f>
        <v>13.53</v>
      </c>
      <c r="I224" s="126">
        <f>INDEX(F_Outputs_Prep!$B$4:$AH$327,MATCH(F_Outputs!$A224&amp;F_Outputs!$B224,F_Outputs_Prep!$I$4:$I$327,0),MATCH(F_Outputs!I$2,F_Outputs_Prep!$B$4:$AH$4,0))</f>
        <v>7.41</v>
      </c>
      <c r="J224" s="126">
        <f>INDEX(F_Outputs_Prep!$B$4:$AH$327,MATCH(F_Outputs!$A224&amp;F_Outputs!$B224,F_Outputs_Prep!$I$4:$I$327,0),MATCH(F_Outputs!J$2,F_Outputs_Prep!$B$4:$AH$4,0))</f>
        <v>5</v>
      </c>
      <c r="K224" s="126">
        <f>INDEX(F_Outputs_Prep!$B$4:$AH$327,MATCH(F_Outputs!$A224&amp;F_Outputs!$B224,F_Outputs_Prep!$I$4:$I$327,0),MATCH(F_Outputs!K$2,F_Outputs_Prep!$B$4:$AH$4,0))</f>
        <v>3</v>
      </c>
      <c r="L224" s="126">
        <f>INDEX(F_Outputs_Prep!$B$4:$AH$327,MATCH(F_Outputs!$A224&amp;F_Outputs!$B224,F_Outputs_Prep!$I$4:$I$327,0),MATCH(F_Outputs!L$2,F_Outputs_Prep!$B$4:$AH$4,0))</f>
        <v>2.75</v>
      </c>
      <c r="M224" s="126">
        <f>INDEX(F_Outputs_Prep!$B$4:$AH$327,MATCH(F_Outputs!$A224&amp;F_Outputs!$B224,F_Outputs_Prep!$I$4:$I$327,0),MATCH(F_Outputs!M$2,F_Outputs_Prep!$B$4:$AH$4,0))</f>
        <v>2.5</v>
      </c>
      <c r="N224" s="126">
        <f>INDEX(F_Outputs_Prep!$B$4:$AH$327,MATCH(F_Outputs!$A224&amp;F_Outputs!$B224,F_Outputs_Prep!$I$4:$I$327,0),MATCH(F_Outputs!N$2,F_Outputs_Prep!$B$4:$AH$4,0))</f>
        <v>2.25</v>
      </c>
      <c r="O224" s="126">
        <f>INDEX(F_Outputs_Prep!$B$4:$AH$327,MATCH(F_Outputs!$A224&amp;F_Outputs!$B224,F_Outputs_Prep!$I$4:$I$327,0),MATCH(F_Outputs!O$2,F_Outputs_Prep!$B$4:$AH$4,0))</f>
        <v>2</v>
      </c>
    </row>
    <row r="225" spans="1:15" x14ac:dyDescent="0.4">
      <c r="A225" s="89" t="s">
        <v>103</v>
      </c>
      <c r="B225" s="89" t="s">
        <v>536</v>
      </c>
      <c r="C225" s="89" t="s">
        <v>537</v>
      </c>
      <c r="D225" s="89" t="s">
        <v>76</v>
      </c>
      <c r="E225" s="89" t="s">
        <v>77</v>
      </c>
      <c r="F225" s="126">
        <f>INDEX(F_Outputs_Prep!$B$4:$AH$327,MATCH(F_Outputs!$A225&amp;F_Outputs!$B225,F_Outputs_Prep!$I$4:$I$327,0),MATCH(F_Outputs!F$2,F_Outputs_Prep!$B$4:$AH$4,0))</f>
        <v>32.43</v>
      </c>
      <c r="G225" s="126">
        <f>INDEX(F_Outputs_Prep!$B$4:$AH$327,MATCH(F_Outputs!$A225&amp;F_Outputs!$B225,F_Outputs_Prep!$I$4:$I$327,0),MATCH(F_Outputs!G$2,F_Outputs_Prep!$B$4:$AH$4,0))</f>
        <v>35.85</v>
      </c>
      <c r="H225" s="126">
        <f>INDEX(F_Outputs_Prep!$B$4:$AH$327,MATCH(F_Outputs!$A225&amp;F_Outputs!$B225,F_Outputs_Prep!$I$4:$I$327,0),MATCH(F_Outputs!H$2,F_Outputs_Prep!$B$4:$AH$4,0))</f>
        <v>28.26</v>
      </c>
      <c r="I225" s="126">
        <f>INDEX(F_Outputs_Prep!$B$4:$AH$327,MATCH(F_Outputs!$A225&amp;F_Outputs!$B225,F_Outputs_Prep!$I$4:$I$327,0),MATCH(F_Outputs!I$2,F_Outputs_Prep!$B$4:$AH$4,0))</f>
        <v>38.270000000000003</v>
      </c>
      <c r="J225" s="126">
        <f>INDEX(F_Outputs_Prep!$B$4:$AH$327,MATCH(F_Outputs!$A225&amp;F_Outputs!$B225,F_Outputs_Prep!$I$4:$I$327,0),MATCH(F_Outputs!J$2,F_Outputs_Prep!$B$4:$AH$4,0))</f>
        <v>35.75</v>
      </c>
      <c r="K225" s="126">
        <f>INDEX(F_Outputs_Prep!$B$4:$AH$327,MATCH(F_Outputs!$A225&amp;F_Outputs!$B225,F_Outputs_Prep!$I$4:$I$327,0),MATCH(F_Outputs!K$2,F_Outputs_Prep!$B$4:$AH$4,0))</f>
        <v>30.67</v>
      </c>
      <c r="L225" s="126">
        <f>INDEX(F_Outputs_Prep!$B$4:$AH$327,MATCH(F_Outputs!$A225&amp;F_Outputs!$B225,F_Outputs_Prep!$I$4:$I$327,0),MATCH(F_Outputs!L$2,F_Outputs_Prep!$B$4:$AH$4,0))</f>
        <v>29.04</v>
      </c>
      <c r="M225" s="126">
        <f>INDEX(F_Outputs_Prep!$B$4:$AH$327,MATCH(F_Outputs!$A225&amp;F_Outputs!$B225,F_Outputs_Prep!$I$4:$I$327,0),MATCH(F_Outputs!M$2,F_Outputs_Prep!$B$4:$AH$4,0))</f>
        <v>28.29</v>
      </c>
      <c r="N225" s="126">
        <f>INDEX(F_Outputs_Prep!$B$4:$AH$327,MATCH(F_Outputs!$A225&amp;F_Outputs!$B225,F_Outputs_Prep!$I$4:$I$327,0),MATCH(F_Outputs!N$2,F_Outputs_Prep!$B$4:$AH$4,0))</f>
        <v>26.54</v>
      </c>
      <c r="O225" s="126">
        <f>INDEX(F_Outputs_Prep!$B$4:$AH$327,MATCH(F_Outputs!$A225&amp;F_Outputs!$B225,F_Outputs_Prep!$I$4:$I$327,0),MATCH(F_Outputs!O$2,F_Outputs_Prep!$B$4:$AH$4,0))</f>
        <v>20.399999999999999</v>
      </c>
    </row>
    <row r="226" spans="1:15" x14ac:dyDescent="0.4">
      <c r="A226" s="89" t="s">
        <v>103</v>
      </c>
      <c r="B226" s="89" t="s">
        <v>538</v>
      </c>
      <c r="C226" s="89" t="s">
        <v>539</v>
      </c>
      <c r="D226" s="89" t="s">
        <v>76</v>
      </c>
      <c r="E226" s="89" t="s">
        <v>77</v>
      </c>
      <c r="F226" s="126">
        <f>INDEX(F_Outputs_Prep!$B$4:$AH$327,MATCH(F_Outputs!$A226&amp;F_Outputs!$B226,F_Outputs_Prep!$I$4:$I$327,0),MATCH(F_Outputs!F$2,F_Outputs_Prep!$B$4:$AH$4,0))</f>
        <v>72676</v>
      </c>
      <c r="G226" s="126">
        <f>INDEX(F_Outputs_Prep!$B$4:$AH$327,MATCH(F_Outputs!$A226&amp;F_Outputs!$B226,F_Outputs_Prep!$I$4:$I$327,0),MATCH(F_Outputs!G$2,F_Outputs_Prep!$B$4:$AH$4,0))</f>
        <v>80519</v>
      </c>
      <c r="H226" s="126">
        <f>INDEX(F_Outputs_Prep!$B$4:$AH$327,MATCH(F_Outputs!$A226&amp;F_Outputs!$B226,F_Outputs_Prep!$I$4:$I$327,0),MATCH(F_Outputs!H$2,F_Outputs_Prep!$B$4:$AH$4,0))</f>
        <v>62765</v>
      </c>
      <c r="I226" s="126">
        <f>INDEX(F_Outputs_Prep!$B$4:$AH$327,MATCH(F_Outputs!$A226&amp;F_Outputs!$B226,F_Outputs_Prep!$I$4:$I$327,0),MATCH(F_Outputs!I$2,F_Outputs_Prep!$B$4:$AH$4,0))</f>
        <v>84003</v>
      </c>
      <c r="J226" s="126">
        <f>INDEX(F_Outputs_Prep!$B$4:$AH$327,MATCH(F_Outputs!$A226&amp;F_Outputs!$B226,F_Outputs_Prep!$I$4:$I$327,0),MATCH(F_Outputs!J$2,F_Outputs_Prep!$B$4:$AH$4,0))</f>
        <v>78328</v>
      </c>
      <c r="K226" s="126">
        <f>INDEX(F_Outputs_Prep!$B$4:$AH$327,MATCH(F_Outputs!$A226&amp;F_Outputs!$B226,F_Outputs_Prep!$I$4:$I$327,0),MATCH(F_Outputs!K$2,F_Outputs_Prep!$B$4:$AH$4,0))</f>
        <v>67198</v>
      </c>
      <c r="L226" s="126">
        <f>INDEX(F_Outputs_Prep!$B$4:$AH$327,MATCH(F_Outputs!$A226&amp;F_Outputs!$B226,F_Outputs_Prep!$I$4:$I$327,0),MATCH(F_Outputs!L$2,F_Outputs_Prep!$B$4:$AH$4,0))</f>
        <v>63627</v>
      </c>
      <c r="M226" s="126">
        <f>INDEX(F_Outputs_Prep!$B$4:$AH$327,MATCH(F_Outputs!$A226&amp;F_Outputs!$B226,F_Outputs_Prep!$I$4:$I$327,0),MATCH(F_Outputs!M$2,F_Outputs_Prep!$B$4:$AH$4,0))</f>
        <v>61983</v>
      </c>
      <c r="N226" s="126">
        <f>INDEX(F_Outputs_Prep!$B$4:$AH$327,MATCH(F_Outputs!$A226&amp;F_Outputs!$B226,F_Outputs_Prep!$I$4:$I$327,0),MATCH(F_Outputs!N$2,F_Outputs_Prep!$B$4:$AH$4,0))</f>
        <v>58149</v>
      </c>
      <c r="O226" s="126">
        <f>INDEX(F_Outputs_Prep!$B$4:$AH$327,MATCH(F_Outputs!$A226&amp;F_Outputs!$B226,F_Outputs_Prep!$I$4:$I$327,0),MATCH(F_Outputs!O$2,F_Outputs_Prep!$B$4:$AH$4,0))</f>
        <v>44696</v>
      </c>
    </row>
    <row r="227" spans="1:15" x14ac:dyDescent="0.4">
      <c r="A227" s="89" t="s">
        <v>103</v>
      </c>
      <c r="B227" s="89" t="s">
        <v>162</v>
      </c>
      <c r="C227" s="89" t="s">
        <v>554</v>
      </c>
      <c r="D227" s="89" t="s">
        <v>76</v>
      </c>
      <c r="E227" s="89" t="s">
        <v>77</v>
      </c>
      <c r="F227" s="126">
        <f>INDEX(F_Outputs_Prep!$B$4:$AH$327,MATCH(F_Outputs!$A227&amp;F_Outputs!$B227,F_Outputs_Prep!$I$4:$I$327,0),MATCH(F_Outputs!F$2,F_Outputs_Prep!$B$4:$AH$4,0))</f>
        <v>30.92</v>
      </c>
      <c r="G227" s="126">
        <f>INDEX(F_Outputs_Prep!$B$4:$AH$327,MATCH(F_Outputs!$A227&amp;F_Outputs!$B227,F_Outputs_Prep!$I$4:$I$327,0),MATCH(F_Outputs!G$2,F_Outputs_Prep!$B$4:$AH$4,0))</f>
        <v>33.57</v>
      </c>
      <c r="H227" s="126">
        <f>INDEX(F_Outputs_Prep!$B$4:$AH$327,MATCH(F_Outputs!$A227&amp;F_Outputs!$B227,F_Outputs_Prep!$I$4:$I$327,0),MATCH(F_Outputs!H$2,F_Outputs_Prep!$B$4:$AH$4,0))</f>
        <v>25.62</v>
      </c>
      <c r="I227" s="126">
        <f>INDEX(F_Outputs_Prep!$B$4:$AH$327,MATCH(F_Outputs!$A227&amp;F_Outputs!$B227,F_Outputs_Prep!$I$4:$I$327,0),MATCH(F_Outputs!I$2,F_Outputs_Prep!$B$4:$AH$4,0))</f>
        <v>35.92</v>
      </c>
      <c r="J227" s="126" t="str">
        <f>INDEX(F_Outputs_Prep!$B$4:$AH$327,MATCH(F_Outputs!$A227&amp;F_Outputs!$B227,F_Outputs_Prep!$I$4:$I$327,0),MATCH(F_Outputs!J$2,F_Outputs_Prep!$B$4:$AH$4,0))</f>
        <v>##BLANK</v>
      </c>
      <c r="K227" s="126" t="str">
        <f>INDEX(F_Outputs_Prep!$B$4:$AH$327,MATCH(F_Outputs!$A227&amp;F_Outputs!$B227,F_Outputs_Prep!$I$4:$I$327,0),MATCH(F_Outputs!K$2,F_Outputs_Prep!$B$4:$AH$4,0))</f>
        <v>##BLANK</v>
      </c>
      <c r="L227" s="126" t="str">
        <f>INDEX(F_Outputs_Prep!$B$4:$AH$327,MATCH(F_Outputs!$A227&amp;F_Outputs!$B227,F_Outputs_Prep!$I$4:$I$327,0),MATCH(F_Outputs!L$2,F_Outputs_Prep!$B$4:$AH$4,0))</f>
        <v>##BLANK</v>
      </c>
      <c r="M227" s="126" t="str">
        <f>INDEX(F_Outputs_Prep!$B$4:$AH$327,MATCH(F_Outputs!$A227&amp;F_Outputs!$B227,F_Outputs_Prep!$I$4:$I$327,0),MATCH(F_Outputs!M$2,F_Outputs_Prep!$B$4:$AH$4,0))</f>
        <v>##BLANK</v>
      </c>
      <c r="N227" s="126" t="str">
        <f>INDEX(F_Outputs_Prep!$B$4:$AH$327,MATCH(F_Outputs!$A227&amp;F_Outputs!$B227,F_Outputs_Prep!$I$4:$I$327,0),MATCH(F_Outputs!N$2,F_Outputs_Prep!$B$4:$AH$4,0))</f>
        <v>##BLANK</v>
      </c>
      <c r="O227" s="126" t="str">
        <f>INDEX(F_Outputs_Prep!$B$4:$AH$327,MATCH(F_Outputs!$A227&amp;F_Outputs!$B227,F_Outputs_Prep!$I$4:$I$327,0),MATCH(F_Outputs!O$2,F_Outputs_Prep!$B$4:$AH$4,0))</f>
        <v>##BLANK</v>
      </c>
    </row>
    <row r="228" spans="1:15" x14ac:dyDescent="0.4">
      <c r="A228" s="89" t="s">
        <v>103</v>
      </c>
      <c r="B228" s="89" t="s">
        <v>172</v>
      </c>
      <c r="C228" s="89" t="s">
        <v>544</v>
      </c>
      <c r="D228" s="89" t="s">
        <v>76</v>
      </c>
      <c r="E228" s="89" t="s">
        <v>77</v>
      </c>
      <c r="F228" s="126">
        <f>INDEX(F_Outputs_Prep!$B$4:$AH$327,MATCH(F_Outputs!$A228&amp;F_Outputs!$B228,F_Outputs_Prep!$I$4:$I$327,0),MATCH(F_Outputs!F$2,F_Outputs_Prep!$B$4:$AH$4,0))</f>
        <v>65083</v>
      </c>
      <c r="G228" s="126">
        <f>INDEX(F_Outputs_Prep!$B$4:$AH$327,MATCH(F_Outputs!$A228&amp;F_Outputs!$B228,F_Outputs_Prep!$I$4:$I$327,0),MATCH(F_Outputs!G$2,F_Outputs_Prep!$B$4:$AH$4,0))</f>
        <v>70062</v>
      </c>
      <c r="H228" s="126">
        <f>INDEX(F_Outputs_Prep!$B$4:$AH$327,MATCH(F_Outputs!$A228&amp;F_Outputs!$B228,F_Outputs_Prep!$I$4:$I$327,0),MATCH(F_Outputs!H$2,F_Outputs_Prep!$B$4:$AH$4,0))</f>
        <v>54273</v>
      </c>
      <c r="I228" s="126">
        <f>INDEX(F_Outputs_Prep!$B$4:$AH$327,MATCH(F_Outputs!$A228&amp;F_Outputs!$B228,F_Outputs_Prep!$I$4:$I$327,0),MATCH(F_Outputs!I$2,F_Outputs_Prep!$B$4:$AH$4,0))</f>
        <v>77761</v>
      </c>
      <c r="J228" s="126" t="str">
        <f>INDEX(F_Outputs_Prep!$B$4:$AH$327,MATCH(F_Outputs!$A228&amp;F_Outputs!$B228,F_Outputs_Prep!$I$4:$I$327,0),MATCH(F_Outputs!J$2,F_Outputs_Prep!$B$4:$AH$4,0))</f>
        <v>##BLANK</v>
      </c>
      <c r="K228" s="126" t="str">
        <f>INDEX(F_Outputs_Prep!$B$4:$AH$327,MATCH(F_Outputs!$A228&amp;F_Outputs!$B228,F_Outputs_Prep!$I$4:$I$327,0),MATCH(F_Outputs!K$2,F_Outputs_Prep!$B$4:$AH$4,0))</f>
        <v>##BLANK</v>
      </c>
      <c r="L228" s="126" t="str">
        <f>INDEX(F_Outputs_Prep!$B$4:$AH$327,MATCH(F_Outputs!$A228&amp;F_Outputs!$B228,F_Outputs_Prep!$I$4:$I$327,0),MATCH(F_Outputs!L$2,F_Outputs_Prep!$B$4:$AH$4,0))</f>
        <v>##BLANK</v>
      </c>
      <c r="M228" s="126" t="str">
        <f>INDEX(F_Outputs_Prep!$B$4:$AH$327,MATCH(F_Outputs!$A228&amp;F_Outputs!$B228,F_Outputs_Prep!$I$4:$I$327,0),MATCH(F_Outputs!M$2,F_Outputs_Prep!$B$4:$AH$4,0))</f>
        <v>##BLANK</v>
      </c>
      <c r="N228" s="126" t="str">
        <f>INDEX(F_Outputs_Prep!$B$4:$AH$327,MATCH(F_Outputs!$A228&amp;F_Outputs!$B228,F_Outputs_Prep!$I$4:$I$327,0),MATCH(F_Outputs!N$2,F_Outputs_Prep!$B$4:$AH$4,0))</f>
        <v>##BLANK</v>
      </c>
      <c r="O228" s="126" t="str">
        <f>INDEX(F_Outputs_Prep!$B$4:$AH$327,MATCH(F_Outputs!$A228&amp;F_Outputs!$B228,F_Outputs_Prep!$I$4:$I$327,0),MATCH(F_Outputs!O$2,F_Outputs_Prep!$B$4:$AH$4,0))</f>
        <v>##BLANK</v>
      </c>
    </row>
    <row r="229" spans="1:15" x14ac:dyDescent="0.4">
      <c r="A229" s="89" t="s">
        <v>103</v>
      </c>
      <c r="B229" s="89" t="s">
        <v>188</v>
      </c>
      <c r="C229" s="89" t="s">
        <v>545</v>
      </c>
      <c r="D229" s="89" t="s">
        <v>76</v>
      </c>
      <c r="E229" s="89" t="s">
        <v>77</v>
      </c>
      <c r="F229" s="129">
        <f>INDEX(F_Outputs_Prep!$B$4:$AH$327,MATCH(F_Outputs!$A229&amp;F_Outputs!$B229,F_Outputs_Prep!$I$4:$I$327,0),MATCH(F_Outputs!F$2,F_Outputs_Prep!$B$4:$AH$4,0))</f>
        <v>2105</v>
      </c>
      <c r="G229" s="129">
        <f>INDEX(F_Outputs_Prep!$B$4:$AH$327,MATCH(F_Outputs!$A229&amp;F_Outputs!$B229,F_Outputs_Prep!$I$4:$I$327,0),MATCH(F_Outputs!G$2,F_Outputs_Prep!$B$4:$AH$4,0))</f>
        <v>2087</v>
      </c>
      <c r="H229" s="129">
        <f>INDEX(F_Outputs_Prep!$B$4:$AH$327,MATCH(F_Outputs!$A229&amp;F_Outputs!$B229,F_Outputs_Prep!$I$4:$I$327,0),MATCH(F_Outputs!H$2,F_Outputs_Prep!$B$4:$AH$4,0))</f>
        <v>2118</v>
      </c>
      <c r="I229" s="129">
        <f>INDEX(F_Outputs_Prep!$B$4:$AH$327,MATCH(F_Outputs!$A229&amp;F_Outputs!$B229,F_Outputs_Prep!$I$4:$I$327,0),MATCH(F_Outputs!I$2,F_Outputs_Prep!$B$4:$AH$4,0))</f>
        <v>2165</v>
      </c>
      <c r="J229" s="126" t="str">
        <f>INDEX(F_Outputs_Prep!$B$4:$AH$327,MATCH(F_Outputs!$A229&amp;F_Outputs!$B229,F_Outputs_Prep!$I$4:$I$327,0),MATCH(F_Outputs!J$2,F_Outputs_Prep!$B$4:$AH$4,0))</f>
        <v>##BLANK</v>
      </c>
      <c r="K229" s="126" t="str">
        <f>INDEX(F_Outputs_Prep!$B$4:$AH$327,MATCH(F_Outputs!$A229&amp;F_Outputs!$B229,F_Outputs_Prep!$I$4:$I$327,0),MATCH(F_Outputs!K$2,F_Outputs_Prep!$B$4:$AH$4,0))</f>
        <v>##BLANK</v>
      </c>
      <c r="L229" s="126" t="str">
        <f>INDEX(F_Outputs_Prep!$B$4:$AH$327,MATCH(F_Outputs!$A229&amp;F_Outputs!$B229,F_Outputs_Prep!$I$4:$I$327,0),MATCH(F_Outputs!L$2,F_Outputs_Prep!$B$4:$AH$4,0))</f>
        <v>##BLANK</v>
      </c>
      <c r="M229" s="126" t="str">
        <f>INDEX(F_Outputs_Prep!$B$4:$AH$327,MATCH(F_Outputs!$A229&amp;F_Outputs!$B229,F_Outputs_Prep!$I$4:$I$327,0),MATCH(F_Outputs!M$2,F_Outputs_Prep!$B$4:$AH$4,0))</f>
        <v>##BLANK</v>
      </c>
      <c r="N229" s="126" t="str">
        <f>INDEX(F_Outputs_Prep!$B$4:$AH$327,MATCH(F_Outputs!$A229&amp;F_Outputs!$B229,F_Outputs_Prep!$I$4:$I$327,0),MATCH(F_Outputs!N$2,F_Outputs_Prep!$B$4:$AH$4,0))</f>
        <v>##BLANK</v>
      </c>
      <c r="O229" s="126" t="str">
        <f>INDEX(F_Outputs_Prep!$B$4:$AH$327,MATCH(F_Outputs!$A229&amp;F_Outputs!$B229,F_Outputs_Prep!$I$4:$I$327,0),MATCH(F_Outputs!O$2,F_Outputs_Prep!$B$4:$AH$4,0))</f>
        <v>##BLANK</v>
      </c>
    </row>
    <row r="230" spans="1:15" x14ac:dyDescent="0.4">
      <c r="A230" s="89" t="s">
        <v>103</v>
      </c>
      <c r="B230" s="89" t="s">
        <v>198</v>
      </c>
      <c r="C230" s="89" t="s">
        <v>546</v>
      </c>
      <c r="D230" s="89" t="s">
        <v>91</v>
      </c>
      <c r="E230" s="89" t="s">
        <v>77</v>
      </c>
      <c r="F230" s="129">
        <f>INDEX(F_Outputs_Prep!$B$4:$AH$327,MATCH(F_Outputs!$A230&amp;F_Outputs!$B230,F_Outputs_Prep!$I$4:$I$327,0),MATCH(F_Outputs!F$2,F_Outputs_Prep!$B$4:$AH$4,0))</f>
        <v>0</v>
      </c>
      <c r="G230" s="129">
        <f>INDEX(F_Outputs_Prep!$B$4:$AH$327,MATCH(F_Outputs!$A230&amp;F_Outputs!$B230,F_Outputs_Prep!$I$4:$I$327,0),MATCH(F_Outputs!G$2,F_Outputs_Prep!$B$4:$AH$4,0))</f>
        <v>0.86929999999999996</v>
      </c>
      <c r="H230" s="129">
        <f>INDEX(F_Outputs_Prep!$B$4:$AH$327,MATCH(F_Outputs!$A230&amp;F_Outputs!$B230,F_Outputs_Prep!$I$4:$I$327,0),MATCH(F_Outputs!H$2,F_Outputs_Prep!$B$4:$AH$4,0))</f>
        <v>0.875</v>
      </c>
      <c r="I230" s="129">
        <f>INDEX(F_Outputs_Prep!$B$4:$AH$327,MATCH(F_Outputs!$A230&amp;F_Outputs!$B230,F_Outputs_Prep!$I$4:$I$327,0),MATCH(F_Outputs!I$2,F_Outputs_Prep!$B$4:$AH$4,0))</f>
        <v>0.92810000000000004</v>
      </c>
      <c r="J230" s="126" t="str">
        <f>INDEX(F_Outputs_Prep!$B$4:$AH$327,MATCH(F_Outputs!$A230&amp;F_Outputs!$B230,F_Outputs_Prep!$I$4:$I$327,0),MATCH(F_Outputs!J$2,F_Outputs_Prep!$B$4:$AH$4,0))</f>
        <v>##BLANK</v>
      </c>
      <c r="K230" s="126" t="str">
        <f>INDEX(F_Outputs_Prep!$B$4:$AH$327,MATCH(F_Outputs!$A230&amp;F_Outputs!$B230,F_Outputs_Prep!$I$4:$I$327,0),MATCH(F_Outputs!K$2,F_Outputs_Prep!$B$4:$AH$4,0))</f>
        <v>##BLANK</v>
      </c>
      <c r="L230" s="126" t="str">
        <f>INDEX(F_Outputs_Prep!$B$4:$AH$327,MATCH(F_Outputs!$A230&amp;F_Outputs!$B230,F_Outputs_Prep!$I$4:$I$327,0),MATCH(F_Outputs!L$2,F_Outputs_Prep!$B$4:$AH$4,0))</f>
        <v>##BLANK</v>
      </c>
      <c r="M230" s="126" t="str">
        <f>INDEX(F_Outputs_Prep!$B$4:$AH$327,MATCH(F_Outputs!$A230&amp;F_Outputs!$B230,F_Outputs_Prep!$I$4:$I$327,0),MATCH(F_Outputs!M$2,F_Outputs_Prep!$B$4:$AH$4,0))</f>
        <v>##BLANK</v>
      </c>
      <c r="N230" s="126" t="str">
        <f>INDEX(F_Outputs_Prep!$B$4:$AH$327,MATCH(F_Outputs!$A230&amp;F_Outputs!$B230,F_Outputs_Prep!$I$4:$I$327,0),MATCH(F_Outputs!N$2,F_Outputs_Prep!$B$4:$AH$4,0))</f>
        <v>##BLANK</v>
      </c>
      <c r="O230" s="126" t="str">
        <f>INDEX(F_Outputs_Prep!$B$4:$AH$327,MATCH(F_Outputs!$A230&amp;F_Outputs!$B230,F_Outputs_Prep!$I$4:$I$327,0),MATCH(F_Outputs!O$2,F_Outputs_Prep!$B$4:$AH$4,0))</f>
        <v>##BLANK</v>
      </c>
    </row>
    <row r="231" spans="1:15" x14ac:dyDescent="0.4">
      <c r="A231" s="89" t="s">
        <v>103</v>
      </c>
      <c r="B231" s="89" t="s">
        <v>555</v>
      </c>
      <c r="C231" s="89" t="s">
        <v>556</v>
      </c>
      <c r="D231" s="89" t="s">
        <v>330</v>
      </c>
      <c r="E231" s="89" t="s">
        <v>77</v>
      </c>
      <c r="F231" s="93" t="s">
        <v>557</v>
      </c>
      <c r="G231" s="93" t="s">
        <v>557</v>
      </c>
      <c r="H231" s="93" t="s">
        <v>557</v>
      </c>
      <c r="I231" s="93" t="s">
        <v>557</v>
      </c>
      <c r="J231" s="93" t="s">
        <v>557</v>
      </c>
      <c r="K231" s="93" t="s">
        <v>557</v>
      </c>
      <c r="L231" s="93" t="s">
        <v>557</v>
      </c>
      <c r="M231" s="93" t="s">
        <v>557</v>
      </c>
      <c r="N231" s="93" t="s">
        <v>557</v>
      </c>
      <c r="O231" s="93" t="s">
        <v>557</v>
      </c>
    </row>
    <row r="232" spans="1:15" x14ac:dyDescent="0.4">
      <c r="A232" s="89" t="s">
        <v>103</v>
      </c>
      <c r="B232" s="89" t="s">
        <v>558</v>
      </c>
      <c r="C232" s="89" t="s">
        <v>559</v>
      </c>
      <c r="D232" s="89" t="s">
        <v>330</v>
      </c>
      <c r="E232" s="89" t="s">
        <v>77</v>
      </c>
      <c r="F232" s="93" t="s">
        <v>560</v>
      </c>
      <c r="G232" s="93" t="s">
        <v>560</v>
      </c>
      <c r="H232" s="93" t="s">
        <v>560</v>
      </c>
      <c r="I232" s="93" t="s">
        <v>560</v>
      </c>
      <c r="J232" s="93" t="s">
        <v>560</v>
      </c>
      <c r="K232" s="93" t="s">
        <v>560</v>
      </c>
      <c r="L232" s="93" t="s">
        <v>560</v>
      </c>
      <c r="M232" s="93" t="s">
        <v>560</v>
      </c>
      <c r="N232" s="93" t="s">
        <v>560</v>
      </c>
      <c r="O232" s="93" t="s">
        <v>560</v>
      </c>
    </row>
    <row r="233" spans="1:15" x14ac:dyDescent="0.4">
      <c r="A233" s="89" t="s">
        <v>103</v>
      </c>
      <c r="B233" s="89" t="s">
        <v>561</v>
      </c>
      <c r="C233" s="89" t="s">
        <v>562</v>
      </c>
      <c r="D233" s="89" t="s">
        <v>330</v>
      </c>
      <c r="E233" s="89" t="s">
        <v>77</v>
      </c>
      <c r="F233" s="93" t="s">
        <v>550</v>
      </c>
      <c r="G233" s="93" t="s">
        <v>550</v>
      </c>
      <c r="H233" s="93" t="s">
        <v>550</v>
      </c>
      <c r="I233" s="93" t="s">
        <v>550</v>
      </c>
      <c r="J233" s="93" t="s">
        <v>550</v>
      </c>
      <c r="K233" s="93" t="s">
        <v>550</v>
      </c>
      <c r="L233" s="93" t="s">
        <v>550</v>
      </c>
      <c r="M233" s="93" t="s">
        <v>550</v>
      </c>
      <c r="N233" s="93" t="s">
        <v>550</v>
      </c>
      <c r="O233" s="93" t="s">
        <v>550</v>
      </c>
    </row>
    <row r="234" spans="1:15" x14ac:dyDescent="0.4">
      <c r="A234" s="89" t="s">
        <v>103</v>
      </c>
      <c r="B234" s="89" t="s">
        <v>563</v>
      </c>
      <c r="C234" s="89" t="s">
        <v>564</v>
      </c>
      <c r="D234" s="89" t="s">
        <v>565</v>
      </c>
      <c r="E234" s="89" t="s">
        <v>77</v>
      </c>
      <c r="F234" s="93">
        <v>0</v>
      </c>
      <c r="G234" s="93">
        <v>0</v>
      </c>
      <c r="H234" s="93">
        <v>0</v>
      </c>
      <c r="I234" s="93">
        <v>0</v>
      </c>
      <c r="J234" s="93">
        <v>0</v>
      </c>
      <c r="K234" s="93">
        <v>0</v>
      </c>
      <c r="L234" s="93">
        <v>0</v>
      </c>
      <c r="M234" s="93">
        <v>0</v>
      </c>
      <c r="N234" s="93">
        <v>0</v>
      </c>
      <c r="O234" s="93">
        <v>0</v>
      </c>
    </row>
    <row r="235" spans="1:15" x14ac:dyDescent="0.4">
      <c r="A235" s="89" t="s">
        <v>121</v>
      </c>
      <c r="B235" s="89" t="s">
        <v>254</v>
      </c>
      <c r="C235" s="89" t="s">
        <v>171</v>
      </c>
      <c r="D235" s="89" t="s">
        <v>76</v>
      </c>
      <c r="E235" s="89" t="s">
        <v>77</v>
      </c>
      <c r="F235" s="126" t="str">
        <f>INDEX(F_Outputs_Prep!$B$4:$AH$327,MATCH(F_Outputs!$A235&amp;F_Outputs!$B235,F_Outputs_Prep!$I$4:$I$327,0),MATCH(F_Outputs!F$2,F_Outputs_Prep!$B$4:$AH$4,0))</f>
        <v>##BLANK</v>
      </c>
      <c r="G235" s="126" t="str">
        <f>INDEX(F_Outputs_Prep!$B$4:$AH$327,MATCH(F_Outputs!$A235&amp;F_Outputs!$B235,F_Outputs_Prep!$I$4:$I$327,0),MATCH(F_Outputs!G$2,F_Outputs_Prep!$B$4:$AH$4,0))</f>
        <v>##BLANK</v>
      </c>
      <c r="H235" s="126" t="str">
        <f>INDEX(F_Outputs_Prep!$B$4:$AH$327,MATCH(F_Outputs!$A235&amp;F_Outputs!$B235,F_Outputs_Prep!$I$4:$I$327,0),MATCH(F_Outputs!H$2,F_Outputs_Prep!$B$4:$AH$4,0))</f>
        <v>##BLANK</v>
      </c>
      <c r="I235" s="126" t="str">
        <f>INDEX(F_Outputs_Prep!$B$4:$AH$327,MATCH(F_Outputs!$A235&amp;F_Outputs!$B235,F_Outputs_Prep!$I$4:$I$327,0),MATCH(F_Outputs!I$2,F_Outputs_Prep!$B$4:$AH$4,0))</f>
        <v>##BLANK</v>
      </c>
      <c r="J235" s="126" t="str">
        <f>INDEX(F_Outputs_Prep!$B$4:$AH$327,MATCH(F_Outputs!$A235&amp;F_Outputs!$B235,F_Outputs_Prep!$I$4:$I$327,0),MATCH(F_Outputs!J$2,F_Outputs_Prep!$B$4:$AH$4,0))</f>
        <v>##BLANK</v>
      </c>
      <c r="K235" s="126" t="str">
        <f>INDEX(F_Outputs_Prep!$B$4:$AH$327,MATCH(F_Outputs!$A235&amp;F_Outputs!$B235,F_Outputs_Prep!$I$4:$I$327,0),MATCH(F_Outputs!K$2,F_Outputs_Prep!$B$4:$AH$4,0))</f>
        <v>##BLANK</v>
      </c>
      <c r="L235" s="126" t="str">
        <f>INDEX(F_Outputs_Prep!$B$4:$AH$327,MATCH(F_Outputs!$A235&amp;F_Outputs!$B235,F_Outputs_Prep!$I$4:$I$327,0),MATCH(F_Outputs!L$2,F_Outputs_Prep!$B$4:$AH$4,0))</f>
        <v>##BLANK</v>
      </c>
      <c r="M235" s="126" t="str">
        <f>INDEX(F_Outputs_Prep!$B$4:$AH$327,MATCH(F_Outputs!$A235&amp;F_Outputs!$B235,F_Outputs_Prep!$I$4:$I$327,0),MATCH(F_Outputs!M$2,F_Outputs_Prep!$B$4:$AH$4,0))</f>
        <v>##BLANK</v>
      </c>
      <c r="N235" s="126" t="str">
        <f>INDEX(F_Outputs_Prep!$B$4:$AH$327,MATCH(F_Outputs!$A235&amp;F_Outputs!$B235,F_Outputs_Prep!$I$4:$I$327,0),MATCH(F_Outputs!N$2,F_Outputs_Prep!$B$4:$AH$4,0))</f>
        <v>##BLANK</v>
      </c>
      <c r="O235" s="126" t="str">
        <f>INDEX(F_Outputs_Prep!$B$4:$AH$327,MATCH(F_Outputs!$A235&amp;F_Outputs!$B235,F_Outputs_Prep!$I$4:$I$327,0),MATCH(F_Outputs!O$2,F_Outputs_Prep!$B$4:$AH$4,0))</f>
        <v>##BLANK</v>
      </c>
    </row>
    <row r="236" spans="1:15" x14ac:dyDescent="0.4">
      <c r="A236" s="89" t="s">
        <v>121</v>
      </c>
      <c r="B236" s="89" t="s">
        <v>255</v>
      </c>
      <c r="C236" s="89" t="s">
        <v>207</v>
      </c>
      <c r="D236" s="89" t="s">
        <v>76</v>
      </c>
      <c r="E236" s="89" t="s">
        <v>77</v>
      </c>
      <c r="F236" s="126" t="str">
        <f>INDEX(F_Outputs_Prep!$B$4:$AH$327,MATCH(F_Outputs!$A236&amp;F_Outputs!$B236,F_Outputs_Prep!$I$4:$I$327,0),MATCH(F_Outputs!F$2,F_Outputs_Prep!$B$4:$AH$4,0))</f>
        <v>##BLANK</v>
      </c>
      <c r="G236" s="126" t="str">
        <f>INDEX(F_Outputs_Prep!$B$4:$AH$327,MATCH(F_Outputs!$A236&amp;F_Outputs!$B236,F_Outputs_Prep!$I$4:$I$327,0),MATCH(F_Outputs!G$2,F_Outputs_Prep!$B$4:$AH$4,0))</f>
        <v>##BLANK</v>
      </c>
      <c r="H236" s="126" t="str">
        <f>INDEX(F_Outputs_Prep!$B$4:$AH$327,MATCH(F_Outputs!$A236&amp;F_Outputs!$B236,F_Outputs_Prep!$I$4:$I$327,0),MATCH(F_Outputs!H$2,F_Outputs_Prep!$B$4:$AH$4,0))</f>
        <v>##BLANK</v>
      </c>
      <c r="I236" s="126" t="str">
        <f>INDEX(F_Outputs_Prep!$B$4:$AH$327,MATCH(F_Outputs!$A236&amp;F_Outputs!$B236,F_Outputs_Prep!$I$4:$I$327,0),MATCH(F_Outputs!I$2,F_Outputs_Prep!$B$4:$AH$4,0))</f>
        <v>##BLANK</v>
      </c>
      <c r="J236" s="126" t="str">
        <f>INDEX(F_Outputs_Prep!$B$4:$AH$327,MATCH(F_Outputs!$A236&amp;F_Outputs!$B236,F_Outputs_Prep!$I$4:$I$327,0),MATCH(F_Outputs!J$2,F_Outputs_Prep!$B$4:$AH$4,0))</f>
        <v>##BLANK</v>
      </c>
      <c r="K236" s="126" t="str">
        <f>INDEX(F_Outputs_Prep!$B$4:$AH$327,MATCH(F_Outputs!$A236&amp;F_Outputs!$B236,F_Outputs_Prep!$I$4:$I$327,0),MATCH(F_Outputs!K$2,F_Outputs_Prep!$B$4:$AH$4,0))</f>
        <v>##BLANK</v>
      </c>
      <c r="L236" s="126" t="str">
        <f>INDEX(F_Outputs_Prep!$B$4:$AH$327,MATCH(F_Outputs!$A236&amp;F_Outputs!$B236,F_Outputs_Prep!$I$4:$I$327,0),MATCH(F_Outputs!L$2,F_Outputs_Prep!$B$4:$AH$4,0))</f>
        <v>##BLANK</v>
      </c>
      <c r="M236" s="126" t="str">
        <f>INDEX(F_Outputs_Prep!$B$4:$AH$327,MATCH(F_Outputs!$A236&amp;F_Outputs!$B236,F_Outputs_Prep!$I$4:$I$327,0),MATCH(F_Outputs!M$2,F_Outputs_Prep!$B$4:$AH$4,0))</f>
        <v>##BLANK</v>
      </c>
      <c r="N236" s="126" t="str">
        <f>INDEX(F_Outputs_Prep!$B$4:$AH$327,MATCH(F_Outputs!$A236&amp;F_Outputs!$B236,F_Outputs_Prep!$I$4:$I$327,0),MATCH(F_Outputs!N$2,F_Outputs_Prep!$B$4:$AH$4,0))</f>
        <v>##BLANK</v>
      </c>
      <c r="O236" s="126" t="str">
        <f>INDEX(F_Outputs_Prep!$B$4:$AH$327,MATCH(F_Outputs!$A236&amp;F_Outputs!$B236,F_Outputs_Prep!$I$4:$I$327,0),MATCH(F_Outputs!O$2,F_Outputs_Prep!$B$4:$AH$4,0))</f>
        <v>##BLANK</v>
      </c>
    </row>
    <row r="237" spans="1:15" x14ac:dyDescent="0.4">
      <c r="A237" s="89" t="s">
        <v>121</v>
      </c>
      <c r="B237" s="89" t="s">
        <v>250</v>
      </c>
      <c r="C237" s="89" t="s">
        <v>252</v>
      </c>
      <c r="D237" s="89" t="s">
        <v>76</v>
      </c>
      <c r="E237" s="89" t="s">
        <v>77</v>
      </c>
      <c r="F237" s="126" t="str">
        <f>INDEX(F_Outputs_Prep!$B$4:$AH$327,MATCH(F_Outputs!$A237&amp;F_Outputs!$B237,F_Outputs_Prep!$I$4:$I$327,0),MATCH(F_Outputs!F$2,F_Outputs_Prep!$B$4:$AH$4,0))</f>
        <v>##BLANK</v>
      </c>
      <c r="G237" s="126" t="str">
        <f>INDEX(F_Outputs_Prep!$B$4:$AH$327,MATCH(F_Outputs!$A237&amp;F_Outputs!$B237,F_Outputs_Prep!$I$4:$I$327,0),MATCH(F_Outputs!G$2,F_Outputs_Prep!$B$4:$AH$4,0))</f>
        <v>##BLANK</v>
      </c>
      <c r="H237" s="126" t="str">
        <f>INDEX(F_Outputs_Prep!$B$4:$AH$327,MATCH(F_Outputs!$A237&amp;F_Outputs!$B237,F_Outputs_Prep!$I$4:$I$327,0),MATCH(F_Outputs!H$2,F_Outputs_Prep!$B$4:$AH$4,0))</f>
        <v>##BLANK</v>
      </c>
      <c r="I237" s="126" t="str">
        <f>INDEX(F_Outputs_Prep!$B$4:$AH$327,MATCH(F_Outputs!$A237&amp;F_Outputs!$B237,F_Outputs_Prep!$I$4:$I$327,0),MATCH(F_Outputs!I$2,F_Outputs_Prep!$B$4:$AH$4,0))</f>
        <v>##BLANK</v>
      </c>
      <c r="J237" s="126" t="str">
        <f>INDEX(F_Outputs_Prep!$B$4:$AH$327,MATCH(F_Outputs!$A237&amp;F_Outputs!$B237,F_Outputs_Prep!$I$4:$I$327,0),MATCH(F_Outputs!J$2,F_Outputs_Prep!$B$4:$AH$4,0))</f>
        <v>##BLANK</v>
      </c>
      <c r="K237" s="126" t="str">
        <f>INDEX(F_Outputs_Prep!$B$4:$AH$327,MATCH(F_Outputs!$A237&amp;F_Outputs!$B237,F_Outputs_Prep!$I$4:$I$327,0),MATCH(F_Outputs!K$2,F_Outputs_Prep!$B$4:$AH$4,0))</f>
        <v>##BLANK</v>
      </c>
      <c r="L237" s="126" t="str">
        <f>INDEX(F_Outputs_Prep!$B$4:$AH$327,MATCH(F_Outputs!$A237&amp;F_Outputs!$B237,F_Outputs_Prep!$I$4:$I$327,0),MATCH(F_Outputs!L$2,F_Outputs_Prep!$B$4:$AH$4,0))</f>
        <v>##BLANK</v>
      </c>
      <c r="M237" s="126" t="str">
        <f>INDEX(F_Outputs_Prep!$B$4:$AH$327,MATCH(F_Outputs!$A237&amp;F_Outputs!$B237,F_Outputs_Prep!$I$4:$I$327,0),MATCH(F_Outputs!M$2,F_Outputs_Prep!$B$4:$AH$4,0))</f>
        <v>##BLANK</v>
      </c>
      <c r="N237" s="126" t="str">
        <f>INDEX(F_Outputs_Prep!$B$4:$AH$327,MATCH(F_Outputs!$A237&amp;F_Outputs!$B237,F_Outputs_Prep!$I$4:$I$327,0),MATCH(F_Outputs!N$2,F_Outputs_Prep!$B$4:$AH$4,0))</f>
        <v>##BLANK</v>
      </c>
      <c r="O237" s="126" t="str">
        <f>INDEX(F_Outputs_Prep!$B$4:$AH$327,MATCH(F_Outputs!$A237&amp;F_Outputs!$B237,F_Outputs_Prep!$I$4:$I$327,0),MATCH(F_Outputs!O$2,F_Outputs_Prep!$B$4:$AH$4,0))</f>
        <v>##BLANK</v>
      </c>
    </row>
    <row r="238" spans="1:15" x14ac:dyDescent="0.4">
      <c r="A238" s="89" t="s">
        <v>121</v>
      </c>
      <c r="B238" s="89" t="s">
        <v>253</v>
      </c>
      <c r="C238" s="89" t="s">
        <v>208</v>
      </c>
      <c r="D238" s="89" t="s">
        <v>91</v>
      </c>
      <c r="E238" s="89" t="s">
        <v>77</v>
      </c>
      <c r="F238" s="126" t="str">
        <f>INDEX(F_Outputs_Prep!$B$4:$AH$327,MATCH(F_Outputs!$A238&amp;F_Outputs!$B238,F_Outputs_Prep!$I$4:$I$327,0),MATCH(F_Outputs!F$2,F_Outputs_Prep!$B$4:$AH$4,0))</f>
        <v>##BLANK</v>
      </c>
      <c r="G238" s="126" t="str">
        <f>INDEX(F_Outputs_Prep!$B$4:$AH$327,MATCH(F_Outputs!$A238&amp;F_Outputs!$B238,F_Outputs_Prep!$I$4:$I$327,0),MATCH(F_Outputs!G$2,F_Outputs_Prep!$B$4:$AH$4,0))</f>
        <v>##BLANK</v>
      </c>
      <c r="H238" s="126" t="str">
        <f>INDEX(F_Outputs_Prep!$B$4:$AH$327,MATCH(F_Outputs!$A238&amp;F_Outputs!$B238,F_Outputs_Prep!$I$4:$I$327,0),MATCH(F_Outputs!H$2,F_Outputs_Prep!$B$4:$AH$4,0))</f>
        <v>##BLANK</v>
      </c>
      <c r="I238" s="126" t="str">
        <f>INDEX(F_Outputs_Prep!$B$4:$AH$327,MATCH(F_Outputs!$A238&amp;F_Outputs!$B238,F_Outputs_Prep!$I$4:$I$327,0),MATCH(F_Outputs!I$2,F_Outputs_Prep!$B$4:$AH$4,0))</f>
        <v>##BLANK</v>
      </c>
      <c r="J238" s="126" t="str">
        <f>INDEX(F_Outputs_Prep!$B$4:$AH$327,MATCH(F_Outputs!$A238&amp;F_Outputs!$B238,F_Outputs_Prep!$I$4:$I$327,0),MATCH(F_Outputs!J$2,F_Outputs_Prep!$B$4:$AH$4,0))</f>
        <v>##BLANK</v>
      </c>
      <c r="K238" s="126" t="str">
        <f>INDEX(F_Outputs_Prep!$B$4:$AH$327,MATCH(F_Outputs!$A238&amp;F_Outputs!$B238,F_Outputs_Prep!$I$4:$I$327,0),MATCH(F_Outputs!K$2,F_Outputs_Prep!$B$4:$AH$4,0))</f>
        <v>##BLANK</v>
      </c>
      <c r="L238" s="126" t="str">
        <f>INDEX(F_Outputs_Prep!$B$4:$AH$327,MATCH(F_Outputs!$A238&amp;F_Outputs!$B238,F_Outputs_Prep!$I$4:$I$327,0),MATCH(F_Outputs!L$2,F_Outputs_Prep!$B$4:$AH$4,0))</f>
        <v>##BLANK</v>
      </c>
      <c r="M238" s="126" t="str">
        <f>INDEX(F_Outputs_Prep!$B$4:$AH$327,MATCH(F_Outputs!$A238&amp;F_Outputs!$B238,F_Outputs_Prep!$I$4:$I$327,0),MATCH(F_Outputs!M$2,F_Outputs_Prep!$B$4:$AH$4,0))</f>
        <v>##BLANK</v>
      </c>
      <c r="N238" s="126" t="str">
        <f>INDEX(F_Outputs_Prep!$B$4:$AH$327,MATCH(F_Outputs!$A238&amp;F_Outputs!$B238,F_Outputs_Prep!$I$4:$I$327,0),MATCH(F_Outputs!N$2,F_Outputs_Prep!$B$4:$AH$4,0))</f>
        <v>##BLANK</v>
      </c>
      <c r="O238" s="126" t="str">
        <f>INDEX(F_Outputs_Prep!$B$4:$AH$327,MATCH(F_Outputs!$A238&amp;F_Outputs!$B238,F_Outputs_Prep!$I$4:$I$327,0),MATCH(F_Outputs!O$2,F_Outputs_Prep!$B$4:$AH$4,0))</f>
        <v>##BLANK</v>
      </c>
    </row>
    <row r="239" spans="1:15" x14ac:dyDescent="0.4">
      <c r="A239" s="89" t="s">
        <v>121</v>
      </c>
      <c r="B239" s="89" t="s">
        <v>521</v>
      </c>
      <c r="C239" s="89" t="s">
        <v>541</v>
      </c>
      <c r="D239" s="89" t="s">
        <v>527</v>
      </c>
      <c r="E239" s="89" t="s">
        <v>77</v>
      </c>
      <c r="F239" s="126" t="str">
        <f>INDEX(F_Outputs_Prep!$B$4:$AH$327,MATCH(F_Outputs!$A239&amp;F_Outputs!$B239,F_Outputs_Prep!$I$4:$I$327,0),MATCH(F_Outputs!F$2,F_Outputs_Prep!$B$4:$AH$4,0))</f>
        <v>##BLANK</v>
      </c>
      <c r="G239" s="126" t="str">
        <f>INDEX(F_Outputs_Prep!$B$4:$AH$327,MATCH(F_Outputs!$A239&amp;F_Outputs!$B239,F_Outputs_Prep!$I$4:$I$327,0),MATCH(F_Outputs!G$2,F_Outputs_Prep!$B$4:$AH$4,0))</f>
        <v>##BLANK</v>
      </c>
      <c r="H239" s="126" t="str">
        <f>INDEX(F_Outputs_Prep!$B$4:$AH$327,MATCH(F_Outputs!$A239&amp;F_Outputs!$B239,F_Outputs_Prep!$I$4:$I$327,0),MATCH(F_Outputs!H$2,F_Outputs_Prep!$B$4:$AH$4,0))</f>
        <v>##BLANK</v>
      </c>
      <c r="I239" s="126" t="str">
        <f>INDEX(F_Outputs_Prep!$B$4:$AH$327,MATCH(F_Outputs!$A239&amp;F_Outputs!$B239,F_Outputs_Prep!$I$4:$I$327,0),MATCH(F_Outputs!I$2,F_Outputs_Prep!$B$4:$AH$4,0))</f>
        <v>##BLANK</v>
      </c>
      <c r="J239" s="126" t="str">
        <f>INDEX(F_Outputs_Prep!$B$4:$AH$327,MATCH(F_Outputs!$A239&amp;F_Outputs!$B239,F_Outputs_Prep!$I$4:$I$327,0),MATCH(F_Outputs!J$2,F_Outputs_Prep!$B$4:$AH$4,0))</f>
        <v>##BLANK</v>
      </c>
      <c r="K239" s="126" t="str">
        <f>INDEX(F_Outputs_Prep!$B$4:$AH$327,MATCH(F_Outputs!$A239&amp;F_Outputs!$B239,F_Outputs_Prep!$I$4:$I$327,0),MATCH(F_Outputs!K$2,F_Outputs_Prep!$B$4:$AH$4,0))</f>
        <v>##BLANK</v>
      </c>
      <c r="L239" s="126" t="str">
        <f>INDEX(F_Outputs_Prep!$B$4:$AH$327,MATCH(F_Outputs!$A239&amp;F_Outputs!$B239,F_Outputs_Prep!$I$4:$I$327,0),MATCH(F_Outputs!L$2,F_Outputs_Prep!$B$4:$AH$4,0))</f>
        <v>##BLANK</v>
      </c>
      <c r="M239" s="126" t="str">
        <f>INDEX(F_Outputs_Prep!$B$4:$AH$327,MATCH(F_Outputs!$A239&amp;F_Outputs!$B239,F_Outputs_Prep!$I$4:$I$327,0),MATCH(F_Outputs!M$2,F_Outputs_Prep!$B$4:$AH$4,0))</f>
        <v>##BLANK</v>
      </c>
      <c r="N239" s="126" t="str">
        <f>INDEX(F_Outputs_Prep!$B$4:$AH$327,MATCH(F_Outputs!$A239&amp;F_Outputs!$B239,F_Outputs_Prep!$I$4:$I$327,0),MATCH(F_Outputs!N$2,F_Outputs_Prep!$B$4:$AH$4,0))</f>
        <v>##BLANK</v>
      </c>
      <c r="O239" s="126" t="str">
        <f>INDEX(F_Outputs_Prep!$B$4:$AH$327,MATCH(F_Outputs!$A239&amp;F_Outputs!$B239,F_Outputs_Prep!$I$4:$I$327,0),MATCH(F_Outputs!O$2,F_Outputs_Prep!$B$4:$AH$4,0))</f>
        <v>##BLANK</v>
      </c>
    </row>
    <row r="240" spans="1:15" x14ac:dyDescent="0.4">
      <c r="A240" s="89" t="s">
        <v>121</v>
      </c>
      <c r="B240" s="89" t="s">
        <v>519</v>
      </c>
      <c r="C240" s="89" t="s">
        <v>542</v>
      </c>
      <c r="D240" s="89" t="s">
        <v>76</v>
      </c>
      <c r="E240" s="89" t="s">
        <v>77</v>
      </c>
      <c r="F240" s="126" t="str">
        <f>INDEX(F_Outputs_Prep!$B$4:$AH$327,MATCH(F_Outputs!$A240&amp;F_Outputs!$B240,F_Outputs_Prep!$I$4:$I$327,0),MATCH(F_Outputs!F$2,F_Outputs_Prep!$B$4:$AH$4,0))</f>
        <v>##BLANK</v>
      </c>
      <c r="G240" s="126" t="str">
        <f>INDEX(F_Outputs_Prep!$B$4:$AH$327,MATCH(F_Outputs!$A240&amp;F_Outputs!$B240,F_Outputs_Prep!$I$4:$I$327,0),MATCH(F_Outputs!G$2,F_Outputs_Prep!$B$4:$AH$4,0))</f>
        <v>##BLANK</v>
      </c>
      <c r="H240" s="126" t="str">
        <f>INDEX(F_Outputs_Prep!$B$4:$AH$327,MATCH(F_Outputs!$A240&amp;F_Outputs!$B240,F_Outputs_Prep!$I$4:$I$327,0),MATCH(F_Outputs!H$2,F_Outputs_Prep!$B$4:$AH$4,0))</f>
        <v>##BLANK</v>
      </c>
      <c r="I240" s="126" t="str">
        <f>INDEX(F_Outputs_Prep!$B$4:$AH$327,MATCH(F_Outputs!$A240&amp;F_Outputs!$B240,F_Outputs_Prep!$I$4:$I$327,0),MATCH(F_Outputs!I$2,F_Outputs_Prep!$B$4:$AH$4,0))</f>
        <v>##BLANK</v>
      </c>
      <c r="J240" s="126" t="str">
        <f>INDEX(F_Outputs_Prep!$B$4:$AH$327,MATCH(F_Outputs!$A240&amp;F_Outputs!$B240,F_Outputs_Prep!$I$4:$I$327,0),MATCH(F_Outputs!J$2,F_Outputs_Prep!$B$4:$AH$4,0))</f>
        <v>##BLANK</v>
      </c>
      <c r="K240" s="126" t="str">
        <f>INDEX(F_Outputs_Prep!$B$4:$AH$327,MATCH(F_Outputs!$A240&amp;F_Outputs!$B240,F_Outputs_Prep!$I$4:$I$327,0),MATCH(F_Outputs!K$2,F_Outputs_Prep!$B$4:$AH$4,0))</f>
        <v>##BLANK</v>
      </c>
      <c r="L240" s="126" t="str">
        <f>INDEX(F_Outputs_Prep!$B$4:$AH$327,MATCH(F_Outputs!$A240&amp;F_Outputs!$B240,F_Outputs_Prep!$I$4:$I$327,0),MATCH(F_Outputs!L$2,F_Outputs_Prep!$B$4:$AH$4,0))</f>
        <v>##BLANK</v>
      </c>
      <c r="M240" s="126" t="str">
        <f>INDEX(F_Outputs_Prep!$B$4:$AH$327,MATCH(F_Outputs!$A240&amp;F_Outputs!$B240,F_Outputs_Prep!$I$4:$I$327,0),MATCH(F_Outputs!M$2,F_Outputs_Prep!$B$4:$AH$4,0))</f>
        <v>##BLANK</v>
      </c>
      <c r="N240" s="126" t="str">
        <f>INDEX(F_Outputs_Prep!$B$4:$AH$327,MATCH(F_Outputs!$A240&amp;F_Outputs!$B240,F_Outputs_Prep!$I$4:$I$327,0),MATCH(F_Outputs!N$2,F_Outputs_Prep!$B$4:$AH$4,0))</f>
        <v>##BLANK</v>
      </c>
      <c r="O240" s="126" t="str">
        <f>INDEX(F_Outputs_Prep!$B$4:$AH$327,MATCH(F_Outputs!$A240&amp;F_Outputs!$B240,F_Outputs_Prep!$I$4:$I$327,0),MATCH(F_Outputs!O$2,F_Outputs_Prep!$B$4:$AH$4,0))</f>
        <v>##BLANK</v>
      </c>
    </row>
    <row r="241" spans="1:15" x14ac:dyDescent="0.4">
      <c r="A241" s="89" t="s">
        <v>121</v>
      </c>
      <c r="B241" s="89" t="s">
        <v>528</v>
      </c>
      <c r="C241" s="89" t="s">
        <v>529</v>
      </c>
      <c r="D241" s="89" t="s">
        <v>76</v>
      </c>
      <c r="E241" s="89" t="s">
        <v>77</v>
      </c>
      <c r="F241" s="126" t="str">
        <f>INDEX(F_Outputs_Prep!$B$4:$AH$327,MATCH(F_Outputs!$A241&amp;F_Outputs!$B241,F_Outputs_Prep!$I$4:$I$327,0),MATCH(F_Outputs!F$2,F_Outputs_Prep!$B$4:$AH$4,0))</f>
        <v>##BLANK</v>
      </c>
      <c r="G241" s="126" t="str">
        <f>INDEX(F_Outputs_Prep!$B$4:$AH$327,MATCH(F_Outputs!$A241&amp;F_Outputs!$B241,F_Outputs_Prep!$I$4:$I$327,0),MATCH(F_Outputs!G$2,F_Outputs_Prep!$B$4:$AH$4,0))</f>
        <v>##BLANK</v>
      </c>
      <c r="H241" s="126" t="str">
        <f>INDEX(F_Outputs_Prep!$B$4:$AH$327,MATCH(F_Outputs!$A241&amp;F_Outputs!$B241,F_Outputs_Prep!$I$4:$I$327,0),MATCH(F_Outputs!H$2,F_Outputs_Prep!$B$4:$AH$4,0))</f>
        <v>##BLANK</v>
      </c>
      <c r="I241" s="126" t="str">
        <f>INDEX(F_Outputs_Prep!$B$4:$AH$327,MATCH(F_Outputs!$A241&amp;F_Outputs!$B241,F_Outputs_Prep!$I$4:$I$327,0),MATCH(F_Outputs!I$2,F_Outputs_Prep!$B$4:$AH$4,0))</f>
        <v>##BLANK</v>
      </c>
      <c r="J241" s="126" t="str">
        <f>INDEX(F_Outputs_Prep!$B$4:$AH$327,MATCH(F_Outputs!$A241&amp;F_Outputs!$B241,F_Outputs_Prep!$I$4:$I$327,0),MATCH(F_Outputs!J$2,F_Outputs_Prep!$B$4:$AH$4,0))</f>
        <v>##BLANK</v>
      </c>
      <c r="K241" s="126" t="str">
        <f>INDEX(F_Outputs_Prep!$B$4:$AH$327,MATCH(F_Outputs!$A241&amp;F_Outputs!$B241,F_Outputs_Prep!$I$4:$I$327,0),MATCH(F_Outputs!K$2,F_Outputs_Prep!$B$4:$AH$4,0))</f>
        <v>##BLANK</v>
      </c>
      <c r="L241" s="126" t="str">
        <f>INDEX(F_Outputs_Prep!$B$4:$AH$327,MATCH(F_Outputs!$A241&amp;F_Outputs!$B241,F_Outputs_Prep!$I$4:$I$327,0),MATCH(F_Outputs!L$2,F_Outputs_Prep!$B$4:$AH$4,0))</f>
        <v>##BLANK</v>
      </c>
      <c r="M241" s="126" t="str">
        <f>INDEX(F_Outputs_Prep!$B$4:$AH$327,MATCH(F_Outputs!$A241&amp;F_Outputs!$B241,F_Outputs_Prep!$I$4:$I$327,0),MATCH(F_Outputs!M$2,F_Outputs_Prep!$B$4:$AH$4,0))</f>
        <v>##BLANK</v>
      </c>
      <c r="N241" s="126" t="str">
        <f>INDEX(F_Outputs_Prep!$B$4:$AH$327,MATCH(F_Outputs!$A241&amp;F_Outputs!$B241,F_Outputs_Prep!$I$4:$I$327,0),MATCH(F_Outputs!N$2,F_Outputs_Prep!$B$4:$AH$4,0))</f>
        <v>##BLANK</v>
      </c>
      <c r="O241" s="126" t="str">
        <f>INDEX(F_Outputs_Prep!$B$4:$AH$327,MATCH(F_Outputs!$A241&amp;F_Outputs!$B241,F_Outputs_Prep!$I$4:$I$327,0),MATCH(F_Outputs!O$2,F_Outputs_Prep!$B$4:$AH$4,0))</f>
        <v>##BLANK</v>
      </c>
    </row>
    <row r="242" spans="1:15" x14ac:dyDescent="0.4">
      <c r="A242" s="89" t="s">
        <v>121</v>
      </c>
      <c r="B242" s="89" t="s">
        <v>530</v>
      </c>
      <c r="C242" s="89" t="s">
        <v>261</v>
      </c>
      <c r="D242" s="89" t="s">
        <v>76</v>
      </c>
      <c r="E242" s="89" t="s">
        <v>77</v>
      </c>
      <c r="F242" s="126" t="str">
        <f>INDEX(F_Outputs_Prep!$B$4:$AH$327,MATCH(F_Outputs!$A242&amp;F_Outputs!$B242,F_Outputs_Prep!$I$4:$I$327,0),MATCH(F_Outputs!F$2,F_Outputs_Prep!$B$4:$AH$4,0))</f>
        <v>##BLANK</v>
      </c>
      <c r="G242" s="126" t="str">
        <f>INDEX(F_Outputs_Prep!$B$4:$AH$327,MATCH(F_Outputs!$A242&amp;F_Outputs!$B242,F_Outputs_Prep!$I$4:$I$327,0),MATCH(F_Outputs!G$2,F_Outputs_Prep!$B$4:$AH$4,0))</f>
        <v>##BLANK</v>
      </c>
      <c r="H242" s="126" t="str">
        <f>INDEX(F_Outputs_Prep!$B$4:$AH$327,MATCH(F_Outputs!$A242&amp;F_Outputs!$B242,F_Outputs_Prep!$I$4:$I$327,0),MATCH(F_Outputs!H$2,F_Outputs_Prep!$B$4:$AH$4,0))</f>
        <v>##BLANK</v>
      </c>
      <c r="I242" s="126" t="str">
        <f>INDEX(F_Outputs_Prep!$B$4:$AH$327,MATCH(F_Outputs!$A242&amp;F_Outputs!$B242,F_Outputs_Prep!$I$4:$I$327,0),MATCH(F_Outputs!I$2,F_Outputs_Prep!$B$4:$AH$4,0))</f>
        <v>##BLANK</v>
      </c>
      <c r="J242" s="126" t="str">
        <f>INDEX(F_Outputs_Prep!$B$4:$AH$327,MATCH(F_Outputs!$A242&amp;F_Outputs!$B242,F_Outputs_Prep!$I$4:$I$327,0),MATCH(F_Outputs!J$2,F_Outputs_Prep!$B$4:$AH$4,0))</f>
        <v>##BLANK</v>
      </c>
      <c r="K242" s="126" t="str">
        <f>INDEX(F_Outputs_Prep!$B$4:$AH$327,MATCH(F_Outputs!$A242&amp;F_Outputs!$B242,F_Outputs_Prep!$I$4:$I$327,0),MATCH(F_Outputs!K$2,F_Outputs_Prep!$B$4:$AH$4,0))</f>
        <v>##BLANK</v>
      </c>
      <c r="L242" s="126" t="str">
        <f>INDEX(F_Outputs_Prep!$B$4:$AH$327,MATCH(F_Outputs!$A242&amp;F_Outputs!$B242,F_Outputs_Prep!$I$4:$I$327,0),MATCH(F_Outputs!L$2,F_Outputs_Prep!$B$4:$AH$4,0))</f>
        <v>##BLANK</v>
      </c>
      <c r="M242" s="126" t="str">
        <f>INDEX(F_Outputs_Prep!$B$4:$AH$327,MATCH(F_Outputs!$A242&amp;F_Outputs!$B242,F_Outputs_Prep!$I$4:$I$327,0),MATCH(F_Outputs!M$2,F_Outputs_Prep!$B$4:$AH$4,0))</f>
        <v>##BLANK</v>
      </c>
      <c r="N242" s="126" t="str">
        <f>INDEX(F_Outputs_Prep!$B$4:$AH$327,MATCH(F_Outputs!$A242&amp;F_Outputs!$B242,F_Outputs_Prep!$I$4:$I$327,0),MATCH(F_Outputs!N$2,F_Outputs_Prep!$B$4:$AH$4,0))</f>
        <v>##BLANK</v>
      </c>
      <c r="O242" s="126" t="str">
        <f>INDEX(F_Outputs_Prep!$B$4:$AH$327,MATCH(F_Outputs!$A242&amp;F_Outputs!$B242,F_Outputs_Prep!$I$4:$I$327,0),MATCH(F_Outputs!O$2,F_Outputs_Prep!$B$4:$AH$4,0))</f>
        <v>##BLANK</v>
      </c>
    </row>
    <row r="243" spans="1:15" x14ac:dyDescent="0.4">
      <c r="A243" s="89" t="s">
        <v>121</v>
      </c>
      <c r="B243" s="89" t="s">
        <v>531</v>
      </c>
      <c r="C243" s="89" t="s">
        <v>532</v>
      </c>
      <c r="D243" s="89" t="s">
        <v>76</v>
      </c>
      <c r="E243" s="89" t="s">
        <v>77</v>
      </c>
      <c r="F243" s="126" t="str">
        <f>INDEX(F_Outputs_Prep!$B$4:$AH$327,MATCH(F_Outputs!$A243&amp;F_Outputs!$B243,F_Outputs_Prep!$I$4:$I$327,0),MATCH(F_Outputs!F$2,F_Outputs_Prep!$B$4:$AH$4,0))</f>
        <v>##BLANK</v>
      </c>
      <c r="G243" s="126" t="str">
        <f>INDEX(F_Outputs_Prep!$B$4:$AH$327,MATCH(F_Outputs!$A243&amp;F_Outputs!$B243,F_Outputs_Prep!$I$4:$I$327,0),MATCH(F_Outputs!G$2,F_Outputs_Prep!$B$4:$AH$4,0))</f>
        <v>##BLANK</v>
      </c>
      <c r="H243" s="126" t="str">
        <f>INDEX(F_Outputs_Prep!$B$4:$AH$327,MATCH(F_Outputs!$A243&amp;F_Outputs!$B243,F_Outputs_Prep!$I$4:$I$327,0),MATCH(F_Outputs!H$2,F_Outputs_Prep!$B$4:$AH$4,0))</f>
        <v>##BLANK</v>
      </c>
      <c r="I243" s="126" t="str">
        <f>INDEX(F_Outputs_Prep!$B$4:$AH$327,MATCH(F_Outputs!$A243&amp;F_Outputs!$B243,F_Outputs_Prep!$I$4:$I$327,0),MATCH(F_Outputs!I$2,F_Outputs_Prep!$B$4:$AH$4,0))</f>
        <v>##BLANK</v>
      </c>
      <c r="J243" s="126" t="str">
        <f>INDEX(F_Outputs_Prep!$B$4:$AH$327,MATCH(F_Outputs!$A243&amp;F_Outputs!$B243,F_Outputs_Prep!$I$4:$I$327,0),MATCH(F_Outputs!J$2,F_Outputs_Prep!$B$4:$AH$4,0))</f>
        <v>##BLANK</v>
      </c>
      <c r="K243" s="126" t="str">
        <f>INDEX(F_Outputs_Prep!$B$4:$AH$327,MATCH(F_Outputs!$A243&amp;F_Outputs!$B243,F_Outputs_Prep!$I$4:$I$327,0),MATCH(F_Outputs!K$2,F_Outputs_Prep!$B$4:$AH$4,0))</f>
        <v>##BLANK</v>
      </c>
      <c r="L243" s="126" t="str">
        <f>INDEX(F_Outputs_Prep!$B$4:$AH$327,MATCH(F_Outputs!$A243&amp;F_Outputs!$B243,F_Outputs_Prep!$I$4:$I$327,0),MATCH(F_Outputs!L$2,F_Outputs_Prep!$B$4:$AH$4,0))</f>
        <v>##BLANK</v>
      </c>
      <c r="M243" s="126" t="str">
        <f>INDEX(F_Outputs_Prep!$B$4:$AH$327,MATCH(F_Outputs!$A243&amp;F_Outputs!$B243,F_Outputs_Prep!$I$4:$I$327,0),MATCH(F_Outputs!M$2,F_Outputs_Prep!$B$4:$AH$4,0))</f>
        <v>##BLANK</v>
      </c>
      <c r="N243" s="126" t="str">
        <f>INDEX(F_Outputs_Prep!$B$4:$AH$327,MATCH(F_Outputs!$A243&amp;F_Outputs!$B243,F_Outputs_Prep!$I$4:$I$327,0),MATCH(F_Outputs!N$2,F_Outputs_Prep!$B$4:$AH$4,0))</f>
        <v>##BLANK</v>
      </c>
      <c r="O243" s="126" t="str">
        <f>INDEX(F_Outputs_Prep!$B$4:$AH$327,MATCH(F_Outputs!$A243&amp;F_Outputs!$B243,F_Outputs_Prep!$I$4:$I$327,0),MATCH(F_Outputs!O$2,F_Outputs_Prep!$B$4:$AH$4,0))</f>
        <v>##BLANK</v>
      </c>
    </row>
    <row r="244" spans="1:15" x14ac:dyDescent="0.4">
      <c r="A244" s="89" t="s">
        <v>121</v>
      </c>
      <c r="B244" s="89" t="s">
        <v>533</v>
      </c>
      <c r="C244" s="89" t="s">
        <v>262</v>
      </c>
      <c r="D244" s="89" t="s">
        <v>91</v>
      </c>
      <c r="E244" s="89" t="s">
        <v>77</v>
      </c>
      <c r="F244" s="126" t="str">
        <f>INDEX(F_Outputs_Prep!$B$4:$AH$327,MATCH(F_Outputs!$A244&amp;F_Outputs!$B244,F_Outputs_Prep!$I$4:$I$327,0),MATCH(F_Outputs!F$2,F_Outputs_Prep!$B$4:$AH$4,0))</f>
        <v>##BLANK</v>
      </c>
      <c r="G244" s="126" t="str">
        <f>INDEX(F_Outputs_Prep!$B$4:$AH$327,MATCH(F_Outputs!$A244&amp;F_Outputs!$B244,F_Outputs_Prep!$I$4:$I$327,0),MATCH(F_Outputs!G$2,F_Outputs_Prep!$B$4:$AH$4,0))</f>
        <v>##BLANK</v>
      </c>
      <c r="H244" s="126" t="str">
        <f>INDEX(F_Outputs_Prep!$B$4:$AH$327,MATCH(F_Outputs!$A244&amp;F_Outputs!$B244,F_Outputs_Prep!$I$4:$I$327,0),MATCH(F_Outputs!H$2,F_Outputs_Prep!$B$4:$AH$4,0))</f>
        <v>##BLANK</v>
      </c>
      <c r="I244" s="126" t="str">
        <f>INDEX(F_Outputs_Prep!$B$4:$AH$327,MATCH(F_Outputs!$A244&amp;F_Outputs!$B244,F_Outputs_Prep!$I$4:$I$327,0),MATCH(F_Outputs!I$2,F_Outputs_Prep!$B$4:$AH$4,0))</f>
        <v>##BLANK</v>
      </c>
      <c r="J244" s="126" t="str">
        <f>INDEX(F_Outputs_Prep!$B$4:$AH$327,MATCH(F_Outputs!$A244&amp;F_Outputs!$B244,F_Outputs_Prep!$I$4:$I$327,0),MATCH(F_Outputs!J$2,F_Outputs_Prep!$B$4:$AH$4,0))</f>
        <v>##BLANK</v>
      </c>
      <c r="K244" s="126" t="str">
        <f>INDEX(F_Outputs_Prep!$B$4:$AH$327,MATCH(F_Outputs!$A244&amp;F_Outputs!$B244,F_Outputs_Prep!$I$4:$I$327,0),MATCH(F_Outputs!K$2,F_Outputs_Prep!$B$4:$AH$4,0))</f>
        <v>##BLANK</v>
      </c>
      <c r="L244" s="126" t="str">
        <f>INDEX(F_Outputs_Prep!$B$4:$AH$327,MATCH(F_Outputs!$A244&amp;F_Outputs!$B244,F_Outputs_Prep!$I$4:$I$327,0),MATCH(F_Outputs!L$2,F_Outputs_Prep!$B$4:$AH$4,0))</f>
        <v>##BLANK</v>
      </c>
      <c r="M244" s="126" t="str">
        <f>INDEX(F_Outputs_Prep!$B$4:$AH$327,MATCH(F_Outputs!$A244&amp;F_Outputs!$B244,F_Outputs_Prep!$I$4:$I$327,0),MATCH(F_Outputs!M$2,F_Outputs_Prep!$B$4:$AH$4,0))</f>
        <v>##BLANK</v>
      </c>
      <c r="N244" s="126" t="str">
        <f>INDEX(F_Outputs_Prep!$B$4:$AH$327,MATCH(F_Outputs!$A244&amp;F_Outputs!$B244,F_Outputs_Prep!$I$4:$I$327,0),MATCH(F_Outputs!N$2,F_Outputs_Prep!$B$4:$AH$4,0))</f>
        <v>##BLANK</v>
      </c>
      <c r="O244" s="126" t="str">
        <f>INDEX(F_Outputs_Prep!$B$4:$AH$327,MATCH(F_Outputs!$A244&amp;F_Outputs!$B244,F_Outputs_Prep!$I$4:$I$327,0),MATCH(F_Outputs!O$2,F_Outputs_Prep!$B$4:$AH$4,0))</f>
        <v>##BLANK</v>
      </c>
    </row>
    <row r="245" spans="1:15" x14ac:dyDescent="0.4">
      <c r="A245" s="89" t="s">
        <v>121</v>
      </c>
      <c r="B245" s="89" t="s">
        <v>534</v>
      </c>
      <c r="C245" s="89" t="s">
        <v>535</v>
      </c>
      <c r="D245" s="89" t="s">
        <v>527</v>
      </c>
      <c r="E245" s="89" t="s">
        <v>77</v>
      </c>
      <c r="F245" s="126" t="str">
        <f>INDEX(F_Outputs_Prep!$B$4:$AH$327,MATCH(F_Outputs!$A245&amp;F_Outputs!$B245,F_Outputs_Prep!$I$4:$I$327,0),MATCH(F_Outputs!F$2,F_Outputs_Prep!$B$4:$AH$4,0))</f>
        <v>##BLANK</v>
      </c>
      <c r="G245" s="126" t="str">
        <f>INDEX(F_Outputs_Prep!$B$4:$AH$327,MATCH(F_Outputs!$A245&amp;F_Outputs!$B245,F_Outputs_Prep!$I$4:$I$327,0),MATCH(F_Outputs!G$2,F_Outputs_Prep!$B$4:$AH$4,0))</f>
        <v>##BLANK</v>
      </c>
      <c r="H245" s="126" t="str">
        <f>INDEX(F_Outputs_Prep!$B$4:$AH$327,MATCH(F_Outputs!$A245&amp;F_Outputs!$B245,F_Outputs_Prep!$I$4:$I$327,0),MATCH(F_Outputs!H$2,F_Outputs_Prep!$B$4:$AH$4,0))</f>
        <v>##BLANK</v>
      </c>
      <c r="I245" s="126" t="str">
        <f>INDEX(F_Outputs_Prep!$B$4:$AH$327,MATCH(F_Outputs!$A245&amp;F_Outputs!$B245,F_Outputs_Prep!$I$4:$I$327,0),MATCH(F_Outputs!I$2,F_Outputs_Prep!$B$4:$AH$4,0))</f>
        <v>##BLANK</v>
      </c>
      <c r="J245" s="126" t="str">
        <f>INDEX(F_Outputs_Prep!$B$4:$AH$327,MATCH(F_Outputs!$A245&amp;F_Outputs!$B245,F_Outputs_Prep!$I$4:$I$327,0),MATCH(F_Outputs!J$2,F_Outputs_Prep!$B$4:$AH$4,0))</f>
        <v>##BLANK</v>
      </c>
      <c r="K245" s="126" t="str">
        <f>INDEX(F_Outputs_Prep!$B$4:$AH$327,MATCH(F_Outputs!$A245&amp;F_Outputs!$B245,F_Outputs_Prep!$I$4:$I$327,0),MATCH(F_Outputs!K$2,F_Outputs_Prep!$B$4:$AH$4,0))</f>
        <v>##BLANK</v>
      </c>
      <c r="L245" s="126" t="str">
        <f>INDEX(F_Outputs_Prep!$B$4:$AH$327,MATCH(F_Outputs!$A245&amp;F_Outputs!$B245,F_Outputs_Prep!$I$4:$I$327,0),MATCH(F_Outputs!L$2,F_Outputs_Prep!$B$4:$AH$4,0))</f>
        <v>##BLANK</v>
      </c>
      <c r="M245" s="126" t="str">
        <f>INDEX(F_Outputs_Prep!$B$4:$AH$327,MATCH(F_Outputs!$A245&amp;F_Outputs!$B245,F_Outputs_Prep!$I$4:$I$327,0),MATCH(F_Outputs!M$2,F_Outputs_Prep!$B$4:$AH$4,0))</f>
        <v>##BLANK</v>
      </c>
      <c r="N245" s="126" t="str">
        <f>INDEX(F_Outputs_Prep!$B$4:$AH$327,MATCH(F_Outputs!$A245&amp;F_Outputs!$B245,F_Outputs_Prep!$I$4:$I$327,0),MATCH(F_Outputs!N$2,F_Outputs_Prep!$B$4:$AH$4,0))</f>
        <v>##BLANK</v>
      </c>
      <c r="O245" s="126" t="str">
        <f>INDEX(F_Outputs_Prep!$B$4:$AH$327,MATCH(F_Outputs!$A245&amp;F_Outputs!$B245,F_Outputs_Prep!$I$4:$I$327,0),MATCH(F_Outputs!O$2,F_Outputs_Prep!$B$4:$AH$4,0))</f>
        <v>##BLANK</v>
      </c>
    </row>
    <row r="246" spans="1:15" x14ac:dyDescent="0.4">
      <c r="A246" s="89" t="s">
        <v>121</v>
      </c>
      <c r="B246" s="89" t="s">
        <v>536</v>
      </c>
      <c r="C246" s="89" t="s">
        <v>537</v>
      </c>
      <c r="D246" s="89" t="s">
        <v>76</v>
      </c>
      <c r="E246" s="89" t="s">
        <v>77</v>
      </c>
      <c r="F246" s="126" t="str">
        <f>INDEX(F_Outputs_Prep!$B$4:$AH$327,MATCH(F_Outputs!$A246&amp;F_Outputs!$B246,F_Outputs_Prep!$I$4:$I$327,0),MATCH(F_Outputs!F$2,F_Outputs_Prep!$B$4:$AH$4,0))</f>
        <v>##BLANK</v>
      </c>
      <c r="G246" s="126" t="str">
        <f>INDEX(F_Outputs_Prep!$B$4:$AH$327,MATCH(F_Outputs!$A246&amp;F_Outputs!$B246,F_Outputs_Prep!$I$4:$I$327,0),MATCH(F_Outputs!G$2,F_Outputs_Prep!$B$4:$AH$4,0))</f>
        <v>##BLANK</v>
      </c>
      <c r="H246" s="126" t="str">
        <f>INDEX(F_Outputs_Prep!$B$4:$AH$327,MATCH(F_Outputs!$A246&amp;F_Outputs!$B246,F_Outputs_Prep!$I$4:$I$327,0),MATCH(F_Outputs!H$2,F_Outputs_Prep!$B$4:$AH$4,0))</f>
        <v>##BLANK</v>
      </c>
      <c r="I246" s="126" t="str">
        <f>INDEX(F_Outputs_Prep!$B$4:$AH$327,MATCH(F_Outputs!$A246&amp;F_Outputs!$B246,F_Outputs_Prep!$I$4:$I$327,0),MATCH(F_Outputs!I$2,F_Outputs_Prep!$B$4:$AH$4,0))</f>
        <v>##BLANK</v>
      </c>
      <c r="J246" s="126" t="str">
        <f>INDEX(F_Outputs_Prep!$B$4:$AH$327,MATCH(F_Outputs!$A246&amp;F_Outputs!$B246,F_Outputs_Prep!$I$4:$I$327,0),MATCH(F_Outputs!J$2,F_Outputs_Prep!$B$4:$AH$4,0))</f>
        <v>##BLANK</v>
      </c>
      <c r="K246" s="126" t="str">
        <f>INDEX(F_Outputs_Prep!$B$4:$AH$327,MATCH(F_Outputs!$A246&amp;F_Outputs!$B246,F_Outputs_Prep!$I$4:$I$327,0),MATCH(F_Outputs!K$2,F_Outputs_Prep!$B$4:$AH$4,0))</f>
        <v>##BLANK</v>
      </c>
      <c r="L246" s="126" t="str">
        <f>INDEX(F_Outputs_Prep!$B$4:$AH$327,MATCH(F_Outputs!$A246&amp;F_Outputs!$B246,F_Outputs_Prep!$I$4:$I$327,0),MATCH(F_Outputs!L$2,F_Outputs_Prep!$B$4:$AH$4,0))</f>
        <v>##BLANK</v>
      </c>
      <c r="M246" s="126" t="str">
        <f>INDEX(F_Outputs_Prep!$B$4:$AH$327,MATCH(F_Outputs!$A246&amp;F_Outputs!$B246,F_Outputs_Prep!$I$4:$I$327,0),MATCH(F_Outputs!M$2,F_Outputs_Prep!$B$4:$AH$4,0))</f>
        <v>##BLANK</v>
      </c>
      <c r="N246" s="126" t="str">
        <f>INDEX(F_Outputs_Prep!$B$4:$AH$327,MATCH(F_Outputs!$A246&amp;F_Outputs!$B246,F_Outputs_Prep!$I$4:$I$327,0),MATCH(F_Outputs!N$2,F_Outputs_Prep!$B$4:$AH$4,0))</f>
        <v>##BLANK</v>
      </c>
      <c r="O246" s="126" t="str">
        <f>INDEX(F_Outputs_Prep!$B$4:$AH$327,MATCH(F_Outputs!$A246&amp;F_Outputs!$B246,F_Outputs_Prep!$I$4:$I$327,0),MATCH(F_Outputs!O$2,F_Outputs_Prep!$B$4:$AH$4,0))</f>
        <v>##BLANK</v>
      </c>
    </row>
    <row r="247" spans="1:15" x14ac:dyDescent="0.4">
      <c r="A247" s="89" t="s">
        <v>121</v>
      </c>
      <c r="B247" s="89" t="s">
        <v>538</v>
      </c>
      <c r="C247" s="89" t="s">
        <v>539</v>
      </c>
      <c r="D247" s="89" t="s">
        <v>76</v>
      </c>
      <c r="E247" s="89" t="s">
        <v>77</v>
      </c>
      <c r="F247" s="126" t="str">
        <f>INDEX(F_Outputs_Prep!$B$4:$AH$327,MATCH(F_Outputs!$A247&amp;F_Outputs!$B247,F_Outputs_Prep!$I$4:$I$327,0),MATCH(F_Outputs!F$2,F_Outputs_Prep!$B$4:$AH$4,0))</f>
        <v>##BLANK</v>
      </c>
      <c r="G247" s="126" t="str">
        <f>INDEX(F_Outputs_Prep!$B$4:$AH$327,MATCH(F_Outputs!$A247&amp;F_Outputs!$B247,F_Outputs_Prep!$I$4:$I$327,0),MATCH(F_Outputs!G$2,F_Outputs_Prep!$B$4:$AH$4,0))</f>
        <v>##BLANK</v>
      </c>
      <c r="H247" s="126" t="str">
        <f>INDEX(F_Outputs_Prep!$B$4:$AH$327,MATCH(F_Outputs!$A247&amp;F_Outputs!$B247,F_Outputs_Prep!$I$4:$I$327,0),MATCH(F_Outputs!H$2,F_Outputs_Prep!$B$4:$AH$4,0))</f>
        <v>##BLANK</v>
      </c>
      <c r="I247" s="126" t="str">
        <f>INDEX(F_Outputs_Prep!$B$4:$AH$327,MATCH(F_Outputs!$A247&amp;F_Outputs!$B247,F_Outputs_Prep!$I$4:$I$327,0),MATCH(F_Outputs!I$2,F_Outputs_Prep!$B$4:$AH$4,0))</f>
        <v>##BLANK</v>
      </c>
      <c r="J247" s="126" t="str">
        <f>INDEX(F_Outputs_Prep!$B$4:$AH$327,MATCH(F_Outputs!$A247&amp;F_Outputs!$B247,F_Outputs_Prep!$I$4:$I$327,0),MATCH(F_Outputs!J$2,F_Outputs_Prep!$B$4:$AH$4,0))</f>
        <v>##BLANK</v>
      </c>
      <c r="K247" s="126" t="str">
        <f>INDEX(F_Outputs_Prep!$B$4:$AH$327,MATCH(F_Outputs!$A247&amp;F_Outputs!$B247,F_Outputs_Prep!$I$4:$I$327,0),MATCH(F_Outputs!K$2,F_Outputs_Prep!$B$4:$AH$4,0))</f>
        <v>##BLANK</v>
      </c>
      <c r="L247" s="126" t="str">
        <f>INDEX(F_Outputs_Prep!$B$4:$AH$327,MATCH(F_Outputs!$A247&amp;F_Outputs!$B247,F_Outputs_Prep!$I$4:$I$327,0),MATCH(F_Outputs!L$2,F_Outputs_Prep!$B$4:$AH$4,0))</f>
        <v>##BLANK</v>
      </c>
      <c r="M247" s="126" t="str">
        <f>INDEX(F_Outputs_Prep!$B$4:$AH$327,MATCH(F_Outputs!$A247&amp;F_Outputs!$B247,F_Outputs_Prep!$I$4:$I$327,0),MATCH(F_Outputs!M$2,F_Outputs_Prep!$B$4:$AH$4,0))</f>
        <v>##BLANK</v>
      </c>
      <c r="N247" s="126" t="str">
        <f>INDEX(F_Outputs_Prep!$B$4:$AH$327,MATCH(F_Outputs!$A247&amp;F_Outputs!$B247,F_Outputs_Prep!$I$4:$I$327,0),MATCH(F_Outputs!N$2,F_Outputs_Prep!$B$4:$AH$4,0))</f>
        <v>##BLANK</v>
      </c>
      <c r="O247" s="126" t="str">
        <f>INDEX(F_Outputs_Prep!$B$4:$AH$327,MATCH(F_Outputs!$A247&amp;F_Outputs!$B247,F_Outputs_Prep!$I$4:$I$327,0),MATCH(F_Outputs!O$2,F_Outputs_Prep!$B$4:$AH$4,0))</f>
        <v>##BLANK</v>
      </c>
    </row>
    <row r="248" spans="1:15" x14ac:dyDescent="0.4">
      <c r="A248" s="89" t="s">
        <v>121</v>
      </c>
      <c r="B248" s="89" t="s">
        <v>162</v>
      </c>
      <c r="C248" s="89" t="s">
        <v>554</v>
      </c>
      <c r="D248" s="89" t="s">
        <v>76</v>
      </c>
      <c r="E248" s="89" t="s">
        <v>77</v>
      </c>
      <c r="F248" s="126" t="str">
        <f>INDEX(F_Outputs_Prep!$B$4:$AH$327,MATCH(F_Outputs!$A248&amp;F_Outputs!$B248,F_Outputs_Prep!$I$4:$I$327,0),MATCH(F_Outputs!F$2,F_Outputs_Prep!$B$4:$AH$4,0))</f>
        <v>##BLANK</v>
      </c>
      <c r="G248" s="126" t="str">
        <f>INDEX(F_Outputs_Prep!$B$4:$AH$327,MATCH(F_Outputs!$A248&amp;F_Outputs!$B248,F_Outputs_Prep!$I$4:$I$327,0),MATCH(F_Outputs!G$2,F_Outputs_Prep!$B$4:$AH$4,0))</f>
        <v>##BLANK</v>
      </c>
      <c r="H248" s="126" t="str">
        <f>INDEX(F_Outputs_Prep!$B$4:$AH$327,MATCH(F_Outputs!$A248&amp;F_Outputs!$B248,F_Outputs_Prep!$I$4:$I$327,0),MATCH(F_Outputs!H$2,F_Outputs_Prep!$B$4:$AH$4,0))</f>
        <v>##BLANK</v>
      </c>
      <c r="I248" s="126" t="str">
        <f>INDEX(F_Outputs_Prep!$B$4:$AH$327,MATCH(F_Outputs!$A248&amp;F_Outputs!$B248,F_Outputs_Prep!$I$4:$I$327,0),MATCH(F_Outputs!I$2,F_Outputs_Prep!$B$4:$AH$4,0))</f>
        <v>##BLANK</v>
      </c>
      <c r="J248" s="126" t="str">
        <f>INDEX(F_Outputs_Prep!$B$4:$AH$327,MATCH(F_Outputs!$A248&amp;F_Outputs!$B248,F_Outputs_Prep!$I$4:$I$327,0),MATCH(F_Outputs!J$2,F_Outputs_Prep!$B$4:$AH$4,0))</f>
        <v>##BLANK</v>
      </c>
      <c r="K248" s="126" t="str">
        <f>INDEX(F_Outputs_Prep!$B$4:$AH$327,MATCH(F_Outputs!$A248&amp;F_Outputs!$B248,F_Outputs_Prep!$I$4:$I$327,0),MATCH(F_Outputs!K$2,F_Outputs_Prep!$B$4:$AH$4,0))</f>
        <v>##BLANK</v>
      </c>
      <c r="L248" s="126" t="str">
        <f>INDEX(F_Outputs_Prep!$B$4:$AH$327,MATCH(F_Outputs!$A248&amp;F_Outputs!$B248,F_Outputs_Prep!$I$4:$I$327,0),MATCH(F_Outputs!L$2,F_Outputs_Prep!$B$4:$AH$4,0))</f>
        <v>##BLANK</v>
      </c>
      <c r="M248" s="126" t="str">
        <f>INDEX(F_Outputs_Prep!$B$4:$AH$327,MATCH(F_Outputs!$A248&amp;F_Outputs!$B248,F_Outputs_Prep!$I$4:$I$327,0),MATCH(F_Outputs!M$2,F_Outputs_Prep!$B$4:$AH$4,0))</f>
        <v>##BLANK</v>
      </c>
      <c r="N248" s="126" t="str">
        <f>INDEX(F_Outputs_Prep!$B$4:$AH$327,MATCH(F_Outputs!$A248&amp;F_Outputs!$B248,F_Outputs_Prep!$I$4:$I$327,0),MATCH(F_Outputs!N$2,F_Outputs_Prep!$B$4:$AH$4,0))</f>
        <v>##BLANK</v>
      </c>
      <c r="O248" s="126" t="str">
        <f>INDEX(F_Outputs_Prep!$B$4:$AH$327,MATCH(F_Outputs!$A248&amp;F_Outputs!$B248,F_Outputs_Prep!$I$4:$I$327,0),MATCH(F_Outputs!O$2,F_Outputs_Prep!$B$4:$AH$4,0))</f>
        <v>##BLANK</v>
      </c>
    </row>
    <row r="249" spans="1:15" x14ac:dyDescent="0.4">
      <c r="A249" s="89" t="s">
        <v>121</v>
      </c>
      <c r="B249" s="89" t="s">
        <v>172</v>
      </c>
      <c r="C249" s="89" t="s">
        <v>544</v>
      </c>
      <c r="D249" s="89" t="s">
        <v>76</v>
      </c>
      <c r="E249" s="89" t="s">
        <v>77</v>
      </c>
      <c r="F249" s="126" t="str">
        <f>INDEX(F_Outputs_Prep!$B$4:$AH$327,MATCH(F_Outputs!$A249&amp;F_Outputs!$B249,F_Outputs_Prep!$I$4:$I$327,0),MATCH(F_Outputs!F$2,F_Outputs_Prep!$B$4:$AH$4,0))</f>
        <v>##BLANK</v>
      </c>
      <c r="G249" s="126" t="str">
        <f>INDEX(F_Outputs_Prep!$B$4:$AH$327,MATCH(F_Outputs!$A249&amp;F_Outputs!$B249,F_Outputs_Prep!$I$4:$I$327,0),MATCH(F_Outputs!G$2,F_Outputs_Prep!$B$4:$AH$4,0))</f>
        <v>##BLANK</v>
      </c>
      <c r="H249" s="126" t="str">
        <f>INDEX(F_Outputs_Prep!$B$4:$AH$327,MATCH(F_Outputs!$A249&amp;F_Outputs!$B249,F_Outputs_Prep!$I$4:$I$327,0),MATCH(F_Outputs!H$2,F_Outputs_Prep!$B$4:$AH$4,0))</f>
        <v>##BLANK</v>
      </c>
      <c r="I249" s="126" t="str">
        <f>INDEX(F_Outputs_Prep!$B$4:$AH$327,MATCH(F_Outputs!$A249&amp;F_Outputs!$B249,F_Outputs_Prep!$I$4:$I$327,0),MATCH(F_Outputs!I$2,F_Outputs_Prep!$B$4:$AH$4,0))</f>
        <v>##BLANK</v>
      </c>
      <c r="J249" s="126" t="str">
        <f>INDEX(F_Outputs_Prep!$B$4:$AH$327,MATCH(F_Outputs!$A249&amp;F_Outputs!$B249,F_Outputs_Prep!$I$4:$I$327,0),MATCH(F_Outputs!J$2,F_Outputs_Prep!$B$4:$AH$4,0))</f>
        <v>##BLANK</v>
      </c>
      <c r="K249" s="126" t="str">
        <f>INDEX(F_Outputs_Prep!$B$4:$AH$327,MATCH(F_Outputs!$A249&amp;F_Outputs!$B249,F_Outputs_Prep!$I$4:$I$327,0),MATCH(F_Outputs!K$2,F_Outputs_Prep!$B$4:$AH$4,0))</f>
        <v>##BLANK</v>
      </c>
      <c r="L249" s="126" t="str">
        <f>INDEX(F_Outputs_Prep!$B$4:$AH$327,MATCH(F_Outputs!$A249&amp;F_Outputs!$B249,F_Outputs_Prep!$I$4:$I$327,0),MATCH(F_Outputs!L$2,F_Outputs_Prep!$B$4:$AH$4,0))</f>
        <v>##BLANK</v>
      </c>
      <c r="M249" s="126" t="str">
        <f>INDEX(F_Outputs_Prep!$B$4:$AH$327,MATCH(F_Outputs!$A249&amp;F_Outputs!$B249,F_Outputs_Prep!$I$4:$I$327,0),MATCH(F_Outputs!M$2,F_Outputs_Prep!$B$4:$AH$4,0))</f>
        <v>##BLANK</v>
      </c>
      <c r="N249" s="126" t="str">
        <f>INDEX(F_Outputs_Prep!$B$4:$AH$327,MATCH(F_Outputs!$A249&amp;F_Outputs!$B249,F_Outputs_Prep!$I$4:$I$327,0),MATCH(F_Outputs!N$2,F_Outputs_Prep!$B$4:$AH$4,0))</f>
        <v>##BLANK</v>
      </c>
      <c r="O249" s="126" t="str">
        <f>INDEX(F_Outputs_Prep!$B$4:$AH$327,MATCH(F_Outputs!$A249&amp;F_Outputs!$B249,F_Outputs_Prep!$I$4:$I$327,0),MATCH(F_Outputs!O$2,F_Outputs_Prep!$B$4:$AH$4,0))</f>
        <v>##BLANK</v>
      </c>
    </row>
    <row r="250" spans="1:15" x14ac:dyDescent="0.4">
      <c r="A250" s="89" t="s">
        <v>121</v>
      </c>
      <c r="B250" s="89" t="s">
        <v>188</v>
      </c>
      <c r="C250" s="89" t="s">
        <v>545</v>
      </c>
      <c r="D250" s="89" t="s">
        <v>76</v>
      </c>
      <c r="E250" s="89" t="s">
        <v>77</v>
      </c>
      <c r="F250" s="129" t="str">
        <f>INDEX(F_Outputs_Prep!$B$4:$AH$327,MATCH(F_Outputs!$A250&amp;F_Outputs!$B250,F_Outputs_Prep!$I$4:$I$327,0),MATCH(F_Outputs!F$2,F_Outputs_Prep!$B$4:$AH$4,0))</f>
        <v>##BLANK</v>
      </c>
      <c r="G250" s="129" t="str">
        <f>INDEX(F_Outputs_Prep!$B$4:$AH$327,MATCH(F_Outputs!$A250&amp;F_Outputs!$B250,F_Outputs_Prep!$I$4:$I$327,0),MATCH(F_Outputs!G$2,F_Outputs_Prep!$B$4:$AH$4,0))</f>
        <v>##BLANK</v>
      </c>
      <c r="H250" s="129" t="str">
        <f>INDEX(F_Outputs_Prep!$B$4:$AH$327,MATCH(F_Outputs!$A250&amp;F_Outputs!$B250,F_Outputs_Prep!$I$4:$I$327,0),MATCH(F_Outputs!H$2,F_Outputs_Prep!$B$4:$AH$4,0))</f>
        <v>##BLANK</v>
      </c>
      <c r="I250" s="129" t="str">
        <f>INDEX(F_Outputs_Prep!$B$4:$AH$327,MATCH(F_Outputs!$A250&amp;F_Outputs!$B250,F_Outputs_Prep!$I$4:$I$327,0),MATCH(F_Outputs!I$2,F_Outputs_Prep!$B$4:$AH$4,0))</f>
        <v>##BLANK</v>
      </c>
      <c r="J250" s="126" t="str">
        <f>INDEX(F_Outputs_Prep!$B$4:$AH$327,MATCH(F_Outputs!$A250&amp;F_Outputs!$B250,F_Outputs_Prep!$I$4:$I$327,0),MATCH(F_Outputs!J$2,F_Outputs_Prep!$B$4:$AH$4,0))</f>
        <v>##BLANK</v>
      </c>
      <c r="K250" s="126" t="str">
        <f>INDEX(F_Outputs_Prep!$B$4:$AH$327,MATCH(F_Outputs!$A250&amp;F_Outputs!$B250,F_Outputs_Prep!$I$4:$I$327,0),MATCH(F_Outputs!K$2,F_Outputs_Prep!$B$4:$AH$4,0))</f>
        <v>##BLANK</v>
      </c>
      <c r="L250" s="126" t="str">
        <f>INDEX(F_Outputs_Prep!$B$4:$AH$327,MATCH(F_Outputs!$A250&amp;F_Outputs!$B250,F_Outputs_Prep!$I$4:$I$327,0),MATCH(F_Outputs!L$2,F_Outputs_Prep!$B$4:$AH$4,0))</f>
        <v>##BLANK</v>
      </c>
      <c r="M250" s="126" t="str">
        <f>INDEX(F_Outputs_Prep!$B$4:$AH$327,MATCH(F_Outputs!$A250&amp;F_Outputs!$B250,F_Outputs_Prep!$I$4:$I$327,0),MATCH(F_Outputs!M$2,F_Outputs_Prep!$B$4:$AH$4,0))</f>
        <v>##BLANK</v>
      </c>
      <c r="N250" s="126" t="str">
        <f>INDEX(F_Outputs_Prep!$B$4:$AH$327,MATCH(F_Outputs!$A250&amp;F_Outputs!$B250,F_Outputs_Prep!$I$4:$I$327,0),MATCH(F_Outputs!N$2,F_Outputs_Prep!$B$4:$AH$4,0))</f>
        <v>##BLANK</v>
      </c>
      <c r="O250" s="126" t="str">
        <f>INDEX(F_Outputs_Prep!$B$4:$AH$327,MATCH(F_Outputs!$A250&amp;F_Outputs!$B250,F_Outputs_Prep!$I$4:$I$327,0),MATCH(F_Outputs!O$2,F_Outputs_Prep!$B$4:$AH$4,0))</f>
        <v>##BLANK</v>
      </c>
    </row>
    <row r="251" spans="1:15" x14ac:dyDescent="0.4">
      <c r="A251" s="89" t="s">
        <v>121</v>
      </c>
      <c r="B251" s="89" t="s">
        <v>198</v>
      </c>
      <c r="C251" s="89" t="s">
        <v>546</v>
      </c>
      <c r="D251" s="89" t="s">
        <v>91</v>
      </c>
      <c r="E251" s="89" t="s">
        <v>77</v>
      </c>
      <c r="F251" s="129" t="str">
        <f>INDEX(F_Outputs_Prep!$B$4:$AH$327,MATCH(F_Outputs!$A251&amp;F_Outputs!$B251,F_Outputs_Prep!$I$4:$I$327,0),MATCH(F_Outputs!F$2,F_Outputs_Prep!$B$4:$AH$4,0))</f>
        <v>##BLANK</v>
      </c>
      <c r="G251" s="129" t="str">
        <f>INDEX(F_Outputs_Prep!$B$4:$AH$327,MATCH(F_Outputs!$A251&amp;F_Outputs!$B251,F_Outputs_Prep!$I$4:$I$327,0),MATCH(F_Outputs!G$2,F_Outputs_Prep!$B$4:$AH$4,0))</f>
        <v>##BLANK</v>
      </c>
      <c r="H251" s="129" t="str">
        <f>INDEX(F_Outputs_Prep!$B$4:$AH$327,MATCH(F_Outputs!$A251&amp;F_Outputs!$B251,F_Outputs_Prep!$I$4:$I$327,0),MATCH(F_Outputs!H$2,F_Outputs_Prep!$B$4:$AH$4,0))</f>
        <v>##BLANK</v>
      </c>
      <c r="I251" s="129" t="str">
        <f>INDEX(F_Outputs_Prep!$B$4:$AH$327,MATCH(F_Outputs!$A251&amp;F_Outputs!$B251,F_Outputs_Prep!$I$4:$I$327,0),MATCH(F_Outputs!I$2,F_Outputs_Prep!$B$4:$AH$4,0))</f>
        <v>##BLANK</v>
      </c>
      <c r="J251" s="126" t="str">
        <f>INDEX(F_Outputs_Prep!$B$4:$AH$327,MATCH(F_Outputs!$A251&amp;F_Outputs!$B251,F_Outputs_Prep!$I$4:$I$327,0),MATCH(F_Outputs!J$2,F_Outputs_Prep!$B$4:$AH$4,0))</f>
        <v>##BLANK</v>
      </c>
      <c r="K251" s="126" t="str">
        <f>INDEX(F_Outputs_Prep!$B$4:$AH$327,MATCH(F_Outputs!$A251&amp;F_Outputs!$B251,F_Outputs_Prep!$I$4:$I$327,0),MATCH(F_Outputs!K$2,F_Outputs_Prep!$B$4:$AH$4,0))</f>
        <v>##BLANK</v>
      </c>
      <c r="L251" s="126" t="str">
        <f>INDEX(F_Outputs_Prep!$B$4:$AH$327,MATCH(F_Outputs!$A251&amp;F_Outputs!$B251,F_Outputs_Prep!$I$4:$I$327,0),MATCH(F_Outputs!L$2,F_Outputs_Prep!$B$4:$AH$4,0))</f>
        <v>##BLANK</v>
      </c>
      <c r="M251" s="126" t="str">
        <f>INDEX(F_Outputs_Prep!$B$4:$AH$327,MATCH(F_Outputs!$A251&amp;F_Outputs!$B251,F_Outputs_Prep!$I$4:$I$327,0),MATCH(F_Outputs!M$2,F_Outputs_Prep!$B$4:$AH$4,0))</f>
        <v>##BLANK</v>
      </c>
      <c r="N251" s="126" t="str">
        <f>INDEX(F_Outputs_Prep!$B$4:$AH$327,MATCH(F_Outputs!$A251&amp;F_Outputs!$B251,F_Outputs_Prep!$I$4:$I$327,0),MATCH(F_Outputs!N$2,F_Outputs_Prep!$B$4:$AH$4,0))</f>
        <v>##BLANK</v>
      </c>
      <c r="O251" s="126" t="str">
        <f>INDEX(F_Outputs_Prep!$B$4:$AH$327,MATCH(F_Outputs!$A251&amp;F_Outputs!$B251,F_Outputs_Prep!$I$4:$I$327,0),MATCH(F_Outputs!O$2,F_Outputs_Prep!$B$4:$AH$4,0))</f>
        <v>##BLANK</v>
      </c>
    </row>
    <row r="252" spans="1:15" x14ac:dyDescent="0.4">
      <c r="A252" s="89" t="s">
        <v>121</v>
      </c>
      <c r="B252" s="89" t="s">
        <v>555</v>
      </c>
      <c r="C252" s="89" t="s">
        <v>556</v>
      </c>
      <c r="D252" s="89" t="s">
        <v>330</v>
      </c>
      <c r="E252" s="89" t="s">
        <v>77</v>
      </c>
      <c r="F252" s="93" t="s">
        <v>557</v>
      </c>
      <c r="G252" s="93" t="s">
        <v>557</v>
      </c>
      <c r="H252" s="93" t="s">
        <v>557</v>
      </c>
      <c r="I252" s="93" t="s">
        <v>557</v>
      </c>
      <c r="J252" s="93" t="s">
        <v>557</v>
      </c>
      <c r="K252" s="93" t="s">
        <v>557</v>
      </c>
      <c r="L252" s="93" t="s">
        <v>557</v>
      </c>
      <c r="M252" s="93" t="s">
        <v>557</v>
      </c>
      <c r="N252" s="93" t="s">
        <v>557</v>
      </c>
      <c r="O252" s="93" t="s">
        <v>557</v>
      </c>
    </row>
    <row r="253" spans="1:15" x14ac:dyDescent="0.4">
      <c r="A253" s="89" t="s">
        <v>121</v>
      </c>
      <c r="B253" s="89" t="s">
        <v>558</v>
      </c>
      <c r="C253" s="89" t="s">
        <v>559</v>
      </c>
      <c r="D253" s="89" t="s">
        <v>330</v>
      </c>
      <c r="E253" s="89" t="s">
        <v>77</v>
      </c>
      <c r="F253" s="93" t="s">
        <v>560</v>
      </c>
      <c r="G253" s="93" t="s">
        <v>560</v>
      </c>
      <c r="H253" s="93" t="s">
        <v>560</v>
      </c>
      <c r="I253" s="93" t="s">
        <v>560</v>
      </c>
      <c r="J253" s="93" t="s">
        <v>560</v>
      </c>
      <c r="K253" s="93" t="s">
        <v>560</v>
      </c>
      <c r="L253" s="93" t="s">
        <v>560</v>
      </c>
      <c r="M253" s="93" t="s">
        <v>560</v>
      </c>
      <c r="N253" s="93" t="s">
        <v>560</v>
      </c>
      <c r="O253" s="93" t="s">
        <v>560</v>
      </c>
    </row>
    <row r="254" spans="1:15" x14ac:dyDescent="0.4">
      <c r="A254" s="89" t="s">
        <v>121</v>
      </c>
      <c r="B254" s="89" t="s">
        <v>561</v>
      </c>
      <c r="C254" s="89" t="s">
        <v>562</v>
      </c>
      <c r="D254" s="89" t="s">
        <v>330</v>
      </c>
      <c r="E254" s="89" t="s">
        <v>77</v>
      </c>
      <c r="F254" s="93" t="s">
        <v>550</v>
      </c>
      <c r="G254" s="93" t="s">
        <v>550</v>
      </c>
      <c r="H254" s="93" t="s">
        <v>550</v>
      </c>
      <c r="I254" s="93" t="s">
        <v>550</v>
      </c>
      <c r="J254" s="93" t="s">
        <v>550</v>
      </c>
      <c r="K254" s="93" t="s">
        <v>550</v>
      </c>
      <c r="L254" s="93" t="s">
        <v>550</v>
      </c>
      <c r="M254" s="93" t="s">
        <v>550</v>
      </c>
      <c r="N254" s="93" t="s">
        <v>550</v>
      </c>
      <c r="O254" s="93" t="s">
        <v>550</v>
      </c>
    </row>
    <row r="255" spans="1:15" x14ac:dyDescent="0.4">
      <c r="A255" s="89" t="s">
        <v>121</v>
      </c>
      <c r="B255" s="89" t="s">
        <v>563</v>
      </c>
      <c r="C255" s="89" t="s">
        <v>564</v>
      </c>
      <c r="D255" s="89" t="s">
        <v>565</v>
      </c>
      <c r="E255" s="89" t="s">
        <v>77</v>
      </c>
      <c r="F255" s="93">
        <v>0</v>
      </c>
      <c r="G255" s="93">
        <v>0</v>
      </c>
      <c r="H255" s="93">
        <v>0</v>
      </c>
      <c r="I255" s="93">
        <v>0</v>
      </c>
      <c r="J255" s="93">
        <v>0</v>
      </c>
      <c r="K255" s="93">
        <v>0</v>
      </c>
      <c r="L255" s="93">
        <v>0</v>
      </c>
      <c r="M255" s="93">
        <v>0</v>
      </c>
      <c r="N255" s="93">
        <v>0</v>
      </c>
      <c r="O255" s="93">
        <v>0</v>
      </c>
    </row>
    <row r="256" spans="1:15" x14ac:dyDescent="0.4">
      <c r="A256" s="89" t="s">
        <v>122</v>
      </c>
      <c r="B256" s="89" t="s">
        <v>254</v>
      </c>
      <c r="C256" s="89" t="s">
        <v>171</v>
      </c>
      <c r="D256" s="89" t="s">
        <v>76</v>
      </c>
      <c r="E256" s="89" t="s">
        <v>77</v>
      </c>
      <c r="F256" s="126" t="str">
        <f>INDEX(F_Outputs_Prep!$B$4:$AH$327,MATCH(F_Outputs!$A256&amp;F_Outputs!$B256,F_Outputs_Prep!$I$4:$I$327,0),MATCH(F_Outputs!F$2,F_Outputs_Prep!$B$4:$AH$4,0))</f>
        <v>##BLANK</v>
      </c>
      <c r="G256" s="126" t="str">
        <f>INDEX(F_Outputs_Prep!$B$4:$AH$327,MATCH(F_Outputs!$A256&amp;F_Outputs!$B256,F_Outputs_Prep!$I$4:$I$327,0),MATCH(F_Outputs!G$2,F_Outputs_Prep!$B$4:$AH$4,0))</f>
        <v>##BLANK</v>
      </c>
      <c r="H256" s="126" t="str">
        <f>INDEX(F_Outputs_Prep!$B$4:$AH$327,MATCH(F_Outputs!$A256&amp;F_Outputs!$B256,F_Outputs_Prep!$I$4:$I$327,0),MATCH(F_Outputs!H$2,F_Outputs_Prep!$B$4:$AH$4,0))</f>
        <v>##BLANK</v>
      </c>
      <c r="I256" s="126" t="str">
        <f>INDEX(F_Outputs_Prep!$B$4:$AH$327,MATCH(F_Outputs!$A256&amp;F_Outputs!$B256,F_Outputs_Prep!$I$4:$I$327,0),MATCH(F_Outputs!I$2,F_Outputs_Prep!$B$4:$AH$4,0))</f>
        <v>##BLANK</v>
      </c>
      <c r="J256" s="126" t="str">
        <f>INDEX(F_Outputs_Prep!$B$4:$AH$327,MATCH(F_Outputs!$A256&amp;F_Outputs!$B256,F_Outputs_Prep!$I$4:$I$327,0),MATCH(F_Outputs!J$2,F_Outputs_Prep!$B$4:$AH$4,0))</f>
        <v>##BLANK</v>
      </c>
      <c r="K256" s="126" t="str">
        <f>INDEX(F_Outputs_Prep!$B$4:$AH$327,MATCH(F_Outputs!$A256&amp;F_Outputs!$B256,F_Outputs_Prep!$I$4:$I$327,0),MATCH(F_Outputs!K$2,F_Outputs_Prep!$B$4:$AH$4,0))</f>
        <v>##BLANK</v>
      </c>
      <c r="L256" s="126" t="str">
        <f>INDEX(F_Outputs_Prep!$B$4:$AH$327,MATCH(F_Outputs!$A256&amp;F_Outputs!$B256,F_Outputs_Prep!$I$4:$I$327,0),MATCH(F_Outputs!L$2,F_Outputs_Prep!$B$4:$AH$4,0))</f>
        <v>##BLANK</v>
      </c>
      <c r="M256" s="126" t="str">
        <f>INDEX(F_Outputs_Prep!$B$4:$AH$327,MATCH(F_Outputs!$A256&amp;F_Outputs!$B256,F_Outputs_Prep!$I$4:$I$327,0),MATCH(F_Outputs!M$2,F_Outputs_Prep!$B$4:$AH$4,0))</f>
        <v>##BLANK</v>
      </c>
      <c r="N256" s="126" t="str">
        <f>INDEX(F_Outputs_Prep!$B$4:$AH$327,MATCH(F_Outputs!$A256&amp;F_Outputs!$B256,F_Outputs_Prep!$I$4:$I$327,0),MATCH(F_Outputs!N$2,F_Outputs_Prep!$B$4:$AH$4,0))</f>
        <v>##BLANK</v>
      </c>
      <c r="O256" s="126" t="str">
        <f>INDEX(F_Outputs_Prep!$B$4:$AH$327,MATCH(F_Outputs!$A256&amp;F_Outputs!$B256,F_Outputs_Prep!$I$4:$I$327,0),MATCH(F_Outputs!O$2,F_Outputs_Prep!$B$4:$AH$4,0))</f>
        <v>##BLANK</v>
      </c>
    </row>
    <row r="257" spans="1:15" x14ac:dyDescent="0.4">
      <c r="A257" s="89" t="s">
        <v>122</v>
      </c>
      <c r="B257" s="89" t="s">
        <v>255</v>
      </c>
      <c r="C257" s="89" t="s">
        <v>207</v>
      </c>
      <c r="D257" s="89" t="s">
        <v>76</v>
      </c>
      <c r="E257" s="89" t="s">
        <v>77</v>
      </c>
      <c r="F257" s="126" t="str">
        <f>INDEX(F_Outputs_Prep!$B$4:$AH$327,MATCH(F_Outputs!$A257&amp;F_Outputs!$B257,F_Outputs_Prep!$I$4:$I$327,0),MATCH(F_Outputs!F$2,F_Outputs_Prep!$B$4:$AH$4,0))</f>
        <v>##BLANK</v>
      </c>
      <c r="G257" s="126" t="str">
        <f>INDEX(F_Outputs_Prep!$B$4:$AH$327,MATCH(F_Outputs!$A257&amp;F_Outputs!$B257,F_Outputs_Prep!$I$4:$I$327,0),MATCH(F_Outputs!G$2,F_Outputs_Prep!$B$4:$AH$4,0))</f>
        <v>##BLANK</v>
      </c>
      <c r="H257" s="126" t="str">
        <f>INDEX(F_Outputs_Prep!$B$4:$AH$327,MATCH(F_Outputs!$A257&amp;F_Outputs!$B257,F_Outputs_Prep!$I$4:$I$327,0),MATCH(F_Outputs!H$2,F_Outputs_Prep!$B$4:$AH$4,0))</f>
        <v>##BLANK</v>
      </c>
      <c r="I257" s="126" t="str">
        <f>INDEX(F_Outputs_Prep!$B$4:$AH$327,MATCH(F_Outputs!$A257&amp;F_Outputs!$B257,F_Outputs_Prep!$I$4:$I$327,0),MATCH(F_Outputs!I$2,F_Outputs_Prep!$B$4:$AH$4,0))</f>
        <v>##BLANK</v>
      </c>
      <c r="J257" s="126" t="str">
        <f>INDEX(F_Outputs_Prep!$B$4:$AH$327,MATCH(F_Outputs!$A257&amp;F_Outputs!$B257,F_Outputs_Prep!$I$4:$I$327,0),MATCH(F_Outputs!J$2,F_Outputs_Prep!$B$4:$AH$4,0))</f>
        <v>##BLANK</v>
      </c>
      <c r="K257" s="126" t="str">
        <f>INDEX(F_Outputs_Prep!$B$4:$AH$327,MATCH(F_Outputs!$A257&amp;F_Outputs!$B257,F_Outputs_Prep!$I$4:$I$327,0),MATCH(F_Outputs!K$2,F_Outputs_Prep!$B$4:$AH$4,0))</f>
        <v>##BLANK</v>
      </c>
      <c r="L257" s="126" t="str">
        <f>INDEX(F_Outputs_Prep!$B$4:$AH$327,MATCH(F_Outputs!$A257&amp;F_Outputs!$B257,F_Outputs_Prep!$I$4:$I$327,0),MATCH(F_Outputs!L$2,F_Outputs_Prep!$B$4:$AH$4,0))</f>
        <v>##BLANK</v>
      </c>
      <c r="M257" s="126" t="str">
        <f>INDEX(F_Outputs_Prep!$B$4:$AH$327,MATCH(F_Outputs!$A257&amp;F_Outputs!$B257,F_Outputs_Prep!$I$4:$I$327,0),MATCH(F_Outputs!M$2,F_Outputs_Prep!$B$4:$AH$4,0))</f>
        <v>##BLANK</v>
      </c>
      <c r="N257" s="126" t="str">
        <f>INDEX(F_Outputs_Prep!$B$4:$AH$327,MATCH(F_Outputs!$A257&amp;F_Outputs!$B257,F_Outputs_Prep!$I$4:$I$327,0),MATCH(F_Outputs!N$2,F_Outputs_Prep!$B$4:$AH$4,0))</f>
        <v>##BLANK</v>
      </c>
      <c r="O257" s="126" t="str">
        <f>INDEX(F_Outputs_Prep!$B$4:$AH$327,MATCH(F_Outputs!$A257&amp;F_Outputs!$B257,F_Outputs_Prep!$I$4:$I$327,0),MATCH(F_Outputs!O$2,F_Outputs_Prep!$B$4:$AH$4,0))</f>
        <v>##BLANK</v>
      </c>
    </row>
    <row r="258" spans="1:15" x14ac:dyDescent="0.4">
      <c r="A258" s="89" t="s">
        <v>122</v>
      </c>
      <c r="B258" s="89" t="s">
        <v>250</v>
      </c>
      <c r="C258" s="89" t="s">
        <v>252</v>
      </c>
      <c r="D258" s="89" t="s">
        <v>76</v>
      </c>
      <c r="E258" s="89" t="s">
        <v>77</v>
      </c>
      <c r="F258" s="126" t="str">
        <f>INDEX(F_Outputs_Prep!$B$4:$AH$327,MATCH(F_Outputs!$A258&amp;F_Outputs!$B258,F_Outputs_Prep!$I$4:$I$327,0),MATCH(F_Outputs!F$2,F_Outputs_Prep!$B$4:$AH$4,0))</f>
        <v>##BLANK</v>
      </c>
      <c r="G258" s="126" t="str">
        <f>INDEX(F_Outputs_Prep!$B$4:$AH$327,MATCH(F_Outputs!$A258&amp;F_Outputs!$B258,F_Outputs_Prep!$I$4:$I$327,0),MATCH(F_Outputs!G$2,F_Outputs_Prep!$B$4:$AH$4,0))</f>
        <v>##BLANK</v>
      </c>
      <c r="H258" s="126" t="str">
        <f>INDEX(F_Outputs_Prep!$B$4:$AH$327,MATCH(F_Outputs!$A258&amp;F_Outputs!$B258,F_Outputs_Prep!$I$4:$I$327,0),MATCH(F_Outputs!H$2,F_Outputs_Prep!$B$4:$AH$4,0))</f>
        <v>##BLANK</v>
      </c>
      <c r="I258" s="126" t="str">
        <f>INDEX(F_Outputs_Prep!$B$4:$AH$327,MATCH(F_Outputs!$A258&amp;F_Outputs!$B258,F_Outputs_Prep!$I$4:$I$327,0),MATCH(F_Outputs!I$2,F_Outputs_Prep!$B$4:$AH$4,0))</f>
        <v>##BLANK</v>
      </c>
      <c r="J258" s="126" t="str">
        <f>INDEX(F_Outputs_Prep!$B$4:$AH$327,MATCH(F_Outputs!$A258&amp;F_Outputs!$B258,F_Outputs_Prep!$I$4:$I$327,0),MATCH(F_Outputs!J$2,F_Outputs_Prep!$B$4:$AH$4,0))</f>
        <v>##BLANK</v>
      </c>
      <c r="K258" s="126" t="str">
        <f>INDEX(F_Outputs_Prep!$B$4:$AH$327,MATCH(F_Outputs!$A258&amp;F_Outputs!$B258,F_Outputs_Prep!$I$4:$I$327,0),MATCH(F_Outputs!K$2,F_Outputs_Prep!$B$4:$AH$4,0))</f>
        <v>##BLANK</v>
      </c>
      <c r="L258" s="126" t="str">
        <f>INDEX(F_Outputs_Prep!$B$4:$AH$327,MATCH(F_Outputs!$A258&amp;F_Outputs!$B258,F_Outputs_Prep!$I$4:$I$327,0),MATCH(F_Outputs!L$2,F_Outputs_Prep!$B$4:$AH$4,0))</f>
        <v>##BLANK</v>
      </c>
      <c r="M258" s="126" t="str">
        <f>INDEX(F_Outputs_Prep!$B$4:$AH$327,MATCH(F_Outputs!$A258&amp;F_Outputs!$B258,F_Outputs_Prep!$I$4:$I$327,0),MATCH(F_Outputs!M$2,F_Outputs_Prep!$B$4:$AH$4,0))</f>
        <v>##BLANK</v>
      </c>
      <c r="N258" s="126" t="str">
        <f>INDEX(F_Outputs_Prep!$B$4:$AH$327,MATCH(F_Outputs!$A258&amp;F_Outputs!$B258,F_Outputs_Prep!$I$4:$I$327,0),MATCH(F_Outputs!N$2,F_Outputs_Prep!$B$4:$AH$4,0))</f>
        <v>##BLANK</v>
      </c>
      <c r="O258" s="126" t="str">
        <f>INDEX(F_Outputs_Prep!$B$4:$AH$327,MATCH(F_Outputs!$A258&amp;F_Outputs!$B258,F_Outputs_Prep!$I$4:$I$327,0),MATCH(F_Outputs!O$2,F_Outputs_Prep!$B$4:$AH$4,0))</f>
        <v>##BLANK</v>
      </c>
    </row>
    <row r="259" spans="1:15" x14ac:dyDescent="0.4">
      <c r="A259" s="89" t="s">
        <v>122</v>
      </c>
      <c r="B259" s="89" t="s">
        <v>253</v>
      </c>
      <c r="C259" s="89" t="s">
        <v>208</v>
      </c>
      <c r="D259" s="89" t="s">
        <v>91</v>
      </c>
      <c r="E259" s="89" t="s">
        <v>77</v>
      </c>
      <c r="F259" s="126" t="str">
        <f>INDEX(F_Outputs_Prep!$B$4:$AH$327,MATCH(F_Outputs!$A259&amp;F_Outputs!$B259,F_Outputs_Prep!$I$4:$I$327,0),MATCH(F_Outputs!F$2,F_Outputs_Prep!$B$4:$AH$4,0))</f>
        <v>##BLANK</v>
      </c>
      <c r="G259" s="126" t="str">
        <f>INDEX(F_Outputs_Prep!$B$4:$AH$327,MATCH(F_Outputs!$A259&amp;F_Outputs!$B259,F_Outputs_Prep!$I$4:$I$327,0),MATCH(F_Outputs!G$2,F_Outputs_Prep!$B$4:$AH$4,0))</f>
        <v>##BLANK</v>
      </c>
      <c r="H259" s="126" t="str">
        <f>INDEX(F_Outputs_Prep!$B$4:$AH$327,MATCH(F_Outputs!$A259&amp;F_Outputs!$B259,F_Outputs_Prep!$I$4:$I$327,0),MATCH(F_Outputs!H$2,F_Outputs_Prep!$B$4:$AH$4,0))</f>
        <v>##BLANK</v>
      </c>
      <c r="I259" s="126" t="str">
        <f>INDEX(F_Outputs_Prep!$B$4:$AH$327,MATCH(F_Outputs!$A259&amp;F_Outputs!$B259,F_Outputs_Prep!$I$4:$I$327,0),MATCH(F_Outputs!I$2,F_Outputs_Prep!$B$4:$AH$4,0))</f>
        <v>##BLANK</v>
      </c>
      <c r="J259" s="126" t="str">
        <f>INDEX(F_Outputs_Prep!$B$4:$AH$327,MATCH(F_Outputs!$A259&amp;F_Outputs!$B259,F_Outputs_Prep!$I$4:$I$327,0),MATCH(F_Outputs!J$2,F_Outputs_Prep!$B$4:$AH$4,0))</f>
        <v>##BLANK</v>
      </c>
      <c r="K259" s="126" t="str">
        <f>INDEX(F_Outputs_Prep!$B$4:$AH$327,MATCH(F_Outputs!$A259&amp;F_Outputs!$B259,F_Outputs_Prep!$I$4:$I$327,0),MATCH(F_Outputs!K$2,F_Outputs_Prep!$B$4:$AH$4,0))</f>
        <v>##BLANK</v>
      </c>
      <c r="L259" s="126" t="str">
        <f>INDEX(F_Outputs_Prep!$B$4:$AH$327,MATCH(F_Outputs!$A259&amp;F_Outputs!$B259,F_Outputs_Prep!$I$4:$I$327,0),MATCH(F_Outputs!L$2,F_Outputs_Prep!$B$4:$AH$4,0))</f>
        <v>##BLANK</v>
      </c>
      <c r="M259" s="126" t="str">
        <f>INDEX(F_Outputs_Prep!$B$4:$AH$327,MATCH(F_Outputs!$A259&amp;F_Outputs!$B259,F_Outputs_Prep!$I$4:$I$327,0),MATCH(F_Outputs!M$2,F_Outputs_Prep!$B$4:$AH$4,0))</f>
        <v>##BLANK</v>
      </c>
      <c r="N259" s="126" t="str">
        <f>INDEX(F_Outputs_Prep!$B$4:$AH$327,MATCH(F_Outputs!$A259&amp;F_Outputs!$B259,F_Outputs_Prep!$I$4:$I$327,0),MATCH(F_Outputs!N$2,F_Outputs_Prep!$B$4:$AH$4,0))</f>
        <v>##BLANK</v>
      </c>
      <c r="O259" s="126" t="str">
        <f>INDEX(F_Outputs_Prep!$B$4:$AH$327,MATCH(F_Outputs!$A259&amp;F_Outputs!$B259,F_Outputs_Prep!$I$4:$I$327,0),MATCH(F_Outputs!O$2,F_Outputs_Prep!$B$4:$AH$4,0))</f>
        <v>##BLANK</v>
      </c>
    </row>
    <row r="260" spans="1:15" x14ac:dyDescent="0.4">
      <c r="A260" s="89" t="s">
        <v>122</v>
      </c>
      <c r="B260" s="89" t="s">
        <v>521</v>
      </c>
      <c r="C260" s="89" t="s">
        <v>541</v>
      </c>
      <c r="D260" s="89" t="s">
        <v>527</v>
      </c>
      <c r="E260" s="89" t="s">
        <v>77</v>
      </c>
      <c r="F260" s="126" t="str">
        <f>INDEX(F_Outputs_Prep!$B$4:$AH$327,MATCH(F_Outputs!$A260&amp;F_Outputs!$B260,F_Outputs_Prep!$I$4:$I$327,0),MATCH(F_Outputs!F$2,F_Outputs_Prep!$B$4:$AH$4,0))</f>
        <v>##BLANK</v>
      </c>
      <c r="G260" s="126" t="str">
        <f>INDEX(F_Outputs_Prep!$B$4:$AH$327,MATCH(F_Outputs!$A260&amp;F_Outputs!$B260,F_Outputs_Prep!$I$4:$I$327,0),MATCH(F_Outputs!G$2,F_Outputs_Prep!$B$4:$AH$4,0))</f>
        <v>##BLANK</v>
      </c>
      <c r="H260" s="126" t="str">
        <f>INDEX(F_Outputs_Prep!$B$4:$AH$327,MATCH(F_Outputs!$A260&amp;F_Outputs!$B260,F_Outputs_Prep!$I$4:$I$327,0),MATCH(F_Outputs!H$2,F_Outputs_Prep!$B$4:$AH$4,0))</f>
        <v>##BLANK</v>
      </c>
      <c r="I260" s="126" t="str">
        <f>INDEX(F_Outputs_Prep!$B$4:$AH$327,MATCH(F_Outputs!$A260&amp;F_Outputs!$B260,F_Outputs_Prep!$I$4:$I$327,0),MATCH(F_Outputs!I$2,F_Outputs_Prep!$B$4:$AH$4,0))</f>
        <v>##BLANK</v>
      </c>
      <c r="J260" s="126" t="str">
        <f>INDEX(F_Outputs_Prep!$B$4:$AH$327,MATCH(F_Outputs!$A260&amp;F_Outputs!$B260,F_Outputs_Prep!$I$4:$I$327,0),MATCH(F_Outputs!J$2,F_Outputs_Prep!$B$4:$AH$4,0))</f>
        <v>##BLANK</v>
      </c>
      <c r="K260" s="126" t="str">
        <f>INDEX(F_Outputs_Prep!$B$4:$AH$327,MATCH(F_Outputs!$A260&amp;F_Outputs!$B260,F_Outputs_Prep!$I$4:$I$327,0),MATCH(F_Outputs!K$2,F_Outputs_Prep!$B$4:$AH$4,0))</f>
        <v>##BLANK</v>
      </c>
      <c r="L260" s="126" t="str">
        <f>INDEX(F_Outputs_Prep!$B$4:$AH$327,MATCH(F_Outputs!$A260&amp;F_Outputs!$B260,F_Outputs_Prep!$I$4:$I$327,0),MATCH(F_Outputs!L$2,F_Outputs_Prep!$B$4:$AH$4,0))</f>
        <v>##BLANK</v>
      </c>
      <c r="M260" s="126" t="str">
        <f>INDEX(F_Outputs_Prep!$B$4:$AH$327,MATCH(F_Outputs!$A260&amp;F_Outputs!$B260,F_Outputs_Prep!$I$4:$I$327,0),MATCH(F_Outputs!M$2,F_Outputs_Prep!$B$4:$AH$4,0))</f>
        <v>##BLANK</v>
      </c>
      <c r="N260" s="126" t="str">
        <f>INDEX(F_Outputs_Prep!$B$4:$AH$327,MATCH(F_Outputs!$A260&amp;F_Outputs!$B260,F_Outputs_Prep!$I$4:$I$327,0),MATCH(F_Outputs!N$2,F_Outputs_Prep!$B$4:$AH$4,0))</f>
        <v>##BLANK</v>
      </c>
      <c r="O260" s="126" t="str">
        <f>INDEX(F_Outputs_Prep!$B$4:$AH$327,MATCH(F_Outputs!$A260&amp;F_Outputs!$B260,F_Outputs_Prep!$I$4:$I$327,0),MATCH(F_Outputs!O$2,F_Outputs_Prep!$B$4:$AH$4,0))</f>
        <v>##BLANK</v>
      </c>
    </row>
    <row r="261" spans="1:15" x14ac:dyDescent="0.4">
      <c r="A261" s="89" t="s">
        <v>122</v>
      </c>
      <c r="B261" s="89" t="s">
        <v>519</v>
      </c>
      <c r="C261" s="89" t="s">
        <v>542</v>
      </c>
      <c r="D261" s="89" t="s">
        <v>76</v>
      </c>
      <c r="E261" s="89" t="s">
        <v>77</v>
      </c>
      <c r="F261" s="126" t="str">
        <f>INDEX(F_Outputs_Prep!$B$4:$AH$327,MATCH(F_Outputs!$A261&amp;F_Outputs!$B261,F_Outputs_Prep!$I$4:$I$327,0),MATCH(F_Outputs!F$2,F_Outputs_Prep!$B$4:$AH$4,0))</f>
        <v>##BLANK</v>
      </c>
      <c r="G261" s="126" t="str">
        <f>INDEX(F_Outputs_Prep!$B$4:$AH$327,MATCH(F_Outputs!$A261&amp;F_Outputs!$B261,F_Outputs_Prep!$I$4:$I$327,0),MATCH(F_Outputs!G$2,F_Outputs_Prep!$B$4:$AH$4,0))</f>
        <v>##BLANK</v>
      </c>
      <c r="H261" s="126" t="str">
        <f>INDEX(F_Outputs_Prep!$B$4:$AH$327,MATCH(F_Outputs!$A261&amp;F_Outputs!$B261,F_Outputs_Prep!$I$4:$I$327,0),MATCH(F_Outputs!H$2,F_Outputs_Prep!$B$4:$AH$4,0))</f>
        <v>##BLANK</v>
      </c>
      <c r="I261" s="126" t="str">
        <f>INDEX(F_Outputs_Prep!$B$4:$AH$327,MATCH(F_Outputs!$A261&amp;F_Outputs!$B261,F_Outputs_Prep!$I$4:$I$327,0),MATCH(F_Outputs!I$2,F_Outputs_Prep!$B$4:$AH$4,0))</f>
        <v>##BLANK</v>
      </c>
      <c r="J261" s="126" t="str">
        <f>INDEX(F_Outputs_Prep!$B$4:$AH$327,MATCH(F_Outputs!$A261&amp;F_Outputs!$B261,F_Outputs_Prep!$I$4:$I$327,0),MATCH(F_Outputs!J$2,F_Outputs_Prep!$B$4:$AH$4,0))</f>
        <v>##BLANK</v>
      </c>
      <c r="K261" s="126" t="str">
        <f>INDEX(F_Outputs_Prep!$B$4:$AH$327,MATCH(F_Outputs!$A261&amp;F_Outputs!$B261,F_Outputs_Prep!$I$4:$I$327,0),MATCH(F_Outputs!K$2,F_Outputs_Prep!$B$4:$AH$4,0))</f>
        <v>##BLANK</v>
      </c>
      <c r="L261" s="126" t="str">
        <f>INDEX(F_Outputs_Prep!$B$4:$AH$327,MATCH(F_Outputs!$A261&amp;F_Outputs!$B261,F_Outputs_Prep!$I$4:$I$327,0),MATCH(F_Outputs!L$2,F_Outputs_Prep!$B$4:$AH$4,0))</f>
        <v>##BLANK</v>
      </c>
      <c r="M261" s="126" t="str">
        <f>INDEX(F_Outputs_Prep!$B$4:$AH$327,MATCH(F_Outputs!$A261&amp;F_Outputs!$B261,F_Outputs_Prep!$I$4:$I$327,0),MATCH(F_Outputs!M$2,F_Outputs_Prep!$B$4:$AH$4,0))</f>
        <v>##BLANK</v>
      </c>
      <c r="N261" s="126" t="str">
        <f>INDEX(F_Outputs_Prep!$B$4:$AH$327,MATCH(F_Outputs!$A261&amp;F_Outputs!$B261,F_Outputs_Prep!$I$4:$I$327,0),MATCH(F_Outputs!N$2,F_Outputs_Prep!$B$4:$AH$4,0))</f>
        <v>##BLANK</v>
      </c>
      <c r="O261" s="126" t="str">
        <f>INDEX(F_Outputs_Prep!$B$4:$AH$327,MATCH(F_Outputs!$A261&amp;F_Outputs!$B261,F_Outputs_Prep!$I$4:$I$327,0),MATCH(F_Outputs!O$2,F_Outputs_Prep!$B$4:$AH$4,0))</f>
        <v>##BLANK</v>
      </c>
    </row>
    <row r="262" spans="1:15" x14ac:dyDescent="0.4">
      <c r="A262" s="89" t="s">
        <v>122</v>
      </c>
      <c r="B262" s="89" t="s">
        <v>528</v>
      </c>
      <c r="C262" s="89" t="s">
        <v>529</v>
      </c>
      <c r="D262" s="89" t="s">
        <v>76</v>
      </c>
      <c r="E262" s="89" t="s">
        <v>77</v>
      </c>
      <c r="F262" s="126" t="str">
        <f>INDEX(F_Outputs_Prep!$B$4:$AH$327,MATCH(F_Outputs!$A262&amp;F_Outputs!$B262,F_Outputs_Prep!$I$4:$I$327,0),MATCH(F_Outputs!F$2,F_Outputs_Prep!$B$4:$AH$4,0))</f>
        <v>##BLANK</v>
      </c>
      <c r="G262" s="126" t="str">
        <f>INDEX(F_Outputs_Prep!$B$4:$AH$327,MATCH(F_Outputs!$A262&amp;F_Outputs!$B262,F_Outputs_Prep!$I$4:$I$327,0),MATCH(F_Outputs!G$2,F_Outputs_Prep!$B$4:$AH$4,0))</f>
        <v>##BLANK</v>
      </c>
      <c r="H262" s="126" t="str">
        <f>INDEX(F_Outputs_Prep!$B$4:$AH$327,MATCH(F_Outputs!$A262&amp;F_Outputs!$B262,F_Outputs_Prep!$I$4:$I$327,0),MATCH(F_Outputs!H$2,F_Outputs_Prep!$B$4:$AH$4,0))</f>
        <v>##BLANK</v>
      </c>
      <c r="I262" s="126" t="str">
        <f>INDEX(F_Outputs_Prep!$B$4:$AH$327,MATCH(F_Outputs!$A262&amp;F_Outputs!$B262,F_Outputs_Prep!$I$4:$I$327,0),MATCH(F_Outputs!I$2,F_Outputs_Prep!$B$4:$AH$4,0))</f>
        <v>##BLANK</v>
      </c>
      <c r="J262" s="126" t="str">
        <f>INDEX(F_Outputs_Prep!$B$4:$AH$327,MATCH(F_Outputs!$A262&amp;F_Outputs!$B262,F_Outputs_Prep!$I$4:$I$327,0),MATCH(F_Outputs!J$2,F_Outputs_Prep!$B$4:$AH$4,0))</f>
        <v>##BLANK</v>
      </c>
      <c r="K262" s="126" t="str">
        <f>INDEX(F_Outputs_Prep!$B$4:$AH$327,MATCH(F_Outputs!$A262&amp;F_Outputs!$B262,F_Outputs_Prep!$I$4:$I$327,0),MATCH(F_Outputs!K$2,F_Outputs_Prep!$B$4:$AH$4,0))</f>
        <v>##BLANK</v>
      </c>
      <c r="L262" s="126" t="str">
        <f>INDEX(F_Outputs_Prep!$B$4:$AH$327,MATCH(F_Outputs!$A262&amp;F_Outputs!$B262,F_Outputs_Prep!$I$4:$I$327,0),MATCH(F_Outputs!L$2,F_Outputs_Prep!$B$4:$AH$4,0))</f>
        <v>##BLANK</v>
      </c>
      <c r="M262" s="126" t="str">
        <f>INDEX(F_Outputs_Prep!$B$4:$AH$327,MATCH(F_Outputs!$A262&amp;F_Outputs!$B262,F_Outputs_Prep!$I$4:$I$327,0),MATCH(F_Outputs!M$2,F_Outputs_Prep!$B$4:$AH$4,0))</f>
        <v>##BLANK</v>
      </c>
      <c r="N262" s="126" t="str">
        <f>INDEX(F_Outputs_Prep!$B$4:$AH$327,MATCH(F_Outputs!$A262&amp;F_Outputs!$B262,F_Outputs_Prep!$I$4:$I$327,0),MATCH(F_Outputs!N$2,F_Outputs_Prep!$B$4:$AH$4,0))</f>
        <v>##BLANK</v>
      </c>
      <c r="O262" s="126" t="str">
        <f>INDEX(F_Outputs_Prep!$B$4:$AH$327,MATCH(F_Outputs!$A262&amp;F_Outputs!$B262,F_Outputs_Prep!$I$4:$I$327,0),MATCH(F_Outputs!O$2,F_Outputs_Prep!$B$4:$AH$4,0))</f>
        <v>##BLANK</v>
      </c>
    </row>
    <row r="263" spans="1:15" x14ac:dyDescent="0.4">
      <c r="A263" s="89" t="s">
        <v>122</v>
      </c>
      <c r="B263" s="89" t="s">
        <v>530</v>
      </c>
      <c r="C263" s="89" t="s">
        <v>261</v>
      </c>
      <c r="D263" s="89" t="s">
        <v>76</v>
      </c>
      <c r="E263" s="89" t="s">
        <v>77</v>
      </c>
      <c r="F263" s="126" t="str">
        <f>INDEX(F_Outputs_Prep!$B$4:$AH$327,MATCH(F_Outputs!$A263&amp;F_Outputs!$B263,F_Outputs_Prep!$I$4:$I$327,0),MATCH(F_Outputs!F$2,F_Outputs_Prep!$B$4:$AH$4,0))</f>
        <v>##BLANK</v>
      </c>
      <c r="G263" s="126" t="str">
        <f>INDEX(F_Outputs_Prep!$B$4:$AH$327,MATCH(F_Outputs!$A263&amp;F_Outputs!$B263,F_Outputs_Prep!$I$4:$I$327,0),MATCH(F_Outputs!G$2,F_Outputs_Prep!$B$4:$AH$4,0))</f>
        <v>##BLANK</v>
      </c>
      <c r="H263" s="126" t="str">
        <f>INDEX(F_Outputs_Prep!$B$4:$AH$327,MATCH(F_Outputs!$A263&amp;F_Outputs!$B263,F_Outputs_Prep!$I$4:$I$327,0),MATCH(F_Outputs!H$2,F_Outputs_Prep!$B$4:$AH$4,0))</f>
        <v>##BLANK</v>
      </c>
      <c r="I263" s="126" t="str">
        <f>INDEX(F_Outputs_Prep!$B$4:$AH$327,MATCH(F_Outputs!$A263&amp;F_Outputs!$B263,F_Outputs_Prep!$I$4:$I$327,0),MATCH(F_Outputs!I$2,F_Outputs_Prep!$B$4:$AH$4,0))</f>
        <v>##BLANK</v>
      </c>
      <c r="J263" s="126" t="str">
        <f>INDEX(F_Outputs_Prep!$B$4:$AH$327,MATCH(F_Outputs!$A263&amp;F_Outputs!$B263,F_Outputs_Prep!$I$4:$I$327,0),MATCH(F_Outputs!J$2,F_Outputs_Prep!$B$4:$AH$4,0))</f>
        <v>##BLANK</v>
      </c>
      <c r="K263" s="126" t="str">
        <f>INDEX(F_Outputs_Prep!$B$4:$AH$327,MATCH(F_Outputs!$A263&amp;F_Outputs!$B263,F_Outputs_Prep!$I$4:$I$327,0),MATCH(F_Outputs!K$2,F_Outputs_Prep!$B$4:$AH$4,0))</f>
        <v>##BLANK</v>
      </c>
      <c r="L263" s="126" t="str">
        <f>INDEX(F_Outputs_Prep!$B$4:$AH$327,MATCH(F_Outputs!$A263&amp;F_Outputs!$B263,F_Outputs_Prep!$I$4:$I$327,0),MATCH(F_Outputs!L$2,F_Outputs_Prep!$B$4:$AH$4,0))</f>
        <v>##BLANK</v>
      </c>
      <c r="M263" s="126" t="str">
        <f>INDEX(F_Outputs_Prep!$B$4:$AH$327,MATCH(F_Outputs!$A263&amp;F_Outputs!$B263,F_Outputs_Prep!$I$4:$I$327,0),MATCH(F_Outputs!M$2,F_Outputs_Prep!$B$4:$AH$4,0))</f>
        <v>##BLANK</v>
      </c>
      <c r="N263" s="126" t="str">
        <f>INDEX(F_Outputs_Prep!$B$4:$AH$327,MATCH(F_Outputs!$A263&amp;F_Outputs!$B263,F_Outputs_Prep!$I$4:$I$327,0),MATCH(F_Outputs!N$2,F_Outputs_Prep!$B$4:$AH$4,0))</f>
        <v>##BLANK</v>
      </c>
      <c r="O263" s="126" t="str">
        <f>INDEX(F_Outputs_Prep!$B$4:$AH$327,MATCH(F_Outputs!$A263&amp;F_Outputs!$B263,F_Outputs_Prep!$I$4:$I$327,0),MATCH(F_Outputs!O$2,F_Outputs_Prep!$B$4:$AH$4,0))</f>
        <v>##BLANK</v>
      </c>
    </row>
    <row r="264" spans="1:15" x14ac:dyDescent="0.4">
      <c r="A264" s="89" t="s">
        <v>122</v>
      </c>
      <c r="B264" s="89" t="s">
        <v>531</v>
      </c>
      <c r="C264" s="89" t="s">
        <v>532</v>
      </c>
      <c r="D264" s="89" t="s">
        <v>76</v>
      </c>
      <c r="E264" s="89" t="s">
        <v>77</v>
      </c>
      <c r="F264" s="126" t="str">
        <f>INDEX(F_Outputs_Prep!$B$4:$AH$327,MATCH(F_Outputs!$A264&amp;F_Outputs!$B264,F_Outputs_Prep!$I$4:$I$327,0),MATCH(F_Outputs!F$2,F_Outputs_Prep!$B$4:$AH$4,0))</f>
        <v>##BLANK</v>
      </c>
      <c r="G264" s="126" t="str">
        <f>INDEX(F_Outputs_Prep!$B$4:$AH$327,MATCH(F_Outputs!$A264&amp;F_Outputs!$B264,F_Outputs_Prep!$I$4:$I$327,0),MATCH(F_Outputs!G$2,F_Outputs_Prep!$B$4:$AH$4,0))</f>
        <v>##BLANK</v>
      </c>
      <c r="H264" s="126" t="str">
        <f>INDEX(F_Outputs_Prep!$B$4:$AH$327,MATCH(F_Outputs!$A264&amp;F_Outputs!$B264,F_Outputs_Prep!$I$4:$I$327,0),MATCH(F_Outputs!H$2,F_Outputs_Prep!$B$4:$AH$4,0))</f>
        <v>##BLANK</v>
      </c>
      <c r="I264" s="126" t="str">
        <f>INDEX(F_Outputs_Prep!$B$4:$AH$327,MATCH(F_Outputs!$A264&amp;F_Outputs!$B264,F_Outputs_Prep!$I$4:$I$327,0),MATCH(F_Outputs!I$2,F_Outputs_Prep!$B$4:$AH$4,0))</f>
        <v>##BLANK</v>
      </c>
      <c r="J264" s="126" t="str">
        <f>INDEX(F_Outputs_Prep!$B$4:$AH$327,MATCH(F_Outputs!$A264&amp;F_Outputs!$B264,F_Outputs_Prep!$I$4:$I$327,0),MATCH(F_Outputs!J$2,F_Outputs_Prep!$B$4:$AH$4,0))</f>
        <v>##BLANK</v>
      </c>
      <c r="K264" s="126" t="str">
        <f>INDEX(F_Outputs_Prep!$B$4:$AH$327,MATCH(F_Outputs!$A264&amp;F_Outputs!$B264,F_Outputs_Prep!$I$4:$I$327,0),MATCH(F_Outputs!K$2,F_Outputs_Prep!$B$4:$AH$4,0))</f>
        <v>##BLANK</v>
      </c>
      <c r="L264" s="126" t="str">
        <f>INDEX(F_Outputs_Prep!$B$4:$AH$327,MATCH(F_Outputs!$A264&amp;F_Outputs!$B264,F_Outputs_Prep!$I$4:$I$327,0),MATCH(F_Outputs!L$2,F_Outputs_Prep!$B$4:$AH$4,0))</f>
        <v>##BLANK</v>
      </c>
      <c r="M264" s="126" t="str">
        <f>INDEX(F_Outputs_Prep!$B$4:$AH$327,MATCH(F_Outputs!$A264&amp;F_Outputs!$B264,F_Outputs_Prep!$I$4:$I$327,0),MATCH(F_Outputs!M$2,F_Outputs_Prep!$B$4:$AH$4,0))</f>
        <v>##BLANK</v>
      </c>
      <c r="N264" s="126" t="str">
        <f>INDEX(F_Outputs_Prep!$B$4:$AH$327,MATCH(F_Outputs!$A264&amp;F_Outputs!$B264,F_Outputs_Prep!$I$4:$I$327,0),MATCH(F_Outputs!N$2,F_Outputs_Prep!$B$4:$AH$4,0))</f>
        <v>##BLANK</v>
      </c>
      <c r="O264" s="126" t="str">
        <f>INDEX(F_Outputs_Prep!$B$4:$AH$327,MATCH(F_Outputs!$A264&amp;F_Outputs!$B264,F_Outputs_Prep!$I$4:$I$327,0),MATCH(F_Outputs!O$2,F_Outputs_Prep!$B$4:$AH$4,0))</f>
        <v>##BLANK</v>
      </c>
    </row>
    <row r="265" spans="1:15" x14ac:dyDescent="0.4">
      <c r="A265" s="89" t="s">
        <v>122</v>
      </c>
      <c r="B265" s="89" t="s">
        <v>533</v>
      </c>
      <c r="C265" s="89" t="s">
        <v>262</v>
      </c>
      <c r="D265" s="89" t="s">
        <v>91</v>
      </c>
      <c r="E265" s="89" t="s">
        <v>77</v>
      </c>
      <c r="F265" s="126" t="str">
        <f>INDEX(F_Outputs_Prep!$B$4:$AH$327,MATCH(F_Outputs!$A265&amp;F_Outputs!$B265,F_Outputs_Prep!$I$4:$I$327,0),MATCH(F_Outputs!F$2,F_Outputs_Prep!$B$4:$AH$4,0))</f>
        <v>##BLANK</v>
      </c>
      <c r="G265" s="126" t="str">
        <f>INDEX(F_Outputs_Prep!$B$4:$AH$327,MATCH(F_Outputs!$A265&amp;F_Outputs!$B265,F_Outputs_Prep!$I$4:$I$327,0),MATCH(F_Outputs!G$2,F_Outputs_Prep!$B$4:$AH$4,0))</f>
        <v>##BLANK</v>
      </c>
      <c r="H265" s="126" t="str">
        <f>INDEX(F_Outputs_Prep!$B$4:$AH$327,MATCH(F_Outputs!$A265&amp;F_Outputs!$B265,F_Outputs_Prep!$I$4:$I$327,0),MATCH(F_Outputs!H$2,F_Outputs_Prep!$B$4:$AH$4,0))</f>
        <v>##BLANK</v>
      </c>
      <c r="I265" s="126" t="str">
        <f>INDEX(F_Outputs_Prep!$B$4:$AH$327,MATCH(F_Outputs!$A265&amp;F_Outputs!$B265,F_Outputs_Prep!$I$4:$I$327,0),MATCH(F_Outputs!I$2,F_Outputs_Prep!$B$4:$AH$4,0))</f>
        <v>##BLANK</v>
      </c>
      <c r="J265" s="126" t="str">
        <f>INDEX(F_Outputs_Prep!$B$4:$AH$327,MATCH(F_Outputs!$A265&amp;F_Outputs!$B265,F_Outputs_Prep!$I$4:$I$327,0),MATCH(F_Outputs!J$2,F_Outputs_Prep!$B$4:$AH$4,0))</f>
        <v>##BLANK</v>
      </c>
      <c r="K265" s="126" t="str">
        <f>INDEX(F_Outputs_Prep!$B$4:$AH$327,MATCH(F_Outputs!$A265&amp;F_Outputs!$B265,F_Outputs_Prep!$I$4:$I$327,0),MATCH(F_Outputs!K$2,F_Outputs_Prep!$B$4:$AH$4,0))</f>
        <v>##BLANK</v>
      </c>
      <c r="L265" s="126" t="str">
        <f>INDEX(F_Outputs_Prep!$B$4:$AH$327,MATCH(F_Outputs!$A265&amp;F_Outputs!$B265,F_Outputs_Prep!$I$4:$I$327,0),MATCH(F_Outputs!L$2,F_Outputs_Prep!$B$4:$AH$4,0))</f>
        <v>##BLANK</v>
      </c>
      <c r="M265" s="126" t="str">
        <f>INDEX(F_Outputs_Prep!$B$4:$AH$327,MATCH(F_Outputs!$A265&amp;F_Outputs!$B265,F_Outputs_Prep!$I$4:$I$327,0),MATCH(F_Outputs!M$2,F_Outputs_Prep!$B$4:$AH$4,0))</f>
        <v>##BLANK</v>
      </c>
      <c r="N265" s="126" t="str">
        <f>INDEX(F_Outputs_Prep!$B$4:$AH$327,MATCH(F_Outputs!$A265&amp;F_Outputs!$B265,F_Outputs_Prep!$I$4:$I$327,0),MATCH(F_Outputs!N$2,F_Outputs_Prep!$B$4:$AH$4,0))</f>
        <v>##BLANK</v>
      </c>
      <c r="O265" s="126" t="str">
        <f>INDEX(F_Outputs_Prep!$B$4:$AH$327,MATCH(F_Outputs!$A265&amp;F_Outputs!$B265,F_Outputs_Prep!$I$4:$I$327,0),MATCH(F_Outputs!O$2,F_Outputs_Prep!$B$4:$AH$4,0))</f>
        <v>##BLANK</v>
      </c>
    </row>
    <row r="266" spans="1:15" x14ac:dyDescent="0.4">
      <c r="A266" s="89" t="s">
        <v>122</v>
      </c>
      <c r="B266" s="89" t="s">
        <v>534</v>
      </c>
      <c r="C266" s="89" t="s">
        <v>535</v>
      </c>
      <c r="D266" s="89" t="s">
        <v>527</v>
      </c>
      <c r="E266" s="89" t="s">
        <v>77</v>
      </c>
      <c r="F266" s="126" t="str">
        <f>INDEX(F_Outputs_Prep!$B$4:$AH$327,MATCH(F_Outputs!$A266&amp;F_Outputs!$B266,F_Outputs_Prep!$I$4:$I$327,0),MATCH(F_Outputs!F$2,F_Outputs_Prep!$B$4:$AH$4,0))</f>
        <v>##BLANK</v>
      </c>
      <c r="G266" s="126" t="str">
        <f>INDEX(F_Outputs_Prep!$B$4:$AH$327,MATCH(F_Outputs!$A266&amp;F_Outputs!$B266,F_Outputs_Prep!$I$4:$I$327,0),MATCH(F_Outputs!G$2,F_Outputs_Prep!$B$4:$AH$4,0))</f>
        <v>##BLANK</v>
      </c>
      <c r="H266" s="126" t="str">
        <f>INDEX(F_Outputs_Prep!$B$4:$AH$327,MATCH(F_Outputs!$A266&amp;F_Outputs!$B266,F_Outputs_Prep!$I$4:$I$327,0),MATCH(F_Outputs!H$2,F_Outputs_Prep!$B$4:$AH$4,0))</f>
        <v>##BLANK</v>
      </c>
      <c r="I266" s="126" t="str">
        <f>INDEX(F_Outputs_Prep!$B$4:$AH$327,MATCH(F_Outputs!$A266&amp;F_Outputs!$B266,F_Outputs_Prep!$I$4:$I$327,0),MATCH(F_Outputs!I$2,F_Outputs_Prep!$B$4:$AH$4,0))</f>
        <v>##BLANK</v>
      </c>
      <c r="J266" s="126" t="str">
        <f>INDEX(F_Outputs_Prep!$B$4:$AH$327,MATCH(F_Outputs!$A266&amp;F_Outputs!$B266,F_Outputs_Prep!$I$4:$I$327,0),MATCH(F_Outputs!J$2,F_Outputs_Prep!$B$4:$AH$4,0))</f>
        <v>##BLANK</v>
      </c>
      <c r="K266" s="126" t="str">
        <f>INDEX(F_Outputs_Prep!$B$4:$AH$327,MATCH(F_Outputs!$A266&amp;F_Outputs!$B266,F_Outputs_Prep!$I$4:$I$327,0),MATCH(F_Outputs!K$2,F_Outputs_Prep!$B$4:$AH$4,0))</f>
        <v>##BLANK</v>
      </c>
      <c r="L266" s="126" t="str">
        <f>INDEX(F_Outputs_Prep!$B$4:$AH$327,MATCH(F_Outputs!$A266&amp;F_Outputs!$B266,F_Outputs_Prep!$I$4:$I$327,0),MATCH(F_Outputs!L$2,F_Outputs_Prep!$B$4:$AH$4,0))</f>
        <v>##BLANK</v>
      </c>
      <c r="M266" s="126" t="str">
        <f>INDEX(F_Outputs_Prep!$B$4:$AH$327,MATCH(F_Outputs!$A266&amp;F_Outputs!$B266,F_Outputs_Prep!$I$4:$I$327,0),MATCH(F_Outputs!M$2,F_Outputs_Prep!$B$4:$AH$4,0))</f>
        <v>##BLANK</v>
      </c>
      <c r="N266" s="126" t="str">
        <f>INDEX(F_Outputs_Prep!$B$4:$AH$327,MATCH(F_Outputs!$A266&amp;F_Outputs!$B266,F_Outputs_Prep!$I$4:$I$327,0),MATCH(F_Outputs!N$2,F_Outputs_Prep!$B$4:$AH$4,0))</f>
        <v>##BLANK</v>
      </c>
      <c r="O266" s="126" t="str">
        <f>INDEX(F_Outputs_Prep!$B$4:$AH$327,MATCH(F_Outputs!$A266&amp;F_Outputs!$B266,F_Outputs_Prep!$I$4:$I$327,0),MATCH(F_Outputs!O$2,F_Outputs_Prep!$B$4:$AH$4,0))</f>
        <v>##BLANK</v>
      </c>
    </row>
    <row r="267" spans="1:15" x14ac:dyDescent="0.4">
      <c r="A267" s="89" t="s">
        <v>122</v>
      </c>
      <c r="B267" s="89" t="s">
        <v>536</v>
      </c>
      <c r="C267" s="89" t="s">
        <v>537</v>
      </c>
      <c r="D267" s="89" t="s">
        <v>76</v>
      </c>
      <c r="E267" s="89" t="s">
        <v>77</v>
      </c>
      <c r="F267" s="126" t="str">
        <f>INDEX(F_Outputs_Prep!$B$4:$AH$327,MATCH(F_Outputs!$A267&amp;F_Outputs!$B267,F_Outputs_Prep!$I$4:$I$327,0),MATCH(F_Outputs!F$2,F_Outputs_Prep!$B$4:$AH$4,0))</f>
        <v>##BLANK</v>
      </c>
      <c r="G267" s="126" t="str">
        <f>INDEX(F_Outputs_Prep!$B$4:$AH$327,MATCH(F_Outputs!$A267&amp;F_Outputs!$B267,F_Outputs_Prep!$I$4:$I$327,0),MATCH(F_Outputs!G$2,F_Outputs_Prep!$B$4:$AH$4,0))</f>
        <v>##BLANK</v>
      </c>
      <c r="H267" s="126" t="str">
        <f>INDEX(F_Outputs_Prep!$B$4:$AH$327,MATCH(F_Outputs!$A267&amp;F_Outputs!$B267,F_Outputs_Prep!$I$4:$I$327,0),MATCH(F_Outputs!H$2,F_Outputs_Prep!$B$4:$AH$4,0))</f>
        <v>##BLANK</v>
      </c>
      <c r="I267" s="126" t="str">
        <f>INDEX(F_Outputs_Prep!$B$4:$AH$327,MATCH(F_Outputs!$A267&amp;F_Outputs!$B267,F_Outputs_Prep!$I$4:$I$327,0),MATCH(F_Outputs!I$2,F_Outputs_Prep!$B$4:$AH$4,0))</f>
        <v>##BLANK</v>
      </c>
      <c r="J267" s="126" t="str">
        <f>INDEX(F_Outputs_Prep!$B$4:$AH$327,MATCH(F_Outputs!$A267&amp;F_Outputs!$B267,F_Outputs_Prep!$I$4:$I$327,0),MATCH(F_Outputs!J$2,F_Outputs_Prep!$B$4:$AH$4,0))</f>
        <v>##BLANK</v>
      </c>
      <c r="K267" s="126" t="str">
        <f>INDEX(F_Outputs_Prep!$B$4:$AH$327,MATCH(F_Outputs!$A267&amp;F_Outputs!$B267,F_Outputs_Prep!$I$4:$I$327,0),MATCH(F_Outputs!K$2,F_Outputs_Prep!$B$4:$AH$4,0))</f>
        <v>##BLANK</v>
      </c>
      <c r="L267" s="126" t="str">
        <f>INDEX(F_Outputs_Prep!$B$4:$AH$327,MATCH(F_Outputs!$A267&amp;F_Outputs!$B267,F_Outputs_Prep!$I$4:$I$327,0),MATCH(F_Outputs!L$2,F_Outputs_Prep!$B$4:$AH$4,0))</f>
        <v>##BLANK</v>
      </c>
      <c r="M267" s="126" t="str">
        <f>INDEX(F_Outputs_Prep!$B$4:$AH$327,MATCH(F_Outputs!$A267&amp;F_Outputs!$B267,F_Outputs_Prep!$I$4:$I$327,0),MATCH(F_Outputs!M$2,F_Outputs_Prep!$B$4:$AH$4,0))</f>
        <v>##BLANK</v>
      </c>
      <c r="N267" s="126" t="str">
        <f>INDEX(F_Outputs_Prep!$B$4:$AH$327,MATCH(F_Outputs!$A267&amp;F_Outputs!$B267,F_Outputs_Prep!$I$4:$I$327,0),MATCH(F_Outputs!N$2,F_Outputs_Prep!$B$4:$AH$4,0))</f>
        <v>##BLANK</v>
      </c>
      <c r="O267" s="126" t="str">
        <f>INDEX(F_Outputs_Prep!$B$4:$AH$327,MATCH(F_Outputs!$A267&amp;F_Outputs!$B267,F_Outputs_Prep!$I$4:$I$327,0),MATCH(F_Outputs!O$2,F_Outputs_Prep!$B$4:$AH$4,0))</f>
        <v>##BLANK</v>
      </c>
    </row>
    <row r="268" spans="1:15" x14ac:dyDescent="0.4">
      <c r="A268" s="89" t="s">
        <v>122</v>
      </c>
      <c r="B268" s="89" t="s">
        <v>538</v>
      </c>
      <c r="C268" s="89" t="s">
        <v>539</v>
      </c>
      <c r="D268" s="89" t="s">
        <v>76</v>
      </c>
      <c r="E268" s="89" t="s">
        <v>77</v>
      </c>
      <c r="F268" s="126" t="str">
        <f>INDEX(F_Outputs_Prep!$B$4:$AH$327,MATCH(F_Outputs!$A268&amp;F_Outputs!$B268,F_Outputs_Prep!$I$4:$I$327,0),MATCH(F_Outputs!F$2,F_Outputs_Prep!$B$4:$AH$4,0))</f>
        <v>##BLANK</v>
      </c>
      <c r="G268" s="126" t="str">
        <f>INDEX(F_Outputs_Prep!$B$4:$AH$327,MATCH(F_Outputs!$A268&amp;F_Outputs!$B268,F_Outputs_Prep!$I$4:$I$327,0),MATCH(F_Outputs!G$2,F_Outputs_Prep!$B$4:$AH$4,0))</f>
        <v>##BLANK</v>
      </c>
      <c r="H268" s="126" t="str">
        <f>INDEX(F_Outputs_Prep!$B$4:$AH$327,MATCH(F_Outputs!$A268&amp;F_Outputs!$B268,F_Outputs_Prep!$I$4:$I$327,0),MATCH(F_Outputs!H$2,F_Outputs_Prep!$B$4:$AH$4,0))</f>
        <v>##BLANK</v>
      </c>
      <c r="I268" s="126" t="str">
        <f>INDEX(F_Outputs_Prep!$B$4:$AH$327,MATCH(F_Outputs!$A268&amp;F_Outputs!$B268,F_Outputs_Prep!$I$4:$I$327,0),MATCH(F_Outputs!I$2,F_Outputs_Prep!$B$4:$AH$4,0))</f>
        <v>##BLANK</v>
      </c>
      <c r="J268" s="126" t="str">
        <f>INDEX(F_Outputs_Prep!$B$4:$AH$327,MATCH(F_Outputs!$A268&amp;F_Outputs!$B268,F_Outputs_Prep!$I$4:$I$327,0),MATCH(F_Outputs!J$2,F_Outputs_Prep!$B$4:$AH$4,0))</f>
        <v>##BLANK</v>
      </c>
      <c r="K268" s="126" t="str">
        <f>INDEX(F_Outputs_Prep!$B$4:$AH$327,MATCH(F_Outputs!$A268&amp;F_Outputs!$B268,F_Outputs_Prep!$I$4:$I$327,0),MATCH(F_Outputs!K$2,F_Outputs_Prep!$B$4:$AH$4,0))</f>
        <v>##BLANK</v>
      </c>
      <c r="L268" s="126" t="str">
        <f>INDEX(F_Outputs_Prep!$B$4:$AH$327,MATCH(F_Outputs!$A268&amp;F_Outputs!$B268,F_Outputs_Prep!$I$4:$I$327,0),MATCH(F_Outputs!L$2,F_Outputs_Prep!$B$4:$AH$4,0))</f>
        <v>##BLANK</v>
      </c>
      <c r="M268" s="126" t="str">
        <f>INDEX(F_Outputs_Prep!$B$4:$AH$327,MATCH(F_Outputs!$A268&amp;F_Outputs!$B268,F_Outputs_Prep!$I$4:$I$327,0),MATCH(F_Outputs!M$2,F_Outputs_Prep!$B$4:$AH$4,0))</f>
        <v>##BLANK</v>
      </c>
      <c r="N268" s="126" t="str">
        <f>INDEX(F_Outputs_Prep!$B$4:$AH$327,MATCH(F_Outputs!$A268&amp;F_Outputs!$B268,F_Outputs_Prep!$I$4:$I$327,0),MATCH(F_Outputs!N$2,F_Outputs_Prep!$B$4:$AH$4,0))</f>
        <v>##BLANK</v>
      </c>
      <c r="O268" s="126" t="str">
        <f>INDEX(F_Outputs_Prep!$B$4:$AH$327,MATCH(F_Outputs!$A268&amp;F_Outputs!$B268,F_Outputs_Prep!$I$4:$I$327,0),MATCH(F_Outputs!O$2,F_Outputs_Prep!$B$4:$AH$4,0))</f>
        <v>##BLANK</v>
      </c>
    </row>
    <row r="269" spans="1:15" x14ac:dyDescent="0.4">
      <c r="A269" s="89" t="s">
        <v>122</v>
      </c>
      <c r="B269" s="89" t="s">
        <v>162</v>
      </c>
      <c r="C269" s="89" t="s">
        <v>554</v>
      </c>
      <c r="D269" s="89" t="s">
        <v>76</v>
      </c>
      <c r="E269" s="89" t="s">
        <v>77</v>
      </c>
      <c r="F269" s="126" t="str">
        <f>INDEX(F_Outputs_Prep!$B$4:$AH$327,MATCH(F_Outputs!$A269&amp;F_Outputs!$B269,F_Outputs_Prep!$I$4:$I$327,0),MATCH(F_Outputs!F$2,F_Outputs_Prep!$B$4:$AH$4,0))</f>
        <v>##BLANK</v>
      </c>
      <c r="G269" s="126" t="str">
        <f>INDEX(F_Outputs_Prep!$B$4:$AH$327,MATCH(F_Outputs!$A269&amp;F_Outputs!$B269,F_Outputs_Prep!$I$4:$I$327,0),MATCH(F_Outputs!G$2,F_Outputs_Prep!$B$4:$AH$4,0))</f>
        <v>##BLANK</v>
      </c>
      <c r="H269" s="126" t="str">
        <f>INDEX(F_Outputs_Prep!$B$4:$AH$327,MATCH(F_Outputs!$A269&amp;F_Outputs!$B269,F_Outputs_Prep!$I$4:$I$327,0),MATCH(F_Outputs!H$2,F_Outputs_Prep!$B$4:$AH$4,0))</f>
        <v>##BLANK</v>
      </c>
      <c r="I269" s="126" t="str">
        <f>INDEX(F_Outputs_Prep!$B$4:$AH$327,MATCH(F_Outputs!$A269&amp;F_Outputs!$B269,F_Outputs_Prep!$I$4:$I$327,0),MATCH(F_Outputs!I$2,F_Outputs_Prep!$B$4:$AH$4,0))</f>
        <v>##BLANK</v>
      </c>
      <c r="J269" s="126" t="str">
        <f>INDEX(F_Outputs_Prep!$B$4:$AH$327,MATCH(F_Outputs!$A269&amp;F_Outputs!$B269,F_Outputs_Prep!$I$4:$I$327,0),MATCH(F_Outputs!J$2,F_Outputs_Prep!$B$4:$AH$4,0))</f>
        <v>##BLANK</v>
      </c>
      <c r="K269" s="126" t="str">
        <f>INDEX(F_Outputs_Prep!$B$4:$AH$327,MATCH(F_Outputs!$A269&amp;F_Outputs!$B269,F_Outputs_Prep!$I$4:$I$327,0),MATCH(F_Outputs!K$2,F_Outputs_Prep!$B$4:$AH$4,0))</f>
        <v>##BLANK</v>
      </c>
      <c r="L269" s="126" t="str">
        <f>INDEX(F_Outputs_Prep!$B$4:$AH$327,MATCH(F_Outputs!$A269&amp;F_Outputs!$B269,F_Outputs_Prep!$I$4:$I$327,0),MATCH(F_Outputs!L$2,F_Outputs_Prep!$B$4:$AH$4,0))</f>
        <v>##BLANK</v>
      </c>
      <c r="M269" s="126" t="str">
        <f>INDEX(F_Outputs_Prep!$B$4:$AH$327,MATCH(F_Outputs!$A269&amp;F_Outputs!$B269,F_Outputs_Prep!$I$4:$I$327,0),MATCH(F_Outputs!M$2,F_Outputs_Prep!$B$4:$AH$4,0))</f>
        <v>##BLANK</v>
      </c>
      <c r="N269" s="126" t="str">
        <f>INDEX(F_Outputs_Prep!$B$4:$AH$327,MATCH(F_Outputs!$A269&amp;F_Outputs!$B269,F_Outputs_Prep!$I$4:$I$327,0),MATCH(F_Outputs!N$2,F_Outputs_Prep!$B$4:$AH$4,0))</f>
        <v>##BLANK</v>
      </c>
      <c r="O269" s="126" t="str">
        <f>INDEX(F_Outputs_Prep!$B$4:$AH$327,MATCH(F_Outputs!$A269&amp;F_Outputs!$B269,F_Outputs_Prep!$I$4:$I$327,0),MATCH(F_Outputs!O$2,F_Outputs_Prep!$B$4:$AH$4,0))</f>
        <v>##BLANK</v>
      </c>
    </row>
    <row r="270" spans="1:15" x14ac:dyDescent="0.4">
      <c r="A270" s="89" t="s">
        <v>122</v>
      </c>
      <c r="B270" s="89" t="s">
        <v>172</v>
      </c>
      <c r="C270" s="89" t="s">
        <v>544</v>
      </c>
      <c r="D270" s="89" t="s">
        <v>76</v>
      </c>
      <c r="E270" s="89" t="s">
        <v>77</v>
      </c>
      <c r="F270" s="126" t="str">
        <f>INDEX(F_Outputs_Prep!$B$4:$AH$327,MATCH(F_Outputs!$A270&amp;F_Outputs!$B270,F_Outputs_Prep!$I$4:$I$327,0),MATCH(F_Outputs!F$2,F_Outputs_Prep!$B$4:$AH$4,0))</f>
        <v>##BLANK</v>
      </c>
      <c r="G270" s="126" t="str">
        <f>INDEX(F_Outputs_Prep!$B$4:$AH$327,MATCH(F_Outputs!$A270&amp;F_Outputs!$B270,F_Outputs_Prep!$I$4:$I$327,0),MATCH(F_Outputs!G$2,F_Outputs_Prep!$B$4:$AH$4,0))</f>
        <v>##BLANK</v>
      </c>
      <c r="H270" s="126" t="str">
        <f>INDEX(F_Outputs_Prep!$B$4:$AH$327,MATCH(F_Outputs!$A270&amp;F_Outputs!$B270,F_Outputs_Prep!$I$4:$I$327,0),MATCH(F_Outputs!H$2,F_Outputs_Prep!$B$4:$AH$4,0))</f>
        <v>##BLANK</v>
      </c>
      <c r="I270" s="126" t="str">
        <f>INDEX(F_Outputs_Prep!$B$4:$AH$327,MATCH(F_Outputs!$A270&amp;F_Outputs!$B270,F_Outputs_Prep!$I$4:$I$327,0),MATCH(F_Outputs!I$2,F_Outputs_Prep!$B$4:$AH$4,0))</f>
        <v>##BLANK</v>
      </c>
      <c r="J270" s="126" t="str">
        <f>INDEX(F_Outputs_Prep!$B$4:$AH$327,MATCH(F_Outputs!$A270&amp;F_Outputs!$B270,F_Outputs_Prep!$I$4:$I$327,0),MATCH(F_Outputs!J$2,F_Outputs_Prep!$B$4:$AH$4,0))</f>
        <v>##BLANK</v>
      </c>
      <c r="K270" s="126" t="str">
        <f>INDEX(F_Outputs_Prep!$B$4:$AH$327,MATCH(F_Outputs!$A270&amp;F_Outputs!$B270,F_Outputs_Prep!$I$4:$I$327,0),MATCH(F_Outputs!K$2,F_Outputs_Prep!$B$4:$AH$4,0))</f>
        <v>##BLANK</v>
      </c>
      <c r="L270" s="126" t="str">
        <f>INDEX(F_Outputs_Prep!$B$4:$AH$327,MATCH(F_Outputs!$A270&amp;F_Outputs!$B270,F_Outputs_Prep!$I$4:$I$327,0),MATCH(F_Outputs!L$2,F_Outputs_Prep!$B$4:$AH$4,0))</f>
        <v>##BLANK</v>
      </c>
      <c r="M270" s="126" t="str">
        <f>INDEX(F_Outputs_Prep!$B$4:$AH$327,MATCH(F_Outputs!$A270&amp;F_Outputs!$B270,F_Outputs_Prep!$I$4:$I$327,0),MATCH(F_Outputs!M$2,F_Outputs_Prep!$B$4:$AH$4,0))</f>
        <v>##BLANK</v>
      </c>
      <c r="N270" s="126" t="str">
        <f>INDEX(F_Outputs_Prep!$B$4:$AH$327,MATCH(F_Outputs!$A270&amp;F_Outputs!$B270,F_Outputs_Prep!$I$4:$I$327,0),MATCH(F_Outputs!N$2,F_Outputs_Prep!$B$4:$AH$4,0))</f>
        <v>##BLANK</v>
      </c>
      <c r="O270" s="126" t="str">
        <f>INDEX(F_Outputs_Prep!$B$4:$AH$327,MATCH(F_Outputs!$A270&amp;F_Outputs!$B270,F_Outputs_Prep!$I$4:$I$327,0),MATCH(F_Outputs!O$2,F_Outputs_Prep!$B$4:$AH$4,0))</f>
        <v>##BLANK</v>
      </c>
    </row>
    <row r="271" spans="1:15" x14ac:dyDescent="0.4">
      <c r="A271" s="89" t="s">
        <v>122</v>
      </c>
      <c r="B271" s="89" t="s">
        <v>188</v>
      </c>
      <c r="C271" s="89" t="s">
        <v>545</v>
      </c>
      <c r="D271" s="89" t="s">
        <v>76</v>
      </c>
      <c r="E271" s="89" t="s">
        <v>77</v>
      </c>
      <c r="F271" s="129" t="str">
        <f>INDEX(F_Outputs_Prep!$B$4:$AH$327,MATCH(F_Outputs!$A271&amp;F_Outputs!$B271,F_Outputs_Prep!$I$4:$I$327,0),MATCH(F_Outputs!F$2,F_Outputs_Prep!$B$4:$AH$4,0))</f>
        <v>##BLANK</v>
      </c>
      <c r="G271" s="129" t="str">
        <f>INDEX(F_Outputs_Prep!$B$4:$AH$327,MATCH(F_Outputs!$A271&amp;F_Outputs!$B271,F_Outputs_Prep!$I$4:$I$327,0),MATCH(F_Outputs!G$2,F_Outputs_Prep!$B$4:$AH$4,0))</f>
        <v>##BLANK</v>
      </c>
      <c r="H271" s="129" t="str">
        <f>INDEX(F_Outputs_Prep!$B$4:$AH$327,MATCH(F_Outputs!$A271&amp;F_Outputs!$B271,F_Outputs_Prep!$I$4:$I$327,0),MATCH(F_Outputs!H$2,F_Outputs_Prep!$B$4:$AH$4,0))</f>
        <v>##BLANK</v>
      </c>
      <c r="I271" s="129" t="str">
        <f>INDEX(F_Outputs_Prep!$B$4:$AH$327,MATCH(F_Outputs!$A271&amp;F_Outputs!$B271,F_Outputs_Prep!$I$4:$I$327,0),MATCH(F_Outputs!I$2,F_Outputs_Prep!$B$4:$AH$4,0))</f>
        <v>##BLANK</v>
      </c>
      <c r="J271" s="126" t="str">
        <f>INDEX(F_Outputs_Prep!$B$4:$AH$327,MATCH(F_Outputs!$A271&amp;F_Outputs!$B271,F_Outputs_Prep!$I$4:$I$327,0),MATCH(F_Outputs!J$2,F_Outputs_Prep!$B$4:$AH$4,0))</f>
        <v>##BLANK</v>
      </c>
      <c r="K271" s="126" t="str">
        <f>INDEX(F_Outputs_Prep!$B$4:$AH$327,MATCH(F_Outputs!$A271&amp;F_Outputs!$B271,F_Outputs_Prep!$I$4:$I$327,0),MATCH(F_Outputs!K$2,F_Outputs_Prep!$B$4:$AH$4,0))</f>
        <v>##BLANK</v>
      </c>
      <c r="L271" s="126" t="str">
        <f>INDEX(F_Outputs_Prep!$B$4:$AH$327,MATCH(F_Outputs!$A271&amp;F_Outputs!$B271,F_Outputs_Prep!$I$4:$I$327,0),MATCH(F_Outputs!L$2,F_Outputs_Prep!$B$4:$AH$4,0))</f>
        <v>##BLANK</v>
      </c>
      <c r="M271" s="126" t="str">
        <f>INDEX(F_Outputs_Prep!$B$4:$AH$327,MATCH(F_Outputs!$A271&amp;F_Outputs!$B271,F_Outputs_Prep!$I$4:$I$327,0),MATCH(F_Outputs!M$2,F_Outputs_Prep!$B$4:$AH$4,0))</f>
        <v>##BLANK</v>
      </c>
      <c r="N271" s="126" t="str">
        <f>INDEX(F_Outputs_Prep!$B$4:$AH$327,MATCH(F_Outputs!$A271&amp;F_Outputs!$B271,F_Outputs_Prep!$I$4:$I$327,0),MATCH(F_Outputs!N$2,F_Outputs_Prep!$B$4:$AH$4,0))</f>
        <v>##BLANK</v>
      </c>
      <c r="O271" s="126" t="str">
        <f>INDEX(F_Outputs_Prep!$B$4:$AH$327,MATCH(F_Outputs!$A271&amp;F_Outputs!$B271,F_Outputs_Prep!$I$4:$I$327,0),MATCH(F_Outputs!O$2,F_Outputs_Prep!$B$4:$AH$4,0))</f>
        <v>##BLANK</v>
      </c>
    </row>
    <row r="272" spans="1:15" x14ac:dyDescent="0.4">
      <c r="A272" s="89" t="s">
        <v>122</v>
      </c>
      <c r="B272" s="89" t="s">
        <v>198</v>
      </c>
      <c r="C272" s="89" t="s">
        <v>546</v>
      </c>
      <c r="D272" s="89" t="s">
        <v>91</v>
      </c>
      <c r="E272" s="89" t="s">
        <v>77</v>
      </c>
      <c r="F272" s="129" t="str">
        <f>INDEX(F_Outputs_Prep!$B$4:$AH$327,MATCH(F_Outputs!$A272&amp;F_Outputs!$B272,F_Outputs_Prep!$I$4:$I$327,0),MATCH(F_Outputs!F$2,F_Outputs_Prep!$B$4:$AH$4,0))</f>
        <v>##BLANK</v>
      </c>
      <c r="G272" s="129" t="str">
        <f>INDEX(F_Outputs_Prep!$B$4:$AH$327,MATCH(F_Outputs!$A272&amp;F_Outputs!$B272,F_Outputs_Prep!$I$4:$I$327,0),MATCH(F_Outputs!G$2,F_Outputs_Prep!$B$4:$AH$4,0))</f>
        <v>##BLANK</v>
      </c>
      <c r="H272" s="129" t="str">
        <f>INDEX(F_Outputs_Prep!$B$4:$AH$327,MATCH(F_Outputs!$A272&amp;F_Outputs!$B272,F_Outputs_Prep!$I$4:$I$327,0),MATCH(F_Outputs!H$2,F_Outputs_Prep!$B$4:$AH$4,0))</f>
        <v>##BLANK</v>
      </c>
      <c r="I272" s="129" t="str">
        <f>INDEX(F_Outputs_Prep!$B$4:$AH$327,MATCH(F_Outputs!$A272&amp;F_Outputs!$B272,F_Outputs_Prep!$I$4:$I$327,0),MATCH(F_Outputs!I$2,F_Outputs_Prep!$B$4:$AH$4,0))</f>
        <v>##BLANK</v>
      </c>
      <c r="J272" s="126" t="str">
        <f>INDEX(F_Outputs_Prep!$B$4:$AH$327,MATCH(F_Outputs!$A272&amp;F_Outputs!$B272,F_Outputs_Prep!$I$4:$I$327,0),MATCH(F_Outputs!J$2,F_Outputs_Prep!$B$4:$AH$4,0))</f>
        <v>##BLANK</v>
      </c>
      <c r="K272" s="126" t="str">
        <f>INDEX(F_Outputs_Prep!$B$4:$AH$327,MATCH(F_Outputs!$A272&amp;F_Outputs!$B272,F_Outputs_Prep!$I$4:$I$327,0),MATCH(F_Outputs!K$2,F_Outputs_Prep!$B$4:$AH$4,0))</f>
        <v>##BLANK</v>
      </c>
      <c r="L272" s="126" t="str">
        <f>INDEX(F_Outputs_Prep!$B$4:$AH$327,MATCH(F_Outputs!$A272&amp;F_Outputs!$B272,F_Outputs_Prep!$I$4:$I$327,0),MATCH(F_Outputs!L$2,F_Outputs_Prep!$B$4:$AH$4,0))</f>
        <v>##BLANK</v>
      </c>
      <c r="M272" s="126" t="str">
        <f>INDEX(F_Outputs_Prep!$B$4:$AH$327,MATCH(F_Outputs!$A272&amp;F_Outputs!$B272,F_Outputs_Prep!$I$4:$I$327,0),MATCH(F_Outputs!M$2,F_Outputs_Prep!$B$4:$AH$4,0))</f>
        <v>##BLANK</v>
      </c>
      <c r="N272" s="126" t="str">
        <f>INDEX(F_Outputs_Prep!$B$4:$AH$327,MATCH(F_Outputs!$A272&amp;F_Outputs!$B272,F_Outputs_Prep!$I$4:$I$327,0),MATCH(F_Outputs!N$2,F_Outputs_Prep!$B$4:$AH$4,0))</f>
        <v>##BLANK</v>
      </c>
      <c r="O272" s="126" t="str">
        <f>INDEX(F_Outputs_Prep!$B$4:$AH$327,MATCH(F_Outputs!$A272&amp;F_Outputs!$B272,F_Outputs_Prep!$I$4:$I$327,0),MATCH(F_Outputs!O$2,F_Outputs_Prep!$B$4:$AH$4,0))</f>
        <v>##BLANK</v>
      </c>
    </row>
    <row r="273" spans="1:15" x14ac:dyDescent="0.4">
      <c r="A273" s="89" t="s">
        <v>122</v>
      </c>
      <c r="B273" s="89" t="s">
        <v>555</v>
      </c>
      <c r="C273" s="89" t="s">
        <v>556</v>
      </c>
      <c r="D273" s="89" t="s">
        <v>330</v>
      </c>
      <c r="E273" s="89" t="s">
        <v>77</v>
      </c>
      <c r="F273" s="93" t="s">
        <v>557</v>
      </c>
      <c r="G273" s="93" t="s">
        <v>557</v>
      </c>
      <c r="H273" s="93" t="s">
        <v>557</v>
      </c>
      <c r="I273" s="93" t="s">
        <v>557</v>
      </c>
      <c r="J273" s="93" t="s">
        <v>557</v>
      </c>
      <c r="K273" s="93" t="s">
        <v>557</v>
      </c>
      <c r="L273" s="93" t="s">
        <v>557</v>
      </c>
      <c r="M273" s="93" t="s">
        <v>557</v>
      </c>
      <c r="N273" s="93" t="s">
        <v>557</v>
      </c>
      <c r="O273" s="93" t="s">
        <v>557</v>
      </c>
    </row>
    <row r="274" spans="1:15" x14ac:dyDescent="0.4">
      <c r="A274" s="89" t="s">
        <v>122</v>
      </c>
      <c r="B274" s="89" t="s">
        <v>558</v>
      </c>
      <c r="C274" s="89" t="s">
        <v>559</v>
      </c>
      <c r="D274" s="89" t="s">
        <v>330</v>
      </c>
      <c r="E274" s="89" t="s">
        <v>77</v>
      </c>
      <c r="F274" s="93" t="s">
        <v>560</v>
      </c>
      <c r="G274" s="93" t="s">
        <v>560</v>
      </c>
      <c r="H274" s="93" t="s">
        <v>560</v>
      </c>
      <c r="I274" s="93" t="s">
        <v>560</v>
      </c>
      <c r="J274" s="93" t="s">
        <v>560</v>
      </c>
      <c r="K274" s="93" t="s">
        <v>560</v>
      </c>
      <c r="L274" s="93" t="s">
        <v>560</v>
      </c>
      <c r="M274" s="93" t="s">
        <v>560</v>
      </c>
      <c r="N274" s="93" t="s">
        <v>560</v>
      </c>
      <c r="O274" s="93" t="s">
        <v>560</v>
      </c>
    </row>
    <row r="275" spans="1:15" x14ac:dyDescent="0.4">
      <c r="A275" s="89" t="s">
        <v>122</v>
      </c>
      <c r="B275" s="89" t="s">
        <v>561</v>
      </c>
      <c r="C275" s="89" t="s">
        <v>562</v>
      </c>
      <c r="D275" s="89" t="s">
        <v>330</v>
      </c>
      <c r="E275" s="89" t="s">
        <v>77</v>
      </c>
      <c r="F275" s="93" t="s">
        <v>550</v>
      </c>
      <c r="G275" s="93" t="s">
        <v>550</v>
      </c>
      <c r="H275" s="93" t="s">
        <v>550</v>
      </c>
      <c r="I275" s="93" t="s">
        <v>550</v>
      </c>
      <c r="J275" s="93" t="s">
        <v>550</v>
      </c>
      <c r="K275" s="93" t="s">
        <v>550</v>
      </c>
      <c r="L275" s="93" t="s">
        <v>550</v>
      </c>
      <c r="M275" s="93" t="s">
        <v>550</v>
      </c>
      <c r="N275" s="93" t="s">
        <v>550</v>
      </c>
      <c r="O275" s="93" t="s">
        <v>550</v>
      </c>
    </row>
    <row r="276" spans="1:15" x14ac:dyDescent="0.4">
      <c r="A276" s="89" t="s">
        <v>122</v>
      </c>
      <c r="B276" s="89" t="s">
        <v>563</v>
      </c>
      <c r="C276" s="89" t="s">
        <v>564</v>
      </c>
      <c r="D276" s="89" t="s">
        <v>565</v>
      </c>
      <c r="E276" s="89" t="s">
        <v>77</v>
      </c>
      <c r="F276" s="93">
        <v>0</v>
      </c>
      <c r="G276" s="93">
        <v>0</v>
      </c>
      <c r="H276" s="93">
        <v>0</v>
      </c>
      <c r="I276" s="93">
        <v>0</v>
      </c>
      <c r="J276" s="93">
        <v>0</v>
      </c>
      <c r="K276" s="93">
        <v>0</v>
      </c>
      <c r="L276" s="93">
        <v>0</v>
      </c>
      <c r="M276" s="93">
        <v>0</v>
      </c>
      <c r="N276" s="93">
        <v>0</v>
      </c>
      <c r="O276" s="93">
        <v>0</v>
      </c>
    </row>
    <row r="277" spans="1:15" x14ac:dyDescent="0.4">
      <c r="A277" s="89" t="s">
        <v>123</v>
      </c>
      <c r="B277" s="89" t="s">
        <v>254</v>
      </c>
      <c r="C277" s="89" t="s">
        <v>171</v>
      </c>
      <c r="D277" s="89" t="s">
        <v>76</v>
      </c>
      <c r="E277" s="89" t="s">
        <v>77</v>
      </c>
      <c r="F277" s="126" t="str">
        <f>INDEX(F_Outputs_Prep!$B$4:$AH$327,MATCH(F_Outputs!$A277&amp;F_Outputs!$B277,F_Outputs_Prep!$I$4:$I$327,0),MATCH(F_Outputs!F$2,F_Outputs_Prep!$B$4:$AH$4,0))</f>
        <v>##BLANK</v>
      </c>
      <c r="G277" s="126" t="str">
        <f>INDEX(F_Outputs_Prep!$B$4:$AH$327,MATCH(F_Outputs!$A277&amp;F_Outputs!$B277,F_Outputs_Prep!$I$4:$I$327,0),MATCH(F_Outputs!G$2,F_Outputs_Prep!$B$4:$AH$4,0))</f>
        <v>##BLANK</v>
      </c>
      <c r="H277" s="126" t="str">
        <f>INDEX(F_Outputs_Prep!$B$4:$AH$327,MATCH(F_Outputs!$A277&amp;F_Outputs!$B277,F_Outputs_Prep!$I$4:$I$327,0),MATCH(F_Outputs!H$2,F_Outputs_Prep!$B$4:$AH$4,0))</f>
        <v>##BLANK</v>
      </c>
      <c r="I277" s="126" t="str">
        <f>INDEX(F_Outputs_Prep!$B$4:$AH$327,MATCH(F_Outputs!$A277&amp;F_Outputs!$B277,F_Outputs_Prep!$I$4:$I$327,0),MATCH(F_Outputs!I$2,F_Outputs_Prep!$B$4:$AH$4,0))</f>
        <v>##BLANK</v>
      </c>
      <c r="J277" s="126" t="str">
        <f>INDEX(F_Outputs_Prep!$B$4:$AH$327,MATCH(F_Outputs!$A277&amp;F_Outputs!$B277,F_Outputs_Prep!$I$4:$I$327,0),MATCH(F_Outputs!J$2,F_Outputs_Prep!$B$4:$AH$4,0))</f>
        <v>##BLANK</v>
      </c>
      <c r="K277" s="126" t="str">
        <f>INDEX(F_Outputs_Prep!$B$4:$AH$327,MATCH(F_Outputs!$A277&amp;F_Outputs!$B277,F_Outputs_Prep!$I$4:$I$327,0),MATCH(F_Outputs!K$2,F_Outputs_Prep!$B$4:$AH$4,0))</f>
        <v>##BLANK</v>
      </c>
      <c r="L277" s="126" t="str">
        <f>INDEX(F_Outputs_Prep!$B$4:$AH$327,MATCH(F_Outputs!$A277&amp;F_Outputs!$B277,F_Outputs_Prep!$I$4:$I$327,0),MATCH(F_Outputs!L$2,F_Outputs_Prep!$B$4:$AH$4,0))</f>
        <v>##BLANK</v>
      </c>
      <c r="M277" s="126" t="str">
        <f>INDEX(F_Outputs_Prep!$B$4:$AH$327,MATCH(F_Outputs!$A277&amp;F_Outputs!$B277,F_Outputs_Prep!$I$4:$I$327,0),MATCH(F_Outputs!M$2,F_Outputs_Prep!$B$4:$AH$4,0))</f>
        <v>##BLANK</v>
      </c>
      <c r="N277" s="126" t="str">
        <f>INDEX(F_Outputs_Prep!$B$4:$AH$327,MATCH(F_Outputs!$A277&amp;F_Outputs!$B277,F_Outputs_Prep!$I$4:$I$327,0),MATCH(F_Outputs!N$2,F_Outputs_Prep!$B$4:$AH$4,0))</f>
        <v>##BLANK</v>
      </c>
      <c r="O277" s="126" t="str">
        <f>INDEX(F_Outputs_Prep!$B$4:$AH$327,MATCH(F_Outputs!$A277&amp;F_Outputs!$B277,F_Outputs_Prep!$I$4:$I$327,0),MATCH(F_Outputs!O$2,F_Outputs_Prep!$B$4:$AH$4,0))</f>
        <v>##BLANK</v>
      </c>
    </row>
    <row r="278" spans="1:15" x14ac:dyDescent="0.4">
      <c r="A278" s="89" t="s">
        <v>123</v>
      </c>
      <c r="B278" s="89" t="s">
        <v>255</v>
      </c>
      <c r="C278" s="89" t="s">
        <v>207</v>
      </c>
      <c r="D278" s="89" t="s">
        <v>76</v>
      </c>
      <c r="E278" s="89" t="s">
        <v>77</v>
      </c>
      <c r="F278" s="126" t="str">
        <f>INDEX(F_Outputs_Prep!$B$4:$AH$327,MATCH(F_Outputs!$A278&amp;F_Outputs!$B278,F_Outputs_Prep!$I$4:$I$327,0),MATCH(F_Outputs!F$2,F_Outputs_Prep!$B$4:$AH$4,0))</f>
        <v>##BLANK</v>
      </c>
      <c r="G278" s="126" t="str">
        <f>INDEX(F_Outputs_Prep!$B$4:$AH$327,MATCH(F_Outputs!$A278&amp;F_Outputs!$B278,F_Outputs_Prep!$I$4:$I$327,0),MATCH(F_Outputs!G$2,F_Outputs_Prep!$B$4:$AH$4,0))</f>
        <v>##BLANK</v>
      </c>
      <c r="H278" s="126" t="str">
        <f>INDEX(F_Outputs_Prep!$B$4:$AH$327,MATCH(F_Outputs!$A278&amp;F_Outputs!$B278,F_Outputs_Prep!$I$4:$I$327,0),MATCH(F_Outputs!H$2,F_Outputs_Prep!$B$4:$AH$4,0))</f>
        <v>##BLANK</v>
      </c>
      <c r="I278" s="126" t="str">
        <f>INDEX(F_Outputs_Prep!$B$4:$AH$327,MATCH(F_Outputs!$A278&amp;F_Outputs!$B278,F_Outputs_Prep!$I$4:$I$327,0),MATCH(F_Outputs!I$2,F_Outputs_Prep!$B$4:$AH$4,0))</f>
        <v>##BLANK</v>
      </c>
      <c r="J278" s="126" t="str">
        <f>INDEX(F_Outputs_Prep!$B$4:$AH$327,MATCH(F_Outputs!$A278&amp;F_Outputs!$B278,F_Outputs_Prep!$I$4:$I$327,0),MATCH(F_Outputs!J$2,F_Outputs_Prep!$B$4:$AH$4,0))</f>
        <v>##BLANK</v>
      </c>
      <c r="K278" s="126" t="str">
        <f>INDEX(F_Outputs_Prep!$B$4:$AH$327,MATCH(F_Outputs!$A278&amp;F_Outputs!$B278,F_Outputs_Prep!$I$4:$I$327,0),MATCH(F_Outputs!K$2,F_Outputs_Prep!$B$4:$AH$4,0))</f>
        <v>##BLANK</v>
      </c>
      <c r="L278" s="126" t="str">
        <f>INDEX(F_Outputs_Prep!$B$4:$AH$327,MATCH(F_Outputs!$A278&amp;F_Outputs!$B278,F_Outputs_Prep!$I$4:$I$327,0),MATCH(F_Outputs!L$2,F_Outputs_Prep!$B$4:$AH$4,0))</f>
        <v>##BLANK</v>
      </c>
      <c r="M278" s="126" t="str">
        <f>INDEX(F_Outputs_Prep!$B$4:$AH$327,MATCH(F_Outputs!$A278&amp;F_Outputs!$B278,F_Outputs_Prep!$I$4:$I$327,0),MATCH(F_Outputs!M$2,F_Outputs_Prep!$B$4:$AH$4,0))</f>
        <v>##BLANK</v>
      </c>
      <c r="N278" s="126" t="str">
        <f>INDEX(F_Outputs_Prep!$B$4:$AH$327,MATCH(F_Outputs!$A278&amp;F_Outputs!$B278,F_Outputs_Prep!$I$4:$I$327,0),MATCH(F_Outputs!N$2,F_Outputs_Prep!$B$4:$AH$4,0))</f>
        <v>##BLANK</v>
      </c>
      <c r="O278" s="126" t="str">
        <f>INDEX(F_Outputs_Prep!$B$4:$AH$327,MATCH(F_Outputs!$A278&amp;F_Outputs!$B278,F_Outputs_Prep!$I$4:$I$327,0),MATCH(F_Outputs!O$2,F_Outputs_Prep!$B$4:$AH$4,0))</f>
        <v>##BLANK</v>
      </c>
    </row>
    <row r="279" spans="1:15" x14ac:dyDescent="0.4">
      <c r="A279" s="89" t="s">
        <v>123</v>
      </c>
      <c r="B279" s="89" t="s">
        <v>250</v>
      </c>
      <c r="C279" s="89" t="s">
        <v>252</v>
      </c>
      <c r="D279" s="89" t="s">
        <v>76</v>
      </c>
      <c r="E279" s="89" t="s">
        <v>77</v>
      </c>
      <c r="F279" s="126" t="str">
        <f>INDEX(F_Outputs_Prep!$B$4:$AH$327,MATCH(F_Outputs!$A279&amp;F_Outputs!$B279,F_Outputs_Prep!$I$4:$I$327,0),MATCH(F_Outputs!F$2,F_Outputs_Prep!$B$4:$AH$4,0))</f>
        <v>##BLANK</v>
      </c>
      <c r="G279" s="126" t="str">
        <f>INDEX(F_Outputs_Prep!$B$4:$AH$327,MATCH(F_Outputs!$A279&amp;F_Outputs!$B279,F_Outputs_Prep!$I$4:$I$327,0),MATCH(F_Outputs!G$2,F_Outputs_Prep!$B$4:$AH$4,0))</f>
        <v>##BLANK</v>
      </c>
      <c r="H279" s="126" t="str">
        <f>INDEX(F_Outputs_Prep!$B$4:$AH$327,MATCH(F_Outputs!$A279&amp;F_Outputs!$B279,F_Outputs_Prep!$I$4:$I$327,0),MATCH(F_Outputs!H$2,F_Outputs_Prep!$B$4:$AH$4,0))</f>
        <v>##BLANK</v>
      </c>
      <c r="I279" s="126" t="str">
        <f>INDEX(F_Outputs_Prep!$B$4:$AH$327,MATCH(F_Outputs!$A279&amp;F_Outputs!$B279,F_Outputs_Prep!$I$4:$I$327,0),MATCH(F_Outputs!I$2,F_Outputs_Prep!$B$4:$AH$4,0))</f>
        <v>##BLANK</v>
      </c>
      <c r="J279" s="126" t="str">
        <f>INDEX(F_Outputs_Prep!$B$4:$AH$327,MATCH(F_Outputs!$A279&amp;F_Outputs!$B279,F_Outputs_Prep!$I$4:$I$327,0),MATCH(F_Outputs!J$2,F_Outputs_Prep!$B$4:$AH$4,0))</f>
        <v>##BLANK</v>
      </c>
      <c r="K279" s="126" t="str">
        <f>INDEX(F_Outputs_Prep!$B$4:$AH$327,MATCH(F_Outputs!$A279&amp;F_Outputs!$B279,F_Outputs_Prep!$I$4:$I$327,0),MATCH(F_Outputs!K$2,F_Outputs_Prep!$B$4:$AH$4,0))</f>
        <v>##BLANK</v>
      </c>
      <c r="L279" s="126" t="str">
        <f>INDEX(F_Outputs_Prep!$B$4:$AH$327,MATCH(F_Outputs!$A279&amp;F_Outputs!$B279,F_Outputs_Prep!$I$4:$I$327,0),MATCH(F_Outputs!L$2,F_Outputs_Prep!$B$4:$AH$4,0))</f>
        <v>##BLANK</v>
      </c>
      <c r="M279" s="126" t="str">
        <f>INDEX(F_Outputs_Prep!$B$4:$AH$327,MATCH(F_Outputs!$A279&amp;F_Outputs!$B279,F_Outputs_Prep!$I$4:$I$327,0),MATCH(F_Outputs!M$2,F_Outputs_Prep!$B$4:$AH$4,0))</f>
        <v>##BLANK</v>
      </c>
      <c r="N279" s="126" t="str">
        <f>INDEX(F_Outputs_Prep!$B$4:$AH$327,MATCH(F_Outputs!$A279&amp;F_Outputs!$B279,F_Outputs_Prep!$I$4:$I$327,0),MATCH(F_Outputs!N$2,F_Outputs_Prep!$B$4:$AH$4,0))</f>
        <v>##BLANK</v>
      </c>
      <c r="O279" s="126" t="str">
        <f>INDEX(F_Outputs_Prep!$B$4:$AH$327,MATCH(F_Outputs!$A279&amp;F_Outputs!$B279,F_Outputs_Prep!$I$4:$I$327,0),MATCH(F_Outputs!O$2,F_Outputs_Prep!$B$4:$AH$4,0))</f>
        <v>##BLANK</v>
      </c>
    </row>
    <row r="280" spans="1:15" x14ac:dyDescent="0.4">
      <c r="A280" s="89" t="s">
        <v>123</v>
      </c>
      <c r="B280" s="89" t="s">
        <v>253</v>
      </c>
      <c r="C280" s="89" t="s">
        <v>208</v>
      </c>
      <c r="D280" s="89" t="s">
        <v>91</v>
      </c>
      <c r="E280" s="89" t="s">
        <v>77</v>
      </c>
      <c r="F280" s="126" t="str">
        <f>INDEX(F_Outputs_Prep!$B$4:$AH$327,MATCH(F_Outputs!$A280&amp;F_Outputs!$B280,F_Outputs_Prep!$I$4:$I$327,0),MATCH(F_Outputs!F$2,F_Outputs_Prep!$B$4:$AH$4,0))</f>
        <v>##BLANK</v>
      </c>
      <c r="G280" s="126" t="str">
        <f>INDEX(F_Outputs_Prep!$B$4:$AH$327,MATCH(F_Outputs!$A280&amp;F_Outputs!$B280,F_Outputs_Prep!$I$4:$I$327,0),MATCH(F_Outputs!G$2,F_Outputs_Prep!$B$4:$AH$4,0))</f>
        <v>##BLANK</v>
      </c>
      <c r="H280" s="126" t="str">
        <f>INDEX(F_Outputs_Prep!$B$4:$AH$327,MATCH(F_Outputs!$A280&amp;F_Outputs!$B280,F_Outputs_Prep!$I$4:$I$327,0),MATCH(F_Outputs!H$2,F_Outputs_Prep!$B$4:$AH$4,0))</f>
        <v>##BLANK</v>
      </c>
      <c r="I280" s="126" t="str">
        <f>INDEX(F_Outputs_Prep!$B$4:$AH$327,MATCH(F_Outputs!$A280&amp;F_Outputs!$B280,F_Outputs_Prep!$I$4:$I$327,0),MATCH(F_Outputs!I$2,F_Outputs_Prep!$B$4:$AH$4,0))</f>
        <v>##BLANK</v>
      </c>
      <c r="J280" s="126" t="str">
        <f>INDEX(F_Outputs_Prep!$B$4:$AH$327,MATCH(F_Outputs!$A280&amp;F_Outputs!$B280,F_Outputs_Prep!$I$4:$I$327,0),MATCH(F_Outputs!J$2,F_Outputs_Prep!$B$4:$AH$4,0))</f>
        <v>##BLANK</v>
      </c>
      <c r="K280" s="126" t="str">
        <f>INDEX(F_Outputs_Prep!$B$4:$AH$327,MATCH(F_Outputs!$A280&amp;F_Outputs!$B280,F_Outputs_Prep!$I$4:$I$327,0),MATCH(F_Outputs!K$2,F_Outputs_Prep!$B$4:$AH$4,0))</f>
        <v>##BLANK</v>
      </c>
      <c r="L280" s="126" t="str">
        <f>INDEX(F_Outputs_Prep!$B$4:$AH$327,MATCH(F_Outputs!$A280&amp;F_Outputs!$B280,F_Outputs_Prep!$I$4:$I$327,0),MATCH(F_Outputs!L$2,F_Outputs_Prep!$B$4:$AH$4,0))</f>
        <v>##BLANK</v>
      </c>
      <c r="M280" s="126" t="str">
        <f>INDEX(F_Outputs_Prep!$B$4:$AH$327,MATCH(F_Outputs!$A280&amp;F_Outputs!$B280,F_Outputs_Prep!$I$4:$I$327,0),MATCH(F_Outputs!M$2,F_Outputs_Prep!$B$4:$AH$4,0))</f>
        <v>##BLANK</v>
      </c>
      <c r="N280" s="126" t="str">
        <f>INDEX(F_Outputs_Prep!$B$4:$AH$327,MATCH(F_Outputs!$A280&amp;F_Outputs!$B280,F_Outputs_Prep!$I$4:$I$327,0),MATCH(F_Outputs!N$2,F_Outputs_Prep!$B$4:$AH$4,0))</f>
        <v>##BLANK</v>
      </c>
      <c r="O280" s="126" t="str">
        <f>INDEX(F_Outputs_Prep!$B$4:$AH$327,MATCH(F_Outputs!$A280&amp;F_Outputs!$B280,F_Outputs_Prep!$I$4:$I$327,0),MATCH(F_Outputs!O$2,F_Outputs_Prep!$B$4:$AH$4,0))</f>
        <v>##BLANK</v>
      </c>
    </row>
    <row r="281" spans="1:15" x14ac:dyDescent="0.4">
      <c r="A281" s="89" t="s">
        <v>123</v>
      </c>
      <c r="B281" s="89" t="s">
        <v>521</v>
      </c>
      <c r="C281" s="89" t="s">
        <v>541</v>
      </c>
      <c r="D281" s="89" t="s">
        <v>527</v>
      </c>
      <c r="E281" s="89" t="s">
        <v>77</v>
      </c>
      <c r="F281" s="126" t="str">
        <f>INDEX(F_Outputs_Prep!$B$4:$AH$327,MATCH(F_Outputs!$A281&amp;F_Outputs!$B281,F_Outputs_Prep!$I$4:$I$327,0),MATCH(F_Outputs!F$2,F_Outputs_Prep!$B$4:$AH$4,0))</f>
        <v>##BLANK</v>
      </c>
      <c r="G281" s="126" t="str">
        <f>INDEX(F_Outputs_Prep!$B$4:$AH$327,MATCH(F_Outputs!$A281&amp;F_Outputs!$B281,F_Outputs_Prep!$I$4:$I$327,0),MATCH(F_Outputs!G$2,F_Outputs_Prep!$B$4:$AH$4,0))</f>
        <v>##BLANK</v>
      </c>
      <c r="H281" s="126" t="str">
        <f>INDEX(F_Outputs_Prep!$B$4:$AH$327,MATCH(F_Outputs!$A281&amp;F_Outputs!$B281,F_Outputs_Prep!$I$4:$I$327,0),MATCH(F_Outputs!H$2,F_Outputs_Prep!$B$4:$AH$4,0))</f>
        <v>##BLANK</v>
      </c>
      <c r="I281" s="126" t="str">
        <f>INDEX(F_Outputs_Prep!$B$4:$AH$327,MATCH(F_Outputs!$A281&amp;F_Outputs!$B281,F_Outputs_Prep!$I$4:$I$327,0),MATCH(F_Outputs!I$2,F_Outputs_Prep!$B$4:$AH$4,0))</f>
        <v>##BLANK</v>
      </c>
      <c r="J281" s="126" t="str">
        <f>INDEX(F_Outputs_Prep!$B$4:$AH$327,MATCH(F_Outputs!$A281&amp;F_Outputs!$B281,F_Outputs_Prep!$I$4:$I$327,0),MATCH(F_Outputs!J$2,F_Outputs_Prep!$B$4:$AH$4,0))</f>
        <v>##BLANK</v>
      </c>
      <c r="K281" s="126" t="str">
        <f>INDEX(F_Outputs_Prep!$B$4:$AH$327,MATCH(F_Outputs!$A281&amp;F_Outputs!$B281,F_Outputs_Prep!$I$4:$I$327,0),MATCH(F_Outputs!K$2,F_Outputs_Prep!$B$4:$AH$4,0))</f>
        <v>##BLANK</v>
      </c>
      <c r="L281" s="126" t="str">
        <f>INDEX(F_Outputs_Prep!$B$4:$AH$327,MATCH(F_Outputs!$A281&amp;F_Outputs!$B281,F_Outputs_Prep!$I$4:$I$327,0),MATCH(F_Outputs!L$2,F_Outputs_Prep!$B$4:$AH$4,0))</f>
        <v>##BLANK</v>
      </c>
      <c r="M281" s="126" t="str">
        <f>INDEX(F_Outputs_Prep!$B$4:$AH$327,MATCH(F_Outputs!$A281&amp;F_Outputs!$B281,F_Outputs_Prep!$I$4:$I$327,0),MATCH(F_Outputs!M$2,F_Outputs_Prep!$B$4:$AH$4,0))</f>
        <v>##BLANK</v>
      </c>
      <c r="N281" s="126" t="str">
        <f>INDEX(F_Outputs_Prep!$B$4:$AH$327,MATCH(F_Outputs!$A281&amp;F_Outputs!$B281,F_Outputs_Prep!$I$4:$I$327,0),MATCH(F_Outputs!N$2,F_Outputs_Prep!$B$4:$AH$4,0))</f>
        <v>##BLANK</v>
      </c>
      <c r="O281" s="126" t="str">
        <f>INDEX(F_Outputs_Prep!$B$4:$AH$327,MATCH(F_Outputs!$A281&amp;F_Outputs!$B281,F_Outputs_Prep!$I$4:$I$327,0),MATCH(F_Outputs!O$2,F_Outputs_Prep!$B$4:$AH$4,0))</f>
        <v>##BLANK</v>
      </c>
    </row>
    <row r="282" spans="1:15" x14ac:dyDescent="0.4">
      <c r="A282" s="89" t="s">
        <v>123</v>
      </c>
      <c r="B282" s="89" t="s">
        <v>519</v>
      </c>
      <c r="C282" s="89" t="s">
        <v>542</v>
      </c>
      <c r="D282" s="89" t="s">
        <v>76</v>
      </c>
      <c r="E282" s="89" t="s">
        <v>77</v>
      </c>
      <c r="F282" s="126" t="str">
        <f>INDEX(F_Outputs_Prep!$B$4:$AH$327,MATCH(F_Outputs!$A282&amp;F_Outputs!$B282,F_Outputs_Prep!$I$4:$I$327,0),MATCH(F_Outputs!F$2,F_Outputs_Prep!$B$4:$AH$4,0))</f>
        <v>##BLANK</v>
      </c>
      <c r="G282" s="126" t="str">
        <f>INDEX(F_Outputs_Prep!$B$4:$AH$327,MATCH(F_Outputs!$A282&amp;F_Outputs!$B282,F_Outputs_Prep!$I$4:$I$327,0),MATCH(F_Outputs!G$2,F_Outputs_Prep!$B$4:$AH$4,0))</f>
        <v>##BLANK</v>
      </c>
      <c r="H282" s="126" t="str">
        <f>INDEX(F_Outputs_Prep!$B$4:$AH$327,MATCH(F_Outputs!$A282&amp;F_Outputs!$B282,F_Outputs_Prep!$I$4:$I$327,0),MATCH(F_Outputs!H$2,F_Outputs_Prep!$B$4:$AH$4,0))</f>
        <v>##BLANK</v>
      </c>
      <c r="I282" s="126" t="str">
        <f>INDEX(F_Outputs_Prep!$B$4:$AH$327,MATCH(F_Outputs!$A282&amp;F_Outputs!$B282,F_Outputs_Prep!$I$4:$I$327,0),MATCH(F_Outputs!I$2,F_Outputs_Prep!$B$4:$AH$4,0))</f>
        <v>##BLANK</v>
      </c>
      <c r="J282" s="126" t="str">
        <f>INDEX(F_Outputs_Prep!$B$4:$AH$327,MATCH(F_Outputs!$A282&amp;F_Outputs!$B282,F_Outputs_Prep!$I$4:$I$327,0),MATCH(F_Outputs!J$2,F_Outputs_Prep!$B$4:$AH$4,0))</f>
        <v>##BLANK</v>
      </c>
      <c r="K282" s="126" t="str">
        <f>INDEX(F_Outputs_Prep!$B$4:$AH$327,MATCH(F_Outputs!$A282&amp;F_Outputs!$B282,F_Outputs_Prep!$I$4:$I$327,0),MATCH(F_Outputs!K$2,F_Outputs_Prep!$B$4:$AH$4,0))</f>
        <v>##BLANK</v>
      </c>
      <c r="L282" s="126" t="str">
        <f>INDEX(F_Outputs_Prep!$B$4:$AH$327,MATCH(F_Outputs!$A282&amp;F_Outputs!$B282,F_Outputs_Prep!$I$4:$I$327,0),MATCH(F_Outputs!L$2,F_Outputs_Prep!$B$4:$AH$4,0))</f>
        <v>##BLANK</v>
      </c>
      <c r="M282" s="126" t="str">
        <f>INDEX(F_Outputs_Prep!$B$4:$AH$327,MATCH(F_Outputs!$A282&amp;F_Outputs!$B282,F_Outputs_Prep!$I$4:$I$327,0),MATCH(F_Outputs!M$2,F_Outputs_Prep!$B$4:$AH$4,0))</f>
        <v>##BLANK</v>
      </c>
      <c r="N282" s="126" t="str">
        <f>INDEX(F_Outputs_Prep!$B$4:$AH$327,MATCH(F_Outputs!$A282&amp;F_Outputs!$B282,F_Outputs_Prep!$I$4:$I$327,0),MATCH(F_Outputs!N$2,F_Outputs_Prep!$B$4:$AH$4,0))</f>
        <v>##BLANK</v>
      </c>
      <c r="O282" s="126" t="str">
        <f>INDEX(F_Outputs_Prep!$B$4:$AH$327,MATCH(F_Outputs!$A282&amp;F_Outputs!$B282,F_Outputs_Prep!$I$4:$I$327,0),MATCH(F_Outputs!O$2,F_Outputs_Prep!$B$4:$AH$4,0))</f>
        <v>##BLANK</v>
      </c>
    </row>
    <row r="283" spans="1:15" x14ac:dyDescent="0.4">
      <c r="A283" s="89" t="s">
        <v>123</v>
      </c>
      <c r="B283" s="89" t="s">
        <v>528</v>
      </c>
      <c r="C283" s="89" t="s">
        <v>529</v>
      </c>
      <c r="D283" s="89" t="s">
        <v>76</v>
      </c>
      <c r="E283" s="89" t="s">
        <v>77</v>
      </c>
      <c r="F283" s="126" t="str">
        <f>INDEX(F_Outputs_Prep!$B$4:$AH$327,MATCH(F_Outputs!$A283&amp;F_Outputs!$B283,F_Outputs_Prep!$I$4:$I$327,0),MATCH(F_Outputs!F$2,F_Outputs_Prep!$B$4:$AH$4,0))</f>
        <v>##BLANK</v>
      </c>
      <c r="G283" s="126" t="str">
        <f>INDEX(F_Outputs_Prep!$B$4:$AH$327,MATCH(F_Outputs!$A283&amp;F_Outputs!$B283,F_Outputs_Prep!$I$4:$I$327,0),MATCH(F_Outputs!G$2,F_Outputs_Prep!$B$4:$AH$4,0))</f>
        <v>##BLANK</v>
      </c>
      <c r="H283" s="126" t="str">
        <f>INDEX(F_Outputs_Prep!$B$4:$AH$327,MATCH(F_Outputs!$A283&amp;F_Outputs!$B283,F_Outputs_Prep!$I$4:$I$327,0),MATCH(F_Outputs!H$2,F_Outputs_Prep!$B$4:$AH$4,0))</f>
        <v>##BLANK</v>
      </c>
      <c r="I283" s="126" t="str">
        <f>INDEX(F_Outputs_Prep!$B$4:$AH$327,MATCH(F_Outputs!$A283&amp;F_Outputs!$B283,F_Outputs_Prep!$I$4:$I$327,0),MATCH(F_Outputs!I$2,F_Outputs_Prep!$B$4:$AH$4,0))</f>
        <v>##BLANK</v>
      </c>
      <c r="J283" s="126" t="str">
        <f>INDEX(F_Outputs_Prep!$B$4:$AH$327,MATCH(F_Outputs!$A283&amp;F_Outputs!$B283,F_Outputs_Prep!$I$4:$I$327,0),MATCH(F_Outputs!J$2,F_Outputs_Prep!$B$4:$AH$4,0))</f>
        <v>##BLANK</v>
      </c>
      <c r="K283" s="126" t="str">
        <f>INDEX(F_Outputs_Prep!$B$4:$AH$327,MATCH(F_Outputs!$A283&amp;F_Outputs!$B283,F_Outputs_Prep!$I$4:$I$327,0),MATCH(F_Outputs!K$2,F_Outputs_Prep!$B$4:$AH$4,0))</f>
        <v>##BLANK</v>
      </c>
      <c r="L283" s="126" t="str">
        <f>INDEX(F_Outputs_Prep!$B$4:$AH$327,MATCH(F_Outputs!$A283&amp;F_Outputs!$B283,F_Outputs_Prep!$I$4:$I$327,0),MATCH(F_Outputs!L$2,F_Outputs_Prep!$B$4:$AH$4,0))</f>
        <v>##BLANK</v>
      </c>
      <c r="M283" s="126" t="str">
        <f>INDEX(F_Outputs_Prep!$B$4:$AH$327,MATCH(F_Outputs!$A283&amp;F_Outputs!$B283,F_Outputs_Prep!$I$4:$I$327,0),MATCH(F_Outputs!M$2,F_Outputs_Prep!$B$4:$AH$4,0))</f>
        <v>##BLANK</v>
      </c>
      <c r="N283" s="126" t="str">
        <f>INDEX(F_Outputs_Prep!$B$4:$AH$327,MATCH(F_Outputs!$A283&amp;F_Outputs!$B283,F_Outputs_Prep!$I$4:$I$327,0),MATCH(F_Outputs!N$2,F_Outputs_Prep!$B$4:$AH$4,0))</f>
        <v>##BLANK</v>
      </c>
      <c r="O283" s="126" t="str">
        <f>INDEX(F_Outputs_Prep!$B$4:$AH$327,MATCH(F_Outputs!$A283&amp;F_Outputs!$B283,F_Outputs_Prep!$I$4:$I$327,0),MATCH(F_Outputs!O$2,F_Outputs_Prep!$B$4:$AH$4,0))</f>
        <v>##BLANK</v>
      </c>
    </row>
    <row r="284" spans="1:15" x14ac:dyDescent="0.4">
      <c r="A284" s="89" t="s">
        <v>123</v>
      </c>
      <c r="B284" s="89" t="s">
        <v>530</v>
      </c>
      <c r="C284" s="89" t="s">
        <v>261</v>
      </c>
      <c r="D284" s="89" t="s">
        <v>76</v>
      </c>
      <c r="E284" s="89" t="s">
        <v>77</v>
      </c>
      <c r="F284" s="126" t="str">
        <f>INDEX(F_Outputs_Prep!$B$4:$AH$327,MATCH(F_Outputs!$A284&amp;F_Outputs!$B284,F_Outputs_Prep!$I$4:$I$327,0),MATCH(F_Outputs!F$2,F_Outputs_Prep!$B$4:$AH$4,0))</f>
        <v>##BLANK</v>
      </c>
      <c r="G284" s="126" t="str">
        <f>INDEX(F_Outputs_Prep!$B$4:$AH$327,MATCH(F_Outputs!$A284&amp;F_Outputs!$B284,F_Outputs_Prep!$I$4:$I$327,0),MATCH(F_Outputs!G$2,F_Outputs_Prep!$B$4:$AH$4,0))</f>
        <v>##BLANK</v>
      </c>
      <c r="H284" s="126" t="str">
        <f>INDEX(F_Outputs_Prep!$B$4:$AH$327,MATCH(F_Outputs!$A284&amp;F_Outputs!$B284,F_Outputs_Prep!$I$4:$I$327,0),MATCH(F_Outputs!H$2,F_Outputs_Prep!$B$4:$AH$4,0))</f>
        <v>##BLANK</v>
      </c>
      <c r="I284" s="126" t="str">
        <f>INDEX(F_Outputs_Prep!$B$4:$AH$327,MATCH(F_Outputs!$A284&amp;F_Outputs!$B284,F_Outputs_Prep!$I$4:$I$327,0),MATCH(F_Outputs!I$2,F_Outputs_Prep!$B$4:$AH$4,0))</f>
        <v>##BLANK</v>
      </c>
      <c r="J284" s="126" t="str">
        <f>INDEX(F_Outputs_Prep!$B$4:$AH$327,MATCH(F_Outputs!$A284&amp;F_Outputs!$B284,F_Outputs_Prep!$I$4:$I$327,0),MATCH(F_Outputs!J$2,F_Outputs_Prep!$B$4:$AH$4,0))</f>
        <v>##BLANK</v>
      </c>
      <c r="K284" s="126" t="str">
        <f>INDEX(F_Outputs_Prep!$B$4:$AH$327,MATCH(F_Outputs!$A284&amp;F_Outputs!$B284,F_Outputs_Prep!$I$4:$I$327,0),MATCH(F_Outputs!K$2,F_Outputs_Prep!$B$4:$AH$4,0))</f>
        <v>##BLANK</v>
      </c>
      <c r="L284" s="126" t="str">
        <f>INDEX(F_Outputs_Prep!$B$4:$AH$327,MATCH(F_Outputs!$A284&amp;F_Outputs!$B284,F_Outputs_Prep!$I$4:$I$327,0),MATCH(F_Outputs!L$2,F_Outputs_Prep!$B$4:$AH$4,0))</f>
        <v>##BLANK</v>
      </c>
      <c r="M284" s="126" t="str">
        <f>INDEX(F_Outputs_Prep!$B$4:$AH$327,MATCH(F_Outputs!$A284&amp;F_Outputs!$B284,F_Outputs_Prep!$I$4:$I$327,0),MATCH(F_Outputs!M$2,F_Outputs_Prep!$B$4:$AH$4,0))</f>
        <v>##BLANK</v>
      </c>
      <c r="N284" s="126" t="str">
        <f>INDEX(F_Outputs_Prep!$B$4:$AH$327,MATCH(F_Outputs!$A284&amp;F_Outputs!$B284,F_Outputs_Prep!$I$4:$I$327,0),MATCH(F_Outputs!N$2,F_Outputs_Prep!$B$4:$AH$4,0))</f>
        <v>##BLANK</v>
      </c>
      <c r="O284" s="126" t="str">
        <f>INDEX(F_Outputs_Prep!$B$4:$AH$327,MATCH(F_Outputs!$A284&amp;F_Outputs!$B284,F_Outputs_Prep!$I$4:$I$327,0),MATCH(F_Outputs!O$2,F_Outputs_Prep!$B$4:$AH$4,0))</f>
        <v>##BLANK</v>
      </c>
    </row>
    <row r="285" spans="1:15" x14ac:dyDescent="0.4">
      <c r="A285" s="89" t="s">
        <v>123</v>
      </c>
      <c r="B285" s="89" t="s">
        <v>531</v>
      </c>
      <c r="C285" s="89" t="s">
        <v>532</v>
      </c>
      <c r="D285" s="89" t="s">
        <v>76</v>
      </c>
      <c r="E285" s="89" t="s">
        <v>77</v>
      </c>
      <c r="F285" s="126" t="str">
        <f>INDEX(F_Outputs_Prep!$B$4:$AH$327,MATCH(F_Outputs!$A285&amp;F_Outputs!$B285,F_Outputs_Prep!$I$4:$I$327,0),MATCH(F_Outputs!F$2,F_Outputs_Prep!$B$4:$AH$4,0))</f>
        <v>##BLANK</v>
      </c>
      <c r="G285" s="126" t="str">
        <f>INDEX(F_Outputs_Prep!$B$4:$AH$327,MATCH(F_Outputs!$A285&amp;F_Outputs!$B285,F_Outputs_Prep!$I$4:$I$327,0),MATCH(F_Outputs!G$2,F_Outputs_Prep!$B$4:$AH$4,0))</f>
        <v>##BLANK</v>
      </c>
      <c r="H285" s="126" t="str">
        <f>INDEX(F_Outputs_Prep!$B$4:$AH$327,MATCH(F_Outputs!$A285&amp;F_Outputs!$B285,F_Outputs_Prep!$I$4:$I$327,0),MATCH(F_Outputs!H$2,F_Outputs_Prep!$B$4:$AH$4,0))</f>
        <v>##BLANK</v>
      </c>
      <c r="I285" s="126" t="str">
        <f>INDEX(F_Outputs_Prep!$B$4:$AH$327,MATCH(F_Outputs!$A285&amp;F_Outputs!$B285,F_Outputs_Prep!$I$4:$I$327,0),MATCH(F_Outputs!I$2,F_Outputs_Prep!$B$4:$AH$4,0))</f>
        <v>##BLANK</v>
      </c>
      <c r="J285" s="126" t="str">
        <f>INDEX(F_Outputs_Prep!$B$4:$AH$327,MATCH(F_Outputs!$A285&amp;F_Outputs!$B285,F_Outputs_Prep!$I$4:$I$327,0),MATCH(F_Outputs!J$2,F_Outputs_Prep!$B$4:$AH$4,0))</f>
        <v>##BLANK</v>
      </c>
      <c r="K285" s="126" t="str">
        <f>INDEX(F_Outputs_Prep!$B$4:$AH$327,MATCH(F_Outputs!$A285&amp;F_Outputs!$B285,F_Outputs_Prep!$I$4:$I$327,0),MATCH(F_Outputs!K$2,F_Outputs_Prep!$B$4:$AH$4,0))</f>
        <v>##BLANK</v>
      </c>
      <c r="L285" s="126" t="str">
        <f>INDEX(F_Outputs_Prep!$B$4:$AH$327,MATCH(F_Outputs!$A285&amp;F_Outputs!$B285,F_Outputs_Prep!$I$4:$I$327,0),MATCH(F_Outputs!L$2,F_Outputs_Prep!$B$4:$AH$4,0))</f>
        <v>##BLANK</v>
      </c>
      <c r="M285" s="126" t="str">
        <f>INDEX(F_Outputs_Prep!$B$4:$AH$327,MATCH(F_Outputs!$A285&amp;F_Outputs!$B285,F_Outputs_Prep!$I$4:$I$327,0),MATCH(F_Outputs!M$2,F_Outputs_Prep!$B$4:$AH$4,0))</f>
        <v>##BLANK</v>
      </c>
      <c r="N285" s="126" t="str">
        <f>INDEX(F_Outputs_Prep!$B$4:$AH$327,MATCH(F_Outputs!$A285&amp;F_Outputs!$B285,F_Outputs_Prep!$I$4:$I$327,0),MATCH(F_Outputs!N$2,F_Outputs_Prep!$B$4:$AH$4,0))</f>
        <v>##BLANK</v>
      </c>
      <c r="O285" s="126" t="str">
        <f>INDEX(F_Outputs_Prep!$B$4:$AH$327,MATCH(F_Outputs!$A285&amp;F_Outputs!$B285,F_Outputs_Prep!$I$4:$I$327,0),MATCH(F_Outputs!O$2,F_Outputs_Prep!$B$4:$AH$4,0))</f>
        <v>##BLANK</v>
      </c>
    </row>
    <row r="286" spans="1:15" x14ac:dyDescent="0.4">
      <c r="A286" s="89" t="s">
        <v>123</v>
      </c>
      <c r="B286" s="89" t="s">
        <v>533</v>
      </c>
      <c r="C286" s="89" t="s">
        <v>262</v>
      </c>
      <c r="D286" s="89" t="s">
        <v>91</v>
      </c>
      <c r="E286" s="89" t="s">
        <v>77</v>
      </c>
      <c r="F286" s="126" t="str">
        <f>INDEX(F_Outputs_Prep!$B$4:$AH$327,MATCH(F_Outputs!$A286&amp;F_Outputs!$B286,F_Outputs_Prep!$I$4:$I$327,0),MATCH(F_Outputs!F$2,F_Outputs_Prep!$B$4:$AH$4,0))</f>
        <v>##BLANK</v>
      </c>
      <c r="G286" s="126" t="str">
        <f>INDEX(F_Outputs_Prep!$B$4:$AH$327,MATCH(F_Outputs!$A286&amp;F_Outputs!$B286,F_Outputs_Prep!$I$4:$I$327,0),MATCH(F_Outputs!G$2,F_Outputs_Prep!$B$4:$AH$4,0))</f>
        <v>##BLANK</v>
      </c>
      <c r="H286" s="126" t="str">
        <f>INDEX(F_Outputs_Prep!$B$4:$AH$327,MATCH(F_Outputs!$A286&amp;F_Outputs!$B286,F_Outputs_Prep!$I$4:$I$327,0),MATCH(F_Outputs!H$2,F_Outputs_Prep!$B$4:$AH$4,0))</f>
        <v>##BLANK</v>
      </c>
      <c r="I286" s="126" t="str">
        <f>INDEX(F_Outputs_Prep!$B$4:$AH$327,MATCH(F_Outputs!$A286&amp;F_Outputs!$B286,F_Outputs_Prep!$I$4:$I$327,0),MATCH(F_Outputs!I$2,F_Outputs_Prep!$B$4:$AH$4,0))</f>
        <v>##BLANK</v>
      </c>
      <c r="J286" s="126" t="str">
        <f>INDEX(F_Outputs_Prep!$B$4:$AH$327,MATCH(F_Outputs!$A286&amp;F_Outputs!$B286,F_Outputs_Prep!$I$4:$I$327,0),MATCH(F_Outputs!J$2,F_Outputs_Prep!$B$4:$AH$4,0))</f>
        <v>##BLANK</v>
      </c>
      <c r="K286" s="126" t="str">
        <f>INDEX(F_Outputs_Prep!$B$4:$AH$327,MATCH(F_Outputs!$A286&amp;F_Outputs!$B286,F_Outputs_Prep!$I$4:$I$327,0),MATCH(F_Outputs!K$2,F_Outputs_Prep!$B$4:$AH$4,0))</f>
        <v>##BLANK</v>
      </c>
      <c r="L286" s="126" t="str">
        <f>INDEX(F_Outputs_Prep!$B$4:$AH$327,MATCH(F_Outputs!$A286&amp;F_Outputs!$B286,F_Outputs_Prep!$I$4:$I$327,0),MATCH(F_Outputs!L$2,F_Outputs_Prep!$B$4:$AH$4,0))</f>
        <v>##BLANK</v>
      </c>
      <c r="M286" s="126" t="str">
        <f>INDEX(F_Outputs_Prep!$B$4:$AH$327,MATCH(F_Outputs!$A286&amp;F_Outputs!$B286,F_Outputs_Prep!$I$4:$I$327,0),MATCH(F_Outputs!M$2,F_Outputs_Prep!$B$4:$AH$4,0))</f>
        <v>##BLANK</v>
      </c>
      <c r="N286" s="126" t="str">
        <f>INDEX(F_Outputs_Prep!$B$4:$AH$327,MATCH(F_Outputs!$A286&amp;F_Outputs!$B286,F_Outputs_Prep!$I$4:$I$327,0),MATCH(F_Outputs!N$2,F_Outputs_Prep!$B$4:$AH$4,0))</f>
        <v>##BLANK</v>
      </c>
      <c r="O286" s="126" t="str">
        <f>INDEX(F_Outputs_Prep!$B$4:$AH$327,MATCH(F_Outputs!$A286&amp;F_Outputs!$B286,F_Outputs_Prep!$I$4:$I$327,0),MATCH(F_Outputs!O$2,F_Outputs_Prep!$B$4:$AH$4,0))</f>
        <v>##BLANK</v>
      </c>
    </row>
    <row r="287" spans="1:15" x14ac:dyDescent="0.4">
      <c r="A287" s="89" t="s">
        <v>123</v>
      </c>
      <c r="B287" s="89" t="s">
        <v>534</v>
      </c>
      <c r="C287" s="89" t="s">
        <v>535</v>
      </c>
      <c r="D287" s="89" t="s">
        <v>527</v>
      </c>
      <c r="E287" s="89" t="s">
        <v>77</v>
      </c>
      <c r="F287" s="126" t="str">
        <f>INDEX(F_Outputs_Prep!$B$4:$AH$327,MATCH(F_Outputs!$A287&amp;F_Outputs!$B287,F_Outputs_Prep!$I$4:$I$327,0),MATCH(F_Outputs!F$2,F_Outputs_Prep!$B$4:$AH$4,0))</f>
        <v>##BLANK</v>
      </c>
      <c r="G287" s="126" t="str">
        <f>INDEX(F_Outputs_Prep!$B$4:$AH$327,MATCH(F_Outputs!$A287&amp;F_Outputs!$B287,F_Outputs_Prep!$I$4:$I$327,0),MATCH(F_Outputs!G$2,F_Outputs_Prep!$B$4:$AH$4,0))</f>
        <v>##BLANK</v>
      </c>
      <c r="H287" s="126" t="str">
        <f>INDEX(F_Outputs_Prep!$B$4:$AH$327,MATCH(F_Outputs!$A287&amp;F_Outputs!$B287,F_Outputs_Prep!$I$4:$I$327,0),MATCH(F_Outputs!H$2,F_Outputs_Prep!$B$4:$AH$4,0))</f>
        <v>##BLANK</v>
      </c>
      <c r="I287" s="126" t="str">
        <f>INDEX(F_Outputs_Prep!$B$4:$AH$327,MATCH(F_Outputs!$A287&amp;F_Outputs!$B287,F_Outputs_Prep!$I$4:$I$327,0),MATCH(F_Outputs!I$2,F_Outputs_Prep!$B$4:$AH$4,0))</f>
        <v>##BLANK</v>
      </c>
      <c r="J287" s="126" t="str">
        <f>INDEX(F_Outputs_Prep!$B$4:$AH$327,MATCH(F_Outputs!$A287&amp;F_Outputs!$B287,F_Outputs_Prep!$I$4:$I$327,0),MATCH(F_Outputs!J$2,F_Outputs_Prep!$B$4:$AH$4,0))</f>
        <v>##BLANK</v>
      </c>
      <c r="K287" s="126" t="str">
        <f>INDEX(F_Outputs_Prep!$B$4:$AH$327,MATCH(F_Outputs!$A287&amp;F_Outputs!$B287,F_Outputs_Prep!$I$4:$I$327,0),MATCH(F_Outputs!K$2,F_Outputs_Prep!$B$4:$AH$4,0))</f>
        <v>##BLANK</v>
      </c>
      <c r="L287" s="126" t="str">
        <f>INDEX(F_Outputs_Prep!$B$4:$AH$327,MATCH(F_Outputs!$A287&amp;F_Outputs!$B287,F_Outputs_Prep!$I$4:$I$327,0),MATCH(F_Outputs!L$2,F_Outputs_Prep!$B$4:$AH$4,0))</f>
        <v>##BLANK</v>
      </c>
      <c r="M287" s="126" t="str">
        <f>INDEX(F_Outputs_Prep!$B$4:$AH$327,MATCH(F_Outputs!$A287&amp;F_Outputs!$B287,F_Outputs_Prep!$I$4:$I$327,0),MATCH(F_Outputs!M$2,F_Outputs_Prep!$B$4:$AH$4,0))</f>
        <v>##BLANK</v>
      </c>
      <c r="N287" s="126" t="str">
        <f>INDEX(F_Outputs_Prep!$B$4:$AH$327,MATCH(F_Outputs!$A287&amp;F_Outputs!$B287,F_Outputs_Prep!$I$4:$I$327,0),MATCH(F_Outputs!N$2,F_Outputs_Prep!$B$4:$AH$4,0))</f>
        <v>##BLANK</v>
      </c>
      <c r="O287" s="126" t="str">
        <f>INDEX(F_Outputs_Prep!$B$4:$AH$327,MATCH(F_Outputs!$A287&amp;F_Outputs!$B287,F_Outputs_Prep!$I$4:$I$327,0),MATCH(F_Outputs!O$2,F_Outputs_Prep!$B$4:$AH$4,0))</f>
        <v>##BLANK</v>
      </c>
    </row>
    <row r="288" spans="1:15" x14ac:dyDescent="0.4">
      <c r="A288" s="89" t="s">
        <v>123</v>
      </c>
      <c r="B288" s="89" t="s">
        <v>536</v>
      </c>
      <c r="C288" s="89" t="s">
        <v>537</v>
      </c>
      <c r="D288" s="89" t="s">
        <v>76</v>
      </c>
      <c r="E288" s="89" t="s">
        <v>77</v>
      </c>
      <c r="F288" s="126" t="str">
        <f>INDEX(F_Outputs_Prep!$B$4:$AH$327,MATCH(F_Outputs!$A288&amp;F_Outputs!$B288,F_Outputs_Prep!$I$4:$I$327,0),MATCH(F_Outputs!F$2,F_Outputs_Prep!$B$4:$AH$4,0))</f>
        <v>##BLANK</v>
      </c>
      <c r="G288" s="126" t="str">
        <f>INDEX(F_Outputs_Prep!$B$4:$AH$327,MATCH(F_Outputs!$A288&amp;F_Outputs!$B288,F_Outputs_Prep!$I$4:$I$327,0),MATCH(F_Outputs!G$2,F_Outputs_Prep!$B$4:$AH$4,0))</f>
        <v>##BLANK</v>
      </c>
      <c r="H288" s="126" t="str">
        <f>INDEX(F_Outputs_Prep!$B$4:$AH$327,MATCH(F_Outputs!$A288&amp;F_Outputs!$B288,F_Outputs_Prep!$I$4:$I$327,0),MATCH(F_Outputs!H$2,F_Outputs_Prep!$B$4:$AH$4,0))</f>
        <v>##BLANK</v>
      </c>
      <c r="I288" s="126" t="str">
        <f>INDEX(F_Outputs_Prep!$B$4:$AH$327,MATCH(F_Outputs!$A288&amp;F_Outputs!$B288,F_Outputs_Prep!$I$4:$I$327,0),MATCH(F_Outputs!I$2,F_Outputs_Prep!$B$4:$AH$4,0))</f>
        <v>##BLANK</v>
      </c>
      <c r="J288" s="126" t="str">
        <f>INDEX(F_Outputs_Prep!$B$4:$AH$327,MATCH(F_Outputs!$A288&amp;F_Outputs!$B288,F_Outputs_Prep!$I$4:$I$327,0),MATCH(F_Outputs!J$2,F_Outputs_Prep!$B$4:$AH$4,0))</f>
        <v>##BLANK</v>
      </c>
      <c r="K288" s="126" t="str">
        <f>INDEX(F_Outputs_Prep!$B$4:$AH$327,MATCH(F_Outputs!$A288&amp;F_Outputs!$B288,F_Outputs_Prep!$I$4:$I$327,0),MATCH(F_Outputs!K$2,F_Outputs_Prep!$B$4:$AH$4,0))</f>
        <v>##BLANK</v>
      </c>
      <c r="L288" s="126" t="str">
        <f>INDEX(F_Outputs_Prep!$B$4:$AH$327,MATCH(F_Outputs!$A288&amp;F_Outputs!$B288,F_Outputs_Prep!$I$4:$I$327,0),MATCH(F_Outputs!L$2,F_Outputs_Prep!$B$4:$AH$4,0))</f>
        <v>##BLANK</v>
      </c>
      <c r="M288" s="126" t="str">
        <f>INDEX(F_Outputs_Prep!$B$4:$AH$327,MATCH(F_Outputs!$A288&amp;F_Outputs!$B288,F_Outputs_Prep!$I$4:$I$327,0),MATCH(F_Outputs!M$2,F_Outputs_Prep!$B$4:$AH$4,0))</f>
        <v>##BLANK</v>
      </c>
      <c r="N288" s="126" t="str">
        <f>INDEX(F_Outputs_Prep!$B$4:$AH$327,MATCH(F_Outputs!$A288&amp;F_Outputs!$B288,F_Outputs_Prep!$I$4:$I$327,0),MATCH(F_Outputs!N$2,F_Outputs_Prep!$B$4:$AH$4,0))</f>
        <v>##BLANK</v>
      </c>
      <c r="O288" s="126" t="str">
        <f>INDEX(F_Outputs_Prep!$B$4:$AH$327,MATCH(F_Outputs!$A288&amp;F_Outputs!$B288,F_Outputs_Prep!$I$4:$I$327,0),MATCH(F_Outputs!O$2,F_Outputs_Prep!$B$4:$AH$4,0))</f>
        <v>##BLANK</v>
      </c>
    </row>
    <row r="289" spans="1:15" x14ac:dyDescent="0.4">
      <c r="A289" s="89" t="s">
        <v>123</v>
      </c>
      <c r="B289" s="89" t="s">
        <v>538</v>
      </c>
      <c r="C289" s="89" t="s">
        <v>539</v>
      </c>
      <c r="D289" s="89" t="s">
        <v>76</v>
      </c>
      <c r="E289" s="89" t="s">
        <v>77</v>
      </c>
      <c r="F289" s="126" t="str">
        <f>INDEX(F_Outputs_Prep!$B$4:$AH$327,MATCH(F_Outputs!$A289&amp;F_Outputs!$B289,F_Outputs_Prep!$I$4:$I$327,0),MATCH(F_Outputs!F$2,F_Outputs_Prep!$B$4:$AH$4,0))</f>
        <v>##BLANK</v>
      </c>
      <c r="G289" s="126" t="str">
        <f>INDEX(F_Outputs_Prep!$B$4:$AH$327,MATCH(F_Outputs!$A289&amp;F_Outputs!$B289,F_Outputs_Prep!$I$4:$I$327,0),MATCH(F_Outputs!G$2,F_Outputs_Prep!$B$4:$AH$4,0))</f>
        <v>##BLANK</v>
      </c>
      <c r="H289" s="126" t="str">
        <f>INDEX(F_Outputs_Prep!$B$4:$AH$327,MATCH(F_Outputs!$A289&amp;F_Outputs!$B289,F_Outputs_Prep!$I$4:$I$327,0),MATCH(F_Outputs!H$2,F_Outputs_Prep!$B$4:$AH$4,0))</f>
        <v>##BLANK</v>
      </c>
      <c r="I289" s="126" t="str">
        <f>INDEX(F_Outputs_Prep!$B$4:$AH$327,MATCH(F_Outputs!$A289&amp;F_Outputs!$B289,F_Outputs_Prep!$I$4:$I$327,0),MATCH(F_Outputs!I$2,F_Outputs_Prep!$B$4:$AH$4,0))</f>
        <v>##BLANK</v>
      </c>
      <c r="J289" s="126" t="str">
        <f>INDEX(F_Outputs_Prep!$B$4:$AH$327,MATCH(F_Outputs!$A289&amp;F_Outputs!$B289,F_Outputs_Prep!$I$4:$I$327,0),MATCH(F_Outputs!J$2,F_Outputs_Prep!$B$4:$AH$4,0))</f>
        <v>##BLANK</v>
      </c>
      <c r="K289" s="126" t="str">
        <f>INDEX(F_Outputs_Prep!$B$4:$AH$327,MATCH(F_Outputs!$A289&amp;F_Outputs!$B289,F_Outputs_Prep!$I$4:$I$327,0),MATCH(F_Outputs!K$2,F_Outputs_Prep!$B$4:$AH$4,0))</f>
        <v>##BLANK</v>
      </c>
      <c r="L289" s="126" t="str">
        <f>INDEX(F_Outputs_Prep!$B$4:$AH$327,MATCH(F_Outputs!$A289&amp;F_Outputs!$B289,F_Outputs_Prep!$I$4:$I$327,0),MATCH(F_Outputs!L$2,F_Outputs_Prep!$B$4:$AH$4,0))</f>
        <v>##BLANK</v>
      </c>
      <c r="M289" s="126" t="str">
        <f>INDEX(F_Outputs_Prep!$B$4:$AH$327,MATCH(F_Outputs!$A289&amp;F_Outputs!$B289,F_Outputs_Prep!$I$4:$I$327,0),MATCH(F_Outputs!M$2,F_Outputs_Prep!$B$4:$AH$4,0))</f>
        <v>##BLANK</v>
      </c>
      <c r="N289" s="126" t="str">
        <f>INDEX(F_Outputs_Prep!$B$4:$AH$327,MATCH(F_Outputs!$A289&amp;F_Outputs!$B289,F_Outputs_Prep!$I$4:$I$327,0),MATCH(F_Outputs!N$2,F_Outputs_Prep!$B$4:$AH$4,0))</f>
        <v>##BLANK</v>
      </c>
      <c r="O289" s="126" t="str">
        <f>INDEX(F_Outputs_Prep!$B$4:$AH$327,MATCH(F_Outputs!$A289&amp;F_Outputs!$B289,F_Outputs_Prep!$I$4:$I$327,0),MATCH(F_Outputs!O$2,F_Outputs_Prep!$B$4:$AH$4,0))</f>
        <v>##BLANK</v>
      </c>
    </row>
    <row r="290" spans="1:15" x14ac:dyDescent="0.4">
      <c r="A290" s="89" t="s">
        <v>123</v>
      </c>
      <c r="B290" s="89" t="s">
        <v>162</v>
      </c>
      <c r="C290" s="89" t="s">
        <v>554</v>
      </c>
      <c r="D290" s="89" t="s">
        <v>76</v>
      </c>
      <c r="E290" s="89" t="s">
        <v>77</v>
      </c>
      <c r="F290" s="126" t="str">
        <f>INDEX(F_Outputs_Prep!$B$4:$AH$327,MATCH(F_Outputs!$A290&amp;F_Outputs!$B290,F_Outputs_Prep!$I$4:$I$327,0),MATCH(F_Outputs!F$2,F_Outputs_Prep!$B$4:$AH$4,0))</f>
        <v>##BLANK</v>
      </c>
      <c r="G290" s="126" t="str">
        <f>INDEX(F_Outputs_Prep!$B$4:$AH$327,MATCH(F_Outputs!$A290&amp;F_Outputs!$B290,F_Outputs_Prep!$I$4:$I$327,0),MATCH(F_Outputs!G$2,F_Outputs_Prep!$B$4:$AH$4,0))</f>
        <v>##BLANK</v>
      </c>
      <c r="H290" s="126" t="str">
        <f>INDEX(F_Outputs_Prep!$B$4:$AH$327,MATCH(F_Outputs!$A290&amp;F_Outputs!$B290,F_Outputs_Prep!$I$4:$I$327,0),MATCH(F_Outputs!H$2,F_Outputs_Prep!$B$4:$AH$4,0))</f>
        <v>##BLANK</v>
      </c>
      <c r="I290" s="126" t="str">
        <f>INDEX(F_Outputs_Prep!$B$4:$AH$327,MATCH(F_Outputs!$A290&amp;F_Outputs!$B290,F_Outputs_Prep!$I$4:$I$327,0),MATCH(F_Outputs!I$2,F_Outputs_Prep!$B$4:$AH$4,0))</f>
        <v>##BLANK</v>
      </c>
      <c r="J290" s="126" t="str">
        <f>INDEX(F_Outputs_Prep!$B$4:$AH$327,MATCH(F_Outputs!$A290&amp;F_Outputs!$B290,F_Outputs_Prep!$I$4:$I$327,0),MATCH(F_Outputs!J$2,F_Outputs_Prep!$B$4:$AH$4,0))</f>
        <v>##BLANK</v>
      </c>
      <c r="K290" s="126" t="str">
        <f>INDEX(F_Outputs_Prep!$B$4:$AH$327,MATCH(F_Outputs!$A290&amp;F_Outputs!$B290,F_Outputs_Prep!$I$4:$I$327,0),MATCH(F_Outputs!K$2,F_Outputs_Prep!$B$4:$AH$4,0))</f>
        <v>##BLANK</v>
      </c>
      <c r="L290" s="126" t="str">
        <f>INDEX(F_Outputs_Prep!$B$4:$AH$327,MATCH(F_Outputs!$A290&amp;F_Outputs!$B290,F_Outputs_Prep!$I$4:$I$327,0),MATCH(F_Outputs!L$2,F_Outputs_Prep!$B$4:$AH$4,0))</f>
        <v>##BLANK</v>
      </c>
      <c r="M290" s="126" t="str">
        <f>INDEX(F_Outputs_Prep!$B$4:$AH$327,MATCH(F_Outputs!$A290&amp;F_Outputs!$B290,F_Outputs_Prep!$I$4:$I$327,0),MATCH(F_Outputs!M$2,F_Outputs_Prep!$B$4:$AH$4,0))</f>
        <v>##BLANK</v>
      </c>
      <c r="N290" s="126" t="str">
        <f>INDEX(F_Outputs_Prep!$B$4:$AH$327,MATCH(F_Outputs!$A290&amp;F_Outputs!$B290,F_Outputs_Prep!$I$4:$I$327,0),MATCH(F_Outputs!N$2,F_Outputs_Prep!$B$4:$AH$4,0))</f>
        <v>##BLANK</v>
      </c>
      <c r="O290" s="126" t="str">
        <f>INDEX(F_Outputs_Prep!$B$4:$AH$327,MATCH(F_Outputs!$A290&amp;F_Outputs!$B290,F_Outputs_Prep!$I$4:$I$327,0),MATCH(F_Outputs!O$2,F_Outputs_Prep!$B$4:$AH$4,0))</f>
        <v>##BLANK</v>
      </c>
    </row>
    <row r="291" spans="1:15" x14ac:dyDescent="0.4">
      <c r="A291" s="89" t="s">
        <v>123</v>
      </c>
      <c r="B291" s="89" t="s">
        <v>172</v>
      </c>
      <c r="C291" s="89" t="s">
        <v>544</v>
      </c>
      <c r="D291" s="89" t="s">
        <v>76</v>
      </c>
      <c r="E291" s="89" t="s">
        <v>77</v>
      </c>
      <c r="F291" s="126" t="str">
        <f>INDEX(F_Outputs_Prep!$B$4:$AH$327,MATCH(F_Outputs!$A291&amp;F_Outputs!$B291,F_Outputs_Prep!$I$4:$I$327,0),MATCH(F_Outputs!F$2,F_Outputs_Prep!$B$4:$AH$4,0))</f>
        <v>##BLANK</v>
      </c>
      <c r="G291" s="126" t="str">
        <f>INDEX(F_Outputs_Prep!$B$4:$AH$327,MATCH(F_Outputs!$A291&amp;F_Outputs!$B291,F_Outputs_Prep!$I$4:$I$327,0),MATCH(F_Outputs!G$2,F_Outputs_Prep!$B$4:$AH$4,0))</f>
        <v>##BLANK</v>
      </c>
      <c r="H291" s="126" t="str">
        <f>INDEX(F_Outputs_Prep!$B$4:$AH$327,MATCH(F_Outputs!$A291&amp;F_Outputs!$B291,F_Outputs_Prep!$I$4:$I$327,0),MATCH(F_Outputs!H$2,F_Outputs_Prep!$B$4:$AH$4,0))</f>
        <v>##BLANK</v>
      </c>
      <c r="I291" s="126" t="str">
        <f>INDEX(F_Outputs_Prep!$B$4:$AH$327,MATCH(F_Outputs!$A291&amp;F_Outputs!$B291,F_Outputs_Prep!$I$4:$I$327,0),MATCH(F_Outputs!I$2,F_Outputs_Prep!$B$4:$AH$4,0))</f>
        <v>##BLANK</v>
      </c>
      <c r="J291" s="126" t="str">
        <f>INDEX(F_Outputs_Prep!$B$4:$AH$327,MATCH(F_Outputs!$A291&amp;F_Outputs!$B291,F_Outputs_Prep!$I$4:$I$327,0),MATCH(F_Outputs!J$2,F_Outputs_Prep!$B$4:$AH$4,0))</f>
        <v>##BLANK</v>
      </c>
      <c r="K291" s="126" t="str">
        <f>INDEX(F_Outputs_Prep!$B$4:$AH$327,MATCH(F_Outputs!$A291&amp;F_Outputs!$B291,F_Outputs_Prep!$I$4:$I$327,0),MATCH(F_Outputs!K$2,F_Outputs_Prep!$B$4:$AH$4,0))</f>
        <v>##BLANK</v>
      </c>
      <c r="L291" s="126" t="str">
        <f>INDEX(F_Outputs_Prep!$B$4:$AH$327,MATCH(F_Outputs!$A291&amp;F_Outputs!$B291,F_Outputs_Prep!$I$4:$I$327,0),MATCH(F_Outputs!L$2,F_Outputs_Prep!$B$4:$AH$4,0))</f>
        <v>##BLANK</v>
      </c>
      <c r="M291" s="126" t="str">
        <f>INDEX(F_Outputs_Prep!$B$4:$AH$327,MATCH(F_Outputs!$A291&amp;F_Outputs!$B291,F_Outputs_Prep!$I$4:$I$327,0),MATCH(F_Outputs!M$2,F_Outputs_Prep!$B$4:$AH$4,0))</f>
        <v>##BLANK</v>
      </c>
      <c r="N291" s="126" t="str">
        <f>INDEX(F_Outputs_Prep!$B$4:$AH$327,MATCH(F_Outputs!$A291&amp;F_Outputs!$B291,F_Outputs_Prep!$I$4:$I$327,0),MATCH(F_Outputs!N$2,F_Outputs_Prep!$B$4:$AH$4,0))</f>
        <v>##BLANK</v>
      </c>
      <c r="O291" s="126" t="str">
        <f>INDEX(F_Outputs_Prep!$B$4:$AH$327,MATCH(F_Outputs!$A291&amp;F_Outputs!$B291,F_Outputs_Prep!$I$4:$I$327,0),MATCH(F_Outputs!O$2,F_Outputs_Prep!$B$4:$AH$4,0))</f>
        <v>##BLANK</v>
      </c>
    </row>
    <row r="292" spans="1:15" x14ac:dyDescent="0.4">
      <c r="A292" s="89" t="s">
        <v>123</v>
      </c>
      <c r="B292" s="89" t="s">
        <v>188</v>
      </c>
      <c r="C292" s="89" t="s">
        <v>545</v>
      </c>
      <c r="D292" s="89" t="s">
        <v>76</v>
      </c>
      <c r="E292" s="89" t="s">
        <v>77</v>
      </c>
      <c r="F292" s="129" t="str">
        <f>INDEX(F_Outputs_Prep!$B$4:$AH$327,MATCH(F_Outputs!$A292&amp;F_Outputs!$B292,F_Outputs_Prep!$I$4:$I$327,0),MATCH(F_Outputs!F$2,F_Outputs_Prep!$B$4:$AH$4,0))</f>
        <v>##BLANK</v>
      </c>
      <c r="G292" s="129" t="str">
        <f>INDEX(F_Outputs_Prep!$B$4:$AH$327,MATCH(F_Outputs!$A292&amp;F_Outputs!$B292,F_Outputs_Prep!$I$4:$I$327,0),MATCH(F_Outputs!G$2,F_Outputs_Prep!$B$4:$AH$4,0))</f>
        <v>##BLANK</v>
      </c>
      <c r="H292" s="129" t="str">
        <f>INDEX(F_Outputs_Prep!$B$4:$AH$327,MATCH(F_Outputs!$A292&amp;F_Outputs!$B292,F_Outputs_Prep!$I$4:$I$327,0),MATCH(F_Outputs!H$2,F_Outputs_Prep!$B$4:$AH$4,0))</f>
        <v>##BLANK</v>
      </c>
      <c r="I292" s="129" t="str">
        <f>INDEX(F_Outputs_Prep!$B$4:$AH$327,MATCH(F_Outputs!$A292&amp;F_Outputs!$B292,F_Outputs_Prep!$I$4:$I$327,0),MATCH(F_Outputs!I$2,F_Outputs_Prep!$B$4:$AH$4,0))</f>
        <v>##BLANK</v>
      </c>
      <c r="J292" s="126" t="str">
        <f>INDEX(F_Outputs_Prep!$B$4:$AH$327,MATCH(F_Outputs!$A292&amp;F_Outputs!$B292,F_Outputs_Prep!$I$4:$I$327,0),MATCH(F_Outputs!J$2,F_Outputs_Prep!$B$4:$AH$4,0))</f>
        <v>##BLANK</v>
      </c>
      <c r="K292" s="126" t="str">
        <f>INDEX(F_Outputs_Prep!$B$4:$AH$327,MATCH(F_Outputs!$A292&amp;F_Outputs!$B292,F_Outputs_Prep!$I$4:$I$327,0),MATCH(F_Outputs!K$2,F_Outputs_Prep!$B$4:$AH$4,0))</f>
        <v>##BLANK</v>
      </c>
      <c r="L292" s="126" t="str">
        <f>INDEX(F_Outputs_Prep!$B$4:$AH$327,MATCH(F_Outputs!$A292&amp;F_Outputs!$B292,F_Outputs_Prep!$I$4:$I$327,0),MATCH(F_Outputs!L$2,F_Outputs_Prep!$B$4:$AH$4,0))</f>
        <v>##BLANK</v>
      </c>
      <c r="M292" s="126" t="str">
        <f>INDEX(F_Outputs_Prep!$B$4:$AH$327,MATCH(F_Outputs!$A292&amp;F_Outputs!$B292,F_Outputs_Prep!$I$4:$I$327,0),MATCH(F_Outputs!M$2,F_Outputs_Prep!$B$4:$AH$4,0))</f>
        <v>##BLANK</v>
      </c>
      <c r="N292" s="126" t="str">
        <f>INDEX(F_Outputs_Prep!$B$4:$AH$327,MATCH(F_Outputs!$A292&amp;F_Outputs!$B292,F_Outputs_Prep!$I$4:$I$327,0),MATCH(F_Outputs!N$2,F_Outputs_Prep!$B$4:$AH$4,0))</f>
        <v>##BLANK</v>
      </c>
      <c r="O292" s="126" t="str">
        <f>INDEX(F_Outputs_Prep!$B$4:$AH$327,MATCH(F_Outputs!$A292&amp;F_Outputs!$B292,F_Outputs_Prep!$I$4:$I$327,0),MATCH(F_Outputs!O$2,F_Outputs_Prep!$B$4:$AH$4,0))</f>
        <v>##BLANK</v>
      </c>
    </row>
    <row r="293" spans="1:15" x14ac:dyDescent="0.4">
      <c r="A293" s="89" t="s">
        <v>123</v>
      </c>
      <c r="B293" s="89" t="s">
        <v>198</v>
      </c>
      <c r="C293" s="89" t="s">
        <v>546</v>
      </c>
      <c r="D293" s="89" t="s">
        <v>91</v>
      </c>
      <c r="E293" s="89" t="s">
        <v>77</v>
      </c>
      <c r="F293" s="129" t="str">
        <f>INDEX(F_Outputs_Prep!$B$4:$AH$327,MATCH(F_Outputs!$A293&amp;F_Outputs!$B293,F_Outputs_Prep!$I$4:$I$327,0),MATCH(F_Outputs!F$2,F_Outputs_Prep!$B$4:$AH$4,0))</f>
        <v>##BLANK</v>
      </c>
      <c r="G293" s="129" t="str">
        <f>INDEX(F_Outputs_Prep!$B$4:$AH$327,MATCH(F_Outputs!$A293&amp;F_Outputs!$B293,F_Outputs_Prep!$I$4:$I$327,0),MATCH(F_Outputs!G$2,F_Outputs_Prep!$B$4:$AH$4,0))</f>
        <v>##BLANK</v>
      </c>
      <c r="H293" s="129" t="str">
        <f>INDEX(F_Outputs_Prep!$B$4:$AH$327,MATCH(F_Outputs!$A293&amp;F_Outputs!$B293,F_Outputs_Prep!$I$4:$I$327,0),MATCH(F_Outputs!H$2,F_Outputs_Prep!$B$4:$AH$4,0))</f>
        <v>##BLANK</v>
      </c>
      <c r="I293" s="129" t="str">
        <f>INDEX(F_Outputs_Prep!$B$4:$AH$327,MATCH(F_Outputs!$A293&amp;F_Outputs!$B293,F_Outputs_Prep!$I$4:$I$327,0),MATCH(F_Outputs!I$2,F_Outputs_Prep!$B$4:$AH$4,0))</f>
        <v>##BLANK</v>
      </c>
      <c r="J293" s="126" t="str">
        <f>INDEX(F_Outputs_Prep!$B$4:$AH$327,MATCH(F_Outputs!$A293&amp;F_Outputs!$B293,F_Outputs_Prep!$I$4:$I$327,0),MATCH(F_Outputs!J$2,F_Outputs_Prep!$B$4:$AH$4,0))</f>
        <v>##BLANK</v>
      </c>
      <c r="K293" s="126" t="str">
        <f>INDEX(F_Outputs_Prep!$B$4:$AH$327,MATCH(F_Outputs!$A293&amp;F_Outputs!$B293,F_Outputs_Prep!$I$4:$I$327,0),MATCH(F_Outputs!K$2,F_Outputs_Prep!$B$4:$AH$4,0))</f>
        <v>##BLANK</v>
      </c>
      <c r="L293" s="126" t="str">
        <f>INDEX(F_Outputs_Prep!$B$4:$AH$327,MATCH(F_Outputs!$A293&amp;F_Outputs!$B293,F_Outputs_Prep!$I$4:$I$327,0),MATCH(F_Outputs!L$2,F_Outputs_Prep!$B$4:$AH$4,0))</f>
        <v>##BLANK</v>
      </c>
      <c r="M293" s="126" t="str">
        <f>INDEX(F_Outputs_Prep!$B$4:$AH$327,MATCH(F_Outputs!$A293&amp;F_Outputs!$B293,F_Outputs_Prep!$I$4:$I$327,0),MATCH(F_Outputs!M$2,F_Outputs_Prep!$B$4:$AH$4,0))</f>
        <v>##BLANK</v>
      </c>
      <c r="N293" s="126" t="str">
        <f>INDEX(F_Outputs_Prep!$B$4:$AH$327,MATCH(F_Outputs!$A293&amp;F_Outputs!$B293,F_Outputs_Prep!$I$4:$I$327,0),MATCH(F_Outputs!N$2,F_Outputs_Prep!$B$4:$AH$4,0))</f>
        <v>##BLANK</v>
      </c>
      <c r="O293" s="126" t="str">
        <f>INDEX(F_Outputs_Prep!$B$4:$AH$327,MATCH(F_Outputs!$A293&amp;F_Outputs!$B293,F_Outputs_Prep!$I$4:$I$327,0),MATCH(F_Outputs!O$2,F_Outputs_Prep!$B$4:$AH$4,0))</f>
        <v>##BLANK</v>
      </c>
    </row>
    <row r="294" spans="1:15" x14ac:dyDescent="0.4">
      <c r="A294" s="89" t="s">
        <v>123</v>
      </c>
      <c r="B294" s="89" t="s">
        <v>555</v>
      </c>
      <c r="C294" s="89" t="s">
        <v>556</v>
      </c>
      <c r="D294" s="89" t="s">
        <v>330</v>
      </c>
      <c r="E294" s="89" t="s">
        <v>77</v>
      </c>
      <c r="F294" s="93" t="s">
        <v>557</v>
      </c>
      <c r="G294" s="93" t="s">
        <v>557</v>
      </c>
      <c r="H294" s="93" t="s">
        <v>557</v>
      </c>
      <c r="I294" s="93" t="s">
        <v>557</v>
      </c>
      <c r="J294" s="93" t="s">
        <v>557</v>
      </c>
      <c r="K294" s="93" t="s">
        <v>557</v>
      </c>
      <c r="L294" s="93" t="s">
        <v>557</v>
      </c>
      <c r="M294" s="93" t="s">
        <v>557</v>
      </c>
      <c r="N294" s="93" t="s">
        <v>557</v>
      </c>
      <c r="O294" s="93" t="s">
        <v>557</v>
      </c>
    </row>
    <row r="295" spans="1:15" x14ac:dyDescent="0.4">
      <c r="A295" s="89" t="s">
        <v>123</v>
      </c>
      <c r="B295" s="89" t="s">
        <v>558</v>
      </c>
      <c r="C295" s="89" t="s">
        <v>559</v>
      </c>
      <c r="D295" s="89" t="s">
        <v>330</v>
      </c>
      <c r="E295" s="89" t="s">
        <v>77</v>
      </c>
      <c r="F295" s="93" t="s">
        <v>560</v>
      </c>
      <c r="G295" s="93" t="s">
        <v>560</v>
      </c>
      <c r="H295" s="93" t="s">
        <v>560</v>
      </c>
      <c r="I295" s="93" t="s">
        <v>560</v>
      </c>
      <c r="J295" s="93" t="s">
        <v>560</v>
      </c>
      <c r="K295" s="93" t="s">
        <v>560</v>
      </c>
      <c r="L295" s="93" t="s">
        <v>560</v>
      </c>
      <c r="M295" s="93" t="s">
        <v>560</v>
      </c>
      <c r="N295" s="93" t="s">
        <v>560</v>
      </c>
      <c r="O295" s="93" t="s">
        <v>560</v>
      </c>
    </row>
    <row r="296" spans="1:15" x14ac:dyDescent="0.4">
      <c r="A296" s="89" t="s">
        <v>123</v>
      </c>
      <c r="B296" s="89" t="s">
        <v>561</v>
      </c>
      <c r="C296" s="89" t="s">
        <v>562</v>
      </c>
      <c r="D296" s="89" t="s">
        <v>330</v>
      </c>
      <c r="E296" s="89" t="s">
        <v>77</v>
      </c>
      <c r="F296" s="93" t="s">
        <v>550</v>
      </c>
      <c r="G296" s="93" t="s">
        <v>550</v>
      </c>
      <c r="H296" s="93" t="s">
        <v>550</v>
      </c>
      <c r="I296" s="93" t="s">
        <v>550</v>
      </c>
      <c r="J296" s="93" t="s">
        <v>550</v>
      </c>
      <c r="K296" s="93" t="s">
        <v>550</v>
      </c>
      <c r="L296" s="93" t="s">
        <v>550</v>
      </c>
      <c r="M296" s="93" t="s">
        <v>550</v>
      </c>
      <c r="N296" s="93" t="s">
        <v>550</v>
      </c>
      <c r="O296" s="93" t="s">
        <v>550</v>
      </c>
    </row>
    <row r="297" spans="1:15" x14ac:dyDescent="0.4">
      <c r="A297" s="89" t="s">
        <v>123</v>
      </c>
      <c r="B297" s="89" t="s">
        <v>563</v>
      </c>
      <c r="C297" s="89" t="s">
        <v>564</v>
      </c>
      <c r="D297" s="89" t="s">
        <v>565</v>
      </c>
      <c r="E297" s="89" t="s">
        <v>77</v>
      </c>
      <c r="F297" s="93">
        <v>0</v>
      </c>
      <c r="G297" s="93">
        <v>0</v>
      </c>
      <c r="H297" s="93">
        <v>0</v>
      </c>
      <c r="I297" s="93">
        <v>0</v>
      </c>
      <c r="J297" s="93">
        <v>0</v>
      </c>
      <c r="K297" s="93">
        <v>0</v>
      </c>
      <c r="L297" s="93">
        <v>0</v>
      </c>
      <c r="M297" s="93">
        <v>0</v>
      </c>
      <c r="N297" s="93">
        <v>0</v>
      </c>
      <c r="O297" s="93">
        <v>0</v>
      </c>
    </row>
    <row r="298" spans="1:15" x14ac:dyDescent="0.4">
      <c r="A298" s="89" t="s">
        <v>124</v>
      </c>
      <c r="B298" s="89" t="s">
        <v>254</v>
      </c>
      <c r="C298" s="89" t="s">
        <v>171</v>
      </c>
      <c r="D298" s="89" t="s">
        <v>76</v>
      </c>
      <c r="E298" s="89" t="s">
        <v>77</v>
      </c>
      <c r="F298" s="126" t="str">
        <f>INDEX(F_Outputs_Prep!$B$4:$AH$327,MATCH(F_Outputs!$A298&amp;F_Outputs!$B298,F_Outputs_Prep!$I$4:$I$327,0),MATCH(F_Outputs!F$2,F_Outputs_Prep!$B$4:$AH$4,0))</f>
        <v>##BLANK</v>
      </c>
      <c r="G298" s="126" t="str">
        <f>INDEX(F_Outputs_Prep!$B$4:$AH$327,MATCH(F_Outputs!$A298&amp;F_Outputs!$B298,F_Outputs_Prep!$I$4:$I$327,0),MATCH(F_Outputs!G$2,F_Outputs_Prep!$B$4:$AH$4,0))</f>
        <v>##BLANK</v>
      </c>
      <c r="H298" s="126" t="str">
        <f>INDEX(F_Outputs_Prep!$B$4:$AH$327,MATCH(F_Outputs!$A298&amp;F_Outputs!$B298,F_Outputs_Prep!$I$4:$I$327,0),MATCH(F_Outputs!H$2,F_Outputs_Prep!$B$4:$AH$4,0))</f>
        <v>##BLANK</v>
      </c>
      <c r="I298" s="126" t="str">
        <f>INDEX(F_Outputs_Prep!$B$4:$AH$327,MATCH(F_Outputs!$A298&amp;F_Outputs!$B298,F_Outputs_Prep!$I$4:$I$327,0),MATCH(F_Outputs!I$2,F_Outputs_Prep!$B$4:$AH$4,0))</f>
        <v>##BLANK</v>
      </c>
      <c r="J298" s="126" t="str">
        <f>INDEX(F_Outputs_Prep!$B$4:$AH$327,MATCH(F_Outputs!$A298&amp;F_Outputs!$B298,F_Outputs_Prep!$I$4:$I$327,0),MATCH(F_Outputs!J$2,F_Outputs_Prep!$B$4:$AH$4,0))</f>
        <v>##BLANK</v>
      </c>
      <c r="K298" s="126" t="str">
        <f>INDEX(F_Outputs_Prep!$B$4:$AH$327,MATCH(F_Outputs!$A298&amp;F_Outputs!$B298,F_Outputs_Prep!$I$4:$I$327,0),MATCH(F_Outputs!K$2,F_Outputs_Prep!$B$4:$AH$4,0))</f>
        <v>##BLANK</v>
      </c>
      <c r="L298" s="126" t="str">
        <f>INDEX(F_Outputs_Prep!$B$4:$AH$327,MATCH(F_Outputs!$A298&amp;F_Outputs!$B298,F_Outputs_Prep!$I$4:$I$327,0),MATCH(F_Outputs!L$2,F_Outputs_Prep!$B$4:$AH$4,0))</f>
        <v>##BLANK</v>
      </c>
      <c r="M298" s="126" t="str">
        <f>INDEX(F_Outputs_Prep!$B$4:$AH$327,MATCH(F_Outputs!$A298&amp;F_Outputs!$B298,F_Outputs_Prep!$I$4:$I$327,0),MATCH(F_Outputs!M$2,F_Outputs_Prep!$B$4:$AH$4,0))</f>
        <v>##BLANK</v>
      </c>
      <c r="N298" s="126" t="str">
        <f>INDEX(F_Outputs_Prep!$B$4:$AH$327,MATCH(F_Outputs!$A298&amp;F_Outputs!$B298,F_Outputs_Prep!$I$4:$I$327,0),MATCH(F_Outputs!N$2,F_Outputs_Prep!$B$4:$AH$4,0))</f>
        <v>##BLANK</v>
      </c>
      <c r="O298" s="126" t="str">
        <f>INDEX(F_Outputs_Prep!$B$4:$AH$327,MATCH(F_Outputs!$A298&amp;F_Outputs!$B298,F_Outputs_Prep!$I$4:$I$327,0),MATCH(F_Outputs!O$2,F_Outputs_Prep!$B$4:$AH$4,0))</f>
        <v>##BLANK</v>
      </c>
    </row>
    <row r="299" spans="1:15" x14ac:dyDescent="0.4">
      <c r="A299" s="89" t="s">
        <v>124</v>
      </c>
      <c r="B299" s="89" t="s">
        <v>255</v>
      </c>
      <c r="C299" s="89" t="s">
        <v>207</v>
      </c>
      <c r="D299" s="89" t="s">
        <v>76</v>
      </c>
      <c r="E299" s="89" t="s">
        <v>77</v>
      </c>
      <c r="F299" s="126" t="str">
        <f>INDEX(F_Outputs_Prep!$B$4:$AH$327,MATCH(F_Outputs!$A299&amp;F_Outputs!$B299,F_Outputs_Prep!$I$4:$I$327,0),MATCH(F_Outputs!F$2,F_Outputs_Prep!$B$4:$AH$4,0))</f>
        <v>##BLANK</v>
      </c>
      <c r="G299" s="126" t="str">
        <f>INDEX(F_Outputs_Prep!$B$4:$AH$327,MATCH(F_Outputs!$A299&amp;F_Outputs!$B299,F_Outputs_Prep!$I$4:$I$327,0),MATCH(F_Outputs!G$2,F_Outputs_Prep!$B$4:$AH$4,0))</f>
        <v>##BLANK</v>
      </c>
      <c r="H299" s="126" t="str">
        <f>INDEX(F_Outputs_Prep!$B$4:$AH$327,MATCH(F_Outputs!$A299&amp;F_Outputs!$B299,F_Outputs_Prep!$I$4:$I$327,0),MATCH(F_Outputs!H$2,F_Outputs_Prep!$B$4:$AH$4,0))</f>
        <v>##BLANK</v>
      </c>
      <c r="I299" s="126" t="str">
        <f>INDEX(F_Outputs_Prep!$B$4:$AH$327,MATCH(F_Outputs!$A299&amp;F_Outputs!$B299,F_Outputs_Prep!$I$4:$I$327,0),MATCH(F_Outputs!I$2,F_Outputs_Prep!$B$4:$AH$4,0))</f>
        <v>##BLANK</v>
      </c>
      <c r="J299" s="126" t="str">
        <f>INDEX(F_Outputs_Prep!$B$4:$AH$327,MATCH(F_Outputs!$A299&amp;F_Outputs!$B299,F_Outputs_Prep!$I$4:$I$327,0),MATCH(F_Outputs!J$2,F_Outputs_Prep!$B$4:$AH$4,0))</f>
        <v>##BLANK</v>
      </c>
      <c r="K299" s="126" t="str">
        <f>INDEX(F_Outputs_Prep!$B$4:$AH$327,MATCH(F_Outputs!$A299&amp;F_Outputs!$B299,F_Outputs_Prep!$I$4:$I$327,0),MATCH(F_Outputs!K$2,F_Outputs_Prep!$B$4:$AH$4,0))</f>
        <v>##BLANK</v>
      </c>
      <c r="L299" s="126" t="str">
        <f>INDEX(F_Outputs_Prep!$B$4:$AH$327,MATCH(F_Outputs!$A299&amp;F_Outputs!$B299,F_Outputs_Prep!$I$4:$I$327,0),MATCH(F_Outputs!L$2,F_Outputs_Prep!$B$4:$AH$4,0))</f>
        <v>##BLANK</v>
      </c>
      <c r="M299" s="126" t="str">
        <f>INDEX(F_Outputs_Prep!$B$4:$AH$327,MATCH(F_Outputs!$A299&amp;F_Outputs!$B299,F_Outputs_Prep!$I$4:$I$327,0),MATCH(F_Outputs!M$2,F_Outputs_Prep!$B$4:$AH$4,0))</f>
        <v>##BLANK</v>
      </c>
      <c r="N299" s="126" t="str">
        <f>INDEX(F_Outputs_Prep!$B$4:$AH$327,MATCH(F_Outputs!$A299&amp;F_Outputs!$B299,F_Outputs_Prep!$I$4:$I$327,0),MATCH(F_Outputs!N$2,F_Outputs_Prep!$B$4:$AH$4,0))</f>
        <v>##BLANK</v>
      </c>
      <c r="O299" s="126" t="str">
        <f>INDEX(F_Outputs_Prep!$B$4:$AH$327,MATCH(F_Outputs!$A299&amp;F_Outputs!$B299,F_Outputs_Prep!$I$4:$I$327,0),MATCH(F_Outputs!O$2,F_Outputs_Prep!$B$4:$AH$4,0))</f>
        <v>##BLANK</v>
      </c>
    </row>
    <row r="300" spans="1:15" x14ac:dyDescent="0.4">
      <c r="A300" s="89" t="s">
        <v>124</v>
      </c>
      <c r="B300" s="89" t="s">
        <v>250</v>
      </c>
      <c r="C300" s="89" t="s">
        <v>252</v>
      </c>
      <c r="D300" s="89" t="s">
        <v>76</v>
      </c>
      <c r="E300" s="89" t="s">
        <v>77</v>
      </c>
      <c r="F300" s="126" t="str">
        <f>INDEX(F_Outputs_Prep!$B$4:$AH$327,MATCH(F_Outputs!$A300&amp;F_Outputs!$B300,F_Outputs_Prep!$I$4:$I$327,0),MATCH(F_Outputs!F$2,F_Outputs_Prep!$B$4:$AH$4,0))</f>
        <v>##BLANK</v>
      </c>
      <c r="G300" s="126" t="str">
        <f>INDEX(F_Outputs_Prep!$B$4:$AH$327,MATCH(F_Outputs!$A300&amp;F_Outputs!$B300,F_Outputs_Prep!$I$4:$I$327,0),MATCH(F_Outputs!G$2,F_Outputs_Prep!$B$4:$AH$4,0))</f>
        <v>##BLANK</v>
      </c>
      <c r="H300" s="126" t="str">
        <f>INDEX(F_Outputs_Prep!$B$4:$AH$327,MATCH(F_Outputs!$A300&amp;F_Outputs!$B300,F_Outputs_Prep!$I$4:$I$327,0),MATCH(F_Outputs!H$2,F_Outputs_Prep!$B$4:$AH$4,0))</f>
        <v>##BLANK</v>
      </c>
      <c r="I300" s="126" t="str">
        <f>INDEX(F_Outputs_Prep!$B$4:$AH$327,MATCH(F_Outputs!$A300&amp;F_Outputs!$B300,F_Outputs_Prep!$I$4:$I$327,0),MATCH(F_Outputs!I$2,F_Outputs_Prep!$B$4:$AH$4,0))</f>
        <v>##BLANK</v>
      </c>
      <c r="J300" s="126" t="str">
        <f>INDEX(F_Outputs_Prep!$B$4:$AH$327,MATCH(F_Outputs!$A300&amp;F_Outputs!$B300,F_Outputs_Prep!$I$4:$I$327,0),MATCH(F_Outputs!J$2,F_Outputs_Prep!$B$4:$AH$4,0))</f>
        <v>##BLANK</v>
      </c>
      <c r="K300" s="126" t="str">
        <f>INDEX(F_Outputs_Prep!$B$4:$AH$327,MATCH(F_Outputs!$A300&amp;F_Outputs!$B300,F_Outputs_Prep!$I$4:$I$327,0),MATCH(F_Outputs!K$2,F_Outputs_Prep!$B$4:$AH$4,0))</f>
        <v>##BLANK</v>
      </c>
      <c r="L300" s="126" t="str">
        <f>INDEX(F_Outputs_Prep!$B$4:$AH$327,MATCH(F_Outputs!$A300&amp;F_Outputs!$B300,F_Outputs_Prep!$I$4:$I$327,0),MATCH(F_Outputs!L$2,F_Outputs_Prep!$B$4:$AH$4,0))</f>
        <v>##BLANK</v>
      </c>
      <c r="M300" s="126" t="str">
        <f>INDEX(F_Outputs_Prep!$B$4:$AH$327,MATCH(F_Outputs!$A300&amp;F_Outputs!$B300,F_Outputs_Prep!$I$4:$I$327,0),MATCH(F_Outputs!M$2,F_Outputs_Prep!$B$4:$AH$4,0))</f>
        <v>##BLANK</v>
      </c>
      <c r="N300" s="126" t="str">
        <f>INDEX(F_Outputs_Prep!$B$4:$AH$327,MATCH(F_Outputs!$A300&amp;F_Outputs!$B300,F_Outputs_Prep!$I$4:$I$327,0),MATCH(F_Outputs!N$2,F_Outputs_Prep!$B$4:$AH$4,0))</f>
        <v>##BLANK</v>
      </c>
      <c r="O300" s="126" t="str">
        <f>INDEX(F_Outputs_Prep!$B$4:$AH$327,MATCH(F_Outputs!$A300&amp;F_Outputs!$B300,F_Outputs_Prep!$I$4:$I$327,0),MATCH(F_Outputs!O$2,F_Outputs_Prep!$B$4:$AH$4,0))</f>
        <v>##BLANK</v>
      </c>
    </row>
    <row r="301" spans="1:15" x14ac:dyDescent="0.4">
      <c r="A301" s="89" t="s">
        <v>124</v>
      </c>
      <c r="B301" s="89" t="s">
        <v>253</v>
      </c>
      <c r="C301" s="89" t="s">
        <v>208</v>
      </c>
      <c r="D301" s="89" t="s">
        <v>91</v>
      </c>
      <c r="E301" s="89" t="s">
        <v>77</v>
      </c>
      <c r="F301" s="126" t="str">
        <f>INDEX(F_Outputs_Prep!$B$4:$AH$327,MATCH(F_Outputs!$A301&amp;F_Outputs!$B301,F_Outputs_Prep!$I$4:$I$327,0),MATCH(F_Outputs!F$2,F_Outputs_Prep!$B$4:$AH$4,0))</f>
        <v>##BLANK</v>
      </c>
      <c r="G301" s="126" t="str">
        <f>INDEX(F_Outputs_Prep!$B$4:$AH$327,MATCH(F_Outputs!$A301&amp;F_Outputs!$B301,F_Outputs_Prep!$I$4:$I$327,0),MATCH(F_Outputs!G$2,F_Outputs_Prep!$B$4:$AH$4,0))</f>
        <v>##BLANK</v>
      </c>
      <c r="H301" s="126" t="str">
        <f>INDEX(F_Outputs_Prep!$B$4:$AH$327,MATCH(F_Outputs!$A301&amp;F_Outputs!$B301,F_Outputs_Prep!$I$4:$I$327,0),MATCH(F_Outputs!H$2,F_Outputs_Prep!$B$4:$AH$4,0))</f>
        <v>##BLANK</v>
      </c>
      <c r="I301" s="126" t="str">
        <f>INDEX(F_Outputs_Prep!$B$4:$AH$327,MATCH(F_Outputs!$A301&amp;F_Outputs!$B301,F_Outputs_Prep!$I$4:$I$327,0),MATCH(F_Outputs!I$2,F_Outputs_Prep!$B$4:$AH$4,0))</f>
        <v>##BLANK</v>
      </c>
      <c r="J301" s="126" t="str">
        <f>INDEX(F_Outputs_Prep!$B$4:$AH$327,MATCH(F_Outputs!$A301&amp;F_Outputs!$B301,F_Outputs_Prep!$I$4:$I$327,0),MATCH(F_Outputs!J$2,F_Outputs_Prep!$B$4:$AH$4,0))</f>
        <v>##BLANK</v>
      </c>
      <c r="K301" s="126" t="str">
        <f>INDEX(F_Outputs_Prep!$B$4:$AH$327,MATCH(F_Outputs!$A301&amp;F_Outputs!$B301,F_Outputs_Prep!$I$4:$I$327,0),MATCH(F_Outputs!K$2,F_Outputs_Prep!$B$4:$AH$4,0))</f>
        <v>##BLANK</v>
      </c>
      <c r="L301" s="126" t="str">
        <f>INDEX(F_Outputs_Prep!$B$4:$AH$327,MATCH(F_Outputs!$A301&amp;F_Outputs!$B301,F_Outputs_Prep!$I$4:$I$327,0),MATCH(F_Outputs!L$2,F_Outputs_Prep!$B$4:$AH$4,0))</f>
        <v>##BLANK</v>
      </c>
      <c r="M301" s="126" t="str">
        <f>INDEX(F_Outputs_Prep!$B$4:$AH$327,MATCH(F_Outputs!$A301&amp;F_Outputs!$B301,F_Outputs_Prep!$I$4:$I$327,0),MATCH(F_Outputs!M$2,F_Outputs_Prep!$B$4:$AH$4,0))</f>
        <v>##BLANK</v>
      </c>
      <c r="N301" s="126" t="str">
        <f>INDEX(F_Outputs_Prep!$B$4:$AH$327,MATCH(F_Outputs!$A301&amp;F_Outputs!$B301,F_Outputs_Prep!$I$4:$I$327,0),MATCH(F_Outputs!N$2,F_Outputs_Prep!$B$4:$AH$4,0))</f>
        <v>##BLANK</v>
      </c>
      <c r="O301" s="126" t="str">
        <f>INDEX(F_Outputs_Prep!$B$4:$AH$327,MATCH(F_Outputs!$A301&amp;F_Outputs!$B301,F_Outputs_Prep!$I$4:$I$327,0),MATCH(F_Outputs!O$2,F_Outputs_Prep!$B$4:$AH$4,0))</f>
        <v>##BLANK</v>
      </c>
    </row>
    <row r="302" spans="1:15" x14ac:dyDescent="0.4">
      <c r="A302" s="89" t="s">
        <v>124</v>
      </c>
      <c r="B302" s="89" t="s">
        <v>521</v>
      </c>
      <c r="C302" s="89" t="s">
        <v>541</v>
      </c>
      <c r="D302" s="89" t="s">
        <v>527</v>
      </c>
      <c r="E302" s="89" t="s">
        <v>77</v>
      </c>
      <c r="F302" s="126" t="str">
        <f>INDEX(F_Outputs_Prep!$B$4:$AH$327,MATCH(F_Outputs!$A302&amp;F_Outputs!$B302,F_Outputs_Prep!$I$4:$I$327,0),MATCH(F_Outputs!F$2,F_Outputs_Prep!$B$4:$AH$4,0))</f>
        <v>##BLANK</v>
      </c>
      <c r="G302" s="126" t="str">
        <f>INDEX(F_Outputs_Prep!$B$4:$AH$327,MATCH(F_Outputs!$A302&amp;F_Outputs!$B302,F_Outputs_Prep!$I$4:$I$327,0),MATCH(F_Outputs!G$2,F_Outputs_Prep!$B$4:$AH$4,0))</f>
        <v>##BLANK</v>
      </c>
      <c r="H302" s="126" t="str">
        <f>INDEX(F_Outputs_Prep!$B$4:$AH$327,MATCH(F_Outputs!$A302&amp;F_Outputs!$B302,F_Outputs_Prep!$I$4:$I$327,0),MATCH(F_Outputs!H$2,F_Outputs_Prep!$B$4:$AH$4,0))</f>
        <v>##BLANK</v>
      </c>
      <c r="I302" s="126" t="str">
        <f>INDEX(F_Outputs_Prep!$B$4:$AH$327,MATCH(F_Outputs!$A302&amp;F_Outputs!$B302,F_Outputs_Prep!$I$4:$I$327,0),MATCH(F_Outputs!I$2,F_Outputs_Prep!$B$4:$AH$4,0))</f>
        <v>##BLANK</v>
      </c>
      <c r="J302" s="126" t="str">
        <f>INDEX(F_Outputs_Prep!$B$4:$AH$327,MATCH(F_Outputs!$A302&amp;F_Outputs!$B302,F_Outputs_Prep!$I$4:$I$327,0),MATCH(F_Outputs!J$2,F_Outputs_Prep!$B$4:$AH$4,0))</f>
        <v>##BLANK</v>
      </c>
      <c r="K302" s="126" t="str">
        <f>INDEX(F_Outputs_Prep!$B$4:$AH$327,MATCH(F_Outputs!$A302&amp;F_Outputs!$B302,F_Outputs_Prep!$I$4:$I$327,0),MATCH(F_Outputs!K$2,F_Outputs_Prep!$B$4:$AH$4,0))</f>
        <v>##BLANK</v>
      </c>
      <c r="L302" s="126" t="str">
        <f>INDEX(F_Outputs_Prep!$B$4:$AH$327,MATCH(F_Outputs!$A302&amp;F_Outputs!$B302,F_Outputs_Prep!$I$4:$I$327,0),MATCH(F_Outputs!L$2,F_Outputs_Prep!$B$4:$AH$4,0))</f>
        <v>##BLANK</v>
      </c>
      <c r="M302" s="126" t="str">
        <f>INDEX(F_Outputs_Prep!$B$4:$AH$327,MATCH(F_Outputs!$A302&amp;F_Outputs!$B302,F_Outputs_Prep!$I$4:$I$327,0),MATCH(F_Outputs!M$2,F_Outputs_Prep!$B$4:$AH$4,0))</f>
        <v>##BLANK</v>
      </c>
      <c r="N302" s="126" t="str">
        <f>INDEX(F_Outputs_Prep!$B$4:$AH$327,MATCH(F_Outputs!$A302&amp;F_Outputs!$B302,F_Outputs_Prep!$I$4:$I$327,0),MATCH(F_Outputs!N$2,F_Outputs_Prep!$B$4:$AH$4,0))</f>
        <v>##BLANK</v>
      </c>
      <c r="O302" s="126" t="str">
        <f>INDEX(F_Outputs_Prep!$B$4:$AH$327,MATCH(F_Outputs!$A302&amp;F_Outputs!$B302,F_Outputs_Prep!$I$4:$I$327,0),MATCH(F_Outputs!O$2,F_Outputs_Prep!$B$4:$AH$4,0))</f>
        <v>##BLANK</v>
      </c>
    </row>
    <row r="303" spans="1:15" x14ac:dyDescent="0.4">
      <c r="A303" s="89" t="s">
        <v>124</v>
      </c>
      <c r="B303" s="89" t="s">
        <v>519</v>
      </c>
      <c r="C303" s="89" t="s">
        <v>542</v>
      </c>
      <c r="D303" s="89" t="s">
        <v>76</v>
      </c>
      <c r="E303" s="89" t="s">
        <v>77</v>
      </c>
      <c r="F303" s="126" t="str">
        <f>INDEX(F_Outputs_Prep!$B$4:$AH$327,MATCH(F_Outputs!$A303&amp;F_Outputs!$B303,F_Outputs_Prep!$I$4:$I$327,0),MATCH(F_Outputs!F$2,F_Outputs_Prep!$B$4:$AH$4,0))</f>
        <v>##BLANK</v>
      </c>
      <c r="G303" s="126" t="str">
        <f>INDEX(F_Outputs_Prep!$B$4:$AH$327,MATCH(F_Outputs!$A303&amp;F_Outputs!$B303,F_Outputs_Prep!$I$4:$I$327,0),MATCH(F_Outputs!G$2,F_Outputs_Prep!$B$4:$AH$4,0))</f>
        <v>##BLANK</v>
      </c>
      <c r="H303" s="126" t="str">
        <f>INDEX(F_Outputs_Prep!$B$4:$AH$327,MATCH(F_Outputs!$A303&amp;F_Outputs!$B303,F_Outputs_Prep!$I$4:$I$327,0),MATCH(F_Outputs!H$2,F_Outputs_Prep!$B$4:$AH$4,0))</f>
        <v>##BLANK</v>
      </c>
      <c r="I303" s="126" t="str">
        <f>INDEX(F_Outputs_Prep!$B$4:$AH$327,MATCH(F_Outputs!$A303&amp;F_Outputs!$B303,F_Outputs_Prep!$I$4:$I$327,0),MATCH(F_Outputs!I$2,F_Outputs_Prep!$B$4:$AH$4,0))</f>
        <v>##BLANK</v>
      </c>
      <c r="J303" s="126" t="str">
        <f>INDEX(F_Outputs_Prep!$B$4:$AH$327,MATCH(F_Outputs!$A303&amp;F_Outputs!$B303,F_Outputs_Prep!$I$4:$I$327,0),MATCH(F_Outputs!J$2,F_Outputs_Prep!$B$4:$AH$4,0))</f>
        <v>##BLANK</v>
      </c>
      <c r="K303" s="126" t="str">
        <f>INDEX(F_Outputs_Prep!$B$4:$AH$327,MATCH(F_Outputs!$A303&amp;F_Outputs!$B303,F_Outputs_Prep!$I$4:$I$327,0),MATCH(F_Outputs!K$2,F_Outputs_Prep!$B$4:$AH$4,0))</f>
        <v>##BLANK</v>
      </c>
      <c r="L303" s="126" t="str">
        <f>INDEX(F_Outputs_Prep!$B$4:$AH$327,MATCH(F_Outputs!$A303&amp;F_Outputs!$B303,F_Outputs_Prep!$I$4:$I$327,0),MATCH(F_Outputs!L$2,F_Outputs_Prep!$B$4:$AH$4,0))</f>
        <v>##BLANK</v>
      </c>
      <c r="M303" s="126" t="str">
        <f>INDEX(F_Outputs_Prep!$B$4:$AH$327,MATCH(F_Outputs!$A303&amp;F_Outputs!$B303,F_Outputs_Prep!$I$4:$I$327,0),MATCH(F_Outputs!M$2,F_Outputs_Prep!$B$4:$AH$4,0))</f>
        <v>##BLANK</v>
      </c>
      <c r="N303" s="126" t="str">
        <f>INDEX(F_Outputs_Prep!$B$4:$AH$327,MATCH(F_Outputs!$A303&amp;F_Outputs!$B303,F_Outputs_Prep!$I$4:$I$327,0),MATCH(F_Outputs!N$2,F_Outputs_Prep!$B$4:$AH$4,0))</f>
        <v>##BLANK</v>
      </c>
      <c r="O303" s="126" t="str">
        <f>INDEX(F_Outputs_Prep!$B$4:$AH$327,MATCH(F_Outputs!$A303&amp;F_Outputs!$B303,F_Outputs_Prep!$I$4:$I$327,0),MATCH(F_Outputs!O$2,F_Outputs_Prep!$B$4:$AH$4,0))</f>
        <v>##BLANK</v>
      </c>
    </row>
    <row r="304" spans="1:15" x14ac:dyDescent="0.4">
      <c r="A304" s="89" t="s">
        <v>124</v>
      </c>
      <c r="B304" s="89" t="s">
        <v>528</v>
      </c>
      <c r="C304" s="89" t="s">
        <v>529</v>
      </c>
      <c r="D304" s="89" t="s">
        <v>76</v>
      </c>
      <c r="E304" s="89" t="s">
        <v>77</v>
      </c>
      <c r="F304" s="126" t="str">
        <f>INDEX(F_Outputs_Prep!$B$4:$AH$327,MATCH(F_Outputs!$A304&amp;F_Outputs!$B304,F_Outputs_Prep!$I$4:$I$327,0),MATCH(F_Outputs!F$2,F_Outputs_Prep!$B$4:$AH$4,0))</f>
        <v>##BLANK</v>
      </c>
      <c r="G304" s="126" t="str">
        <f>INDEX(F_Outputs_Prep!$B$4:$AH$327,MATCH(F_Outputs!$A304&amp;F_Outputs!$B304,F_Outputs_Prep!$I$4:$I$327,0),MATCH(F_Outputs!G$2,F_Outputs_Prep!$B$4:$AH$4,0))</f>
        <v>##BLANK</v>
      </c>
      <c r="H304" s="126" t="str">
        <f>INDEX(F_Outputs_Prep!$B$4:$AH$327,MATCH(F_Outputs!$A304&amp;F_Outputs!$B304,F_Outputs_Prep!$I$4:$I$327,0),MATCH(F_Outputs!H$2,F_Outputs_Prep!$B$4:$AH$4,0))</f>
        <v>##BLANK</v>
      </c>
      <c r="I304" s="126" t="str">
        <f>INDEX(F_Outputs_Prep!$B$4:$AH$327,MATCH(F_Outputs!$A304&amp;F_Outputs!$B304,F_Outputs_Prep!$I$4:$I$327,0),MATCH(F_Outputs!I$2,F_Outputs_Prep!$B$4:$AH$4,0))</f>
        <v>##BLANK</v>
      </c>
      <c r="J304" s="126" t="str">
        <f>INDEX(F_Outputs_Prep!$B$4:$AH$327,MATCH(F_Outputs!$A304&amp;F_Outputs!$B304,F_Outputs_Prep!$I$4:$I$327,0),MATCH(F_Outputs!J$2,F_Outputs_Prep!$B$4:$AH$4,0))</f>
        <v>##BLANK</v>
      </c>
      <c r="K304" s="126" t="str">
        <f>INDEX(F_Outputs_Prep!$B$4:$AH$327,MATCH(F_Outputs!$A304&amp;F_Outputs!$B304,F_Outputs_Prep!$I$4:$I$327,0),MATCH(F_Outputs!K$2,F_Outputs_Prep!$B$4:$AH$4,0))</f>
        <v>##BLANK</v>
      </c>
      <c r="L304" s="126" t="str">
        <f>INDEX(F_Outputs_Prep!$B$4:$AH$327,MATCH(F_Outputs!$A304&amp;F_Outputs!$B304,F_Outputs_Prep!$I$4:$I$327,0),MATCH(F_Outputs!L$2,F_Outputs_Prep!$B$4:$AH$4,0))</f>
        <v>##BLANK</v>
      </c>
      <c r="M304" s="126" t="str">
        <f>INDEX(F_Outputs_Prep!$B$4:$AH$327,MATCH(F_Outputs!$A304&amp;F_Outputs!$B304,F_Outputs_Prep!$I$4:$I$327,0),MATCH(F_Outputs!M$2,F_Outputs_Prep!$B$4:$AH$4,0))</f>
        <v>##BLANK</v>
      </c>
      <c r="N304" s="126" t="str">
        <f>INDEX(F_Outputs_Prep!$B$4:$AH$327,MATCH(F_Outputs!$A304&amp;F_Outputs!$B304,F_Outputs_Prep!$I$4:$I$327,0),MATCH(F_Outputs!N$2,F_Outputs_Prep!$B$4:$AH$4,0))</f>
        <v>##BLANK</v>
      </c>
      <c r="O304" s="126" t="str">
        <f>INDEX(F_Outputs_Prep!$B$4:$AH$327,MATCH(F_Outputs!$A304&amp;F_Outputs!$B304,F_Outputs_Prep!$I$4:$I$327,0),MATCH(F_Outputs!O$2,F_Outputs_Prep!$B$4:$AH$4,0))</f>
        <v>##BLANK</v>
      </c>
    </row>
    <row r="305" spans="1:15" x14ac:dyDescent="0.4">
      <c r="A305" s="89" t="s">
        <v>124</v>
      </c>
      <c r="B305" s="89" t="s">
        <v>530</v>
      </c>
      <c r="C305" s="89" t="s">
        <v>261</v>
      </c>
      <c r="D305" s="89" t="s">
        <v>76</v>
      </c>
      <c r="E305" s="89" t="s">
        <v>77</v>
      </c>
      <c r="F305" s="126" t="str">
        <f>INDEX(F_Outputs_Prep!$B$4:$AH$327,MATCH(F_Outputs!$A305&amp;F_Outputs!$B305,F_Outputs_Prep!$I$4:$I$327,0),MATCH(F_Outputs!F$2,F_Outputs_Prep!$B$4:$AH$4,0))</f>
        <v>##BLANK</v>
      </c>
      <c r="G305" s="126" t="str">
        <f>INDEX(F_Outputs_Prep!$B$4:$AH$327,MATCH(F_Outputs!$A305&amp;F_Outputs!$B305,F_Outputs_Prep!$I$4:$I$327,0),MATCH(F_Outputs!G$2,F_Outputs_Prep!$B$4:$AH$4,0))</f>
        <v>##BLANK</v>
      </c>
      <c r="H305" s="126" t="str">
        <f>INDEX(F_Outputs_Prep!$B$4:$AH$327,MATCH(F_Outputs!$A305&amp;F_Outputs!$B305,F_Outputs_Prep!$I$4:$I$327,0),MATCH(F_Outputs!H$2,F_Outputs_Prep!$B$4:$AH$4,0))</f>
        <v>##BLANK</v>
      </c>
      <c r="I305" s="126" t="str">
        <f>INDEX(F_Outputs_Prep!$B$4:$AH$327,MATCH(F_Outputs!$A305&amp;F_Outputs!$B305,F_Outputs_Prep!$I$4:$I$327,0),MATCH(F_Outputs!I$2,F_Outputs_Prep!$B$4:$AH$4,0))</f>
        <v>##BLANK</v>
      </c>
      <c r="J305" s="126" t="str">
        <f>INDEX(F_Outputs_Prep!$B$4:$AH$327,MATCH(F_Outputs!$A305&amp;F_Outputs!$B305,F_Outputs_Prep!$I$4:$I$327,0),MATCH(F_Outputs!J$2,F_Outputs_Prep!$B$4:$AH$4,0))</f>
        <v>##BLANK</v>
      </c>
      <c r="K305" s="126" t="str">
        <f>INDEX(F_Outputs_Prep!$B$4:$AH$327,MATCH(F_Outputs!$A305&amp;F_Outputs!$B305,F_Outputs_Prep!$I$4:$I$327,0),MATCH(F_Outputs!K$2,F_Outputs_Prep!$B$4:$AH$4,0))</f>
        <v>##BLANK</v>
      </c>
      <c r="L305" s="126" t="str">
        <f>INDEX(F_Outputs_Prep!$B$4:$AH$327,MATCH(F_Outputs!$A305&amp;F_Outputs!$B305,F_Outputs_Prep!$I$4:$I$327,0),MATCH(F_Outputs!L$2,F_Outputs_Prep!$B$4:$AH$4,0))</f>
        <v>##BLANK</v>
      </c>
      <c r="M305" s="126" t="str">
        <f>INDEX(F_Outputs_Prep!$B$4:$AH$327,MATCH(F_Outputs!$A305&amp;F_Outputs!$B305,F_Outputs_Prep!$I$4:$I$327,0),MATCH(F_Outputs!M$2,F_Outputs_Prep!$B$4:$AH$4,0))</f>
        <v>##BLANK</v>
      </c>
      <c r="N305" s="126" t="str">
        <f>INDEX(F_Outputs_Prep!$B$4:$AH$327,MATCH(F_Outputs!$A305&amp;F_Outputs!$B305,F_Outputs_Prep!$I$4:$I$327,0),MATCH(F_Outputs!N$2,F_Outputs_Prep!$B$4:$AH$4,0))</f>
        <v>##BLANK</v>
      </c>
      <c r="O305" s="126" t="str">
        <f>INDEX(F_Outputs_Prep!$B$4:$AH$327,MATCH(F_Outputs!$A305&amp;F_Outputs!$B305,F_Outputs_Prep!$I$4:$I$327,0),MATCH(F_Outputs!O$2,F_Outputs_Prep!$B$4:$AH$4,0))</f>
        <v>##BLANK</v>
      </c>
    </row>
    <row r="306" spans="1:15" x14ac:dyDescent="0.4">
      <c r="A306" s="89" t="s">
        <v>124</v>
      </c>
      <c r="B306" s="89" t="s">
        <v>531</v>
      </c>
      <c r="C306" s="89" t="s">
        <v>532</v>
      </c>
      <c r="D306" s="89" t="s">
        <v>76</v>
      </c>
      <c r="E306" s="89" t="s">
        <v>77</v>
      </c>
      <c r="F306" s="126" t="str">
        <f>INDEX(F_Outputs_Prep!$B$4:$AH$327,MATCH(F_Outputs!$A306&amp;F_Outputs!$B306,F_Outputs_Prep!$I$4:$I$327,0),MATCH(F_Outputs!F$2,F_Outputs_Prep!$B$4:$AH$4,0))</f>
        <v>##BLANK</v>
      </c>
      <c r="G306" s="126" t="str">
        <f>INDEX(F_Outputs_Prep!$B$4:$AH$327,MATCH(F_Outputs!$A306&amp;F_Outputs!$B306,F_Outputs_Prep!$I$4:$I$327,0),MATCH(F_Outputs!G$2,F_Outputs_Prep!$B$4:$AH$4,0))</f>
        <v>##BLANK</v>
      </c>
      <c r="H306" s="126" t="str">
        <f>INDEX(F_Outputs_Prep!$B$4:$AH$327,MATCH(F_Outputs!$A306&amp;F_Outputs!$B306,F_Outputs_Prep!$I$4:$I$327,0),MATCH(F_Outputs!H$2,F_Outputs_Prep!$B$4:$AH$4,0))</f>
        <v>##BLANK</v>
      </c>
      <c r="I306" s="126" t="str">
        <f>INDEX(F_Outputs_Prep!$B$4:$AH$327,MATCH(F_Outputs!$A306&amp;F_Outputs!$B306,F_Outputs_Prep!$I$4:$I$327,0),MATCH(F_Outputs!I$2,F_Outputs_Prep!$B$4:$AH$4,0))</f>
        <v>##BLANK</v>
      </c>
      <c r="J306" s="126" t="str">
        <f>INDEX(F_Outputs_Prep!$B$4:$AH$327,MATCH(F_Outputs!$A306&amp;F_Outputs!$B306,F_Outputs_Prep!$I$4:$I$327,0),MATCH(F_Outputs!J$2,F_Outputs_Prep!$B$4:$AH$4,0))</f>
        <v>##BLANK</v>
      </c>
      <c r="K306" s="126" t="str">
        <f>INDEX(F_Outputs_Prep!$B$4:$AH$327,MATCH(F_Outputs!$A306&amp;F_Outputs!$B306,F_Outputs_Prep!$I$4:$I$327,0),MATCH(F_Outputs!K$2,F_Outputs_Prep!$B$4:$AH$4,0))</f>
        <v>##BLANK</v>
      </c>
      <c r="L306" s="126" t="str">
        <f>INDEX(F_Outputs_Prep!$B$4:$AH$327,MATCH(F_Outputs!$A306&amp;F_Outputs!$B306,F_Outputs_Prep!$I$4:$I$327,0),MATCH(F_Outputs!L$2,F_Outputs_Prep!$B$4:$AH$4,0))</f>
        <v>##BLANK</v>
      </c>
      <c r="M306" s="126" t="str">
        <f>INDEX(F_Outputs_Prep!$B$4:$AH$327,MATCH(F_Outputs!$A306&amp;F_Outputs!$B306,F_Outputs_Prep!$I$4:$I$327,0),MATCH(F_Outputs!M$2,F_Outputs_Prep!$B$4:$AH$4,0))</f>
        <v>##BLANK</v>
      </c>
      <c r="N306" s="126" t="str">
        <f>INDEX(F_Outputs_Prep!$B$4:$AH$327,MATCH(F_Outputs!$A306&amp;F_Outputs!$B306,F_Outputs_Prep!$I$4:$I$327,0),MATCH(F_Outputs!N$2,F_Outputs_Prep!$B$4:$AH$4,0))</f>
        <v>##BLANK</v>
      </c>
      <c r="O306" s="126" t="str">
        <f>INDEX(F_Outputs_Prep!$B$4:$AH$327,MATCH(F_Outputs!$A306&amp;F_Outputs!$B306,F_Outputs_Prep!$I$4:$I$327,0),MATCH(F_Outputs!O$2,F_Outputs_Prep!$B$4:$AH$4,0))</f>
        <v>##BLANK</v>
      </c>
    </row>
    <row r="307" spans="1:15" x14ac:dyDescent="0.4">
      <c r="A307" s="89" t="s">
        <v>124</v>
      </c>
      <c r="B307" s="89" t="s">
        <v>533</v>
      </c>
      <c r="C307" s="89" t="s">
        <v>262</v>
      </c>
      <c r="D307" s="89" t="s">
        <v>91</v>
      </c>
      <c r="E307" s="89" t="s">
        <v>77</v>
      </c>
      <c r="F307" s="126" t="str">
        <f>INDEX(F_Outputs_Prep!$B$4:$AH$327,MATCH(F_Outputs!$A307&amp;F_Outputs!$B307,F_Outputs_Prep!$I$4:$I$327,0),MATCH(F_Outputs!F$2,F_Outputs_Prep!$B$4:$AH$4,0))</f>
        <v>##BLANK</v>
      </c>
      <c r="G307" s="126" t="str">
        <f>INDEX(F_Outputs_Prep!$B$4:$AH$327,MATCH(F_Outputs!$A307&amp;F_Outputs!$B307,F_Outputs_Prep!$I$4:$I$327,0),MATCH(F_Outputs!G$2,F_Outputs_Prep!$B$4:$AH$4,0))</f>
        <v>##BLANK</v>
      </c>
      <c r="H307" s="126" t="str">
        <f>INDEX(F_Outputs_Prep!$B$4:$AH$327,MATCH(F_Outputs!$A307&amp;F_Outputs!$B307,F_Outputs_Prep!$I$4:$I$327,0),MATCH(F_Outputs!H$2,F_Outputs_Prep!$B$4:$AH$4,0))</f>
        <v>##BLANK</v>
      </c>
      <c r="I307" s="126" t="str">
        <f>INDEX(F_Outputs_Prep!$B$4:$AH$327,MATCH(F_Outputs!$A307&amp;F_Outputs!$B307,F_Outputs_Prep!$I$4:$I$327,0),MATCH(F_Outputs!I$2,F_Outputs_Prep!$B$4:$AH$4,0))</f>
        <v>##BLANK</v>
      </c>
      <c r="J307" s="126" t="str">
        <f>INDEX(F_Outputs_Prep!$B$4:$AH$327,MATCH(F_Outputs!$A307&amp;F_Outputs!$B307,F_Outputs_Prep!$I$4:$I$327,0),MATCH(F_Outputs!J$2,F_Outputs_Prep!$B$4:$AH$4,0))</f>
        <v>##BLANK</v>
      </c>
      <c r="K307" s="126" t="str">
        <f>INDEX(F_Outputs_Prep!$B$4:$AH$327,MATCH(F_Outputs!$A307&amp;F_Outputs!$B307,F_Outputs_Prep!$I$4:$I$327,0),MATCH(F_Outputs!K$2,F_Outputs_Prep!$B$4:$AH$4,0))</f>
        <v>##BLANK</v>
      </c>
      <c r="L307" s="126" t="str">
        <f>INDEX(F_Outputs_Prep!$B$4:$AH$327,MATCH(F_Outputs!$A307&amp;F_Outputs!$B307,F_Outputs_Prep!$I$4:$I$327,0),MATCH(F_Outputs!L$2,F_Outputs_Prep!$B$4:$AH$4,0))</f>
        <v>##BLANK</v>
      </c>
      <c r="M307" s="126" t="str">
        <f>INDEX(F_Outputs_Prep!$B$4:$AH$327,MATCH(F_Outputs!$A307&amp;F_Outputs!$B307,F_Outputs_Prep!$I$4:$I$327,0),MATCH(F_Outputs!M$2,F_Outputs_Prep!$B$4:$AH$4,0))</f>
        <v>##BLANK</v>
      </c>
      <c r="N307" s="126" t="str">
        <f>INDEX(F_Outputs_Prep!$B$4:$AH$327,MATCH(F_Outputs!$A307&amp;F_Outputs!$B307,F_Outputs_Prep!$I$4:$I$327,0),MATCH(F_Outputs!N$2,F_Outputs_Prep!$B$4:$AH$4,0))</f>
        <v>##BLANK</v>
      </c>
      <c r="O307" s="126" t="str">
        <f>INDEX(F_Outputs_Prep!$B$4:$AH$327,MATCH(F_Outputs!$A307&amp;F_Outputs!$B307,F_Outputs_Prep!$I$4:$I$327,0),MATCH(F_Outputs!O$2,F_Outputs_Prep!$B$4:$AH$4,0))</f>
        <v>##BLANK</v>
      </c>
    </row>
    <row r="308" spans="1:15" x14ac:dyDescent="0.4">
      <c r="A308" s="89" t="s">
        <v>124</v>
      </c>
      <c r="B308" s="89" t="s">
        <v>534</v>
      </c>
      <c r="C308" s="89" t="s">
        <v>535</v>
      </c>
      <c r="D308" s="89" t="s">
        <v>527</v>
      </c>
      <c r="E308" s="89" t="s">
        <v>77</v>
      </c>
      <c r="F308" s="126" t="str">
        <f>INDEX(F_Outputs_Prep!$B$4:$AH$327,MATCH(F_Outputs!$A308&amp;F_Outputs!$B308,F_Outputs_Prep!$I$4:$I$327,0),MATCH(F_Outputs!F$2,F_Outputs_Prep!$B$4:$AH$4,0))</f>
        <v>##BLANK</v>
      </c>
      <c r="G308" s="126" t="str">
        <f>INDEX(F_Outputs_Prep!$B$4:$AH$327,MATCH(F_Outputs!$A308&amp;F_Outputs!$B308,F_Outputs_Prep!$I$4:$I$327,0),MATCH(F_Outputs!G$2,F_Outputs_Prep!$B$4:$AH$4,0))</f>
        <v>##BLANK</v>
      </c>
      <c r="H308" s="126" t="str">
        <f>INDEX(F_Outputs_Prep!$B$4:$AH$327,MATCH(F_Outputs!$A308&amp;F_Outputs!$B308,F_Outputs_Prep!$I$4:$I$327,0),MATCH(F_Outputs!H$2,F_Outputs_Prep!$B$4:$AH$4,0))</f>
        <v>##BLANK</v>
      </c>
      <c r="I308" s="126" t="str">
        <f>INDEX(F_Outputs_Prep!$B$4:$AH$327,MATCH(F_Outputs!$A308&amp;F_Outputs!$B308,F_Outputs_Prep!$I$4:$I$327,0),MATCH(F_Outputs!I$2,F_Outputs_Prep!$B$4:$AH$4,0))</f>
        <v>##BLANK</v>
      </c>
      <c r="J308" s="126" t="str">
        <f>INDEX(F_Outputs_Prep!$B$4:$AH$327,MATCH(F_Outputs!$A308&amp;F_Outputs!$B308,F_Outputs_Prep!$I$4:$I$327,0),MATCH(F_Outputs!J$2,F_Outputs_Prep!$B$4:$AH$4,0))</f>
        <v>##BLANK</v>
      </c>
      <c r="K308" s="126" t="str">
        <f>INDEX(F_Outputs_Prep!$B$4:$AH$327,MATCH(F_Outputs!$A308&amp;F_Outputs!$B308,F_Outputs_Prep!$I$4:$I$327,0),MATCH(F_Outputs!K$2,F_Outputs_Prep!$B$4:$AH$4,0))</f>
        <v>##BLANK</v>
      </c>
      <c r="L308" s="126" t="str">
        <f>INDEX(F_Outputs_Prep!$B$4:$AH$327,MATCH(F_Outputs!$A308&amp;F_Outputs!$B308,F_Outputs_Prep!$I$4:$I$327,0),MATCH(F_Outputs!L$2,F_Outputs_Prep!$B$4:$AH$4,0))</f>
        <v>##BLANK</v>
      </c>
      <c r="M308" s="126" t="str">
        <f>INDEX(F_Outputs_Prep!$B$4:$AH$327,MATCH(F_Outputs!$A308&amp;F_Outputs!$B308,F_Outputs_Prep!$I$4:$I$327,0),MATCH(F_Outputs!M$2,F_Outputs_Prep!$B$4:$AH$4,0))</f>
        <v>##BLANK</v>
      </c>
      <c r="N308" s="126" t="str">
        <f>INDEX(F_Outputs_Prep!$B$4:$AH$327,MATCH(F_Outputs!$A308&amp;F_Outputs!$B308,F_Outputs_Prep!$I$4:$I$327,0),MATCH(F_Outputs!N$2,F_Outputs_Prep!$B$4:$AH$4,0))</f>
        <v>##BLANK</v>
      </c>
      <c r="O308" s="126" t="str">
        <f>INDEX(F_Outputs_Prep!$B$4:$AH$327,MATCH(F_Outputs!$A308&amp;F_Outputs!$B308,F_Outputs_Prep!$I$4:$I$327,0),MATCH(F_Outputs!O$2,F_Outputs_Prep!$B$4:$AH$4,0))</f>
        <v>##BLANK</v>
      </c>
    </row>
    <row r="309" spans="1:15" x14ac:dyDescent="0.4">
      <c r="A309" s="89" t="s">
        <v>124</v>
      </c>
      <c r="B309" s="89" t="s">
        <v>536</v>
      </c>
      <c r="C309" s="89" t="s">
        <v>537</v>
      </c>
      <c r="D309" s="89" t="s">
        <v>76</v>
      </c>
      <c r="E309" s="89" t="s">
        <v>77</v>
      </c>
      <c r="F309" s="126" t="str">
        <f>INDEX(F_Outputs_Prep!$B$4:$AH$327,MATCH(F_Outputs!$A309&amp;F_Outputs!$B309,F_Outputs_Prep!$I$4:$I$327,0),MATCH(F_Outputs!F$2,F_Outputs_Prep!$B$4:$AH$4,0))</f>
        <v>##BLANK</v>
      </c>
      <c r="G309" s="126" t="str">
        <f>INDEX(F_Outputs_Prep!$B$4:$AH$327,MATCH(F_Outputs!$A309&amp;F_Outputs!$B309,F_Outputs_Prep!$I$4:$I$327,0),MATCH(F_Outputs!G$2,F_Outputs_Prep!$B$4:$AH$4,0))</f>
        <v>##BLANK</v>
      </c>
      <c r="H309" s="126" t="str">
        <f>INDEX(F_Outputs_Prep!$B$4:$AH$327,MATCH(F_Outputs!$A309&amp;F_Outputs!$B309,F_Outputs_Prep!$I$4:$I$327,0),MATCH(F_Outputs!H$2,F_Outputs_Prep!$B$4:$AH$4,0))</f>
        <v>##BLANK</v>
      </c>
      <c r="I309" s="126" t="str">
        <f>INDEX(F_Outputs_Prep!$B$4:$AH$327,MATCH(F_Outputs!$A309&amp;F_Outputs!$B309,F_Outputs_Prep!$I$4:$I$327,0),MATCH(F_Outputs!I$2,F_Outputs_Prep!$B$4:$AH$4,0))</f>
        <v>##BLANK</v>
      </c>
      <c r="J309" s="126" t="str">
        <f>INDEX(F_Outputs_Prep!$B$4:$AH$327,MATCH(F_Outputs!$A309&amp;F_Outputs!$B309,F_Outputs_Prep!$I$4:$I$327,0),MATCH(F_Outputs!J$2,F_Outputs_Prep!$B$4:$AH$4,0))</f>
        <v>##BLANK</v>
      </c>
      <c r="K309" s="126" t="str">
        <f>INDEX(F_Outputs_Prep!$B$4:$AH$327,MATCH(F_Outputs!$A309&amp;F_Outputs!$B309,F_Outputs_Prep!$I$4:$I$327,0),MATCH(F_Outputs!K$2,F_Outputs_Prep!$B$4:$AH$4,0))</f>
        <v>##BLANK</v>
      </c>
      <c r="L309" s="126" t="str">
        <f>INDEX(F_Outputs_Prep!$B$4:$AH$327,MATCH(F_Outputs!$A309&amp;F_Outputs!$B309,F_Outputs_Prep!$I$4:$I$327,0),MATCH(F_Outputs!L$2,F_Outputs_Prep!$B$4:$AH$4,0))</f>
        <v>##BLANK</v>
      </c>
      <c r="M309" s="126" t="str">
        <f>INDEX(F_Outputs_Prep!$B$4:$AH$327,MATCH(F_Outputs!$A309&amp;F_Outputs!$B309,F_Outputs_Prep!$I$4:$I$327,0),MATCH(F_Outputs!M$2,F_Outputs_Prep!$B$4:$AH$4,0))</f>
        <v>##BLANK</v>
      </c>
      <c r="N309" s="126" t="str">
        <f>INDEX(F_Outputs_Prep!$B$4:$AH$327,MATCH(F_Outputs!$A309&amp;F_Outputs!$B309,F_Outputs_Prep!$I$4:$I$327,0),MATCH(F_Outputs!N$2,F_Outputs_Prep!$B$4:$AH$4,0))</f>
        <v>##BLANK</v>
      </c>
      <c r="O309" s="126" t="str">
        <f>INDEX(F_Outputs_Prep!$B$4:$AH$327,MATCH(F_Outputs!$A309&amp;F_Outputs!$B309,F_Outputs_Prep!$I$4:$I$327,0),MATCH(F_Outputs!O$2,F_Outputs_Prep!$B$4:$AH$4,0))</f>
        <v>##BLANK</v>
      </c>
    </row>
    <row r="310" spans="1:15" x14ac:dyDescent="0.4">
      <c r="A310" s="89" t="s">
        <v>124</v>
      </c>
      <c r="B310" s="89" t="s">
        <v>538</v>
      </c>
      <c r="C310" s="89" t="s">
        <v>539</v>
      </c>
      <c r="D310" s="89" t="s">
        <v>76</v>
      </c>
      <c r="E310" s="89" t="s">
        <v>77</v>
      </c>
      <c r="F310" s="126" t="str">
        <f>INDEX(F_Outputs_Prep!$B$4:$AH$327,MATCH(F_Outputs!$A310&amp;F_Outputs!$B310,F_Outputs_Prep!$I$4:$I$327,0),MATCH(F_Outputs!F$2,F_Outputs_Prep!$B$4:$AH$4,0))</f>
        <v>##BLANK</v>
      </c>
      <c r="G310" s="126" t="str">
        <f>INDEX(F_Outputs_Prep!$B$4:$AH$327,MATCH(F_Outputs!$A310&amp;F_Outputs!$B310,F_Outputs_Prep!$I$4:$I$327,0),MATCH(F_Outputs!G$2,F_Outputs_Prep!$B$4:$AH$4,0))</f>
        <v>##BLANK</v>
      </c>
      <c r="H310" s="126" t="str">
        <f>INDEX(F_Outputs_Prep!$B$4:$AH$327,MATCH(F_Outputs!$A310&amp;F_Outputs!$B310,F_Outputs_Prep!$I$4:$I$327,0),MATCH(F_Outputs!H$2,F_Outputs_Prep!$B$4:$AH$4,0))</f>
        <v>##BLANK</v>
      </c>
      <c r="I310" s="126" t="str">
        <f>INDEX(F_Outputs_Prep!$B$4:$AH$327,MATCH(F_Outputs!$A310&amp;F_Outputs!$B310,F_Outputs_Prep!$I$4:$I$327,0),MATCH(F_Outputs!I$2,F_Outputs_Prep!$B$4:$AH$4,0))</f>
        <v>##BLANK</v>
      </c>
      <c r="J310" s="126" t="str">
        <f>INDEX(F_Outputs_Prep!$B$4:$AH$327,MATCH(F_Outputs!$A310&amp;F_Outputs!$B310,F_Outputs_Prep!$I$4:$I$327,0),MATCH(F_Outputs!J$2,F_Outputs_Prep!$B$4:$AH$4,0))</f>
        <v>##BLANK</v>
      </c>
      <c r="K310" s="126" t="str">
        <f>INDEX(F_Outputs_Prep!$B$4:$AH$327,MATCH(F_Outputs!$A310&amp;F_Outputs!$B310,F_Outputs_Prep!$I$4:$I$327,0),MATCH(F_Outputs!K$2,F_Outputs_Prep!$B$4:$AH$4,0))</f>
        <v>##BLANK</v>
      </c>
      <c r="L310" s="126" t="str">
        <f>INDEX(F_Outputs_Prep!$B$4:$AH$327,MATCH(F_Outputs!$A310&amp;F_Outputs!$B310,F_Outputs_Prep!$I$4:$I$327,0),MATCH(F_Outputs!L$2,F_Outputs_Prep!$B$4:$AH$4,0))</f>
        <v>##BLANK</v>
      </c>
      <c r="M310" s="126" t="str">
        <f>INDEX(F_Outputs_Prep!$B$4:$AH$327,MATCH(F_Outputs!$A310&amp;F_Outputs!$B310,F_Outputs_Prep!$I$4:$I$327,0),MATCH(F_Outputs!M$2,F_Outputs_Prep!$B$4:$AH$4,0))</f>
        <v>##BLANK</v>
      </c>
      <c r="N310" s="126" t="str">
        <f>INDEX(F_Outputs_Prep!$B$4:$AH$327,MATCH(F_Outputs!$A310&amp;F_Outputs!$B310,F_Outputs_Prep!$I$4:$I$327,0),MATCH(F_Outputs!N$2,F_Outputs_Prep!$B$4:$AH$4,0))</f>
        <v>##BLANK</v>
      </c>
      <c r="O310" s="126" t="str">
        <f>INDEX(F_Outputs_Prep!$B$4:$AH$327,MATCH(F_Outputs!$A310&amp;F_Outputs!$B310,F_Outputs_Prep!$I$4:$I$327,0),MATCH(F_Outputs!O$2,F_Outputs_Prep!$B$4:$AH$4,0))</f>
        <v>##BLANK</v>
      </c>
    </row>
    <row r="311" spans="1:15" x14ac:dyDescent="0.4">
      <c r="A311" s="89" t="s">
        <v>124</v>
      </c>
      <c r="B311" s="89" t="s">
        <v>162</v>
      </c>
      <c r="C311" s="89" t="s">
        <v>554</v>
      </c>
      <c r="D311" s="89" t="s">
        <v>76</v>
      </c>
      <c r="E311" s="89" t="s">
        <v>77</v>
      </c>
      <c r="F311" s="126" t="str">
        <f>INDEX(F_Outputs_Prep!$B$4:$AH$327,MATCH(F_Outputs!$A311&amp;F_Outputs!$B311,F_Outputs_Prep!$I$4:$I$327,0),MATCH(F_Outputs!F$2,F_Outputs_Prep!$B$4:$AH$4,0))</f>
        <v>##BLANK</v>
      </c>
      <c r="G311" s="126" t="str">
        <f>INDEX(F_Outputs_Prep!$B$4:$AH$327,MATCH(F_Outputs!$A311&amp;F_Outputs!$B311,F_Outputs_Prep!$I$4:$I$327,0),MATCH(F_Outputs!G$2,F_Outputs_Prep!$B$4:$AH$4,0))</f>
        <v>##BLANK</v>
      </c>
      <c r="H311" s="126" t="str">
        <f>INDEX(F_Outputs_Prep!$B$4:$AH$327,MATCH(F_Outputs!$A311&amp;F_Outputs!$B311,F_Outputs_Prep!$I$4:$I$327,0),MATCH(F_Outputs!H$2,F_Outputs_Prep!$B$4:$AH$4,0))</f>
        <v>##BLANK</v>
      </c>
      <c r="I311" s="126" t="str">
        <f>INDEX(F_Outputs_Prep!$B$4:$AH$327,MATCH(F_Outputs!$A311&amp;F_Outputs!$B311,F_Outputs_Prep!$I$4:$I$327,0),MATCH(F_Outputs!I$2,F_Outputs_Prep!$B$4:$AH$4,0))</f>
        <v>##BLANK</v>
      </c>
      <c r="J311" s="126" t="str">
        <f>INDEX(F_Outputs_Prep!$B$4:$AH$327,MATCH(F_Outputs!$A311&amp;F_Outputs!$B311,F_Outputs_Prep!$I$4:$I$327,0),MATCH(F_Outputs!J$2,F_Outputs_Prep!$B$4:$AH$4,0))</f>
        <v>##BLANK</v>
      </c>
      <c r="K311" s="126" t="str">
        <f>INDEX(F_Outputs_Prep!$B$4:$AH$327,MATCH(F_Outputs!$A311&amp;F_Outputs!$B311,F_Outputs_Prep!$I$4:$I$327,0),MATCH(F_Outputs!K$2,F_Outputs_Prep!$B$4:$AH$4,0))</f>
        <v>##BLANK</v>
      </c>
      <c r="L311" s="126" t="str">
        <f>INDEX(F_Outputs_Prep!$B$4:$AH$327,MATCH(F_Outputs!$A311&amp;F_Outputs!$B311,F_Outputs_Prep!$I$4:$I$327,0),MATCH(F_Outputs!L$2,F_Outputs_Prep!$B$4:$AH$4,0))</f>
        <v>##BLANK</v>
      </c>
      <c r="M311" s="126" t="str">
        <f>INDEX(F_Outputs_Prep!$B$4:$AH$327,MATCH(F_Outputs!$A311&amp;F_Outputs!$B311,F_Outputs_Prep!$I$4:$I$327,0),MATCH(F_Outputs!M$2,F_Outputs_Prep!$B$4:$AH$4,0))</f>
        <v>##BLANK</v>
      </c>
      <c r="N311" s="126" t="str">
        <f>INDEX(F_Outputs_Prep!$B$4:$AH$327,MATCH(F_Outputs!$A311&amp;F_Outputs!$B311,F_Outputs_Prep!$I$4:$I$327,0),MATCH(F_Outputs!N$2,F_Outputs_Prep!$B$4:$AH$4,0))</f>
        <v>##BLANK</v>
      </c>
      <c r="O311" s="126" t="str">
        <f>INDEX(F_Outputs_Prep!$B$4:$AH$327,MATCH(F_Outputs!$A311&amp;F_Outputs!$B311,F_Outputs_Prep!$I$4:$I$327,0),MATCH(F_Outputs!O$2,F_Outputs_Prep!$B$4:$AH$4,0))</f>
        <v>##BLANK</v>
      </c>
    </row>
    <row r="312" spans="1:15" x14ac:dyDescent="0.4">
      <c r="A312" s="89" t="s">
        <v>124</v>
      </c>
      <c r="B312" s="89" t="s">
        <v>172</v>
      </c>
      <c r="C312" s="89" t="s">
        <v>544</v>
      </c>
      <c r="D312" s="89" t="s">
        <v>76</v>
      </c>
      <c r="E312" s="89" t="s">
        <v>77</v>
      </c>
      <c r="F312" s="126" t="str">
        <f>INDEX(F_Outputs_Prep!$B$4:$AH$327,MATCH(F_Outputs!$A312&amp;F_Outputs!$B312,F_Outputs_Prep!$I$4:$I$327,0),MATCH(F_Outputs!F$2,F_Outputs_Prep!$B$4:$AH$4,0))</f>
        <v>##BLANK</v>
      </c>
      <c r="G312" s="126" t="str">
        <f>INDEX(F_Outputs_Prep!$B$4:$AH$327,MATCH(F_Outputs!$A312&amp;F_Outputs!$B312,F_Outputs_Prep!$I$4:$I$327,0),MATCH(F_Outputs!G$2,F_Outputs_Prep!$B$4:$AH$4,0))</f>
        <v>##BLANK</v>
      </c>
      <c r="H312" s="126" t="str">
        <f>INDEX(F_Outputs_Prep!$B$4:$AH$327,MATCH(F_Outputs!$A312&amp;F_Outputs!$B312,F_Outputs_Prep!$I$4:$I$327,0),MATCH(F_Outputs!H$2,F_Outputs_Prep!$B$4:$AH$4,0))</f>
        <v>##BLANK</v>
      </c>
      <c r="I312" s="126" t="str">
        <f>INDEX(F_Outputs_Prep!$B$4:$AH$327,MATCH(F_Outputs!$A312&amp;F_Outputs!$B312,F_Outputs_Prep!$I$4:$I$327,0),MATCH(F_Outputs!I$2,F_Outputs_Prep!$B$4:$AH$4,0))</f>
        <v>##BLANK</v>
      </c>
      <c r="J312" s="126" t="str">
        <f>INDEX(F_Outputs_Prep!$B$4:$AH$327,MATCH(F_Outputs!$A312&amp;F_Outputs!$B312,F_Outputs_Prep!$I$4:$I$327,0),MATCH(F_Outputs!J$2,F_Outputs_Prep!$B$4:$AH$4,0))</f>
        <v>##BLANK</v>
      </c>
      <c r="K312" s="126" t="str">
        <f>INDEX(F_Outputs_Prep!$B$4:$AH$327,MATCH(F_Outputs!$A312&amp;F_Outputs!$B312,F_Outputs_Prep!$I$4:$I$327,0),MATCH(F_Outputs!K$2,F_Outputs_Prep!$B$4:$AH$4,0))</f>
        <v>##BLANK</v>
      </c>
      <c r="L312" s="126" t="str">
        <f>INDEX(F_Outputs_Prep!$B$4:$AH$327,MATCH(F_Outputs!$A312&amp;F_Outputs!$B312,F_Outputs_Prep!$I$4:$I$327,0),MATCH(F_Outputs!L$2,F_Outputs_Prep!$B$4:$AH$4,0))</f>
        <v>##BLANK</v>
      </c>
      <c r="M312" s="126" t="str">
        <f>INDEX(F_Outputs_Prep!$B$4:$AH$327,MATCH(F_Outputs!$A312&amp;F_Outputs!$B312,F_Outputs_Prep!$I$4:$I$327,0),MATCH(F_Outputs!M$2,F_Outputs_Prep!$B$4:$AH$4,0))</f>
        <v>##BLANK</v>
      </c>
      <c r="N312" s="126" t="str">
        <f>INDEX(F_Outputs_Prep!$B$4:$AH$327,MATCH(F_Outputs!$A312&amp;F_Outputs!$B312,F_Outputs_Prep!$I$4:$I$327,0),MATCH(F_Outputs!N$2,F_Outputs_Prep!$B$4:$AH$4,0))</f>
        <v>##BLANK</v>
      </c>
      <c r="O312" s="126" t="str">
        <f>INDEX(F_Outputs_Prep!$B$4:$AH$327,MATCH(F_Outputs!$A312&amp;F_Outputs!$B312,F_Outputs_Prep!$I$4:$I$327,0),MATCH(F_Outputs!O$2,F_Outputs_Prep!$B$4:$AH$4,0))</f>
        <v>##BLANK</v>
      </c>
    </row>
    <row r="313" spans="1:15" x14ac:dyDescent="0.4">
      <c r="A313" s="89" t="s">
        <v>124</v>
      </c>
      <c r="B313" s="89" t="s">
        <v>188</v>
      </c>
      <c r="C313" s="89" t="s">
        <v>545</v>
      </c>
      <c r="D313" s="89" t="s">
        <v>76</v>
      </c>
      <c r="E313" s="89" t="s">
        <v>77</v>
      </c>
      <c r="F313" s="129" t="str">
        <f>INDEX(F_Outputs_Prep!$B$4:$AH$327,MATCH(F_Outputs!$A313&amp;F_Outputs!$B313,F_Outputs_Prep!$I$4:$I$327,0),MATCH(F_Outputs!F$2,F_Outputs_Prep!$B$4:$AH$4,0))</f>
        <v>##BLANK</v>
      </c>
      <c r="G313" s="129" t="str">
        <f>INDEX(F_Outputs_Prep!$B$4:$AH$327,MATCH(F_Outputs!$A313&amp;F_Outputs!$B313,F_Outputs_Prep!$I$4:$I$327,0),MATCH(F_Outputs!G$2,F_Outputs_Prep!$B$4:$AH$4,0))</f>
        <v>##BLANK</v>
      </c>
      <c r="H313" s="129" t="str">
        <f>INDEX(F_Outputs_Prep!$B$4:$AH$327,MATCH(F_Outputs!$A313&amp;F_Outputs!$B313,F_Outputs_Prep!$I$4:$I$327,0),MATCH(F_Outputs!H$2,F_Outputs_Prep!$B$4:$AH$4,0))</f>
        <v>##BLANK</v>
      </c>
      <c r="I313" s="129" t="str">
        <f>INDEX(F_Outputs_Prep!$B$4:$AH$327,MATCH(F_Outputs!$A313&amp;F_Outputs!$B313,F_Outputs_Prep!$I$4:$I$327,0),MATCH(F_Outputs!I$2,F_Outputs_Prep!$B$4:$AH$4,0))</f>
        <v>##BLANK</v>
      </c>
      <c r="J313" s="126" t="str">
        <f>INDEX(F_Outputs_Prep!$B$4:$AH$327,MATCH(F_Outputs!$A313&amp;F_Outputs!$B313,F_Outputs_Prep!$I$4:$I$327,0),MATCH(F_Outputs!J$2,F_Outputs_Prep!$B$4:$AH$4,0))</f>
        <v>##BLANK</v>
      </c>
      <c r="K313" s="126" t="str">
        <f>INDEX(F_Outputs_Prep!$B$4:$AH$327,MATCH(F_Outputs!$A313&amp;F_Outputs!$B313,F_Outputs_Prep!$I$4:$I$327,0),MATCH(F_Outputs!K$2,F_Outputs_Prep!$B$4:$AH$4,0))</f>
        <v>##BLANK</v>
      </c>
      <c r="L313" s="126" t="str">
        <f>INDEX(F_Outputs_Prep!$B$4:$AH$327,MATCH(F_Outputs!$A313&amp;F_Outputs!$B313,F_Outputs_Prep!$I$4:$I$327,0),MATCH(F_Outputs!L$2,F_Outputs_Prep!$B$4:$AH$4,0))</f>
        <v>##BLANK</v>
      </c>
      <c r="M313" s="126" t="str">
        <f>INDEX(F_Outputs_Prep!$B$4:$AH$327,MATCH(F_Outputs!$A313&amp;F_Outputs!$B313,F_Outputs_Prep!$I$4:$I$327,0),MATCH(F_Outputs!M$2,F_Outputs_Prep!$B$4:$AH$4,0))</f>
        <v>##BLANK</v>
      </c>
      <c r="N313" s="126" t="str">
        <f>INDEX(F_Outputs_Prep!$B$4:$AH$327,MATCH(F_Outputs!$A313&amp;F_Outputs!$B313,F_Outputs_Prep!$I$4:$I$327,0),MATCH(F_Outputs!N$2,F_Outputs_Prep!$B$4:$AH$4,0))</f>
        <v>##BLANK</v>
      </c>
      <c r="O313" s="126" t="str">
        <f>INDEX(F_Outputs_Prep!$B$4:$AH$327,MATCH(F_Outputs!$A313&amp;F_Outputs!$B313,F_Outputs_Prep!$I$4:$I$327,0),MATCH(F_Outputs!O$2,F_Outputs_Prep!$B$4:$AH$4,0))</f>
        <v>##BLANK</v>
      </c>
    </row>
    <row r="314" spans="1:15" x14ac:dyDescent="0.4">
      <c r="A314" s="89" t="s">
        <v>124</v>
      </c>
      <c r="B314" s="89" t="s">
        <v>198</v>
      </c>
      <c r="C314" s="89" t="s">
        <v>546</v>
      </c>
      <c r="D314" s="89" t="s">
        <v>91</v>
      </c>
      <c r="E314" s="89" t="s">
        <v>77</v>
      </c>
      <c r="F314" s="129" t="str">
        <f>INDEX(F_Outputs_Prep!$B$4:$AH$327,MATCH(F_Outputs!$A314&amp;F_Outputs!$B314,F_Outputs_Prep!$I$4:$I$327,0),MATCH(F_Outputs!F$2,F_Outputs_Prep!$B$4:$AH$4,0))</f>
        <v>##BLANK</v>
      </c>
      <c r="G314" s="129" t="str">
        <f>INDEX(F_Outputs_Prep!$B$4:$AH$327,MATCH(F_Outputs!$A314&amp;F_Outputs!$B314,F_Outputs_Prep!$I$4:$I$327,0),MATCH(F_Outputs!G$2,F_Outputs_Prep!$B$4:$AH$4,0))</f>
        <v>##BLANK</v>
      </c>
      <c r="H314" s="129" t="str">
        <f>INDEX(F_Outputs_Prep!$B$4:$AH$327,MATCH(F_Outputs!$A314&amp;F_Outputs!$B314,F_Outputs_Prep!$I$4:$I$327,0),MATCH(F_Outputs!H$2,F_Outputs_Prep!$B$4:$AH$4,0))</f>
        <v>##BLANK</v>
      </c>
      <c r="I314" s="129" t="str">
        <f>INDEX(F_Outputs_Prep!$B$4:$AH$327,MATCH(F_Outputs!$A314&amp;F_Outputs!$B314,F_Outputs_Prep!$I$4:$I$327,0),MATCH(F_Outputs!I$2,F_Outputs_Prep!$B$4:$AH$4,0))</f>
        <v>##BLANK</v>
      </c>
      <c r="J314" s="126" t="str">
        <f>INDEX(F_Outputs_Prep!$B$4:$AH$327,MATCH(F_Outputs!$A314&amp;F_Outputs!$B314,F_Outputs_Prep!$I$4:$I$327,0),MATCH(F_Outputs!J$2,F_Outputs_Prep!$B$4:$AH$4,0))</f>
        <v>##BLANK</v>
      </c>
      <c r="K314" s="126" t="str">
        <f>INDEX(F_Outputs_Prep!$B$4:$AH$327,MATCH(F_Outputs!$A314&amp;F_Outputs!$B314,F_Outputs_Prep!$I$4:$I$327,0),MATCH(F_Outputs!K$2,F_Outputs_Prep!$B$4:$AH$4,0))</f>
        <v>##BLANK</v>
      </c>
      <c r="L314" s="126" t="str">
        <f>INDEX(F_Outputs_Prep!$B$4:$AH$327,MATCH(F_Outputs!$A314&amp;F_Outputs!$B314,F_Outputs_Prep!$I$4:$I$327,0),MATCH(F_Outputs!L$2,F_Outputs_Prep!$B$4:$AH$4,0))</f>
        <v>##BLANK</v>
      </c>
      <c r="M314" s="126" t="str">
        <f>INDEX(F_Outputs_Prep!$B$4:$AH$327,MATCH(F_Outputs!$A314&amp;F_Outputs!$B314,F_Outputs_Prep!$I$4:$I$327,0),MATCH(F_Outputs!M$2,F_Outputs_Prep!$B$4:$AH$4,0))</f>
        <v>##BLANK</v>
      </c>
      <c r="N314" s="126" t="str">
        <f>INDEX(F_Outputs_Prep!$B$4:$AH$327,MATCH(F_Outputs!$A314&amp;F_Outputs!$B314,F_Outputs_Prep!$I$4:$I$327,0),MATCH(F_Outputs!N$2,F_Outputs_Prep!$B$4:$AH$4,0))</f>
        <v>##BLANK</v>
      </c>
      <c r="O314" s="126" t="str">
        <f>INDEX(F_Outputs_Prep!$B$4:$AH$327,MATCH(F_Outputs!$A314&amp;F_Outputs!$B314,F_Outputs_Prep!$I$4:$I$327,0),MATCH(F_Outputs!O$2,F_Outputs_Prep!$B$4:$AH$4,0))</f>
        <v>##BLANK</v>
      </c>
    </row>
    <row r="315" spans="1:15" x14ac:dyDescent="0.4">
      <c r="A315" s="89" t="s">
        <v>124</v>
      </c>
      <c r="B315" s="89" t="s">
        <v>555</v>
      </c>
      <c r="C315" s="89" t="s">
        <v>556</v>
      </c>
      <c r="D315" s="89" t="s">
        <v>330</v>
      </c>
      <c r="E315" s="89" t="s">
        <v>77</v>
      </c>
      <c r="F315" s="93" t="s">
        <v>557</v>
      </c>
      <c r="G315" s="93" t="s">
        <v>557</v>
      </c>
      <c r="H315" s="93" t="s">
        <v>557</v>
      </c>
      <c r="I315" s="93" t="s">
        <v>557</v>
      </c>
      <c r="J315" s="93" t="s">
        <v>557</v>
      </c>
      <c r="K315" s="93" t="s">
        <v>557</v>
      </c>
      <c r="L315" s="93" t="s">
        <v>557</v>
      </c>
      <c r="M315" s="93" t="s">
        <v>557</v>
      </c>
      <c r="N315" s="93" t="s">
        <v>557</v>
      </c>
      <c r="O315" s="93" t="s">
        <v>557</v>
      </c>
    </row>
    <row r="316" spans="1:15" x14ac:dyDescent="0.4">
      <c r="A316" s="89" t="s">
        <v>124</v>
      </c>
      <c r="B316" s="89" t="s">
        <v>558</v>
      </c>
      <c r="C316" s="89" t="s">
        <v>559</v>
      </c>
      <c r="D316" s="89" t="s">
        <v>330</v>
      </c>
      <c r="E316" s="89" t="s">
        <v>77</v>
      </c>
      <c r="F316" s="93" t="s">
        <v>560</v>
      </c>
      <c r="G316" s="93" t="s">
        <v>560</v>
      </c>
      <c r="H316" s="93" t="s">
        <v>560</v>
      </c>
      <c r="I316" s="93" t="s">
        <v>560</v>
      </c>
      <c r="J316" s="93" t="s">
        <v>560</v>
      </c>
      <c r="K316" s="93" t="s">
        <v>560</v>
      </c>
      <c r="L316" s="93" t="s">
        <v>560</v>
      </c>
      <c r="M316" s="93" t="s">
        <v>560</v>
      </c>
      <c r="N316" s="93" t="s">
        <v>560</v>
      </c>
      <c r="O316" s="93" t="s">
        <v>560</v>
      </c>
    </row>
    <row r="317" spans="1:15" x14ac:dyDescent="0.4">
      <c r="A317" s="89" t="s">
        <v>124</v>
      </c>
      <c r="B317" s="89" t="s">
        <v>561</v>
      </c>
      <c r="C317" s="89" t="s">
        <v>562</v>
      </c>
      <c r="D317" s="89" t="s">
        <v>330</v>
      </c>
      <c r="E317" s="89" t="s">
        <v>77</v>
      </c>
      <c r="F317" s="93" t="s">
        <v>550</v>
      </c>
      <c r="G317" s="93" t="s">
        <v>550</v>
      </c>
      <c r="H317" s="93" t="s">
        <v>550</v>
      </c>
      <c r="I317" s="93" t="s">
        <v>550</v>
      </c>
      <c r="J317" s="93" t="s">
        <v>550</v>
      </c>
      <c r="K317" s="93" t="s">
        <v>550</v>
      </c>
      <c r="L317" s="93" t="s">
        <v>550</v>
      </c>
      <c r="M317" s="93" t="s">
        <v>550</v>
      </c>
      <c r="N317" s="93" t="s">
        <v>550</v>
      </c>
      <c r="O317" s="93" t="s">
        <v>550</v>
      </c>
    </row>
    <row r="318" spans="1:15" x14ac:dyDescent="0.4">
      <c r="A318" s="89" t="s">
        <v>124</v>
      </c>
      <c r="B318" s="89" t="s">
        <v>563</v>
      </c>
      <c r="C318" s="89" t="s">
        <v>564</v>
      </c>
      <c r="D318" s="89" t="s">
        <v>565</v>
      </c>
      <c r="E318" s="89" t="s">
        <v>77</v>
      </c>
      <c r="F318" s="93">
        <v>0</v>
      </c>
      <c r="G318" s="93">
        <v>0</v>
      </c>
      <c r="H318" s="93">
        <v>0</v>
      </c>
      <c r="I318" s="93">
        <v>0</v>
      </c>
      <c r="J318" s="93">
        <v>0</v>
      </c>
      <c r="K318" s="93">
        <v>0</v>
      </c>
      <c r="L318" s="93">
        <v>0</v>
      </c>
      <c r="M318" s="93">
        <v>0</v>
      </c>
      <c r="N318" s="93">
        <v>0</v>
      </c>
      <c r="O318" s="93">
        <v>0</v>
      </c>
    </row>
    <row r="319" spans="1:15" x14ac:dyDescent="0.4">
      <c r="A319" s="89" t="s">
        <v>125</v>
      </c>
      <c r="B319" s="89" t="s">
        <v>254</v>
      </c>
      <c r="C319" s="89" t="s">
        <v>171</v>
      </c>
      <c r="D319" s="89" t="s">
        <v>76</v>
      </c>
      <c r="E319" s="89" t="s">
        <v>77</v>
      </c>
      <c r="F319" s="126" t="str">
        <f>INDEX(F_Outputs_Prep!$B$4:$AH$327,MATCH(F_Outputs!$A319&amp;F_Outputs!$B319,F_Outputs_Prep!$I$4:$I$327,0),MATCH(F_Outputs!F$2,F_Outputs_Prep!$B$4:$AH$4,0))</f>
        <v>##BLANK</v>
      </c>
      <c r="G319" s="126" t="str">
        <f>INDEX(F_Outputs_Prep!$B$4:$AH$327,MATCH(F_Outputs!$A319&amp;F_Outputs!$B319,F_Outputs_Prep!$I$4:$I$327,0),MATCH(F_Outputs!G$2,F_Outputs_Prep!$B$4:$AH$4,0))</f>
        <v>##BLANK</v>
      </c>
      <c r="H319" s="126" t="str">
        <f>INDEX(F_Outputs_Prep!$B$4:$AH$327,MATCH(F_Outputs!$A319&amp;F_Outputs!$B319,F_Outputs_Prep!$I$4:$I$327,0),MATCH(F_Outputs!H$2,F_Outputs_Prep!$B$4:$AH$4,0))</f>
        <v>##BLANK</v>
      </c>
      <c r="I319" s="126" t="str">
        <f>INDEX(F_Outputs_Prep!$B$4:$AH$327,MATCH(F_Outputs!$A319&amp;F_Outputs!$B319,F_Outputs_Prep!$I$4:$I$327,0),MATCH(F_Outputs!I$2,F_Outputs_Prep!$B$4:$AH$4,0))</f>
        <v>##BLANK</v>
      </c>
      <c r="J319" s="126" t="str">
        <f>INDEX(F_Outputs_Prep!$B$4:$AH$327,MATCH(F_Outputs!$A319&amp;F_Outputs!$B319,F_Outputs_Prep!$I$4:$I$327,0),MATCH(F_Outputs!J$2,F_Outputs_Prep!$B$4:$AH$4,0))</f>
        <v>##BLANK</v>
      </c>
      <c r="K319" s="126" t="str">
        <f>INDEX(F_Outputs_Prep!$B$4:$AH$327,MATCH(F_Outputs!$A319&amp;F_Outputs!$B319,F_Outputs_Prep!$I$4:$I$327,0),MATCH(F_Outputs!K$2,F_Outputs_Prep!$B$4:$AH$4,0))</f>
        <v>##BLANK</v>
      </c>
      <c r="L319" s="126" t="str">
        <f>INDEX(F_Outputs_Prep!$B$4:$AH$327,MATCH(F_Outputs!$A319&amp;F_Outputs!$B319,F_Outputs_Prep!$I$4:$I$327,0),MATCH(F_Outputs!L$2,F_Outputs_Prep!$B$4:$AH$4,0))</f>
        <v>##BLANK</v>
      </c>
      <c r="M319" s="126" t="str">
        <f>INDEX(F_Outputs_Prep!$B$4:$AH$327,MATCH(F_Outputs!$A319&amp;F_Outputs!$B319,F_Outputs_Prep!$I$4:$I$327,0),MATCH(F_Outputs!M$2,F_Outputs_Prep!$B$4:$AH$4,0))</f>
        <v>##BLANK</v>
      </c>
      <c r="N319" s="126" t="str">
        <f>INDEX(F_Outputs_Prep!$B$4:$AH$327,MATCH(F_Outputs!$A319&amp;F_Outputs!$B319,F_Outputs_Prep!$I$4:$I$327,0),MATCH(F_Outputs!N$2,F_Outputs_Prep!$B$4:$AH$4,0))</f>
        <v>##BLANK</v>
      </c>
      <c r="O319" s="126" t="str">
        <f>INDEX(F_Outputs_Prep!$B$4:$AH$327,MATCH(F_Outputs!$A319&amp;F_Outputs!$B319,F_Outputs_Prep!$I$4:$I$327,0),MATCH(F_Outputs!O$2,F_Outputs_Prep!$B$4:$AH$4,0))</f>
        <v>##BLANK</v>
      </c>
    </row>
    <row r="320" spans="1:15" x14ac:dyDescent="0.4">
      <c r="A320" s="89" t="s">
        <v>125</v>
      </c>
      <c r="B320" s="89" t="s">
        <v>255</v>
      </c>
      <c r="C320" s="89" t="s">
        <v>207</v>
      </c>
      <c r="D320" s="89" t="s">
        <v>76</v>
      </c>
      <c r="E320" s="89" t="s">
        <v>77</v>
      </c>
      <c r="F320" s="126" t="str">
        <f>INDEX(F_Outputs_Prep!$B$4:$AH$327,MATCH(F_Outputs!$A320&amp;F_Outputs!$B320,F_Outputs_Prep!$I$4:$I$327,0),MATCH(F_Outputs!F$2,F_Outputs_Prep!$B$4:$AH$4,0))</f>
        <v>##BLANK</v>
      </c>
      <c r="G320" s="126" t="str">
        <f>INDEX(F_Outputs_Prep!$B$4:$AH$327,MATCH(F_Outputs!$A320&amp;F_Outputs!$B320,F_Outputs_Prep!$I$4:$I$327,0),MATCH(F_Outputs!G$2,F_Outputs_Prep!$B$4:$AH$4,0))</f>
        <v>##BLANK</v>
      </c>
      <c r="H320" s="126" t="str">
        <f>INDEX(F_Outputs_Prep!$B$4:$AH$327,MATCH(F_Outputs!$A320&amp;F_Outputs!$B320,F_Outputs_Prep!$I$4:$I$327,0),MATCH(F_Outputs!H$2,F_Outputs_Prep!$B$4:$AH$4,0))</f>
        <v>##BLANK</v>
      </c>
      <c r="I320" s="126" t="str">
        <f>INDEX(F_Outputs_Prep!$B$4:$AH$327,MATCH(F_Outputs!$A320&amp;F_Outputs!$B320,F_Outputs_Prep!$I$4:$I$327,0),MATCH(F_Outputs!I$2,F_Outputs_Prep!$B$4:$AH$4,0))</f>
        <v>##BLANK</v>
      </c>
      <c r="J320" s="126" t="str">
        <f>INDEX(F_Outputs_Prep!$B$4:$AH$327,MATCH(F_Outputs!$A320&amp;F_Outputs!$B320,F_Outputs_Prep!$I$4:$I$327,0),MATCH(F_Outputs!J$2,F_Outputs_Prep!$B$4:$AH$4,0))</f>
        <v>##BLANK</v>
      </c>
      <c r="K320" s="126" t="str">
        <f>INDEX(F_Outputs_Prep!$B$4:$AH$327,MATCH(F_Outputs!$A320&amp;F_Outputs!$B320,F_Outputs_Prep!$I$4:$I$327,0),MATCH(F_Outputs!K$2,F_Outputs_Prep!$B$4:$AH$4,0))</f>
        <v>##BLANK</v>
      </c>
      <c r="L320" s="126" t="str">
        <f>INDEX(F_Outputs_Prep!$B$4:$AH$327,MATCH(F_Outputs!$A320&amp;F_Outputs!$B320,F_Outputs_Prep!$I$4:$I$327,0),MATCH(F_Outputs!L$2,F_Outputs_Prep!$B$4:$AH$4,0))</f>
        <v>##BLANK</v>
      </c>
      <c r="M320" s="126" t="str">
        <f>INDEX(F_Outputs_Prep!$B$4:$AH$327,MATCH(F_Outputs!$A320&amp;F_Outputs!$B320,F_Outputs_Prep!$I$4:$I$327,0),MATCH(F_Outputs!M$2,F_Outputs_Prep!$B$4:$AH$4,0))</f>
        <v>##BLANK</v>
      </c>
      <c r="N320" s="126" t="str">
        <f>INDEX(F_Outputs_Prep!$B$4:$AH$327,MATCH(F_Outputs!$A320&amp;F_Outputs!$B320,F_Outputs_Prep!$I$4:$I$327,0),MATCH(F_Outputs!N$2,F_Outputs_Prep!$B$4:$AH$4,0))</f>
        <v>##BLANK</v>
      </c>
      <c r="O320" s="126" t="str">
        <f>INDEX(F_Outputs_Prep!$B$4:$AH$327,MATCH(F_Outputs!$A320&amp;F_Outputs!$B320,F_Outputs_Prep!$I$4:$I$327,0),MATCH(F_Outputs!O$2,F_Outputs_Prep!$B$4:$AH$4,0))</f>
        <v>##BLANK</v>
      </c>
    </row>
    <row r="321" spans="1:15" x14ac:dyDescent="0.4">
      <c r="A321" s="89" t="s">
        <v>125</v>
      </c>
      <c r="B321" s="89" t="s">
        <v>250</v>
      </c>
      <c r="C321" s="89" t="s">
        <v>252</v>
      </c>
      <c r="D321" s="89" t="s">
        <v>76</v>
      </c>
      <c r="E321" s="89" t="s">
        <v>77</v>
      </c>
      <c r="F321" s="126" t="str">
        <f>INDEX(F_Outputs_Prep!$B$4:$AH$327,MATCH(F_Outputs!$A321&amp;F_Outputs!$B321,F_Outputs_Prep!$I$4:$I$327,0),MATCH(F_Outputs!F$2,F_Outputs_Prep!$B$4:$AH$4,0))</f>
        <v>##BLANK</v>
      </c>
      <c r="G321" s="126" t="str">
        <f>INDEX(F_Outputs_Prep!$B$4:$AH$327,MATCH(F_Outputs!$A321&amp;F_Outputs!$B321,F_Outputs_Prep!$I$4:$I$327,0),MATCH(F_Outputs!G$2,F_Outputs_Prep!$B$4:$AH$4,0))</f>
        <v>##BLANK</v>
      </c>
      <c r="H321" s="126" t="str">
        <f>INDEX(F_Outputs_Prep!$B$4:$AH$327,MATCH(F_Outputs!$A321&amp;F_Outputs!$B321,F_Outputs_Prep!$I$4:$I$327,0),MATCH(F_Outputs!H$2,F_Outputs_Prep!$B$4:$AH$4,0))</f>
        <v>##BLANK</v>
      </c>
      <c r="I321" s="126" t="str">
        <f>INDEX(F_Outputs_Prep!$B$4:$AH$327,MATCH(F_Outputs!$A321&amp;F_Outputs!$B321,F_Outputs_Prep!$I$4:$I$327,0),MATCH(F_Outputs!I$2,F_Outputs_Prep!$B$4:$AH$4,0))</f>
        <v>##BLANK</v>
      </c>
      <c r="J321" s="126" t="str">
        <f>INDEX(F_Outputs_Prep!$B$4:$AH$327,MATCH(F_Outputs!$A321&amp;F_Outputs!$B321,F_Outputs_Prep!$I$4:$I$327,0),MATCH(F_Outputs!J$2,F_Outputs_Prep!$B$4:$AH$4,0))</f>
        <v>##BLANK</v>
      </c>
      <c r="K321" s="126" t="str">
        <f>INDEX(F_Outputs_Prep!$B$4:$AH$327,MATCH(F_Outputs!$A321&amp;F_Outputs!$B321,F_Outputs_Prep!$I$4:$I$327,0),MATCH(F_Outputs!K$2,F_Outputs_Prep!$B$4:$AH$4,0))</f>
        <v>##BLANK</v>
      </c>
      <c r="L321" s="126" t="str">
        <f>INDEX(F_Outputs_Prep!$B$4:$AH$327,MATCH(F_Outputs!$A321&amp;F_Outputs!$B321,F_Outputs_Prep!$I$4:$I$327,0),MATCH(F_Outputs!L$2,F_Outputs_Prep!$B$4:$AH$4,0))</f>
        <v>##BLANK</v>
      </c>
      <c r="M321" s="126" t="str">
        <f>INDEX(F_Outputs_Prep!$B$4:$AH$327,MATCH(F_Outputs!$A321&amp;F_Outputs!$B321,F_Outputs_Prep!$I$4:$I$327,0),MATCH(F_Outputs!M$2,F_Outputs_Prep!$B$4:$AH$4,0))</f>
        <v>##BLANK</v>
      </c>
      <c r="N321" s="126" t="str">
        <f>INDEX(F_Outputs_Prep!$B$4:$AH$327,MATCH(F_Outputs!$A321&amp;F_Outputs!$B321,F_Outputs_Prep!$I$4:$I$327,0),MATCH(F_Outputs!N$2,F_Outputs_Prep!$B$4:$AH$4,0))</f>
        <v>##BLANK</v>
      </c>
      <c r="O321" s="126" t="str">
        <f>INDEX(F_Outputs_Prep!$B$4:$AH$327,MATCH(F_Outputs!$A321&amp;F_Outputs!$B321,F_Outputs_Prep!$I$4:$I$327,0),MATCH(F_Outputs!O$2,F_Outputs_Prep!$B$4:$AH$4,0))</f>
        <v>##BLANK</v>
      </c>
    </row>
    <row r="322" spans="1:15" x14ac:dyDescent="0.4">
      <c r="A322" s="89" t="s">
        <v>125</v>
      </c>
      <c r="B322" s="89" t="s">
        <v>253</v>
      </c>
      <c r="C322" s="89" t="s">
        <v>208</v>
      </c>
      <c r="D322" s="89" t="s">
        <v>91</v>
      </c>
      <c r="E322" s="89" t="s">
        <v>77</v>
      </c>
      <c r="F322" s="126" t="str">
        <f>INDEX(F_Outputs_Prep!$B$4:$AH$327,MATCH(F_Outputs!$A322&amp;F_Outputs!$B322,F_Outputs_Prep!$I$4:$I$327,0),MATCH(F_Outputs!F$2,F_Outputs_Prep!$B$4:$AH$4,0))</f>
        <v>##BLANK</v>
      </c>
      <c r="G322" s="126" t="str">
        <f>INDEX(F_Outputs_Prep!$B$4:$AH$327,MATCH(F_Outputs!$A322&amp;F_Outputs!$B322,F_Outputs_Prep!$I$4:$I$327,0),MATCH(F_Outputs!G$2,F_Outputs_Prep!$B$4:$AH$4,0))</f>
        <v>##BLANK</v>
      </c>
      <c r="H322" s="126" t="str">
        <f>INDEX(F_Outputs_Prep!$B$4:$AH$327,MATCH(F_Outputs!$A322&amp;F_Outputs!$B322,F_Outputs_Prep!$I$4:$I$327,0),MATCH(F_Outputs!H$2,F_Outputs_Prep!$B$4:$AH$4,0))</f>
        <v>##BLANK</v>
      </c>
      <c r="I322" s="126" t="str">
        <f>INDEX(F_Outputs_Prep!$B$4:$AH$327,MATCH(F_Outputs!$A322&amp;F_Outputs!$B322,F_Outputs_Prep!$I$4:$I$327,0),MATCH(F_Outputs!I$2,F_Outputs_Prep!$B$4:$AH$4,0))</f>
        <v>##BLANK</v>
      </c>
      <c r="J322" s="126" t="str">
        <f>INDEX(F_Outputs_Prep!$B$4:$AH$327,MATCH(F_Outputs!$A322&amp;F_Outputs!$B322,F_Outputs_Prep!$I$4:$I$327,0),MATCH(F_Outputs!J$2,F_Outputs_Prep!$B$4:$AH$4,0))</f>
        <v>##BLANK</v>
      </c>
      <c r="K322" s="126" t="str">
        <f>INDEX(F_Outputs_Prep!$B$4:$AH$327,MATCH(F_Outputs!$A322&amp;F_Outputs!$B322,F_Outputs_Prep!$I$4:$I$327,0),MATCH(F_Outputs!K$2,F_Outputs_Prep!$B$4:$AH$4,0))</f>
        <v>##BLANK</v>
      </c>
      <c r="L322" s="126" t="str">
        <f>INDEX(F_Outputs_Prep!$B$4:$AH$327,MATCH(F_Outputs!$A322&amp;F_Outputs!$B322,F_Outputs_Prep!$I$4:$I$327,0),MATCH(F_Outputs!L$2,F_Outputs_Prep!$B$4:$AH$4,0))</f>
        <v>##BLANK</v>
      </c>
      <c r="M322" s="126" t="str">
        <f>INDEX(F_Outputs_Prep!$B$4:$AH$327,MATCH(F_Outputs!$A322&amp;F_Outputs!$B322,F_Outputs_Prep!$I$4:$I$327,0),MATCH(F_Outputs!M$2,F_Outputs_Prep!$B$4:$AH$4,0))</f>
        <v>##BLANK</v>
      </c>
      <c r="N322" s="126" t="str">
        <f>INDEX(F_Outputs_Prep!$B$4:$AH$327,MATCH(F_Outputs!$A322&amp;F_Outputs!$B322,F_Outputs_Prep!$I$4:$I$327,0),MATCH(F_Outputs!N$2,F_Outputs_Prep!$B$4:$AH$4,0))</f>
        <v>##BLANK</v>
      </c>
      <c r="O322" s="126" t="str">
        <f>INDEX(F_Outputs_Prep!$B$4:$AH$327,MATCH(F_Outputs!$A322&amp;F_Outputs!$B322,F_Outputs_Prep!$I$4:$I$327,0),MATCH(F_Outputs!O$2,F_Outputs_Prep!$B$4:$AH$4,0))</f>
        <v>##BLANK</v>
      </c>
    </row>
    <row r="323" spans="1:15" x14ac:dyDescent="0.4">
      <c r="A323" s="89" t="s">
        <v>125</v>
      </c>
      <c r="B323" s="89" t="s">
        <v>521</v>
      </c>
      <c r="C323" s="89" t="s">
        <v>541</v>
      </c>
      <c r="D323" s="89" t="s">
        <v>527</v>
      </c>
      <c r="E323" s="89" t="s">
        <v>77</v>
      </c>
      <c r="F323" s="126" t="str">
        <f>INDEX(F_Outputs_Prep!$B$4:$AH$327,MATCH(F_Outputs!$A323&amp;F_Outputs!$B323,F_Outputs_Prep!$I$4:$I$327,0),MATCH(F_Outputs!F$2,F_Outputs_Prep!$B$4:$AH$4,0))</f>
        <v>##BLANK</v>
      </c>
      <c r="G323" s="126" t="str">
        <f>INDEX(F_Outputs_Prep!$B$4:$AH$327,MATCH(F_Outputs!$A323&amp;F_Outputs!$B323,F_Outputs_Prep!$I$4:$I$327,0),MATCH(F_Outputs!G$2,F_Outputs_Prep!$B$4:$AH$4,0))</f>
        <v>##BLANK</v>
      </c>
      <c r="H323" s="126" t="str">
        <f>INDEX(F_Outputs_Prep!$B$4:$AH$327,MATCH(F_Outputs!$A323&amp;F_Outputs!$B323,F_Outputs_Prep!$I$4:$I$327,0),MATCH(F_Outputs!H$2,F_Outputs_Prep!$B$4:$AH$4,0))</f>
        <v>##BLANK</v>
      </c>
      <c r="I323" s="126" t="str">
        <f>INDEX(F_Outputs_Prep!$B$4:$AH$327,MATCH(F_Outputs!$A323&amp;F_Outputs!$B323,F_Outputs_Prep!$I$4:$I$327,0),MATCH(F_Outputs!I$2,F_Outputs_Prep!$B$4:$AH$4,0))</f>
        <v>##BLANK</v>
      </c>
      <c r="J323" s="126" t="str">
        <f>INDEX(F_Outputs_Prep!$B$4:$AH$327,MATCH(F_Outputs!$A323&amp;F_Outputs!$B323,F_Outputs_Prep!$I$4:$I$327,0),MATCH(F_Outputs!J$2,F_Outputs_Prep!$B$4:$AH$4,0))</f>
        <v>##BLANK</v>
      </c>
      <c r="K323" s="126" t="str">
        <f>INDEX(F_Outputs_Prep!$B$4:$AH$327,MATCH(F_Outputs!$A323&amp;F_Outputs!$B323,F_Outputs_Prep!$I$4:$I$327,0),MATCH(F_Outputs!K$2,F_Outputs_Prep!$B$4:$AH$4,0))</f>
        <v>##BLANK</v>
      </c>
      <c r="L323" s="126" t="str">
        <f>INDEX(F_Outputs_Prep!$B$4:$AH$327,MATCH(F_Outputs!$A323&amp;F_Outputs!$B323,F_Outputs_Prep!$I$4:$I$327,0),MATCH(F_Outputs!L$2,F_Outputs_Prep!$B$4:$AH$4,0))</f>
        <v>##BLANK</v>
      </c>
      <c r="M323" s="126" t="str">
        <f>INDEX(F_Outputs_Prep!$B$4:$AH$327,MATCH(F_Outputs!$A323&amp;F_Outputs!$B323,F_Outputs_Prep!$I$4:$I$327,0),MATCH(F_Outputs!M$2,F_Outputs_Prep!$B$4:$AH$4,0))</f>
        <v>##BLANK</v>
      </c>
      <c r="N323" s="126" t="str">
        <f>INDEX(F_Outputs_Prep!$B$4:$AH$327,MATCH(F_Outputs!$A323&amp;F_Outputs!$B323,F_Outputs_Prep!$I$4:$I$327,0),MATCH(F_Outputs!N$2,F_Outputs_Prep!$B$4:$AH$4,0))</f>
        <v>##BLANK</v>
      </c>
      <c r="O323" s="126" t="str">
        <f>INDEX(F_Outputs_Prep!$B$4:$AH$327,MATCH(F_Outputs!$A323&amp;F_Outputs!$B323,F_Outputs_Prep!$I$4:$I$327,0),MATCH(F_Outputs!O$2,F_Outputs_Prep!$B$4:$AH$4,0))</f>
        <v>##BLANK</v>
      </c>
    </row>
    <row r="324" spans="1:15" x14ac:dyDescent="0.4">
      <c r="A324" s="89" t="s">
        <v>125</v>
      </c>
      <c r="B324" s="89" t="s">
        <v>519</v>
      </c>
      <c r="C324" s="89" t="s">
        <v>542</v>
      </c>
      <c r="D324" s="89" t="s">
        <v>76</v>
      </c>
      <c r="E324" s="89" t="s">
        <v>77</v>
      </c>
      <c r="F324" s="126" t="str">
        <f>INDEX(F_Outputs_Prep!$B$4:$AH$327,MATCH(F_Outputs!$A324&amp;F_Outputs!$B324,F_Outputs_Prep!$I$4:$I$327,0),MATCH(F_Outputs!F$2,F_Outputs_Prep!$B$4:$AH$4,0))</f>
        <v>##BLANK</v>
      </c>
      <c r="G324" s="126" t="str">
        <f>INDEX(F_Outputs_Prep!$B$4:$AH$327,MATCH(F_Outputs!$A324&amp;F_Outputs!$B324,F_Outputs_Prep!$I$4:$I$327,0),MATCH(F_Outputs!G$2,F_Outputs_Prep!$B$4:$AH$4,0))</f>
        <v>##BLANK</v>
      </c>
      <c r="H324" s="126" t="str">
        <f>INDEX(F_Outputs_Prep!$B$4:$AH$327,MATCH(F_Outputs!$A324&amp;F_Outputs!$B324,F_Outputs_Prep!$I$4:$I$327,0),MATCH(F_Outputs!H$2,F_Outputs_Prep!$B$4:$AH$4,0))</f>
        <v>##BLANK</v>
      </c>
      <c r="I324" s="126" t="str">
        <f>INDEX(F_Outputs_Prep!$B$4:$AH$327,MATCH(F_Outputs!$A324&amp;F_Outputs!$B324,F_Outputs_Prep!$I$4:$I$327,0),MATCH(F_Outputs!I$2,F_Outputs_Prep!$B$4:$AH$4,0))</f>
        <v>##BLANK</v>
      </c>
      <c r="J324" s="126" t="str">
        <f>INDEX(F_Outputs_Prep!$B$4:$AH$327,MATCH(F_Outputs!$A324&amp;F_Outputs!$B324,F_Outputs_Prep!$I$4:$I$327,0),MATCH(F_Outputs!J$2,F_Outputs_Prep!$B$4:$AH$4,0))</f>
        <v>##BLANK</v>
      </c>
      <c r="K324" s="126" t="str">
        <f>INDEX(F_Outputs_Prep!$B$4:$AH$327,MATCH(F_Outputs!$A324&amp;F_Outputs!$B324,F_Outputs_Prep!$I$4:$I$327,0),MATCH(F_Outputs!K$2,F_Outputs_Prep!$B$4:$AH$4,0))</f>
        <v>##BLANK</v>
      </c>
      <c r="L324" s="126" t="str">
        <f>INDEX(F_Outputs_Prep!$B$4:$AH$327,MATCH(F_Outputs!$A324&amp;F_Outputs!$B324,F_Outputs_Prep!$I$4:$I$327,0),MATCH(F_Outputs!L$2,F_Outputs_Prep!$B$4:$AH$4,0))</f>
        <v>##BLANK</v>
      </c>
      <c r="M324" s="126" t="str">
        <f>INDEX(F_Outputs_Prep!$B$4:$AH$327,MATCH(F_Outputs!$A324&amp;F_Outputs!$B324,F_Outputs_Prep!$I$4:$I$327,0),MATCH(F_Outputs!M$2,F_Outputs_Prep!$B$4:$AH$4,0))</f>
        <v>##BLANK</v>
      </c>
      <c r="N324" s="126" t="str">
        <f>INDEX(F_Outputs_Prep!$B$4:$AH$327,MATCH(F_Outputs!$A324&amp;F_Outputs!$B324,F_Outputs_Prep!$I$4:$I$327,0),MATCH(F_Outputs!N$2,F_Outputs_Prep!$B$4:$AH$4,0))</f>
        <v>##BLANK</v>
      </c>
      <c r="O324" s="126" t="str">
        <f>INDEX(F_Outputs_Prep!$B$4:$AH$327,MATCH(F_Outputs!$A324&amp;F_Outputs!$B324,F_Outputs_Prep!$I$4:$I$327,0),MATCH(F_Outputs!O$2,F_Outputs_Prep!$B$4:$AH$4,0))</f>
        <v>##BLANK</v>
      </c>
    </row>
    <row r="325" spans="1:15" x14ac:dyDescent="0.4">
      <c r="A325" s="89" t="s">
        <v>125</v>
      </c>
      <c r="B325" s="89" t="s">
        <v>528</v>
      </c>
      <c r="C325" s="89" t="s">
        <v>529</v>
      </c>
      <c r="D325" s="89" t="s">
        <v>76</v>
      </c>
      <c r="E325" s="89" t="s">
        <v>77</v>
      </c>
      <c r="F325" s="126" t="str">
        <f>INDEX(F_Outputs_Prep!$B$4:$AH$327,MATCH(F_Outputs!$A325&amp;F_Outputs!$B325,F_Outputs_Prep!$I$4:$I$327,0),MATCH(F_Outputs!F$2,F_Outputs_Prep!$B$4:$AH$4,0))</f>
        <v>##BLANK</v>
      </c>
      <c r="G325" s="126" t="str">
        <f>INDEX(F_Outputs_Prep!$B$4:$AH$327,MATCH(F_Outputs!$A325&amp;F_Outputs!$B325,F_Outputs_Prep!$I$4:$I$327,0),MATCH(F_Outputs!G$2,F_Outputs_Prep!$B$4:$AH$4,0))</f>
        <v>##BLANK</v>
      </c>
      <c r="H325" s="126" t="str">
        <f>INDEX(F_Outputs_Prep!$B$4:$AH$327,MATCH(F_Outputs!$A325&amp;F_Outputs!$B325,F_Outputs_Prep!$I$4:$I$327,0),MATCH(F_Outputs!H$2,F_Outputs_Prep!$B$4:$AH$4,0))</f>
        <v>##BLANK</v>
      </c>
      <c r="I325" s="126" t="str">
        <f>INDEX(F_Outputs_Prep!$B$4:$AH$327,MATCH(F_Outputs!$A325&amp;F_Outputs!$B325,F_Outputs_Prep!$I$4:$I$327,0),MATCH(F_Outputs!I$2,F_Outputs_Prep!$B$4:$AH$4,0))</f>
        <v>##BLANK</v>
      </c>
      <c r="J325" s="126" t="str">
        <f>INDEX(F_Outputs_Prep!$B$4:$AH$327,MATCH(F_Outputs!$A325&amp;F_Outputs!$B325,F_Outputs_Prep!$I$4:$I$327,0),MATCH(F_Outputs!J$2,F_Outputs_Prep!$B$4:$AH$4,0))</f>
        <v>##BLANK</v>
      </c>
      <c r="K325" s="126" t="str">
        <f>INDEX(F_Outputs_Prep!$B$4:$AH$327,MATCH(F_Outputs!$A325&amp;F_Outputs!$B325,F_Outputs_Prep!$I$4:$I$327,0),MATCH(F_Outputs!K$2,F_Outputs_Prep!$B$4:$AH$4,0))</f>
        <v>##BLANK</v>
      </c>
      <c r="L325" s="126" t="str">
        <f>INDEX(F_Outputs_Prep!$B$4:$AH$327,MATCH(F_Outputs!$A325&amp;F_Outputs!$B325,F_Outputs_Prep!$I$4:$I$327,0),MATCH(F_Outputs!L$2,F_Outputs_Prep!$B$4:$AH$4,0))</f>
        <v>##BLANK</v>
      </c>
      <c r="M325" s="126" t="str">
        <f>INDEX(F_Outputs_Prep!$B$4:$AH$327,MATCH(F_Outputs!$A325&amp;F_Outputs!$B325,F_Outputs_Prep!$I$4:$I$327,0),MATCH(F_Outputs!M$2,F_Outputs_Prep!$B$4:$AH$4,0))</f>
        <v>##BLANK</v>
      </c>
      <c r="N325" s="126" t="str">
        <f>INDEX(F_Outputs_Prep!$B$4:$AH$327,MATCH(F_Outputs!$A325&amp;F_Outputs!$B325,F_Outputs_Prep!$I$4:$I$327,0),MATCH(F_Outputs!N$2,F_Outputs_Prep!$B$4:$AH$4,0))</f>
        <v>##BLANK</v>
      </c>
      <c r="O325" s="126" t="str">
        <f>INDEX(F_Outputs_Prep!$B$4:$AH$327,MATCH(F_Outputs!$A325&amp;F_Outputs!$B325,F_Outputs_Prep!$I$4:$I$327,0),MATCH(F_Outputs!O$2,F_Outputs_Prep!$B$4:$AH$4,0))</f>
        <v>##BLANK</v>
      </c>
    </row>
    <row r="326" spans="1:15" x14ac:dyDescent="0.4">
      <c r="A326" s="89" t="s">
        <v>125</v>
      </c>
      <c r="B326" s="89" t="s">
        <v>530</v>
      </c>
      <c r="C326" s="89" t="s">
        <v>261</v>
      </c>
      <c r="D326" s="89" t="s">
        <v>76</v>
      </c>
      <c r="E326" s="89" t="s">
        <v>77</v>
      </c>
      <c r="F326" s="126" t="str">
        <f>INDEX(F_Outputs_Prep!$B$4:$AH$327,MATCH(F_Outputs!$A326&amp;F_Outputs!$B326,F_Outputs_Prep!$I$4:$I$327,0),MATCH(F_Outputs!F$2,F_Outputs_Prep!$B$4:$AH$4,0))</f>
        <v>##BLANK</v>
      </c>
      <c r="G326" s="126" t="str">
        <f>INDEX(F_Outputs_Prep!$B$4:$AH$327,MATCH(F_Outputs!$A326&amp;F_Outputs!$B326,F_Outputs_Prep!$I$4:$I$327,0),MATCH(F_Outputs!G$2,F_Outputs_Prep!$B$4:$AH$4,0))</f>
        <v>##BLANK</v>
      </c>
      <c r="H326" s="126" t="str">
        <f>INDEX(F_Outputs_Prep!$B$4:$AH$327,MATCH(F_Outputs!$A326&amp;F_Outputs!$B326,F_Outputs_Prep!$I$4:$I$327,0),MATCH(F_Outputs!H$2,F_Outputs_Prep!$B$4:$AH$4,0))</f>
        <v>##BLANK</v>
      </c>
      <c r="I326" s="126" t="str">
        <f>INDEX(F_Outputs_Prep!$B$4:$AH$327,MATCH(F_Outputs!$A326&amp;F_Outputs!$B326,F_Outputs_Prep!$I$4:$I$327,0),MATCH(F_Outputs!I$2,F_Outputs_Prep!$B$4:$AH$4,0))</f>
        <v>##BLANK</v>
      </c>
      <c r="J326" s="126" t="str">
        <f>INDEX(F_Outputs_Prep!$B$4:$AH$327,MATCH(F_Outputs!$A326&amp;F_Outputs!$B326,F_Outputs_Prep!$I$4:$I$327,0),MATCH(F_Outputs!J$2,F_Outputs_Prep!$B$4:$AH$4,0))</f>
        <v>##BLANK</v>
      </c>
      <c r="K326" s="126" t="str">
        <f>INDEX(F_Outputs_Prep!$B$4:$AH$327,MATCH(F_Outputs!$A326&amp;F_Outputs!$B326,F_Outputs_Prep!$I$4:$I$327,0),MATCH(F_Outputs!K$2,F_Outputs_Prep!$B$4:$AH$4,0))</f>
        <v>##BLANK</v>
      </c>
      <c r="L326" s="126" t="str">
        <f>INDEX(F_Outputs_Prep!$B$4:$AH$327,MATCH(F_Outputs!$A326&amp;F_Outputs!$B326,F_Outputs_Prep!$I$4:$I$327,0),MATCH(F_Outputs!L$2,F_Outputs_Prep!$B$4:$AH$4,0))</f>
        <v>##BLANK</v>
      </c>
      <c r="M326" s="126" t="str">
        <f>INDEX(F_Outputs_Prep!$B$4:$AH$327,MATCH(F_Outputs!$A326&amp;F_Outputs!$B326,F_Outputs_Prep!$I$4:$I$327,0),MATCH(F_Outputs!M$2,F_Outputs_Prep!$B$4:$AH$4,0))</f>
        <v>##BLANK</v>
      </c>
      <c r="N326" s="126" t="str">
        <f>INDEX(F_Outputs_Prep!$B$4:$AH$327,MATCH(F_Outputs!$A326&amp;F_Outputs!$B326,F_Outputs_Prep!$I$4:$I$327,0),MATCH(F_Outputs!N$2,F_Outputs_Prep!$B$4:$AH$4,0))</f>
        <v>##BLANK</v>
      </c>
      <c r="O326" s="126" t="str">
        <f>INDEX(F_Outputs_Prep!$B$4:$AH$327,MATCH(F_Outputs!$A326&amp;F_Outputs!$B326,F_Outputs_Prep!$I$4:$I$327,0),MATCH(F_Outputs!O$2,F_Outputs_Prep!$B$4:$AH$4,0))</f>
        <v>##BLANK</v>
      </c>
    </row>
    <row r="327" spans="1:15" x14ac:dyDescent="0.4">
      <c r="A327" s="89" t="s">
        <v>125</v>
      </c>
      <c r="B327" s="89" t="s">
        <v>531</v>
      </c>
      <c r="C327" s="89" t="s">
        <v>532</v>
      </c>
      <c r="D327" s="89" t="s">
        <v>76</v>
      </c>
      <c r="E327" s="89" t="s">
        <v>77</v>
      </c>
      <c r="F327" s="126" t="str">
        <f>INDEX(F_Outputs_Prep!$B$4:$AH$327,MATCH(F_Outputs!$A327&amp;F_Outputs!$B327,F_Outputs_Prep!$I$4:$I$327,0),MATCH(F_Outputs!F$2,F_Outputs_Prep!$B$4:$AH$4,0))</f>
        <v>##BLANK</v>
      </c>
      <c r="G327" s="126" t="str">
        <f>INDEX(F_Outputs_Prep!$B$4:$AH$327,MATCH(F_Outputs!$A327&amp;F_Outputs!$B327,F_Outputs_Prep!$I$4:$I$327,0),MATCH(F_Outputs!G$2,F_Outputs_Prep!$B$4:$AH$4,0))</f>
        <v>##BLANK</v>
      </c>
      <c r="H327" s="126" t="str">
        <f>INDEX(F_Outputs_Prep!$B$4:$AH$327,MATCH(F_Outputs!$A327&amp;F_Outputs!$B327,F_Outputs_Prep!$I$4:$I$327,0),MATCH(F_Outputs!H$2,F_Outputs_Prep!$B$4:$AH$4,0))</f>
        <v>##BLANK</v>
      </c>
      <c r="I327" s="126" t="str">
        <f>INDEX(F_Outputs_Prep!$B$4:$AH$327,MATCH(F_Outputs!$A327&amp;F_Outputs!$B327,F_Outputs_Prep!$I$4:$I$327,0),MATCH(F_Outputs!I$2,F_Outputs_Prep!$B$4:$AH$4,0))</f>
        <v>##BLANK</v>
      </c>
      <c r="J327" s="126" t="str">
        <f>INDEX(F_Outputs_Prep!$B$4:$AH$327,MATCH(F_Outputs!$A327&amp;F_Outputs!$B327,F_Outputs_Prep!$I$4:$I$327,0),MATCH(F_Outputs!J$2,F_Outputs_Prep!$B$4:$AH$4,0))</f>
        <v>##BLANK</v>
      </c>
      <c r="K327" s="126" t="str">
        <f>INDEX(F_Outputs_Prep!$B$4:$AH$327,MATCH(F_Outputs!$A327&amp;F_Outputs!$B327,F_Outputs_Prep!$I$4:$I$327,0),MATCH(F_Outputs!K$2,F_Outputs_Prep!$B$4:$AH$4,0))</f>
        <v>##BLANK</v>
      </c>
      <c r="L327" s="126" t="str">
        <f>INDEX(F_Outputs_Prep!$B$4:$AH$327,MATCH(F_Outputs!$A327&amp;F_Outputs!$B327,F_Outputs_Prep!$I$4:$I$327,0),MATCH(F_Outputs!L$2,F_Outputs_Prep!$B$4:$AH$4,0))</f>
        <v>##BLANK</v>
      </c>
      <c r="M327" s="126" t="str">
        <f>INDEX(F_Outputs_Prep!$B$4:$AH$327,MATCH(F_Outputs!$A327&amp;F_Outputs!$B327,F_Outputs_Prep!$I$4:$I$327,0),MATCH(F_Outputs!M$2,F_Outputs_Prep!$B$4:$AH$4,0))</f>
        <v>##BLANK</v>
      </c>
      <c r="N327" s="126" t="str">
        <f>INDEX(F_Outputs_Prep!$B$4:$AH$327,MATCH(F_Outputs!$A327&amp;F_Outputs!$B327,F_Outputs_Prep!$I$4:$I$327,0),MATCH(F_Outputs!N$2,F_Outputs_Prep!$B$4:$AH$4,0))</f>
        <v>##BLANK</v>
      </c>
      <c r="O327" s="126" t="str">
        <f>INDEX(F_Outputs_Prep!$B$4:$AH$327,MATCH(F_Outputs!$A327&amp;F_Outputs!$B327,F_Outputs_Prep!$I$4:$I$327,0),MATCH(F_Outputs!O$2,F_Outputs_Prep!$B$4:$AH$4,0))</f>
        <v>##BLANK</v>
      </c>
    </row>
    <row r="328" spans="1:15" x14ac:dyDescent="0.4">
      <c r="A328" s="89" t="s">
        <v>125</v>
      </c>
      <c r="B328" s="89" t="s">
        <v>533</v>
      </c>
      <c r="C328" s="89" t="s">
        <v>262</v>
      </c>
      <c r="D328" s="89" t="s">
        <v>91</v>
      </c>
      <c r="E328" s="89" t="s">
        <v>77</v>
      </c>
      <c r="F328" s="126" t="str">
        <f>INDEX(F_Outputs_Prep!$B$4:$AH$327,MATCH(F_Outputs!$A328&amp;F_Outputs!$B328,F_Outputs_Prep!$I$4:$I$327,0),MATCH(F_Outputs!F$2,F_Outputs_Prep!$B$4:$AH$4,0))</f>
        <v>##BLANK</v>
      </c>
      <c r="G328" s="126" t="str">
        <f>INDEX(F_Outputs_Prep!$B$4:$AH$327,MATCH(F_Outputs!$A328&amp;F_Outputs!$B328,F_Outputs_Prep!$I$4:$I$327,0),MATCH(F_Outputs!G$2,F_Outputs_Prep!$B$4:$AH$4,0))</f>
        <v>##BLANK</v>
      </c>
      <c r="H328" s="126" t="str">
        <f>INDEX(F_Outputs_Prep!$B$4:$AH$327,MATCH(F_Outputs!$A328&amp;F_Outputs!$B328,F_Outputs_Prep!$I$4:$I$327,0),MATCH(F_Outputs!H$2,F_Outputs_Prep!$B$4:$AH$4,0))</f>
        <v>##BLANK</v>
      </c>
      <c r="I328" s="126" t="str">
        <f>INDEX(F_Outputs_Prep!$B$4:$AH$327,MATCH(F_Outputs!$A328&amp;F_Outputs!$B328,F_Outputs_Prep!$I$4:$I$327,0),MATCH(F_Outputs!I$2,F_Outputs_Prep!$B$4:$AH$4,0))</f>
        <v>##BLANK</v>
      </c>
      <c r="J328" s="126" t="str">
        <f>INDEX(F_Outputs_Prep!$B$4:$AH$327,MATCH(F_Outputs!$A328&amp;F_Outputs!$B328,F_Outputs_Prep!$I$4:$I$327,0),MATCH(F_Outputs!J$2,F_Outputs_Prep!$B$4:$AH$4,0))</f>
        <v>##BLANK</v>
      </c>
      <c r="K328" s="126" t="str">
        <f>INDEX(F_Outputs_Prep!$B$4:$AH$327,MATCH(F_Outputs!$A328&amp;F_Outputs!$B328,F_Outputs_Prep!$I$4:$I$327,0),MATCH(F_Outputs!K$2,F_Outputs_Prep!$B$4:$AH$4,0))</f>
        <v>##BLANK</v>
      </c>
      <c r="L328" s="126" t="str">
        <f>INDEX(F_Outputs_Prep!$B$4:$AH$327,MATCH(F_Outputs!$A328&amp;F_Outputs!$B328,F_Outputs_Prep!$I$4:$I$327,0),MATCH(F_Outputs!L$2,F_Outputs_Prep!$B$4:$AH$4,0))</f>
        <v>##BLANK</v>
      </c>
      <c r="M328" s="126" t="str">
        <f>INDEX(F_Outputs_Prep!$B$4:$AH$327,MATCH(F_Outputs!$A328&amp;F_Outputs!$B328,F_Outputs_Prep!$I$4:$I$327,0),MATCH(F_Outputs!M$2,F_Outputs_Prep!$B$4:$AH$4,0))</f>
        <v>##BLANK</v>
      </c>
      <c r="N328" s="126" t="str">
        <f>INDEX(F_Outputs_Prep!$B$4:$AH$327,MATCH(F_Outputs!$A328&amp;F_Outputs!$B328,F_Outputs_Prep!$I$4:$I$327,0),MATCH(F_Outputs!N$2,F_Outputs_Prep!$B$4:$AH$4,0))</f>
        <v>##BLANK</v>
      </c>
      <c r="O328" s="126" t="str">
        <f>INDEX(F_Outputs_Prep!$B$4:$AH$327,MATCH(F_Outputs!$A328&amp;F_Outputs!$B328,F_Outputs_Prep!$I$4:$I$327,0),MATCH(F_Outputs!O$2,F_Outputs_Prep!$B$4:$AH$4,0))</f>
        <v>##BLANK</v>
      </c>
    </row>
    <row r="329" spans="1:15" x14ac:dyDescent="0.4">
      <c r="A329" s="89" t="s">
        <v>125</v>
      </c>
      <c r="B329" s="89" t="s">
        <v>534</v>
      </c>
      <c r="C329" s="89" t="s">
        <v>535</v>
      </c>
      <c r="D329" s="89" t="s">
        <v>527</v>
      </c>
      <c r="E329" s="89" t="s">
        <v>77</v>
      </c>
      <c r="F329" s="126" t="str">
        <f>INDEX(F_Outputs_Prep!$B$4:$AH$327,MATCH(F_Outputs!$A329&amp;F_Outputs!$B329,F_Outputs_Prep!$I$4:$I$327,0),MATCH(F_Outputs!F$2,F_Outputs_Prep!$B$4:$AH$4,0))</f>
        <v>##BLANK</v>
      </c>
      <c r="G329" s="126" t="str">
        <f>INDEX(F_Outputs_Prep!$B$4:$AH$327,MATCH(F_Outputs!$A329&amp;F_Outputs!$B329,F_Outputs_Prep!$I$4:$I$327,0),MATCH(F_Outputs!G$2,F_Outputs_Prep!$B$4:$AH$4,0))</f>
        <v>##BLANK</v>
      </c>
      <c r="H329" s="126" t="str">
        <f>INDEX(F_Outputs_Prep!$B$4:$AH$327,MATCH(F_Outputs!$A329&amp;F_Outputs!$B329,F_Outputs_Prep!$I$4:$I$327,0),MATCH(F_Outputs!H$2,F_Outputs_Prep!$B$4:$AH$4,0))</f>
        <v>##BLANK</v>
      </c>
      <c r="I329" s="126" t="str">
        <f>INDEX(F_Outputs_Prep!$B$4:$AH$327,MATCH(F_Outputs!$A329&amp;F_Outputs!$B329,F_Outputs_Prep!$I$4:$I$327,0),MATCH(F_Outputs!I$2,F_Outputs_Prep!$B$4:$AH$4,0))</f>
        <v>##BLANK</v>
      </c>
      <c r="J329" s="126" t="str">
        <f>INDEX(F_Outputs_Prep!$B$4:$AH$327,MATCH(F_Outputs!$A329&amp;F_Outputs!$B329,F_Outputs_Prep!$I$4:$I$327,0),MATCH(F_Outputs!J$2,F_Outputs_Prep!$B$4:$AH$4,0))</f>
        <v>##BLANK</v>
      </c>
      <c r="K329" s="126" t="str">
        <f>INDEX(F_Outputs_Prep!$B$4:$AH$327,MATCH(F_Outputs!$A329&amp;F_Outputs!$B329,F_Outputs_Prep!$I$4:$I$327,0),MATCH(F_Outputs!K$2,F_Outputs_Prep!$B$4:$AH$4,0))</f>
        <v>##BLANK</v>
      </c>
      <c r="L329" s="126" t="str">
        <f>INDEX(F_Outputs_Prep!$B$4:$AH$327,MATCH(F_Outputs!$A329&amp;F_Outputs!$B329,F_Outputs_Prep!$I$4:$I$327,0),MATCH(F_Outputs!L$2,F_Outputs_Prep!$B$4:$AH$4,0))</f>
        <v>##BLANK</v>
      </c>
      <c r="M329" s="126" t="str">
        <f>INDEX(F_Outputs_Prep!$B$4:$AH$327,MATCH(F_Outputs!$A329&amp;F_Outputs!$B329,F_Outputs_Prep!$I$4:$I$327,0),MATCH(F_Outputs!M$2,F_Outputs_Prep!$B$4:$AH$4,0))</f>
        <v>##BLANK</v>
      </c>
      <c r="N329" s="126" t="str">
        <f>INDEX(F_Outputs_Prep!$B$4:$AH$327,MATCH(F_Outputs!$A329&amp;F_Outputs!$B329,F_Outputs_Prep!$I$4:$I$327,0),MATCH(F_Outputs!N$2,F_Outputs_Prep!$B$4:$AH$4,0))</f>
        <v>##BLANK</v>
      </c>
      <c r="O329" s="126" t="str">
        <f>INDEX(F_Outputs_Prep!$B$4:$AH$327,MATCH(F_Outputs!$A329&amp;F_Outputs!$B329,F_Outputs_Prep!$I$4:$I$327,0),MATCH(F_Outputs!O$2,F_Outputs_Prep!$B$4:$AH$4,0))</f>
        <v>##BLANK</v>
      </c>
    </row>
    <row r="330" spans="1:15" x14ac:dyDescent="0.4">
      <c r="A330" s="89" t="s">
        <v>125</v>
      </c>
      <c r="B330" s="89" t="s">
        <v>536</v>
      </c>
      <c r="C330" s="89" t="s">
        <v>537</v>
      </c>
      <c r="D330" s="89" t="s">
        <v>76</v>
      </c>
      <c r="E330" s="89" t="s">
        <v>77</v>
      </c>
      <c r="F330" s="126" t="str">
        <f>INDEX(F_Outputs_Prep!$B$4:$AH$327,MATCH(F_Outputs!$A330&amp;F_Outputs!$B330,F_Outputs_Prep!$I$4:$I$327,0),MATCH(F_Outputs!F$2,F_Outputs_Prep!$B$4:$AH$4,0))</f>
        <v>##BLANK</v>
      </c>
      <c r="G330" s="126" t="str">
        <f>INDEX(F_Outputs_Prep!$B$4:$AH$327,MATCH(F_Outputs!$A330&amp;F_Outputs!$B330,F_Outputs_Prep!$I$4:$I$327,0),MATCH(F_Outputs!G$2,F_Outputs_Prep!$B$4:$AH$4,0))</f>
        <v>##BLANK</v>
      </c>
      <c r="H330" s="126" t="str">
        <f>INDEX(F_Outputs_Prep!$B$4:$AH$327,MATCH(F_Outputs!$A330&amp;F_Outputs!$B330,F_Outputs_Prep!$I$4:$I$327,0),MATCH(F_Outputs!H$2,F_Outputs_Prep!$B$4:$AH$4,0))</f>
        <v>##BLANK</v>
      </c>
      <c r="I330" s="126" t="str">
        <f>INDEX(F_Outputs_Prep!$B$4:$AH$327,MATCH(F_Outputs!$A330&amp;F_Outputs!$B330,F_Outputs_Prep!$I$4:$I$327,0),MATCH(F_Outputs!I$2,F_Outputs_Prep!$B$4:$AH$4,0))</f>
        <v>##BLANK</v>
      </c>
      <c r="J330" s="126" t="str">
        <f>INDEX(F_Outputs_Prep!$B$4:$AH$327,MATCH(F_Outputs!$A330&amp;F_Outputs!$B330,F_Outputs_Prep!$I$4:$I$327,0),MATCH(F_Outputs!J$2,F_Outputs_Prep!$B$4:$AH$4,0))</f>
        <v>##BLANK</v>
      </c>
      <c r="K330" s="126" t="str">
        <f>INDEX(F_Outputs_Prep!$B$4:$AH$327,MATCH(F_Outputs!$A330&amp;F_Outputs!$B330,F_Outputs_Prep!$I$4:$I$327,0),MATCH(F_Outputs!K$2,F_Outputs_Prep!$B$4:$AH$4,0))</f>
        <v>##BLANK</v>
      </c>
      <c r="L330" s="126" t="str">
        <f>INDEX(F_Outputs_Prep!$B$4:$AH$327,MATCH(F_Outputs!$A330&amp;F_Outputs!$B330,F_Outputs_Prep!$I$4:$I$327,0),MATCH(F_Outputs!L$2,F_Outputs_Prep!$B$4:$AH$4,0))</f>
        <v>##BLANK</v>
      </c>
      <c r="M330" s="126" t="str">
        <f>INDEX(F_Outputs_Prep!$B$4:$AH$327,MATCH(F_Outputs!$A330&amp;F_Outputs!$B330,F_Outputs_Prep!$I$4:$I$327,0),MATCH(F_Outputs!M$2,F_Outputs_Prep!$B$4:$AH$4,0))</f>
        <v>##BLANK</v>
      </c>
      <c r="N330" s="126" t="str">
        <f>INDEX(F_Outputs_Prep!$B$4:$AH$327,MATCH(F_Outputs!$A330&amp;F_Outputs!$B330,F_Outputs_Prep!$I$4:$I$327,0),MATCH(F_Outputs!N$2,F_Outputs_Prep!$B$4:$AH$4,0))</f>
        <v>##BLANK</v>
      </c>
      <c r="O330" s="126" t="str">
        <f>INDEX(F_Outputs_Prep!$B$4:$AH$327,MATCH(F_Outputs!$A330&amp;F_Outputs!$B330,F_Outputs_Prep!$I$4:$I$327,0),MATCH(F_Outputs!O$2,F_Outputs_Prep!$B$4:$AH$4,0))</f>
        <v>##BLANK</v>
      </c>
    </row>
    <row r="331" spans="1:15" x14ac:dyDescent="0.4">
      <c r="A331" s="89" t="s">
        <v>125</v>
      </c>
      <c r="B331" s="89" t="s">
        <v>538</v>
      </c>
      <c r="C331" s="89" t="s">
        <v>539</v>
      </c>
      <c r="D331" s="89" t="s">
        <v>76</v>
      </c>
      <c r="E331" s="89" t="s">
        <v>77</v>
      </c>
      <c r="F331" s="126" t="str">
        <f>INDEX(F_Outputs_Prep!$B$4:$AH$327,MATCH(F_Outputs!$A331&amp;F_Outputs!$B331,F_Outputs_Prep!$I$4:$I$327,0),MATCH(F_Outputs!F$2,F_Outputs_Prep!$B$4:$AH$4,0))</f>
        <v>##BLANK</v>
      </c>
      <c r="G331" s="126" t="str">
        <f>INDEX(F_Outputs_Prep!$B$4:$AH$327,MATCH(F_Outputs!$A331&amp;F_Outputs!$B331,F_Outputs_Prep!$I$4:$I$327,0),MATCH(F_Outputs!G$2,F_Outputs_Prep!$B$4:$AH$4,0))</f>
        <v>##BLANK</v>
      </c>
      <c r="H331" s="126" t="str">
        <f>INDEX(F_Outputs_Prep!$B$4:$AH$327,MATCH(F_Outputs!$A331&amp;F_Outputs!$B331,F_Outputs_Prep!$I$4:$I$327,0),MATCH(F_Outputs!H$2,F_Outputs_Prep!$B$4:$AH$4,0))</f>
        <v>##BLANK</v>
      </c>
      <c r="I331" s="126" t="str">
        <f>INDEX(F_Outputs_Prep!$B$4:$AH$327,MATCH(F_Outputs!$A331&amp;F_Outputs!$B331,F_Outputs_Prep!$I$4:$I$327,0),MATCH(F_Outputs!I$2,F_Outputs_Prep!$B$4:$AH$4,0))</f>
        <v>##BLANK</v>
      </c>
      <c r="J331" s="126" t="str">
        <f>INDEX(F_Outputs_Prep!$B$4:$AH$327,MATCH(F_Outputs!$A331&amp;F_Outputs!$B331,F_Outputs_Prep!$I$4:$I$327,0),MATCH(F_Outputs!J$2,F_Outputs_Prep!$B$4:$AH$4,0))</f>
        <v>##BLANK</v>
      </c>
      <c r="K331" s="126" t="str">
        <f>INDEX(F_Outputs_Prep!$B$4:$AH$327,MATCH(F_Outputs!$A331&amp;F_Outputs!$B331,F_Outputs_Prep!$I$4:$I$327,0),MATCH(F_Outputs!K$2,F_Outputs_Prep!$B$4:$AH$4,0))</f>
        <v>##BLANK</v>
      </c>
      <c r="L331" s="126" t="str">
        <f>INDEX(F_Outputs_Prep!$B$4:$AH$327,MATCH(F_Outputs!$A331&amp;F_Outputs!$B331,F_Outputs_Prep!$I$4:$I$327,0),MATCH(F_Outputs!L$2,F_Outputs_Prep!$B$4:$AH$4,0))</f>
        <v>##BLANK</v>
      </c>
      <c r="M331" s="126" t="str">
        <f>INDEX(F_Outputs_Prep!$B$4:$AH$327,MATCH(F_Outputs!$A331&amp;F_Outputs!$B331,F_Outputs_Prep!$I$4:$I$327,0),MATCH(F_Outputs!M$2,F_Outputs_Prep!$B$4:$AH$4,0))</f>
        <v>##BLANK</v>
      </c>
      <c r="N331" s="126" t="str">
        <f>INDEX(F_Outputs_Prep!$B$4:$AH$327,MATCH(F_Outputs!$A331&amp;F_Outputs!$B331,F_Outputs_Prep!$I$4:$I$327,0),MATCH(F_Outputs!N$2,F_Outputs_Prep!$B$4:$AH$4,0))</f>
        <v>##BLANK</v>
      </c>
      <c r="O331" s="126" t="str">
        <f>INDEX(F_Outputs_Prep!$B$4:$AH$327,MATCH(F_Outputs!$A331&amp;F_Outputs!$B331,F_Outputs_Prep!$I$4:$I$327,0),MATCH(F_Outputs!O$2,F_Outputs_Prep!$B$4:$AH$4,0))</f>
        <v>##BLANK</v>
      </c>
    </row>
    <row r="332" spans="1:15" x14ac:dyDescent="0.4">
      <c r="A332" s="89" t="s">
        <v>125</v>
      </c>
      <c r="B332" s="89" t="s">
        <v>162</v>
      </c>
      <c r="C332" s="89" t="s">
        <v>554</v>
      </c>
      <c r="D332" s="89" t="s">
        <v>76</v>
      </c>
      <c r="E332" s="89" t="s">
        <v>77</v>
      </c>
      <c r="F332" s="126" t="str">
        <f>INDEX(F_Outputs_Prep!$B$4:$AH$327,MATCH(F_Outputs!$A332&amp;F_Outputs!$B332,F_Outputs_Prep!$I$4:$I$327,0),MATCH(F_Outputs!F$2,F_Outputs_Prep!$B$4:$AH$4,0))</f>
        <v>##BLANK</v>
      </c>
      <c r="G332" s="126" t="str">
        <f>INDEX(F_Outputs_Prep!$B$4:$AH$327,MATCH(F_Outputs!$A332&amp;F_Outputs!$B332,F_Outputs_Prep!$I$4:$I$327,0),MATCH(F_Outputs!G$2,F_Outputs_Prep!$B$4:$AH$4,0))</f>
        <v>##BLANK</v>
      </c>
      <c r="H332" s="126" t="str">
        <f>INDEX(F_Outputs_Prep!$B$4:$AH$327,MATCH(F_Outputs!$A332&amp;F_Outputs!$B332,F_Outputs_Prep!$I$4:$I$327,0),MATCH(F_Outputs!H$2,F_Outputs_Prep!$B$4:$AH$4,0))</f>
        <v>##BLANK</v>
      </c>
      <c r="I332" s="126" t="str">
        <f>INDEX(F_Outputs_Prep!$B$4:$AH$327,MATCH(F_Outputs!$A332&amp;F_Outputs!$B332,F_Outputs_Prep!$I$4:$I$327,0),MATCH(F_Outputs!I$2,F_Outputs_Prep!$B$4:$AH$4,0))</f>
        <v>##BLANK</v>
      </c>
      <c r="J332" s="126" t="str">
        <f>INDEX(F_Outputs_Prep!$B$4:$AH$327,MATCH(F_Outputs!$A332&amp;F_Outputs!$B332,F_Outputs_Prep!$I$4:$I$327,0),MATCH(F_Outputs!J$2,F_Outputs_Prep!$B$4:$AH$4,0))</f>
        <v>##BLANK</v>
      </c>
      <c r="K332" s="126" t="str">
        <f>INDEX(F_Outputs_Prep!$B$4:$AH$327,MATCH(F_Outputs!$A332&amp;F_Outputs!$B332,F_Outputs_Prep!$I$4:$I$327,0),MATCH(F_Outputs!K$2,F_Outputs_Prep!$B$4:$AH$4,0))</f>
        <v>##BLANK</v>
      </c>
      <c r="L332" s="126" t="str">
        <f>INDEX(F_Outputs_Prep!$B$4:$AH$327,MATCH(F_Outputs!$A332&amp;F_Outputs!$B332,F_Outputs_Prep!$I$4:$I$327,0),MATCH(F_Outputs!L$2,F_Outputs_Prep!$B$4:$AH$4,0))</f>
        <v>##BLANK</v>
      </c>
      <c r="M332" s="126" t="str">
        <f>INDEX(F_Outputs_Prep!$B$4:$AH$327,MATCH(F_Outputs!$A332&amp;F_Outputs!$B332,F_Outputs_Prep!$I$4:$I$327,0),MATCH(F_Outputs!M$2,F_Outputs_Prep!$B$4:$AH$4,0))</f>
        <v>##BLANK</v>
      </c>
      <c r="N332" s="126" t="str">
        <f>INDEX(F_Outputs_Prep!$B$4:$AH$327,MATCH(F_Outputs!$A332&amp;F_Outputs!$B332,F_Outputs_Prep!$I$4:$I$327,0),MATCH(F_Outputs!N$2,F_Outputs_Prep!$B$4:$AH$4,0))</f>
        <v>##BLANK</v>
      </c>
      <c r="O332" s="126" t="str">
        <f>INDEX(F_Outputs_Prep!$B$4:$AH$327,MATCH(F_Outputs!$A332&amp;F_Outputs!$B332,F_Outputs_Prep!$I$4:$I$327,0),MATCH(F_Outputs!O$2,F_Outputs_Prep!$B$4:$AH$4,0))</f>
        <v>##BLANK</v>
      </c>
    </row>
    <row r="333" spans="1:15" x14ac:dyDescent="0.4">
      <c r="A333" s="89" t="s">
        <v>125</v>
      </c>
      <c r="B333" s="89" t="s">
        <v>172</v>
      </c>
      <c r="C333" s="89" t="s">
        <v>544</v>
      </c>
      <c r="D333" s="89" t="s">
        <v>76</v>
      </c>
      <c r="E333" s="89" t="s">
        <v>77</v>
      </c>
      <c r="F333" s="126" t="str">
        <f>INDEX(F_Outputs_Prep!$B$4:$AH$327,MATCH(F_Outputs!$A333&amp;F_Outputs!$B333,F_Outputs_Prep!$I$4:$I$327,0),MATCH(F_Outputs!F$2,F_Outputs_Prep!$B$4:$AH$4,0))</f>
        <v>##BLANK</v>
      </c>
      <c r="G333" s="126" t="str">
        <f>INDEX(F_Outputs_Prep!$B$4:$AH$327,MATCH(F_Outputs!$A333&amp;F_Outputs!$B333,F_Outputs_Prep!$I$4:$I$327,0),MATCH(F_Outputs!G$2,F_Outputs_Prep!$B$4:$AH$4,0))</f>
        <v>##BLANK</v>
      </c>
      <c r="H333" s="126" t="str">
        <f>INDEX(F_Outputs_Prep!$B$4:$AH$327,MATCH(F_Outputs!$A333&amp;F_Outputs!$B333,F_Outputs_Prep!$I$4:$I$327,0),MATCH(F_Outputs!H$2,F_Outputs_Prep!$B$4:$AH$4,0))</f>
        <v>##BLANK</v>
      </c>
      <c r="I333" s="126" t="str">
        <f>INDEX(F_Outputs_Prep!$B$4:$AH$327,MATCH(F_Outputs!$A333&amp;F_Outputs!$B333,F_Outputs_Prep!$I$4:$I$327,0),MATCH(F_Outputs!I$2,F_Outputs_Prep!$B$4:$AH$4,0))</f>
        <v>##BLANK</v>
      </c>
      <c r="J333" s="126" t="str">
        <f>INDEX(F_Outputs_Prep!$B$4:$AH$327,MATCH(F_Outputs!$A333&amp;F_Outputs!$B333,F_Outputs_Prep!$I$4:$I$327,0),MATCH(F_Outputs!J$2,F_Outputs_Prep!$B$4:$AH$4,0))</f>
        <v>##BLANK</v>
      </c>
      <c r="K333" s="126" t="str">
        <f>INDEX(F_Outputs_Prep!$B$4:$AH$327,MATCH(F_Outputs!$A333&amp;F_Outputs!$B333,F_Outputs_Prep!$I$4:$I$327,0),MATCH(F_Outputs!K$2,F_Outputs_Prep!$B$4:$AH$4,0))</f>
        <v>##BLANK</v>
      </c>
      <c r="L333" s="126" t="str">
        <f>INDEX(F_Outputs_Prep!$B$4:$AH$327,MATCH(F_Outputs!$A333&amp;F_Outputs!$B333,F_Outputs_Prep!$I$4:$I$327,0),MATCH(F_Outputs!L$2,F_Outputs_Prep!$B$4:$AH$4,0))</f>
        <v>##BLANK</v>
      </c>
      <c r="M333" s="126" t="str">
        <f>INDEX(F_Outputs_Prep!$B$4:$AH$327,MATCH(F_Outputs!$A333&amp;F_Outputs!$B333,F_Outputs_Prep!$I$4:$I$327,0),MATCH(F_Outputs!M$2,F_Outputs_Prep!$B$4:$AH$4,0))</f>
        <v>##BLANK</v>
      </c>
      <c r="N333" s="126" t="str">
        <f>INDEX(F_Outputs_Prep!$B$4:$AH$327,MATCH(F_Outputs!$A333&amp;F_Outputs!$B333,F_Outputs_Prep!$I$4:$I$327,0),MATCH(F_Outputs!N$2,F_Outputs_Prep!$B$4:$AH$4,0))</f>
        <v>##BLANK</v>
      </c>
      <c r="O333" s="126" t="str">
        <f>INDEX(F_Outputs_Prep!$B$4:$AH$327,MATCH(F_Outputs!$A333&amp;F_Outputs!$B333,F_Outputs_Prep!$I$4:$I$327,0),MATCH(F_Outputs!O$2,F_Outputs_Prep!$B$4:$AH$4,0))</f>
        <v>##BLANK</v>
      </c>
    </row>
    <row r="334" spans="1:15" x14ac:dyDescent="0.4">
      <c r="A334" s="89" t="s">
        <v>125</v>
      </c>
      <c r="B334" s="89" t="s">
        <v>188</v>
      </c>
      <c r="C334" s="89" t="s">
        <v>545</v>
      </c>
      <c r="D334" s="89" t="s">
        <v>76</v>
      </c>
      <c r="E334" s="89" t="s">
        <v>77</v>
      </c>
      <c r="F334" s="129" t="str">
        <f>INDEX(F_Outputs_Prep!$B$4:$AH$327,MATCH(F_Outputs!$A334&amp;F_Outputs!$B334,F_Outputs_Prep!$I$4:$I$327,0),MATCH(F_Outputs!F$2,F_Outputs_Prep!$B$4:$AH$4,0))</f>
        <v>##BLANK</v>
      </c>
      <c r="G334" s="129" t="str">
        <f>INDEX(F_Outputs_Prep!$B$4:$AH$327,MATCH(F_Outputs!$A334&amp;F_Outputs!$B334,F_Outputs_Prep!$I$4:$I$327,0),MATCH(F_Outputs!G$2,F_Outputs_Prep!$B$4:$AH$4,0))</f>
        <v>##BLANK</v>
      </c>
      <c r="H334" s="129" t="str">
        <f>INDEX(F_Outputs_Prep!$B$4:$AH$327,MATCH(F_Outputs!$A334&amp;F_Outputs!$B334,F_Outputs_Prep!$I$4:$I$327,0),MATCH(F_Outputs!H$2,F_Outputs_Prep!$B$4:$AH$4,0))</f>
        <v>##BLANK</v>
      </c>
      <c r="I334" s="129" t="str">
        <f>INDEX(F_Outputs_Prep!$B$4:$AH$327,MATCH(F_Outputs!$A334&amp;F_Outputs!$B334,F_Outputs_Prep!$I$4:$I$327,0),MATCH(F_Outputs!I$2,F_Outputs_Prep!$B$4:$AH$4,0))</f>
        <v>##BLANK</v>
      </c>
      <c r="J334" s="126" t="str">
        <f>INDEX(F_Outputs_Prep!$B$4:$AH$327,MATCH(F_Outputs!$A334&amp;F_Outputs!$B334,F_Outputs_Prep!$I$4:$I$327,0),MATCH(F_Outputs!J$2,F_Outputs_Prep!$B$4:$AH$4,0))</f>
        <v>##BLANK</v>
      </c>
      <c r="K334" s="126" t="str">
        <f>INDEX(F_Outputs_Prep!$B$4:$AH$327,MATCH(F_Outputs!$A334&amp;F_Outputs!$B334,F_Outputs_Prep!$I$4:$I$327,0),MATCH(F_Outputs!K$2,F_Outputs_Prep!$B$4:$AH$4,0))</f>
        <v>##BLANK</v>
      </c>
      <c r="L334" s="126" t="str">
        <f>INDEX(F_Outputs_Prep!$B$4:$AH$327,MATCH(F_Outputs!$A334&amp;F_Outputs!$B334,F_Outputs_Prep!$I$4:$I$327,0),MATCH(F_Outputs!L$2,F_Outputs_Prep!$B$4:$AH$4,0))</f>
        <v>##BLANK</v>
      </c>
      <c r="M334" s="126" t="str">
        <f>INDEX(F_Outputs_Prep!$B$4:$AH$327,MATCH(F_Outputs!$A334&amp;F_Outputs!$B334,F_Outputs_Prep!$I$4:$I$327,0),MATCH(F_Outputs!M$2,F_Outputs_Prep!$B$4:$AH$4,0))</f>
        <v>##BLANK</v>
      </c>
      <c r="N334" s="126" t="str">
        <f>INDEX(F_Outputs_Prep!$B$4:$AH$327,MATCH(F_Outputs!$A334&amp;F_Outputs!$B334,F_Outputs_Prep!$I$4:$I$327,0),MATCH(F_Outputs!N$2,F_Outputs_Prep!$B$4:$AH$4,0))</f>
        <v>##BLANK</v>
      </c>
      <c r="O334" s="126" t="str">
        <f>INDEX(F_Outputs_Prep!$B$4:$AH$327,MATCH(F_Outputs!$A334&amp;F_Outputs!$B334,F_Outputs_Prep!$I$4:$I$327,0),MATCH(F_Outputs!O$2,F_Outputs_Prep!$B$4:$AH$4,0))</f>
        <v>##BLANK</v>
      </c>
    </row>
    <row r="335" spans="1:15" x14ac:dyDescent="0.4">
      <c r="A335" s="89" t="s">
        <v>125</v>
      </c>
      <c r="B335" s="89" t="s">
        <v>198</v>
      </c>
      <c r="C335" s="89" t="s">
        <v>546</v>
      </c>
      <c r="D335" s="89" t="s">
        <v>91</v>
      </c>
      <c r="E335" s="89" t="s">
        <v>77</v>
      </c>
      <c r="F335" s="129" t="str">
        <f>INDEX(F_Outputs_Prep!$B$4:$AH$327,MATCH(F_Outputs!$A335&amp;F_Outputs!$B335,F_Outputs_Prep!$I$4:$I$327,0),MATCH(F_Outputs!F$2,F_Outputs_Prep!$B$4:$AH$4,0))</f>
        <v>##BLANK</v>
      </c>
      <c r="G335" s="129" t="str">
        <f>INDEX(F_Outputs_Prep!$B$4:$AH$327,MATCH(F_Outputs!$A335&amp;F_Outputs!$B335,F_Outputs_Prep!$I$4:$I$327,0),MATCH(F_Outputs!G$2,F_Outputs_Prep!$B$4:$AH$4,0))</f>
        <v>##BLANK</v>
      </c>
      <c r="H335" s="129" t="str">
        <f>INDEX(F_Outputs_Prep!$B$4:$AH$327,MATCH(F_Outputs!$A335&amp;F_Outputs!$B335,F_Outputs_Prep!$I$4:$I$327,0),MATCH(F_Outputs!H$2,F_Outputs_Prep!$B$4:$AH$4,0))</f>
        <v>##BLANK</v>
      </c>
      <c r="I335" s="129" t="str">
        <f>INDEX(F_Outputs_Prep!$B$4:$AH$327,MATCH(F_Outputs!$A335&amp;F_Outputs!$B335,F_Outputs_Prep!$I$4:$I$327,0),MATCH(F_Outputs!I$2,F_Outputs_Prep!$B$4:$AH$4,0))</f>
        <v>##BLANK</v>
      </c>
      <c r="J335" s="126" t="str">
        <f>INDEX(F_Outputs_Prep!$B$4:$AH$327,MATCH(F_Outputs!$A335&amp;F_Outputs!$B335,F_Outputs_Prep!$I$4:$I$327,0),MATCH(F_Outputs!J$2,F_Outputs_Prep!$B$4:$AH$4,0))</f>
        <v>##BLANK</v>
      </c>
      <c r="K335" s="126" t="str">
        <f>INDEX(F_Outputs_Prep!$B$4:$AH$327,MATCH(F_Outputs!$A335&amp;F_Outputs!$B335,F_Outputs_Prep!$I$4:$I$327,0),MATCH(F_Outputs!K$2,F_Outputs_Prep!$B$4:$AH$4,0))</f>
        <v>##BLANK</v>
      </c>
      <c r="L335" s="126" t="str">
        <f>INDEX(F_Outputs_Prep!$B$4:$AH$327,MATCH(F_Outputs!$A335&amp;F_Outputs!$B335,F_Outputs_Prep!$I$4:$I$327,0),MATCH(F_Outputs!L$2,F_Outputs_Prep!$B$4:$AH$4,0))</f>
        <v>##BLANK</v>
      </c>
      <c r="M335" s="126" t="str">
        <f>INDEX(F_Outputs_Prep!$B$4:$AH$327,MATCH(F_Outputs!$A335&amp;F_Outputs!$B335,F_Outputs_Prep!$I$4:$I$327,0),MATCH(F_Outputs!M$2,F_Outputs_Prep!$B$4:$AH$4,0))</f>
        <v>##BLANK</v>
      </c>
      <c r="N335" s="126" t="str">
        <f>INDEX(F_Outputs_Prep!$B$4:$AH$327,MATCH(F_Outputs!$A335&amp;F_Outputs!$B335,F_Outputs_Prep!$I$4:$I$327,0),MATCH(F_Outputs!N$2,F_Outputs_Prep!$B$4:$AH$4,0))</f>
        <v>##BLANK</v>
      </c>
      <c r="O335" s="126" t="str">
        <f>INDEX(F_Outputs_Prep!$B$4:$AH$327,MATCH(F_Outputs!$A335&amp;F_Outputs!$B335,F_Outputs_Prep!$I$4:$I$327,0),MATCH(F_Outputs!O$2,F_Outputs_Prep!$B$4:$AH$4,0))</f>
        <v>##BLANK</v>
      </c>
    </row>
    <row r="336" spans="1:15" x14ac:dyDescent="0.4">
      <c r="A336" s="89" t="s">
        <v>125</v>
      </c>
      <c r="B336" s="89" t="s">
        <v>555</v>
      </c>
      <c r="C336" s="89" t="s">
        <v>556</v>
      </c>
      <c r="D336" s="89" t="s">
        <v>330</v>
      </c>
      <c r="E336" s="89" t="s">
        <v>77</v>
      </c>
      <c r="F336" s="93" t="s">
        <v>557</v>
      </c>
      <c r="G336" s="93" t="s">
        <v>557</v>
      </c>
      <c r="H336" s="93" t="s">
        <v>557</v>
      </c>
      <c r="I336" s="93" t="s">
        <v>557</v>
      </c>
      <c r="J336" s="93" t="s">
        <v>557</v>
      </c>
      <c r="K336" s="93" t="s">
        <v>557</v>
      </c>
      <c r="L336" s="93" t="s">
        <v>557</v>
      </c>
      <c r="M336" s="93" t="s">
        <v>557</v>
      </c>
      <c r="N336" s="93" t="s">
        <v>557</v>
      </c>
      <c r="O336" s="93" t="s">
        <v>557</v>
      </c>
    </row>
    <row r="337" spans="1:15" x14ac:dyDescent="0.4">
      <c r="A337" s="89" t="s">
        <v>125</v>
      </c>
      <c r="B337" s="89" t="s">
        <v>558</v>
      </c>
      <c r="C337" s="89" t="s">
        <v>559</v>
      </c>
      <c r="D337" s="89" t="s">
        <v>330</v>
      </c>
      <c r="E337" s="89" t="s">
        <v>77</v>
      </c>
      <c r="F337" s="93" t="s">
        <v>560</v>
      </c>
      <c r="G337" s="93" t="s">
        <v>560</v>
      </c>
      <c r="H337" s="93" t="s">
        <v>560</v>
      </c>
      <c r="I337" s="93" t="s">
        <v>560</v>
      </c>
      <c r="J337" s="93" t="s">
        <v>560</v>
      </c>
      <c r="K337" s="93" t="s">
        <v>560</v>
      </c>
      <c r="L337" s="93" t="s">
        <v>560</v>
      </c>
      <c r="M337" s="93" t="s">
        <v>560</v>
      </c>
      <c r="N337" s="93" t="s">
        <v>560</v>
      </c>
      <c r="O337" s="93" t="s">
        <v>560</v>
      </c>
    </row>
    <row r="338" spans="1:15" x14ac:dyDescent="0.4">
      <c r="A338" s="89" t="s">
        <v>125</v>
      </c>
      <c r="B338" s="89" t="s">
        <v>561</v>
      </c>
      <c r="C338" s="89" t="s">
        <v>562</v>
      </c>
      <c r="D338" s="89" t="s">
        <v>330</v>
      </c>
      <c r="E338" s="89" t="s">
        <v>77</v>
      </c>
      <c r="F338" s="93" t="s">
        <v>550</v>
      </c>
      <c r="G338" s="93" t="s">
        <v>550</v>
      </c>
      <c r="H338" s="93" t="s">
        <v>550</v>
      </c>
      <c r="I338" s="93" t="s">
        <v>550</v>
      </c>
      <c r="J338" s="93" t="s">
        <v>550</v>
      </c>
      <c r="K338" s="93" t="s">
        <v>550</v>
      </c>
      <c r="L338" s="93" t="s">
        <v>550</v>
      </c>
      <c r="M338" s="93" t="s">
        <v>550</v>
      </c>
      <c r="N338" s="93" t="s">
        <v>550</v>
      </c>
      <c r="O338" s="93" t="s">
        <v>550</v>
      </c>
    </row>
    <row r="339" spans="1:15" x14ac:dyDescent="0.4">
      <c r="A339" s="89" t="s">
        <v>125</v>
      </c>
      <c r="B339" s="89" t="s">
        <v>563</v>
      </c>
      <c r="C339" s="89" t="s">
        <v>564</v>
      </c>
      <c r="D339" s="89" t="s">
        <v>565</v>
      </c>
      <c r="E339" s="89" t="s">
        <v>77</v>
      </c>
      <c r="F339" s="93">
        <v>0</v>
      </c>
      <c r="G339" s="93">
        <v>0</v>
      </c>
      <c r="H339" s="93">
        <v>0</v>
      </c>
      <c r="I339" s="93">
        <v>0</v>
      </c>
      <c r="J339" s="93">
        <v>0</v>
      </c>
      <c r="K339" s="93">
        <v>0</v>
      </c>
      <c r="L339" s="93">
        <v>0</v>
      </c>
      <c r="M339" s="93">
        <v>0</v>
      </c>
      <c r="N339" s="93">
        <v>0</v>
      </c>
      <c r="O339" s="93">
        <v>0</v>
      </c>
    </row>
    <row r="340" spans="1:15" x14ac:dyDescent="0.4">
      <c r="A340" s="89" t="s">
        <v>126</v>
      </c>
      <c r="B340" s="89" t="s">
        <v>254</v>
      </c>
      <c r="C340" s="89" t="s">
        <v>171</v>
      </c>
      <c r="D340" s="89" t="s">
        <v>76</v>
      </c>
      <c r="E340" s="89" t="s">
        <v>77</v>
      </c>
      <c r="F340" s="126" t="str">
        <f>INDEX(F_Outputs_Prep!$B$4:$AH$327,MATCH(F_Outputs!$A340&amp;F_Outputs!$B340,F_Outputs_Prep!$I$4:$I$327,0),MATCH(F_Outputs!F$2,F_Outputs_Prep!$B$4:$AH$4,0))</f>
        <v>##BLANK</v>
      </c>
      <c r="G340" s="126" t="str">
        <f>INDEX(F_Outputs_Prep!$B$4:$AH$327,MATCH(F_Outputs!$A340&amp;F_Outputs!$B340,F_Outputs_Prep!$I$4:$I$327,0),MATCH(F_Outputs!G$2,F_Outputs_Prep!$B$4:$AH$4,0))</f>
        <v>##BLANK</v>
      </c>
      <c r="H340" s="126" t="str">
        <f>INDEX(F_Outputs_Prep!$B$4:$AH$327,MATCH(F_Outputs!$A340&amp;F_Outputs!$B340,F_Outputs_Prep!$I$4:$I$327,0),MATCH(F_Outputs!H$2,F_Outputs_Prep!$B$4:$AH$4,0))</f>
        <v>##BLANK</v>
      </c>
      <c r="I340" s="126" t="str">
        <f>INDEX(F_Outputs_Prep!$B$4:$AH$327,MATCH(F_Outputs!$A340&amp;F_Outputs!$B340,F_Outputs_Prep!$I$4:$I$327,0),MATCH(F_Outputs!I$2,F_Outputs_Prep!$B$4:$AH$4,0))</f>
        <v>##BLANK</v>
      </c>
      <c r="J340" s="126" t="str">
        <f>INDEX(F_Outputs_Prep!$B$4:$AH$327,MATCH(F_Outputs!$A340&amp;F_Outputs!$B340,F_Outputs_Prep!$I$4:$I$327,0),MATCH(F_Outputs!J$2,F_Outputs_Prep!$B$4:$AH$4,0))</f>
        <v>##BLANK</v>
      </c>
      <c r="K340" s="126" t="str">
        <f>INDEX(F_Outputs_Prep!$B$4:$AH$327,MATCH(F_Outputs!$A340&amp;F_Outputs!$B340,F_Outputs_Prep!$I$4:$I$327,0),MATCH(F_Outputs!K$2,F_Outputs_Prep!$B$4:$AH$4,0))</f>
        <v>##BLANK</v>
      </c>
      <c r="L340" s="126" t="str">
        <f>INDEX(F_Outputs_Prep!$B$4:$AH$327,MATCH(F_Outputs!$A340&amp;F_Outputs!$B340,F_Outputs_Prep!$I$4:$I$327,0),MATCH(F_Outputs!L$2,F_Outputs_Prep!$B$4:$AH$4,0))</f>
        <v>##BLANK</v>
      </c>
      <c r="M340" s="126" t="str">
        <f>INDEX(F_Outputs_Prep!$B$4:$AH$327,MATCH(F_Outputs!$A340&amp;F_Outputs!$B340,F_Outputs_Prep!$I$4:$I$327,0),MATCH(F_Outputs!M$2,F_Outputs_Prep!$B$4:$AH$4,0))</f>
        <v>##BLANK</v>
      </c>
      <c r="N340" s="126" t="str">
        <f>INDEX(F_Outputs_Prep!$B$4:$AH$327,MATCH(F_Outputs!$A340&amp;F_Outputs!$B340,F_Outputs_Prep!$I$4:$I$327,0),MATCH(F_Outputs!N$2,F_Outputs_Prep!$B$4:$AH$4,0))</f>
        <v>##BLANK</v>
      </c>
      <c r="O340" s="126" t="str">
        <f>INDEX(F_Outputs_Prep!$B$4:$AH$327,MATCH(F_Outputs!$A340&amp;F_Outputs!$B340,F_Outputs_Prep!$I$4:$I$327,0),MATCH(F_Outputs!O$2,F_Outputs_Prep!$B$4:$AH$4,0))</f>
        <v>##BLANK</v>
      </c>
    </row>
    <row r="341" spans="1:15" x14ac:dyDescent="0.4">
      <c r="A341" s="89" t="s">
        <v>126</v>
      </c>
      <c r="B341" s="89" t="s">
        <v>255</v>
      </c>
      <c r="C341" s="89" t="s">
        <v>207</v>
      </c>
      <c r="D341" s="89" t="s">
        <v>76</v>
      </c>
      <c r="E341" s="89" t="s">
        <v>77</v>
      </c>
      <c r="F341" s="126" t="str">
        <f>INDEX(F_Outputs_Prep!$B$4:$AH$327,MATCH(F_Outputs!$A341&amp;F_Outputs!$B341,F_Outputs_Prep!$I$4:$I$327,0),MATCH(F_Outputs!F$2,F_Outputs_Prep!$B$4:$AH$4,0))</f>
        <v>##BLANK</v>
      </c>
      <c r="G341" s="126" t="str">
        <f>INDEX(F_Outputs_Prep!$B$4:$AH$327,MATCH(F_Outputs!$A341&amp;F_Outputs!$B341,F_Outputs_Prep!$I$4:$I$327,0),MATCH(F_Outputs!G$2,F_Outputs_Prep!$B$4:$AH$4,0))</f>
        <v>##BLANK</v>
      </c>
      <c r="H341" s="126" t="str">
        <f>INDEX(F_Outputs_Prep!$B$4:$AH$327,MATCH(F_Outputs!$A341&amp;F_Outputs!$B341,F_Outputs_Prep!$I$4:$I$327,0),MATCH(F_Outputs!H$2,F_Outputs_Prep!$B$4:$AH$4,0))</f>
        <v>##BLANK</v>
      </c>
      <c r="I341" s="126" t="str">
        <f>INDEX(F_Outputs_Prep!$B$4:$AH$327,MATCH(F_Outputs!$A341&amp;F_Outputs!$B341,F_Outputs_Prep!$I$4:$I$327,0),MATCH(F_Outputs!I$2,F_Outputs_Prep!$B$4:$AH$4,0))</f>
        <v>##BLANK</v>
      </c>
      <c r="J341" s="126" t="str">
        <f>INDEX(F_Outputs_Prep!$B$4:$AH$327,MATCH(F_Outputs!$A341&amp;F_Outputs!$B341,F_Outputs_Prep!$I$4:$I$327,0),MATCH(F_Outputs!J$2,F_Outputs_Prep!$B$4:$AH$4,0))</f>
        <v>##BLANK</v>
      </c>
      <c r="K341" s="126" t="str">
        <f>INDEX(F_Outputs_Prep!$B$4:$AH$327,MATCH(F_Outputs!$A341&amp;F_Outputs!$B341,F_Outputs_Prep!$I$4:$I$327,0),MATCH(F_Outputs!K$2,F_Outputs_Prep!$B$4:$AH$4,0))</f>
        <v>##BLANK</v>
      </c>
      <c r="L341" s="126" t="str">
        <f>INDEX(F_Outputs_Prep!$B$4:$AH$327,MATCH(F_Outputs!$A341&amp;F_Outputs!$B341,F_Outputs_Prep!$I$4:$I$327,0),MATCH(F_Outputs!L$2,F_Outputs_Prep!$B$4:$AH$4,0))</f>
        <v>##BLANK</v>
      </c>
      <c r="M341" s="126" t="str">
        <f>INDEX(F_Outputs_Prep!$B$4:$AH$327,MATCH(F_Outputs!$A341&amp;F_Outputs!$B341,F_Outputs_Prep!$I$4:$I$327,0),MATCH(F_Outputs!M$2,F_Outputs_Prep!$B$4:$AH$4,0))</f>
        <v>##BLANK</v>
      </c>
      <c r="N341" s="126" t="str">
        <f>INDEX(F_Outputs_Prep!$B$4:$AH$327,MATCH(F_Outputs!$A341&amp;F_Outputs!$B341,F_Outputs_Prep!$I$4:$I$327,0),MATCH(F_Outputs!N$2,F_Outputs_Prep!$B$4:$AH$4,0))</f>
        <v>##BLANK</v>
      </c>
      <c r="O341" s="126" t="str">
        <f>INDEX(F_Outputs_Prep!$B$4:$AH$327,MATCH(F_Outputs!$A341&amp;F_Outputs!$B341,F_Outputs_Prep!$I$4:$I$327,0),MATCH(F_Outputs!O$2,F_Outputs_Prep!$B$4:$AH$4,0))</f>
        <v>##BLANK</v>
      </c>
    </row>
    <row r="342" spans="1:15" x14ac:dyDescent="0.4">
      <c r="A342" s="89" t="s">
        <v>126</v>
      </c>
      <c r="B342" s="89" t="s">
        <v>250</v>
      </c>
      <c r="C342" s="89" t="s">
        <v>252</v>
      </c>
      <c r="D342" s="89" t="s">
        <v>76</v>
      </c>
      <c r="E342" s="89" t="s">
        <v>77</v>
      </c>
      <c r="F342" s="126" t="str">
        <f>INDEX(F_Outputs_Prep!$B$4:$AH$327,MATCH(F_Outputs!$A342&amp;F_Outputs!$B342,F_Outputs_Prep!$I$4:$I$327,0),MATCH(F_Outputs!F$2,F_Outputs_Prep!$B$4:$AH$4,0))</f>
        <v>##BLANK</v>
      </c>
      <c r="G342" s="126" t="str">
        <f>INDEX(F_Outputs_Prep!$B$4:$AH$327,MATCH(F_Outputs!$A342&amp;F_Outputs!$B342,F_Outputs_Prep!$I$4:$I$327,0),MATCH(F_Outputs!G$2,F_Outputs_Prep!$B$4:$AH$4,0))</f>
        <v>##BLANK</v>
      </c>
      <c r="H342" s="126" t="str">
        <f>INDEX(F_Outputs_Prep!$B$4:$AH$327,MATCH(F_Outputs!$A342&amp;F_Outputs!$B342,F_Outputs_Prep!$I$4:$I$327,0),MATCH(F_Outputs!H$2,F_Outputs_Prep!$B$4:$AH$4,0))</f>
        <v>##BLANK</v>
      </c>
      <c r="I342" s="126" t="str">
        <f>INDEX(F_Outputs_Prep!$B$4:$AH$327,MATCH(F_Outputs!$A342&amp;F_Outputs!$B342,F_Outputs_Prep!$I$4:$I$327,0),MATCH(F_Outputs!I$2,F_Outputs_Prep!$B$4:$AH$4,0))</f>
        <v>##BLANK</v>
      </c>
      <c r="J342" s="126" t="str">
        <f>INDEX(F_Outputs_Prep!$B$4:$AH$327,MATCH(F_Outputs!$A342&amp;F_Outputs!$B342,F_Outputs_Prep!$I$4:$I$327,0),MATCH(F_Outputs!J$2,F_Outputs_Prep!$B$4:$AH$4,0))</f>
        <v>##BLANK</v>
      </c>
      <c r="K342" s="126" t="str">
        <f>INDEX(F_Outputs_Prep!$B$4:$AH$327,MATCH(F_Outputs!$A342&amp;F_Outputs!$B342,F_Outputs_Prep!$I$4:$I$327,0),MATCH(F_Outputs!K$2,F_Outputs_Prep!$B$4:$AH$4,0))</f>
        <v>##BLANK</v>
      </c>
      <c r="L342" s="126" t="str">
        <f>INDEX(F_Outputs_Prep!$B$4:$AH$327,MATCH(F_Outputs!$A342&amp;F_Outputs!$B342,F_Outputs_Prep!$I$4:$I$327,0),MATCH(F_Outputs!L$2,F_Outputs_Prep!$B$4:$AH$4,0))</f>
        <v>##BLANK</v>
      </c>
      <c r="M342" s="126" t="str">
        <f>INDEX(F_Outputs_Prep!$B$4:$AH$327,MATCH(F_Outputs!$A342&amp;F_Outputs!$B342,F_Outputs_Prep!$I$4:$I$327,0),MATCH(F_Outputs!M$2,F_Outputs_Prep!$B$4:$AH$4,0))</f>
        <v>##BLANK</v>
      </c>
      <c r="N342" s="126" t="str">
        <f>INDEX(F_Outputs_Prep!$B$4:$AH$327,MATCH(F_Outputs!$A342&amp;F_Outputs!$B342,F_Outputs_Prep!$I$4:$I$327,0),MATCH(F_Outputs!N$2,F_Outputs_Prep!$B$4:$AH$4,0))</f>
        <v>##BLANK</v>
      </c>
      <c r="O342" s="126" t="str">
        <f>INDEX(F_Outputs_Prep!$B$4:$AH$327,MATCH(F_Outputs!$A342&amp;F_Outputs!$B342,F_Outputs_Prep!$I$4:$I$327,0),MATCH(F_Outputs!O$2,F_Outputs_Prep!$B$4:$AH$4,0))</f>
        <v>##BLANK</v>
      </c>
    </row>
    <row r="343" spans="1:15" x14ac:dyDescent="0.4">
      <c r="A343" s="89" t="s">
        <v>126</v>
      </c>
      <c r="B343" s="89" t="s">
        <v>253</v>
      </c>
      <c r="C343" s="89" t="s">
        <v>208</v>
      </c>
      <c r="D343" s="89" t="s">
        <v>91</v>
      </c>
      <c r="E343" s="89" t="s">
        <v>77</v>
      </c>
      <c r="F343" s="126" t="str">
        <f>INDEX(F_Outputs_Prep!$B$4:$AH$327,MATCH(F_Outputs!$A343&amp;F_Outputs!$B343,F_Outputs_Prep!$I$4:$I$327,0),MATCH(F_Outputs!F$2,F_Outputs_Prep!$B$4:$AH$4,0))</f>
        <v>##BLANK</v>
      </c>
      <c r="G343" s="126" t="str">
        <f>INDEX(F_Outputs_Prep!$B$4:$AH$327,MATCH(F_Outputs!$A343&amp;F_Outputs!$B343,F_Outputs_Prep!$I$4:$I$327,0),MATCH(F_Outputs!G$2,F_Outputs_Prep!$B$4:$AH$4,0))</f>
        <v>##BLANK</v>
      </c>
      <c r="H343" s="126" t="str">
        <f>INDEX(F_Outputs_Prep!$B$4:$AH$327,MATCH(F_Outputs!$A343&amp;F_Outputs!$B343,F_Outputs_Prep!$I$4:$I$327,0),MATCH(F_Outputs!H$2,F_Outputs_Prep!$B$4:$AH$4,0))</f>
        <v>##BLANK</v>
      </c>
      <c r="I343" s="126" t="str">
        <f>INDEX(F_Outputs_Prep!$B$4:$AH$327,MATCH(F_Outputs!$A343&amp;F_Outputs!$B343,F_Outputs_Prep!$I$4:$I$327,0),MATCH(F_Outputs!I$2,F_Outputs_Prep!$B$4:$AH$4,0))</f>
        <v>##BLANK</v>
      </c>
      <c r="J343" s="126" t="str">
        <f>INDEX(F_Outputs_Prep!$B$4:$AH$327,MATCH(F_Outputs!$A343&amp;F_Outputs!$B343,F_Outputs_Prep!$I$4:$I$327,0),MATCH(F_Outputs!J$2,F_Outputs_Prep!$B$4:$AH$4,0))</f>
        <v>##BLANK</v>
      </c>
      <c r="K343" s="126" t="str">
        <f>INDEX(F_Outputs_Prep!$B$4:$AH$327,MATCH(F_Outputs!$A343&amp;F_Outputs!$B343,F_Outputs_Prep!$I$4:$I$327,0),MATCH(F_Outputs!K$2,F_Outputs_Prep!$B$4:$AH$4,0))</f>
        <v>##BLANK</v>
      </c>
      <c r="L343" s="126" t="str">
        <f>INDEX(F_Outputs_Prep!$B$4:$AH$327,MATCH(F_Outputs!$A343&amp;F_Outputs!$B343,F_Outputs_Prep!$I$4:$I$327,0),MATCH(F_Outputs!L$2,F_Outputs_Prep!$B$4:$AH$4,0))</f>
        <v>##BLANK</v>
      </c>
      <c r="M343" s="126" t="str">
        <f>INDEX(F_Outputs_Prep!$B$4:$AH$327,MATCH(F_Outputs!$A343&amp;F_Outputs!$B343,F_Outputs_Prep!$I$4:$I$327,0),MATCH(F_Outputs!M$2,F_Outputs_Prep!$B$4:$AH$4,0))</f>
        <v>##BLANK</v>
      </c>
      <c r="N343" s="126" t="str">
        <f>INDEX(F_Outputs_Prep!$B$4:$AH$327,MATCH(F_Outputs!$A343&amp;F_Outputs!$B343,F_Outputs_Prep!$I$4:$I$327,0),MATCH(F_Outputs!N$2,F_Outputs_Prep!$B$4:$AH$4,0))</f>
        <v>##BLANK</v>
      </c>
      <c r="O343" s="126" t="str">
        <f>INDEX(F_Outputs_Prep!$B$4:$AH$327,MATCH(F_Outputs!$A343&amp;F_Outputs!$B343,F_Outputs_Prep!$I$4:$I$327,0),MATCH(F_Outputs!O$2,F_Outputs_Prep!$B$4:$AH$4,0))</f>
        <v>##BLANK</v>
      </c>
    </row>
    <row r="344" spans="1:15" x14ac:dyDescent="0.4">
      <c r="A344" s="89" t="s">
        <v>126</v>
      </c>
      <c r="B344" s="89" t="s">
        <v>521</v>
      </c>
      <c r="C344" s="89" t="s">
        <v>541</v>
      </c>
      <c r="D344" s="89" t="s">
        <v>527</v>
      </c>
      <c r="E344" s="89" t="s">
        <v>77</v>
      </c>
      <c r="F344" s="126" t="str">
        <f>INDEX(F_Outputs_Prep!$B$4:$AH$327,MATCH(F_Outputs!$A344&amp;F_Outputs!$B344,F_Outputs_Prep!$I$4:$I$327,0),MATCH(F_Outputs!F$2,F_Outputs_Prep!$B$4:$AH$4,0))</f>
        <v>##BLANK</v>
      </c>
      <c r="G344" s="126" t="str">
        <f>INDEX(F_Outputs_Prep!$B$4:$AH$327,MATCH(F_Outputs!$A344&amp;F_Outputs!$B344,F_Outputs_Prep!$I$4:$I$327,0),MATCH(F_Outputs!G$2,F_Outputs_Prep!$B$4:$AH$4,0))</f>
        <v>##BLANK</v>
      </c>
      <c r="H344" s="126" t="str">
        <f>INDEX(F_Outputs_Prep!$B$4:$AH$327,MATCH(F_Outputs!$A344&amp;F_Outputs!$B344,F_Outputs_Prep!$I$4:$I$327,0),MATCH(F_Outputs!H$2,F_Outputs_Prep!$B$4:$AH$4,0))</f>
        <v>##BLANK</v>
      </c>
      <c r="I344" s="126" t="str">
        <f>INDEX(F_Outputs_Prep!$B$4:$AH$327,MATCH(F_Outputs!$A344&amp;F_Outputs!$B344,F_Outputs_Prep!$I$4:$I$327,0),MATCH(F_Outputs!I$2,F_Outputs_Prep!$B$4:$AH$4,0))</f>
        <v>##BLANK</v>
      </c>
      <c r="J344" s="126" t="str">
        <f>INDEX(F_Outputs_Prep!$B$4:$AH$327,MATCH(F_Outputs!$A344&amp;F_Outputs!$B344,F_Outputs_Prep!$I$4:$I$327,0),MATCH(F_Outputs!J$2,F_Outputs_Prep!$B$4:$AH$4,0))</f>
        <v>##BLANK</v>
      </c>
      <c r="K344" s="126" t="str">
        <f>INDEX(F_Outputs_Prep!$B$4:$AH$327,MATCH(F_Outputs!$A344&amp;F_Outputs!$B344,F_Outputs_Prep!$I$4:$I$327,0),MATCH(F_Outputs!K$2,F_Outputs_Prep!$B$4:$AH$4,0))</f>
        <v>##BLANK</v>
      </c>
      <c r="L344" s="126" t="str">
        <f>INDEX(F_Outputs_Prep!$B$4:$AH$327,MATCH(F_Outputs!$A344&amp;F_Outputs!$B344,F_Outputs_Prep!$I$4:$I$327,0),MATCH(F_Outputs!L$2,F_Outputs_Prep!$B$4:$AH$4,0))</f>
        <v>##BLANK</v>
      </c>
      <c r="M344" s="126" t="str">
        <f>INDEX(F_Outputs_Prep!$B$4:$AH$327,MATCH(F_Outputs!$A344&amp;F_Outputs!$B344,F_Outputs_Prep!$I$4:$I$327,0),MATCH(F_Outputs!M$2,F_Outputs_Prep!$B$4:$AH$4,0))</f>
        <v>##BLANK</v>
      </c>
      <c r="N344" s="126" t="str">
        <f>INDEX(F_Outputs_Prep!$B$4:$AH$327,MATCH(F_Outputs!$A344&amp;F_Outputs!$B344,F_Outputs_Prep!$I$4:$I$327,0),MATCH(F_Outputs!N$2,F_Outputs_Prep!$B$4:$AH$4,0))</f>
        <v>##BLANK</v>
      </c>
      <c r="O344" s="126" t="str">
        <f>INDEX(F_Outputs_Prep!$B$4:$AH$327,MATCH(F_Outputs!$A344&amp;F_Outputs!$B344,F_Outputs_Prep!$I$4:$I$327,0),MATCH(F_Outputs!O$2,F_Outputs_Prep!$B$4:$AH$4,0))</f>
        <v>##BLANK</v>
      </c>
    </row>
    <row r="345" spans="1:15" x14ac:dyDescent="0.4">
      <c r="A345" s="89" t="s">
        <v>126</v>
      </c>
      <c r="B345" s="89" t="s">
        <v>519</v>
      </c>
      <c r="C345" s="89" t="s">
        <v>542</v>
      </c>
      <c r="D345" s="89" t="s">
        <v>76</v>
      </c>
      <c r="E345" s="89" t="s">
        <v>77</v>
      </c>
      <c r="F345" s="126" t="str">
        <f>INDEX(F_Outputs_Prep!$B$4:$AH$327,MATCH(F_Outputs!$A345&amp;F_Outputs!$B345,F_Outputs_Prep!$I$4:$I$327,0),MATCH(F_Outputs!F$2,F_Outputs_Prep!$B$4:$AH$4,0))</f>
        <v>##BLANK</v>
      </c>
      <c r="G345" s="126" t="str">
        <f>INDEX(F_Outputs_Prep!$B$4:$AH$327,MATCH(F_Outputs!$A345&amp;F_Outputs!$B345,F_Outputs_Prep!$I$4:$I$327,0),MATCH(F_Outputs!G$2,F_Outputs_Prep!$B$4:$AH$4,0))</f>
        <v>##BLANK</v>
      </c>
      <c r="H345" s="126" t="str">
        <f>INDEX(F_Outputs_Prep!$B$4:$AH$327,MATCH(F_Outputs!$A345&amp;F_Outputs!$B345,F_Outputs_Prep!$I$4:$I$327,0),MATCH(F_Outputs!H$2,F_Outputs_Prep!$B$4:$AH$4,0))</f>
        <v>##BLANK</v>
      </c>
      <c r="I345" s="126" t="str">
        <f>INDEX(F_Outputs_Prep!$B$4:$AH$327,MATCH(F_Outputs!$A345&amp;F_Outputs!$B345,F_Outputs_Prep!$I$4:$I$327,0),MATCH(F_Outputs!I$2,F_Outputs_Prep!$B$4:$AH$4,0))</f>
        <v>##BLANK</v>
      </c>
      <c r="J345" s="126" t="str">
        <f>INDEX(F_Outputs_Prep!$B$4:$AH$327,MATCH(F_Outputs!$A345&amp;F_Outputs!$B345,F_Outputs_Prep!$I$4:$I$327,0),MATCH(F_Outputs!J$2,F_Outputs_Prep!$B$4:$AH$4,0))</f>
        <v>##BLANK</v>
      </c>
      <c r="K345" s="126" t="str">
        <f>INDEX(F_Outputs_Prep!$B$4:$AH$327,MATCH(F_Outputs!$A345&amp;F_Outputs!$B345,F_Outputs_Prep!$I$4:$I$327,0),MATCH(F_Outputs!K$2,F_Outputs_Prep!$B$4:$AH$4,0))</f>
        <v>##BLANK</v>
      </c>
      <c r="L345" s="126" t="str">
        <f>INDEX(F_Outputs_Prep!$B$4:$AH$327,MATCH(F_Outputs!$A345&amp;F_Outputs!$B345,F_Outputs_Prep!$I$4:$I$327,0),MATCH(F_Outputs!L$2,F_Outputs_Prep!$B$4:$AH$4,0))</f>
        <v>##BLANK</v>
      </c>
      <c r="M345" s="126" t="str">
        <f>INDEX(F_Outputs_Prep!$B$4:$AH$327,MATCH(F_Outputs!$A345&amp;F_Outputs!$B345,F_Outputs_Prep!$I$4:$I$327,0),MATCH(F_Outputs!M$2,F_Outputs_Prep!$B$4:$AH$4,0))</f>
        <v>##BLANK</v>
      </c>
      <c r="N345" s="126" t="str">
        <f>INDEX(F_Outputs_Prep!$B$4:$AH$327,MATCH(F_Outputs!$A345&amp;F_Outputs!$B345,F_Outputs_Prep!$I$4:$I$327,0),MATCH(F_Outputs!N$2,F_Outputs_Prep!$B$4:$AH$4,0))</f>
        <v>##BLANK</v>
      </c>
      <c r="O345" s="126" t="str">
        <f>INDEX(F_Outputs_Prep!$B$4:$AH$327,MATCH(F_Outputs!$A345&amp;F_Outputs!$B345,F_Outputs_Prep!$I$4:$I$327,0),MATCH(F_Outputs!O$2,F_Outputs_Prep!$B$4:$AH$4,0))</f>
        <v>##BLANK</v>
      </c>
    </row>
    <row r="346" spans="1:15" x14ac:dyDescent="0.4">
      <c r="A346" s="89" t="s">
        <v>126</v>
      </c>
      <c r="B346" s="89" t="s">
        <v>528</v>
      </c>
      <c r="C346" s="89" t="s">
        <v>529</v>
      </c>
      <c r="D346" s="89" t="s">
        <v>76</v>
      </c>
      <c r="E346" s="89" t="s">
        <v>77</v>
      </c>
      <c r="F346" s="126" t="str">
        <f>INDEX(F_Outputs_Prep!$B$4:$AH$327,MATCH(F_Outputs!$A346&amp;F_Outputs!$B346,F_Outputs_Prep!$I$4:$I$327,0),MATCH(F_Outputs!F$2,F_Outputs_Prep!$B$4:$AH$4,0))</f>
        <v>##BLANK</v>
      </c>
      <c r="G346" s="126" t="str">
        <f>INDEX(F_Outputs_Prep!$B$4:$AH$327,MATCH(F_Outputs!$A346&amp;F_Outputs!$B346,F_Outputs_Prep!$I$4:$I$327,0),MATCH(F_Outputs!G$2,F_Outputs_Prep!$B$4:$AH$4,0))</f>
        <v>##BLANK</v>
      </c>
      <c r="H346" s="126" t="str">
        <f>INDEX(F_Outputs_Prep!$B$4:$AH$327,MATCH(F_Outputs!$A346&amp;F_Outputs!$B346,F_Outputs_Prep!$I$4:$I$327,0),MATCH(F_Outputs!H$2,F_Outputs_Prep!$B$4:$AH$4,0))</f>
        <v>##BLANK</v>
      </c>
      <c r="I346" s="126" t="str">
        <f>INDEX(F_Outputs_Prep!$B$4:$AH$327,MATCH(F_Outputs!$A346&amp;F_Outputs!$B346,F_Outputs_Prep!$I$4:$I$327,0),MATCH(F_Outputs!I$2,F_Outputs_Prep!$B$4:$AH$4,0))</f>
        <v>##BLANK</v>
      </c>
      <c r="J346" s="126" t="str">
        <f>INDEX(F_Outputs_Prep!$B$4:$AH$327,MATCH(F_Outputs!$A346&amp;F_Outputs!$B346,F_Outputs_Prep!$I$4:$I$327,0),MATCH(F_Outputs!J$2,F_Outputs_Prep!$B$4:$AH$4,0))</f>
        <v>##BLANK</v>
      </c>
      <c r="K346" s="126" t="str">
        <f>INDEX(F_Outputs_Prep!$B$4:$AH$327,MATCH(F_Outputs!$A346&amp;F_Outputs!$B346,F_Outputs_Prep!$I$4:$I$327,0),MATCH(F_Outputs!K$2,F_Outputs_Prep!$B$4:$AH$4,0))</f>
        <v>##BLANK</v>
      </c>
      <c r="L346" s="126" t="str">
        <f>INDEX(F_Outputs_Prep!$B$4:$AH$327,MATCH(F_Outputs!$A346&amp;F_Outputs!$B346,F_Outputs_Prep!$I$4:$I$327,0),MATCH(F_Outputs!L$2,F_Outputs_Prep!$B$4:$AH$4,0))</f>
        <v>##BLANK</v>
      </c>
      <c r="M346" s="126" t="str">
        <f>INDEX(F_Outputs_Prep!$B$4:$AH$327,MATCH(F_Outputs!$A346&amp;F_Outputs!$B346,F_Outputs_Prep!$I$4:$I$327,0),MATCH(F_Outputs!M$2,F_Outputs_Prep!$B$4:$AH$4,0))</f>
        <v>##BLANK</v>
      </c>
      <c r="N346" s="126" t="str">
        <f>INDEX(F_Outputs_Prep!$B$4:$AH$327,MATCH(F_Outputs!$A346&amp;F_Outputs!$B346,F_Outputs_Prep!$I$4:$I$327,0),MATCH(F_Outputs!N$2,F_Outputs_Prep!$B$4:$AH$4,0))</f>
        <v>##BLANK</v>
      </c>
      <c r="O346" s="126" t="str">
        <f>INDEX(F_Outputs_Prep!$B$4:$AH$327,MATCH(F_Outputs!$A346&amp;F_Outputs!$B346,F_Outputs_Prep!$I$4:$I$327,0),MATCH(F_Outputs!O$2,F_Outputs_Prep!$B$4:$AH$4,0))</f>
        <v>##BLANK</v>
      </c>
    </row>
    <row r="347" spans="1:15" x14ac:dyDescent="0.4">
      <c r="A347" s="89" t="s">
        <v>126</v>
      </c>
      <c r="B347" s="89" t="s">
        <v>530</v>
      </c>
      <c r="C347" s="89" t="s">
        <v>261</v>
      </c>
      <c r="D347" s="89" t="s">
        <v>76</v>
      </c>
      <c r="E347" s="89" t="s">
        <v>77</v>
      </c>
      <c r="F347" s="126" t="str">
        <f>INDEX(F_Outputs_Prep!$B$4:$AH$327,MATCH(F_Outputs!$A347&amp;F_Outputs!$B347,F_Outputs_Prep!$I$4:$I$327,0),MATCH(F_Outputs!F$2,F_Outputs_Prep!$B$4:$AH$4,0))</f>
        <v>##BLANK</v>
      </c>
      <c r="G347" s="126" t="str">
        <f>INDEX(F_Outputs_Prep!$B$4:$AH$327,MATCH(F_Outputs!$A347&amp;F_Outputs!$B347,F_Outputs_Prep!$I$4:$I$327,0),MATCH(F_Outputs!G$2,F_Outputs_Prep!$B$4:$AH$4,0))</f>
        <v>##BLANK</v>
      </c>
      <c r="H347" s="126" t="str">
        <f>INDEX(F_Outputs_Prep!$B$4:$AH$327,MATCH(F_Outputs!$A347&amp;F_Outputs!$B347,F_Outputs_Prep!$I$4:$I$327,0),MATCH(F_Outputs!H$2,F_Outputs_Prep!$B$4:$AH$4,0))</f>
        <v>##BLANK</v>
      </c>
      <c r="I347" s="126" t="str">
        <f>INDEX(F_Outputs_Prep!$B$4:$AH$327,MATCH(F_Outputs!$A347&amp;F_Outputs!$B347,F_Outputs_Prep!$I$4:$I$327,0),MATCH(F_Outputs!I$2,F_Outputs_Prep!$B$4:$AH$4,0))</f>
        <v>##BLANK</v>
      </c>
      <c r="J347" s="126" t="str">
        <f>INDEX(F_Outputs_Prep!$B$4:$AH$327,MATCH(F_Outputs!$A347&amp;F_Outputs!$B347,F_Outputs_Prep!$I$4:$I$327,0),MATCH(F_Outputs!J$2,F_Outputs_Prep!$B$4:$AH$4,0))</f>
        <v>##BLANK</v>
      </c>
      <c r="K347" s="126" t="str">
        <f>INDEX(F_Outputs_Prep!$B$4:$AH$327,MATCH(F_Outputs!$A347&amp;F_Outputs!$B347,F_Outputs_Prep!$I$4:$I$327,0),MATCH(F_Outputs!K$2,F_Outputs_Prep!$B$4:$AH$4,0))</f>
        <v>##BLANK</v>
      </c>
      <c r="L347" s="126" t="str">
        <f>INDEX(F_Outputs_Prep!$B$4:$AH$327,MATCH(F_Outputs!$A347&amp;F_Outputs!$B347,F_Outputs_Prep!$I$4:$I$327,0),MATCH(F_Outputs!L$2,F_Outputs_Prep!$B$4:$AH$4,0))</f>
        <v>##BLANK</v>
      </c>
      <c r="M347" s="126" t="str">
        <f>INDEX(F_Outputs_Prep!$B$4:$AH$327,MATCH(F_Outputs!$A347&amp;F_Outputs!$B347,F_Outputs_Prep!$I$4:$I$327,0),MATCH(F_Outputs!M$2,F_Outputs_Prep!$B$4:$AH$4,0))</f>
        <v>##BLANK</v>
      </c>
      <c r="N347" s="126" t="str">
        <f>INDEX(F_Outputs_Prep!$B$4:$AH$327,MATCH(F_Outputs!$A347&amp;F_Outputs!$B347,F_Outputs_Prep!$I$4:$I$327,0),MATCH(F_Outputs!N$2,F_Outputs_Prep!$B$4:$AH$4,0))</f>
        <v>##BLANK</v>
      </c>
      <c r="O347" s="126" t="str">
        <f>INDEX(F_Outputs_Prep!$B$4:$AH$327,MATCH(F_Outputs!$A347&amp;F_Outputs!$B347,F_Outputs_Prep!$I$4:$I$327,0),MATCH(F_Outputs!O$2,F_Outputs_Prep!$B$4:$AH$4,0))</f>
        <v>##BLANK</v>
      </c>
    </row>
    <row r="348" spans="1:15" x14ac:dyDescent="0.4">
      <c r="A348" s="89" t="s">
        <v>126</v>
      </c>
      <c r="B348" s="89" t="s">
        <v>531</v>
      </c>
      <c r="C348" s="89" t="s">
        <v>532</v>
      </c>
      <c r="D348" s="89" t="s">
        <v>76</v>
      </c>
      <c r="E348" s="89" t="s">
        <v>77</v>
      </c>
      <c r="F348" s="126" t="str">
        <f>INDEX(F_Outputs_Prep!$B$4:$AH$327,MATCH(F_Outputs!$A348&amp;F_Outputs!$B348,F_Outputs_Prep!$I$4:$I$327,0),MATCH(F_Outputs!F$2,F_Outputs_Prep!$B$4:$AH$4,0))</f>
        <v>##BLANK</v>
      </c>
      <c r="G348" s="126" t="str">
        <f>INDEX(F_Outputs_Prep!$B$4:$AH$327,MATCH(F_Outputs!$A348&amp;F_Outputs!$B348,F_Outputs_Prep!$I$4:$I$327,0),MATCH(F_Outputs!G$2,F_Outputs_Prep!$B$4:$AH$4,0))</f>
        <v>##BLANK</v>
      </c>
      <c r="H348" s="126" t="str">
        <f>INDEX(F_Outputs_Prep!$B$4:$AH$327,MATCH(F_Outputs!$A348&amp;F_Outputs!$B348,F_Outputs_Prep!$I$4:$I$327,0),MATCH(F_Outputs!H$2,F_Outputs_Prep!$B$4:$AH$4,0))</f>
        <v>##BLANK</v>
      </c>
      <c r="I348" s="126" t="str">
        <f>INDEX(F_Outputs_Prep!$B$4:$AH$327,MATCH(F_Outputs!$A348&amp;F_Outputs!$B348,F_Outputs_Prep!$I$4:$I$327,0),MATCH(F_Outputs!I$2,F_Outputs_Prep!$B$4:$AH$4,0))</f>
        <v>##BLANK</v>
      </c>
      <c r="J348" s="126" t="str">
        <f>INDEX(F_Outputs_Prep!$B$4:$AH$327,MATCH(F_Outputs!$A348&amp;F_Outputs!$B348,F_Outputs_Prep!$I$4:$I$327,0),MATCH(F_Outputs!J$2,F_Outputs_Prep!$B$4:$AH$4,0))</f>
        <v>##BLANK</v>
      </c>
      <c r="K348" s="126" t="str">
        <f>INDEX(F_Outputs_Prep!$B$4:$AH$327,MATCH(F_Outputs!$A348&amp;F_Outputs!$B348,F_Outputs_Prep!$I$4:$I$327,0),MATCH(F_Outputs!K$2,F_Outputs_Prep!$B$4:$AH$4,0))</f>
        <v>##BLANK</v>
      </c>
      <c r="L348" s="126" t="str">
        <f>INDEX(F_Outputs_Prep!$B$4:$AH$327,MATCH(F_Outputs!$A348&amp;F_Outputs!$B348,F_Outputs_Prep!$I$4:$I$327,0),MATCH(F_Outputs!L$2,F_Outputs_Prep!$B$4:$AH$4,0))</f>
        <v>##BLANK</v>
      </c>
      <c r="M348" s="126" t="str">
        <f>INDEX(F_Outputs_Prep!$B$4:$AH$327,MATCH(F_Outputs!$A348&amp;F_Outputs!$B348,F_Outputs_Prep!$I$4:$I$327,0),MATCH(F_Outputs!M$2,F_Outputs_Prep!$B$4:$AH$4,0))</f>
        <v>##BLANK</v>
      </c>
      <c r="N348" s="126" t="str">
        <f>INDEX(F_Outputs_Prep!$B$4:$AH$327,MATCH(F_Outputs!$A348&amp;F_Outputs!$B348,F_Outputs_Prep!$I$4:$I$327,0),MATCH(F_Outputs!N$2,F_Outputs_Prep!$B$4:$AH$4,0))</f>
        <v>##BLANK</v>
      </c>
      <c r="O348" s="126" t="str">
        <f>INDEX(F_Outputs_Prep!$B$4:$AH$327,MATCH(F_Outputs!$A348&amp;F_Outputs!$B348,F_Outputs_Prep!$I$4:$I$327,0),MATCH(F_Outputs!O$2,F_Outputs_Prep!$B$4:$AH$4,0))</f>
        <v>##BLANK</v>
      </c>
    </row>
    <row r="349" spans="1:15" x14ac:dyDescent="0.4">
      <c r="A349" s="89" t="s">
        <v>126</v>
      </c>
      <c r="B349" s="89" t="s">
        <v>533</v>
      </c>
      <c r="C349" s="89" t="s">
        <v>262</v>
      </c>
      <c r="D349" s="89" t="s">
        <v>91</v>
      </c>
      <c r="E349" s="89" t="s">
        <v>77</v>
      </c>
      <c r="F349" s="126" t="str">
        <f>INDEX(F_Outputs_Prep!$B$4:$AH$327,MATCH(F_Outputs!$A349&amp;F_Outputs!$B349,F_Outputs_Prep!$I$4:$I$327,0),MATCH(F_Outputs!F$2,F_Outputs_Prep!$B$4:$AH$4,0))</f>
        <v>##BLANK</v>
      </c>
      <c r="G349" s="126" t="str">
        <f>INDEX(F_Outputs_Prep!$B$4:$AH$327,MATCH(F_Outputs!$A349&amp;F_Outputs!$B349,F_Outputs_Prep!$I$4:$I$327,0),MATCH(F_Outputs!G$2,F_Outputs_Prep!$B$4:$AH$4,0))</f>
        <v>##BLANK</v>
      </c>
      <c r="H349" s="126" t="str">
        <f>INDEX(F_Outputs_Prep!$B$4:$AH$327,MATCH(F_Outputs!$A349&amp;F_Outputs!$B349,F_Outputs_Prep!$I$4:$I$327,0),MATCH(F_Outputs!H$2,F_Outputs_Prep!$B$4:$AH$4,0))</f>
        <v>##BLANK</v>
      </c>
      <c r="I349" s="126" t="str">
        <f>INDEX(F_Outputs_Prep!$B$4:$AH$327,MATCH(F_Outputs!$A349&amp;F_Outputs!$B349,F_Outputs_Prep!$I$4:$I$327,0),MATCH(F_Outputs!I$2,F_Outputs_Prep!$B$4:$AH$4,0))</f>
        <v>##BLANK</v>
      </c>
      <c r="J349" s="126" t="str">
        <f>INDEX(F_Outputs_Prep!$B$4:$AH$327,MATCH(F_Outputs!$A349&amp;F_Outputs!$B349,F_Outputs_Prep!$I$4:$I$327,0),MATCH(F_Outputs!J$2,F_Outputs_Prep!$B$4:$AH$4,0))</f>
        <v>##BLANK</v>
      </c>
      <c r="K349" s="126" t="str">
        <f>INDEX(F_Outputs_Prep!$B$4:$AH$327,MATCH(F_Outputs!$A349&amp;F_Outputs!$B349,F_Outputs_Prep!$I$4:$I$327,0),MATCH(F_Outputs!K$2,F_Outputs_Prep!$B$4:$AH$4,0))</f>
        <v>##BLANK</v>
      </c>
      <c r="L349" s="126" t="str">
        <f>INDEX(F_Outputs_Prep!$B$4:$AH$327,MATCH(F_Outputs!$A349&amp;F_Outputs!$B349,F_Outputs_Prep!$I$4:$I$327,0),MATCH(F_Outputs!L$2,F_Outputs_Prep!$B$4:$AH$4,0))</f>
        <v>##BLANK</v>
      </c>
      <c r="M349" s="126" t="str">
        <f>INDEX(F_Outputs_Prep!$B$4:$AH$327,MATCH(F_Outputs!$A349&amp;F_Outputs!$B349,F_Outputs_Prep!$I$4:$I$327,0),MATCH(F_Outputs!M$2,F_Outputs_Prep!$B$4:$AH$4,0))</f>
        <v>##BLANK</v>
      </c>
      <c r="N349" s="126" t="str">
        <f>INDEX(F_Outputs_Prep!$B$4:$AH$327,MATCH(F_Outputs!$A349&amp;F_Outputs!$B349,F_Outputs_Prep!$I$4:$I$327,0),MATCH(F_Outputs!N$2,F_Outputs_Prep!$B$4:$AH$4,0))</f>
        <v>##BLANK</v>
      </c>
      <c r="O349" s="126" t="str">
        <f>INDEX(F_Outputs_Prep!$B$4:$AH$327,MATCH(F_Outputs!$A349&amp;F_Outputs!$B349,F_Outputs_Prep!$I$4:$I$327,0),MATCH(F_Outputs!O$2,F_Outputs_Prep!$B$4:$AH$4,0))</f>
        <v>##BLANK</v>
      </c>
    </row>
    <row r="350" spans="1:15" x14ac:dyDescent="0.4">
      <c r="A350" s="89" t="s">
        <v>126</v>
      </c>
      <c r="B350" s="89" t="s">
        <v>534</v>
      </c>
      <c r="C350" s="89" t="s">
        <v>535</v>
      </c>
      <c r="D350" s="89" t="s">
        <v>527</v>
      </c>
      <c r="E350" s="89" t="s">
        <v>77</v>
      </c>
      <c r="F350" s="126" t="str">
        <f>INDEX(F_Outputs_Prep!$B$4:$AH$327,MATCH(F_Outputs!$A350&amp;F_Outputs!$B350,F_Outputs_Prep!$I$4:$I$327,0),MATCH(F_Outputs!F$2,F_Outputs_Prep!$B$4:$AH$4,0))</f>
        <v>##BLANK</v>
      </c>
      <c r="G350" s="126" t="str">
        <f>INDEX(F_Outputs_Prep!$B$4:$AH$327,MATCH(F_Outputs!$A350&amp;F_Outputs!$B350,F_Outputs_Prep!$I$4:$I$327,0),MATCH(F_Outputs!G$2,F_Outputs_Prep!$B$4:$AH$4,0))</f>
        <v>##BLANK</v>
      </c>
      <c r="H350" s="126" t="str">
        <f>INDEX(F_Outputs_Prep!$B$4:$AH$327,MATCH(F_Outputs!$A350&amp;F_Outputs!$B350,F_Outputs_Prep!$I$4:$I$327,0),MATCH(F_Outputs!H$2,F_Outputs_Prep!$B$4:$AH$4,0))</f>
        <v>##BLANK</v>
      </c>
      <c r="I350" s="126" t="str">
        <f>INDEX(F_Outputs_Prep!$B$4:$AH$327,MATCH(F_Outputs!$A350&amp;F_Outputs!$B350,F_Outputs_Prep!$I$4:$I$327,0),MATCH(F_Outputs!I$2,F_Outputs_Prep!$B$4:$AH$4,0))</f>
        <v>##BLANK</v>
      </c>
      <c r="J350" s="126" t="str">
        <f>INDEX(F_Outputs_Prep!$B$4:$AH$327,MATCH(F_Outputs!$A350&amp;F_Outputs!$B350,F_Outputs_Prep!$I$4:$I$327,0),MATCH(F_Outputs!J$2,F_Outputs_Prep!$B$4:$AH$4,0))</f>
        <v>##BLANK</v>
      </c>
      <c r="K350" s="126" t="str">
        <f>INDEX(F_Outputs_Prep!$B$4:$AH$327,MATCH(F_Outputs!$A350&amp;F_Outputs!$B350,F_Outputs_Prep!$I$4:$I$327,0),MATCH(F_Outputs!K$2,F_Outputs_Prep!$B$4:$AH$4,0))</f>
        <v>##BLANK</v>
      </c>
      <c r="L350" s="126" t="str">
        <f>INDEX(F_Outputs_Prep!$B$4:$AH$327,MATCH(F_Outputs!$A350&amp;F_Outputs!$B350,F_Outputs_Prep!$I$4:$I$327,0),MATCH(F_Outputs!L$2,F_Outputs_Prep!$B$4:$AH$4,0))</f>
        <v>##BLANK</v>
      </c>
      <c r="M350" s="126" t="str">
        <f>INDEX(F_Outputs_Prep!$B$4:$AH$327,MATCH(F_Outputs!$A350&amp;F_Outputs!$B350,F_Outputs_Prep!$I$4:$I$327,0),MATCH(F_Outputs!M$2,F_Outputs_Prep!$B$4:$AH$4,0))</f>
        <v>##BLANK</v>
      </c>
      <c r="N350" s="126" t="str">
        <f>INDEX(F_Outputs_Prep!$B$4:$AH$327,MATCH(F_Outputs!$A350&amp;F_Outputs!$B350,F_Outputs_Prep!$I$4:$I$327,0),MATCH(F_Outputs!N$2,F_Outputs_Prep!$B$4:$AH$4,0))</f>
        <v>##BLANK</v>
      </c>
      <c r="O350" s="126" t="str">
        <f>INDEX(F_Outputs_Prep!$B$4:$AH$327,MATCH(F_Outputs!$A350&amp;F_Outputs!$B350,F_Outputs_Prep!$I$4:$I$327,0),MATCH(F_Outputs!O$2,F_Outputs_Prep!$B$4:$AH$4,0))</f>
        <v>##BLANK</v>
      </c>
    </row>
    <row r="351" spans="1:15" x14ac:dyDescent="0.4">
      <c r="A351" s="89" t="s">
        <v>126</v>
      </c>
      <c r="B351" s="89" t="s">
        <v>536</v>
      </c>
      <c r="C351" s="89" t="s">
        <v>537</v>
      </c>
      <c r="D351" s="89" t="s">
        <v>76</v>
      </c>
      <c r="E351" s="89" t="s">
        <v>77</v>
      </c>
      <c r="F351" s="126" t="str">
        <f>INDEX(F_Outputs_Prep!$B$4:$AH$327,MATCH(F_Outputs!$A351&amp;F_Outputs!$B351,F_Outputs_Prep!$I$4:$I$327,0),MATCH(F_Outputs!F$2,F_Outputs_Prep!$B$4:$AH$4,0))</f>
        <v>##BLANK</v>
      </c>
      <c r="G351" s="126" t="str">
        <f>INDEX(F_Outputs_Prep!$B$4:$AH$327,MATCH(F_Outputs!$A351&amp;F_Outputs!$B351,F_Outputs_Prep!$I$4:$I$327,0),MATCH(F_Outputs!G$2,F_Outputs_Prep!$B$4:$AH$4,0))</f>
        <v>##BLANK</v>
      </c>
      <c r="H351" s="126" t="str">
        <f>INDEX(F_Outputs_Prep!$B$4:$AH$327,MATCH(F_Outputs!$A351&amp;F_Outputs!$B351,F_Outputs_Prep!$I$4:$I$327,0),MATCH(F_Outputs!H$2,F_Outputs_Prep!$B$4:$AH$4,0))</f>
        <v>##BLANK</v>
      </c>
      <c r="I351" s="126" t="str">
        <f>INDEX(F_Outputs_Prep!$B$4:$AH$327,MATCH(F_Outputs!$A351&amp;F_Outputs!$B351,F_Outputs_Prep!$I$4:$I$327,0),MATCH(F_Outputs!I$2,F_Outputs_Prep!$B$4:$AH$4,0))</f>
        <v>##BLANK</v>
      </c>
      <c r="J351" s="126" t="str">
        <f>INDEX(F_Outputs_Prep!$B$4:$AH$327,MATCH(F_Outputs!$A351&amp;F_Outputs!$B351,F_Outputs_Prep!$I$4:$I$327,0),MATCH(F_Outputs!J$2,F_Outputs_Prep!$B$4:$AH$4,0))</f>
        <v>##BLANK</v>
      </c>
      <c r="K351" s="126" t="str">
        <f>INDEX(F_Outputs_Prep!$B$4:$AH$327,MATCH(F_Outputs!$A351&amp;F_Outputs!$B351,F_Outputs_Prep!$I$4:$I$327,0),MATCH(F_Outputs!K$2,F_Outputs_Prep!$B$4:$AH$4,0))</f>
        <v>##BLANK</v>
      </c>
      <c r="L351" s="126" t="str">
        <f>INDEX(F_Outputs_Prep!$B$4:$AH$327,MATCH(F_Outputs!$A351&amp;F_Outputs!$B351,F_Outputs_Prep!$I$4:$I$327,0),MATCH(F_Outputs!L$2,F_Outputs_Prep!$B$4:$AH$4,0))</f>
        <v>##BLANK</v>
      </c>
      <c r="M351" s="126" t="str">
        <f>INDEX(F_Outputs_Prep!$B$4:$AH$327,MATCH(F_Outputs!$A351&amp;F_Outputs!$B351,F_Outputs_Prep!$I$4:$I$327,0),MATCH(F_Outputs!M$2,F_Outputs_Prep!$B$4:$AH$4,0))</f>
        <v>##BLANK</v>
      </c>
      <c r="N351" s="126" t="str">
        <f>INDEX(F_Outputs_Prep!$B$4:$AH$327,MATCH(F_Outputs!$A351&amp;F_Outputs!$B351,F_Outputs_Prep!$I$4:$I$327,0),MATCH(F_Outputs!N$2,F_Outputs_Prep!$B$4:$AH$4,0))</f>
        <v>##BLANK</v>
      </c>
      <c r="O351" s="126" t="str">
        <f>INDEX(F_Outputs_Prep!$B$4:$AH$327,MATCH(F_Outputs!$A351&amp;F_Outputs!$B351,F_Outputs_Prep!$I$4:$I$327,0),MATCH(F_Outputs!O$2,F_Outputs_Prep!$B$4:$AH$4,0))</f>
        <v>##BLANK</v>
      </c>
    </row>
    <row r="352" spans="1:15" x14ac:dyDescent="0.4">
      <c r="A352" s="89" t="s">
        <v>126</v>
      </c>
      <c r="B352" s="89" t="s">
        <v>538</v>
      </c>
      <c r="C352" s="89" t="s">
        <v>539</v>
      </c>
      <c r="D352" s="89" t="s">
        <v>76</v>
      </c>
      <c r="E352" s="89" t="s">
        <v>77</v>
      </c>
      <c r="F352" s="126" t="str">
        <f>INDEX(F_Outputs_Prep!$B$4:$AH$327,MATCH(F_Outputs!$A352&amp;F_Outputs!$B352,F_Outputs_Prep!$I$4:$I$327,0),MATCH(F_Outputs!F$2,F_Outputs_Prep!$B$4:$AH$4,0))</f>
        <v>##BLANK</v>
      </c>
      <c r="G352" s="126" t="str">
        <f>INDEX(F_Outputs_Prep!$B$4:$AH$327,MATCH(F_Outputs!$A352&amp;F_Outputs!$B352,F_Outputs_Prep!$I$4:$I$327,0),MATCH(F_Outputs!G$2,F_Outputs_Prep!$B$4:$AH$4,0))</f>
        <v>##BLANK</v>
      </c>
      <c r="H352" s="126" t="str">
        <f>INDEX(F_Outputs_Prep!$B$4:$AH$327,MATCH(F_Outputs!$A352&amp;F_Outputs!$B352,F_Outputs_Prep!$I$4:$I$327,0),MATCH(F_Outputs!H$2,F_Outputs_Prep!$B$4:$AH$4,0))</f>
        <v>##BLANK</v>
      </c>
      <c r="I352" s="126" t="str">
        <f>INDEX(F_Outputs_Prep!$B$4:$AH$327,MATCH(F_Outputs!$A352&amp;F_Outputs!$B352,F_Outputs_Prep!$I$4:$I$327,0),MATCH(F_Outputs!I$2,F_Outputs_Prep!$B$4:$AH$4,0))</f>
        <v>##BLANK</v>
      </c>
      <c r="J352" s="126" t="str">
        <f>INDEX(F_Outputs_Prep!$B$4:$AH$327,MATCH(F_Outputs!$A352&amp;F_Outputs!$B352,F_Outputs_Prep!$I$4:$I$327,0),MATCH(F_Outputs!J$2,F_Outputs_Prep!$B$4:$AH$4,0))</f>
        <v>##BLANK</v>
      </c>
      <c r="K352" s="126" t="str">
        <f>INDEX(F_Outputs_Prep!$B$4:$AH$327,MATCH(F_Outputs!$A352&amp;F_Outputs!$B352,F_Outputs_Prep!$I$4:$I$327,0),MATCH(F_Outputs!K$2,F_Outputs_Prep!$B$4:$AH$4,0))</f>
        <v>##BLANK</v>
      </c>
      <c r="L352" s="126" t="str">
        <f>INDEX(F_Outputs_Prep!$B$4:$AH$327,MATCH(F_Outputs!$A352&amp;F_Outputs!$B352,F_Outputs_Prep!$I$4:$I$327,0),MATCH(F_Outputs!L$2,F_Outputs_Prep!$B$4:$AH$4,0))</f>
        <v>##BLANK</v>
      </c>
      <c r="M352" s="126" t="str">
        <f>INDEX(F_Outputs_Prep!$B$4:$AH$327,MATCH(F_Outputs!$A352&amp;F_Outputs!$B352,F_Outputs_Prep!$I$4:$I$327,0),MATCH(F_Outputs!M$2,F_Outputs_Prep!$B$4:$AH$4,0))</f>
        <v>##BLANK</v>
      </c>
      <c r="N352" s="126" t="str">
        <f>INDEX(F_Outputs_Prep!$B$4:$AH$327,MATCH(F_Outputs!$A352&amp;F_Outputs!$B352,F_Outputs_Prep!$I$4:$I$327,0),MATCH(F_Outputs!N$2,F_Outputs_Prep!$B$4:$AH$4,0))</f>
        <v>##BLANK</v>
      </c>
      <c r="O352" s="126" t="str">
        <f>INDEX(F_Outputs_Prep!$B$4:$AH$327,MATCH(F_Outputs!$A352&amp;F_Outputs!$B352,F_Outputs_Prep!$I$4:$I$327,0),MATCH(F_Outputs!O$2,F_Outputs_Prep!$B$4:$AH$4,0))</f>
        <v>##BLANK</v>
      </c>
    </row>
    <row r="353" spans="1:15" x14ac:dyDescent="0.4">
      <c r="A353" s="89" t="s">
        <v>126</v>
      </c>
      <c r="B353" s="89" t="s">
        <v>162</v>
      </c>
      <c r="C353" s="89" t="s">
        <v>554</v>
      </c>
      <c r="D353" s="89" t="s">
        <v>76</v>
      </c>
      <c r="E353" s="89" t="s">
        <v>77</v>
      </c>
      <c r="F353" s="126" t="str">
        <f>INDEX(F_Outputs_Prep!$B$4:$AH$327,MATCH(F_Outputs!$A353&amp;F_Outputs!$B353,F_Outputs_Prep!$I$4:$I$327,0),MATCH(F_Outputs!F$2,F_Outputs_Prep!$B$4:$AH$4,0))</f>
        <v>##BLANK</v>
      </c>
      <c r="G353" s="126" t="str">
        <f>INDEX(F_Outputs_Prep!$B$4:$AH$327,MATCH(F_Outputs!$A353&amp;F_Outputs!$B353,F_Outputs_Prep!$I$4:$I$327,0),MATCH(F_Outputs!G$2,F_Outputs_Prep!$B$4:$AH$4,0))</f>
        <v>##BLANK</v>
      </c>
      <c r="H353" s="126" t="str">
        <f>INDEX(F_Outputs_Prep!$B$4:$AH$327,MATCH(F_Outputs!$A353&amp;F_Outputs!$B353,F_Outputs_Prep!$I$4:$I$327,0),MATCH(F_Outputs!H$2,F_Outputs_Prep!$B$4:$AH$4,0))</f>
        <v>##BLANK</v>
      </c>
      <c r="I353" s="126" t="str">
        <f>INDEX(F_Outputs_Prep!$B$4:$AH$327,MATCH(F_Outputs!$A353&amp;F_Outputs!$B353,F_Outputs_Prep!$I$4:$I$327,0),MATCH(F_Outputs!I$2,F_Outputs_Prep!$B$4:$AH$4,0))</f>
        <v>##BLANK</v>
      </c>
      <c r="J353" s="126" t="str">
        <f>INDEX(F_Outputs_Prep!$B$4:$AH$327,MATCH(F_Outputs!$A353&amp;F_Outputs!$B353,F_Outputs_Prep!$I$4:$I$327,0),MATCH(F_Outputs!J$2,F_Outputs_Prep!$B$4:$AH$4,0))</f>
        <v>##BLANK</v>
      </c>
      <c r="K353" s="126" t="str">
        <f>INDEX(F_Outputs_Prep!$B$4:$AH$327,MATCH(F_Outputs!$A353&amp;F_Outputs!$B353,F_Outputs_Prep!$I$4:$I$327,0),MATCH(F_Outputs!K$2,F_Outputs_Prep!$B$4:$AH$4,0))</f>
        <v>##BLANK</v>
      </c>
      <c r="L353" s="126" t="str">
        <f>INDEX(F_Outputs_Prep!$B$4:$AH$327,MATCH(F_Outputs!$A353&amp;F_Outputs!$B353,F_Outputs_Prep!$I$4:$I$327,0),MATCH(F_Outputs!L$2,F_Outputs_Prep!$B$4:$AH$4,0))</f>
        <v>##BLANK</v>
      </c>
      <c r="M353" s="126" t="str">
        <f>INDEX(F_Outputs_Prep!$B$4:$AH$327,MATCH(F_Outputs!$A353&amp;F_Outputs!$B353,F_Outputs_Prep!$I$4:$I$327,0),MATCH(F_Outputs!M$2,F_Outputs_Prep!$B$4:$AH$4,0))</f>
        <v>##BLANK</v>
      </c>
      <c r="N353" s="126" t="str">
        <f>INDEX(F_Outputs_Prep!$B$4:$AH$327,MATCH(F_Outputs!$A353&amp;F_Outputs!$B353,F_Outputs_Prep!$I$4:$I$327,0),MATCH(F_Outputs!N$2,F_Outputs_Prep!$B$4:$AH$4,0))</f>
        <v>##BLANK</v>
      </c>
      <c r="O353" s="126" t="str">
        <f>INDEX(F_Outputs_Prep!$B$4:$AH$327,MATCH(F_Outputs!$A353&amp;F_Outputs!$B353,F_Outputs_Prep!$I$4:$I$327,0),MATCH(F_Outputs!O$2,F_Outputs_Prep!$B$4:$AH$4,0))</f>
        <v>##BLANK</v>
      </c>
    </row>
    <row r="354" spans="1:15" x14ac:dyDescent="0.4">
      <c r="A354" s="89" t="s">
        <v>126</v>
      </c>
      <c r="B354" s="89" t="s">
        <v>172</v>
      </c>
      <c r="C354" s="89" t="s">
        <v>544</v>
      </c>
      <c r="D354" s="89" t="s">
        <v>76</v>
      </c>
      <c r="E354" s="89" t="s">
        <v>77</v>
      </c>
      <c r="F354" s="126" t="str">
        <f>INDEX(F_Outputs_Prep!$B$4:$AH$327,MATCH(F_Outputs!$A354&amp;F_Outputs!$B354,F_Outputs_Prep!$I$4:$I$327,0),MATCH(F_Outputs!F$2,F_Outputs_Prep!$B$4:$AH$4,0))</f>
        <v>##BLANK</v>
      </c>
      <c r="G354" s="126" t="str">
        <f>INDEX(F_Outputs_Prep!$B$4:$AH$327,MATCH(F_Outputs!$A354&amp;F_Outputs!$B354,F_Outputs_Prep!$I$4:$I$327,0),MATCH(F_Outputs!G$2,F_Outputs_Prep!$B$4:$AH$4,0))</f>
        <v>##BLANK</v>
      </c>
      <c r="H354" s="126" t="str">
        <f>INDEX(F_Outputs_Prep!$B$4:$AH$327,MATCH(F_Outputs!$A354&amp;F_Outputs!$B354,F_Outputs_Prep!$I$4:$I$327,0),MATCH(F_Outputs!H$2,F_Outputs_Prep!$B$4:$AH$4,0))</f>
        <v>##BLANK</v>
      </c>
      <c r="I354" s="126" t="str">
        <f>INDEX(F_Outputs_Prep!$B$4:$AH$327,MATCH(F_Outputs!$A354&amp;F_Outputs!$B354,F_Outputs_Prep!$I$4:$I$327,0),MATCH(F_Outputs!I$2,F_Outputs_Prep!$B$4:$AH$4,0))</f>
        <v>##BLANK</v>
      </c>
      <c r="J354" s="126" t="str">
        <f>INDEX(F_Outputs_Prep!$B$4:$AH$327,MATCH(F_Outputs!$A354&amp;F_Outputs!$B354,F_Outputs_Prep!$I$4:$I$327,0),MATCH(F_Outputs!J$2,F_Outputs_Prep!$B$4:$AH$4,0))</f>
        <v>##BLANK</v>
      </c>
      <c r="K354" s="126" t="str">
        <f>INDEX(F_Outputs_Prep!$B$4:$AH$327,MATCH(F_Outputs!$A354&amp;F_Outputs!$B354,F_Outputs_Prep!$I$4:$I$327,0),MATCH(F_Outputs!K$2,F_Outputs_Prep!$B$4:$AH$4,0))</f>
        <v>##BLANK</v>
      </c>
      <c r="L354" s="126" t="str">
        <f>INDEX(F_Outputs_Prep!$B$4:$AH$327,MATCH(F_Outputs!$A354&amp;F_Outputs!$B354,F_Outputs_Prep!$I$4:$I$327,0),MATCH(F_Outputs!L$2,F_Outputs_Prep!$B$4:$AH$4,0))</f>
        <v>##BLANK</v>
      </c>
      <c r="M354" s="126" t="str">
        <f>INDEX(F_Outputs_Prep!$B$4:$AH$327,MATCH(F_Outputs!$A354&amp;F_Outputs!$B354,F_Outputs_Prep!$I$4:$I$327,0),MATCH(F_Outputs!M$2,F_Outputs_Prep!$B$4:$AH$4,0))</f>
        <v>##BLANK</v>
      </c>
      <c r="N354" s="126" t="str">
        <f>INDEX(F_Outputs_Prep!$B$4:$AH$327,MATCH(F_Outputs!$A354&amp;F_Outputs!$B354,F_Outputs_Prep!$I$4:$I$327,0),MATCH(F_Outputs!N$2,F_Outputs_Prep!$B$4:$AH$4,0))</f>
        <v>##BLANK</v>
      </c>
      <c r="O354" s="126" t="str">
        <f>INDEX(F_Outputs_Prep!$B$4:$AH$327,MATCH(F_Outputs!$A354&amp;F_Outputs!$B354,F_Outputs_Prep!$I$4:$I$327,0),MATCH(F_Outputs!O$2,F_Outputs_Prep!$B$4:$AH$4,0))</f>
        <v>##BLANK</v>
      </c>
    </row>
    <row r="355" spans="1:15" x14ac:dyDescent="0.4">
      <c r="A355" s="89" t="s">
        <v>126</v>
      </c>
      <c r="B355" s="89" t="s">
        <v>188</v>
      </c>
      <c r="C355" s="89" t="s">
        <v>545</v>
      </c>
      <c r="D355" s="89" t="s">
        <v>76</v>
      </c>
      <c r="E355" s="89" t="s">
        <v>77</v>
      </c>
      <c r="F355" s="129" t="str">
        <f>INDEX(F_Outputs_Prep!$B$4:$AH$327,MATCH(F_Outputs!$A355&amp;F_Outputs!$B355,F_Outputs_Prep!$I$4:$I$327,0),MATCH(F_Outputs!F$2,F_Outputs_Prep!$B$4:$AH$4,0))</f>
        <v>##BLANK</v>
      </c>
      <c r="G355" s="129" t="str">
        <f>INDEX(F_Outputs_Prep!$B$4:$AH$327,MATCH(F_Outputs!$A355&amp;F_Outputs!$B355,F_Outputs_Prep!$I$4:$I$327,0),MATCH(F_Outputs!G$2,F_Outputs_Prep!$B$4:$AH$4,0))</f>
        <v>##BLANK</v>
      </c>
      <c r="H355" s="129" t="str">
        <f>INDEX(F_Outputs_Prep!$B$4:$AH$327,MATCH(F_Outputs!$A355&amp;F_Outputs!$B355,F_Outputs_Prep!$I$4:$I$327,0),MATCH(F_Outputs!H$2,F_Outputs_Prep!$B$4:$AH$4,0))</f>
        <v>##BLANK</v>
      </c>
      <c r="I355" s="129" t="str">
        <f>INDEX(F_Outputs_Prep!$B$4:$AH$327,MATCH(F_Outputs!$A355&amp;F_Outputs!$B355,F_Outputs_Prep!$I$4:$I$327,0),MATCH(F_Outputs!I$2,F_Outputs_Prep!$B$4:$AH$4,0))</f>
        <v>##BLANK</v>
      </c>
      <c r="J355" s="126" t="str">
        <f>INDEX(F_Outputs_Prep!$B$4:$AH$327,MATCH(F_Outputs!$A355&amp;F_Outputs!$B355,F_Outputs_Prep!$I$4:$I$327,0),MATCH(F_Outputs!J$2,F_Outputs_Prep!$B$4:$AH$4,0))</f>
        <v>##BLANK</v>
      </c>
      <c r="K355" s="126" t="str">
        <f>INDEX(F_Outputs_Prep!$B$4:$AH$327,MATCH(F_Outputs!$A355&amp;F_Outputs!$B355,F_Outputs_Prep!$I$4:$I$327,0),MATCH(F_Outputs!K$2,F_Outputs_Prep!$B$4:$AH$4,0))</f>
        <v>##BLANK</v>
      </c>
      <c r="L355" s="126" t="str">
        <f>INDEX(F_Outputs_Prep!$B$4:$AH$327,MATCH(F_Outputs!$A355&amp;F_Outputs!$B355,F_Outputs_Prep!$I$4:$I$327,0),MATCH(F_Outputs!L$2,F_Outputs_Prep!$B$4:$AH$4,0))</f>
        <v>##BLANK</v>
      </c>
      <c r="M355" s="126" t="str">
        <f>INDEX(F_Outputs_Prep!$B$4:$AH$327,MATCH(F_Outputs!$A355&amp;F_Outputs!$B355,F_Outputs_Prep!$I$4:$I$327,0),MATCH(F_Outputs!M$2,F_Outputs_Prep!$B$4:$AH$4,0))</f>
        <v>##BLANK</v>
      </c>
      <c r="N355" s="126" t="str">
        <f>INDEX(F_Outputs_Prep!$B$4:$AH$327,MATCH(F_Outputs!$A355&amp;F_Outputs!$B355,F_Outputs_Prep!$I$4:$I$327,0),MATCH(F_Outputs!N$2,F_Outputs_Prep!$B$4:$AH$4,0))</f>
        <v>##BLANK</v>
      </c>
      <c r="O355" s="126" t="str">
        <f>INDEX(F_Outputs_Prep!$B$4:$AH$327,MATCH(F_Outputs!$A355&amp;F_Outputs!$B355,F_Outputs_Prep!$I$4:$I$327,0),MATCH(F_Outputs!O$2,F_Outputs_Prep!$B$4:$AH$4,0))</f>
        <v>##BLANK</v>
      </c>
    </row>
    <row r="356" spans="1:15" x14ac:dyDescent="0.4">
      <c r="A356" s="89" t="s">
        <v>126</v>
      </c>
      <c r="B356" s="89" t="s">
        <v>198</v>
      </c>
      <c r="C356" s="89" t="s">
        <v>546</v>
      </c>
      <c r="D356" s="89" t="s">
        <v>91</v>
      </c>
      <c r="E356" s="89" t="s">
        <v>77</v>
      </c>
      <c r="F356" s="129" t="str">
        <f>INDEX(F_Outputs_Prep!$B$4:$AH$327,MATCH(F_Outputs!$A356&amp;F_Outputs!$B356,F_Outputs_Prep!$I$4:$I$327,0),MATCH(F_Outputs!F$2,F_Outputs_Prep!$B$4:$AH$4,0))</f>
        <v>##BLANK</v>
      </c>
      <c r="G356" s="129" t="str">
        <f>INDEX(F_Outputs_Prep!$B$4:$AH$327,MATCH(F_Outputs!$A356&amp;F_Outputs!$B356,F_Outputs_Prep!$I$4:$I$327,0),MATCH(F_Outputs!G$2,F_Outputs_Prep!$B$4:$AH$4,0))</f>
        <v>##BLANK</v>
      </c>
      <c r="H356" s="129" t="str">
        <f>INDEX(F_Outputs_Prep!$B$4:$AH$327,MATCH(F_Outputs!$A356&amp;F_Outputs!$B356,F_Outputs_Prep!$I$4:$I$327,0),MATCH(F_Outputs!H$2,F_Outputs_Prep!$B$4:$AH$4,0))</f>
        <v>##BLANK</v>
      </c>
      <c r="I356" s="129" t="str">
        <f>INDEX(F_Outputs_Prep!$B$4:$AH$327,MATCH(F_Outputs!$A356&amp;F_Outputs!$B356,F_Outputs_Prep!$I$4:$I$327,0),MATCH(F_Outputs!I$2,F_Outputs_Prep!$B$4:$AH$4,0))</f>
        <v>##BLANK</v>
      </c>
      <c r="J356" s="126" t="str">
        <f>INDEX(F_Outputs_Prep!$B$4:$AH$327,MATCH(F_Outputs!$A356&amp;F_Outputs!$B356,F_Outputs_Prep!$I$4:$I$327,0),MATCH(F_Outputs!J$2,F_Outputs_Prep!$B$4:$AH$4,0))</f>
        <v>##BLANK</v>
      </c>
      <c r="K356" s="126" t="str">
        <f>INDEX(F_Outputs_Prep!$B$4:$AH$327,MATCH(F_Outputs!$A356&amp;F_Outputs!$B356,F_Outputs_Prep!$I$4:$I$327,0),MATCH(F_Outputs!K$2,F_Outputs_Prep!$B$4:$AH$4,0))</f>
        <v>##BLANK</v>
      </c>
      <c r="L356" s="126" t="str">
        <f>INDEX(F_Outputs_Prep!$B$4:$AH$327,MATCH(F_Outputs!$A356&amp;F_Outputs!$B356,F_Outputs_Prep!$I$4:$I$327,0),MATCH(F_Outputs!L$2,F_Outputs_Prep!$B$4:$AH$4,0))</f>
        <v>##BLANK</v>
      </c>
      <c r="M356" s="126" t="str">
        <f>INDEX(F_Outputs_Prep!$B$4:$AH$327,MATCH(F_Outputs!$A356&amp;F_Outputs!$B356,F_Outputs_Prep!$I$4:$I$327,0),MATCH(F_Outputs!M$2,F_Outputs_Prep!$B$4:$AH$4,0))</f>
        <v>##BLANK</v>
      </c>
      <c r="N356" s="126" t="str">
        <f>INDEX(F_Outputs_Prep!$B$4:$AH$327,MATCH(F_Outputs!$A356&amp;F_Outputs!$B356,F_Outputs_Prep!$I$4:$I$327,0),MATCH(F_Outputs!N$2,F_Outputs_Prep!$B$4:$AH$4,0))</f>
        <v>##BLANK</v>
      </c>
      <c r="O356" s="126" t="str">
        <f>INDEX(F_Outputs_Prep!$B$4:$AH$327,MATCH(F_Outputs!$A356&amp;F_Outputs!$B356,F_Outputs_Prep!$I$4:$I$327,0),MATCH(F_Outputs!O$2,F_Outputs_Prep!$B$4:$AH$4,0))</f>
        <v>##BLANK</v>
      </c>
    </row>
    <row r="357" spans="1:15" x14ac:dyDescent="0.4">
      <c r="A357" s="89" t="s">
        <v>126</v>
      </c>
      <c r="B357" s="89" t="s">
        <v>555</v>
      </c>
      <c r="C357" s="89" t="s">
        <v>556</v>
      </c>
      <c r="D357" s="89" t="s">
        <v>330</v>
      </c>
      <c r="E357" s="89" t="s">
        <v>77</v>
      </c>
      <c r="F357" s="93" t="s">
        <v>557</v>
      </c>
      <c r="G357" s="93" t="s">
        <v>557</v>
      </c>
      <c r="H357" s="93" t="s">
        <v>557</v>
      </c>
      <c r="I357" s="93" t="s">
        <v>557</v>
      </c>
      <c r="J357" s="93" t="s">
        <v>557</v>
      </c>
      <c r="K357" s="93" t="s">
        <v>557</v>
      </c>
      <c r="L357" s="93" t="s">
        <v>557</v>
      </c>
      <c r="M357" s="93" t="s">
        <v>557</v>
      </c>
      <c r="N357" s="93" t="s">
        <v>557</v>
      </c>
      <c r="O357" s="93" t="s">
        <v>557</v>
      </c>
    </row>
    <row r="358" spans="1:15" x14ac:dyDescent="0.4">
      <c r="A358" s="89" t="s">
        <v>126</v>
      </c>
      <c r="B358" s="89" t="s">
        <v>558</v>
      </c>
      <c r="C358" s="89" t="s">
        <v>559</v>
      </c>
      <c r="D358" s="89" t="s">
        <v>330</v>
      </c>
      <c r="E358" s="89" t="s">
        <v>77</v>
      </c>
      <c r="F358" s="93" t="s">
        <v>560</v>
      </c>
      <c r="G358" s="93" t="s">
        <v>560</v>
      </c>
      <c r="H358" s="93" t="s">
        <v>560</v>
      </c>
      <c r="I358" s="93" t="s">
        <v>560</v>
      </c>
      <c r="J358" s="93" t="s">
        <v>560</v>
      </c>
      <c r="K358" s="93" t="s">
        <v>560</v>
      </c>
      <c r="L358" s="93" t="s">
        <v>560</v>
      </c>
      <c r="M358" s="93" t="s">
        <v>560</v>
      </c>
      <c r="N358" s="93" t="s">
        <v>560</v>
      </c>
      <c r="O358" s="93" t="s">
        <v>560</v>
      </c>
    </row>
    <row r="359" spans="1:15" x14ac:dyDescent="0.4">
      <c r="A359" s="89" t="s">
        <v>126</v>
      </c>
      <c r="B359" s="89" t="s">
        <v>561</v>
      </c>
      <c r="C359" s="89" t="s">
        <v>562</v>
      </c>
      <c r="D359" s="89" t="s">
        <v>330</v>
      </c>
      <c r="E359" s="89" t="s">
        <v>77</v>
      </c>
      <c r="F359" s="93" t="s">
        <v>550</v>
      </c>
      <c r="G359" s="93" t="s">
        <v>550</v>
      </c>
      <c r="H359" s="93" t="s">
        <v>550</v>
      </c>
      <c r="I359" s="93" t="s">
        <v>550</v>
      </c>
      <c r="J359" s="93" t="s">
        <v>550</v>
      </c>
      <c r="K359" s="93" t="s">
        <v>550</v>
      </c>
      <c r="L359" s="93" t="s">
        <v>550</v>
      </c>
      <c r="M359" s="93" t="s">
        <v>550</v>
      </c>
      <c r="N359" s="93" t="s">
        <v>550</v>
      </c>
      <c r="O359" s="93" t="s">
        <v>550</v>
      </c>
    </row>
    <row r="360" spans="1:15" x14ac:dyDescent="0.4">
      <c r="A360" s="89" t="s">
        <v>126</v>
      </c>
      <c r="B360" s="89" t="s">
        <v>563</v>
      </c>
      <c r="C360" s="89" t="s">
        <v>564</v>
      </c>
      <c r="D360" s="89" t="s">
        <v>565</v>
      </c>
      <c r="E360" s="89" t="s">
        <v>77</v>
      </c>
      <c r="F360" s="93">
        <v>0</v>
      </c>
      <c r="G360" s="93">
        <v>0</v>
      </c>
      <c r="H360" s="93">
        <v>0</v>
      </c>
      <c r="I360" s="93">
        <v>0</v>
      </c>
      <c r="J360" s="93">
        <v>0</v>
      </c>
      <c r="K360" s="93">
        <v>0</v>
      </c>
      <c r="L360" s="93">
        <v>0</v>
      </c>
      <c r="M360" s="93">
        <v>0</v>
      </c>
      <c r="N360" s="93">
        <v>0</v>
      </c>
      <c r="O360" s="93">
        <v>0</v>
      </c>
    </row>
    <row r="362" spans="1:15" x14ac:dyDescent="0.4">
      <c r="B362" s="89" t="str" cm="1">
        <f t="array" ref="B362:B382">_xlfn.UNIQUE(B4:B360)</f>
        <v>C_OUT5_10_A_PR24_OFWAT</v>
      </c>
    </row>
    <row r="363" spans="1:15" x14ac:dyDescent="0.4">
      <c r="B363" s="89" t="str">
        <v>C_OUT5_10_B_PR24_OFWAT</v>
      </c>
    </row>
    <row r="364" spans="1:15" x14ac:dyDescent="0.4">
      <c r="B364" s="89" t="str">
        <v>C_OUT5_10_C_PR24_OFWAT</v>
      </c>
    </row>
    <row r="365" spans="1:15" x14ac:dyDescent="0.4">
      <c r="B365" s="89" t="str">
        <v>C_OUT5_10_D_PR24_OFWAT</v>
      </c>
    </row>
    <row r="366" spans="1:15" x14ac:dyDescent="0.4">
      <c r="B366" s="89" t="str">
        <v>C_OUT5_10_E_PR24_OFWAT</v>
      </c>
    </row>
    <row r="367" spans="1:15" x14ac:dyDescent="0.4">
      <c r="B367" s="89" t="str">
        <v>C_OUT5_10_F_PR24_OFWAT</v>
      </c>
    </row>
    <row r="368" spans="1:15" x14ac:dyDescent="0.4">
      <c r="B368" s="89" t="str">
        <v>OUT5_10_A_PR24_OFWAT</v>
      </c>
    </row>
    <row r="369" spans="2:2" x14ac:dyDescent="0.4">
      <c r="B369" s="89" t="str">
        <v>OUT5_10_B_PR24_OFWAT</v>
      </c>
    </row>
    <row r="370" spans="2:2" x14ac:dyDescent="0.4">
      <c r="B370" s="89" t="str">
        <v>OUT5_10_C_PR24_OFWAT</v>
      </c>
    </row>
    <row r="371" spans="2:2" x14ac:dyDescent="0.4">
      <c r="B371" s="89" t="str">
        <v>OUT5_10_D_PR24_OFWAT</v>
      </c>
    </row>
    <row r="372" spans="2:2" x14ac:dyDescent="0.4">
      <c r="B372" s="89" t="str">
        <v>OUT5_10_E_PR24_OFWAT</v>
      </c>
    </row>
    <row r="373" spans="2:2" x14ac:dyDescent="0.4">
      <c r="B373" s="89" t="str">
        <v>OUT5_10_F_PR24_OFWAT</v>
      </c>
    </row>
    <row r="374" spans="2:2" x14ac:dyDescent="0.4">
      <c r="B374" s="89" t="str">
        <v>OUT5_10_G_PR24_OFWAT</v>
      </c>
    </row>
    <row r="375" spans="2:2" x14ac:dyDescent="0.4">
      <c r="B375" s="89" t="str">
        <v>C_PR24_SOF_OUTTURN_1_OFWAT</v>
      </c>
    </row>
    <row r="376" spans="2:2" x14ac:dyDescent="0.4">
      <c r="B376" s="89" t="str">
        <v>C_PR24_SOF_OUTTURN_2_OFWAT</v>
      </c>
    </row>
    <row r="377" spans="2:2" x14ac:dyDescent="0.4">
      <c r="B377" s="89" t="str">
        <v>C_PR24_SOF_OUTTURN_3_OFWAT</v>
      </c>
    </row>
    <row r="378" spans="2:2" x14ac:dyDescent="0.4">
      <c r="B378" s="89" t="str">
        <v>C_PR24_SOF_OUTTURN_4_OFWAT</v>
      </c>
    </row>
    <row r="379" spans="2:2" x14ac:dyDescent="0.4">
      <c r="B379" s="89" t="str">
        <v>PR24QA_PR24CA13_SOF_OUT1</v>
      </c>
    </row>
    <row r="380" spans="2:2" x14ac:dyDescent="0.4">
      <c r="B380" s="89" t="str">
        <v>PR24QA_PR24CA13_SOF_OUT2</v>
      </c>
    </row>
    <row r="381" spans="2:2" x14ac:dyDescent="0.4">
      <c r="B381" s="89" t="str">
        <v>PR24QA_PR24CA13_SOF_OUT3</v>
      </c>
    </row>
    <row r="382" spans="2:2" x14ac:dyDescent="0.4">
      <c r="B382" s="89" t="str">
        <v>PR24QA_PR24CA13_SOF_OUT4</v>
      </c>
    </row>
    <row r="384" spans="2:2" s="266" customFormat="1" x14ac:dyDescent="0.4">
      <c r="B384" s="266" t="s">
        <v>41</v>
      </c>
    </row>
  </sheetData>
  <autoFilter ref="A2:O360" xr:uid="{94DBF9F3-ED5D-462A-BE47-6CB599A0821A}"/>
  <phoneticPr fontId="5" type="noConversion"/>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FC944-7707-4681-9322-76E9F5133972}">
  <dimension ref="A1:AD114"/>
  <sheetViews>
    <sheetView topLeftCell="A25" workbookViewId="0">
      <selection activeCell="J45" sqref="J45"/>
    </sheetView>
  </sheetViews>
  <sheetFormatPr defaultRowHeight="14.25" x14ac:dyDescent="0.45"/>
  <cols>
    <col min="1" max="1" width="6.375" style="17" customWidth="1"/>
    <col min="2" max="2" width="17.5" style="17" customWidth="1"/>
    <col min="3" max="3" width="20.25" style="17" customWidth="1"/>
    <col min="4" max="4" width="28.625" style="17" customWidth="1"/>
    <col min="5" max="6" width="20.25" style="17" customWidth="1"/>
    <col min="7" max="7" width="83.375" style="17" customWidth="1"/>
    <col min="8" max="8" width="26.125" style="17" customWidth="1"/>
    <col min="9" max="9" width="14" style="17" customWidth="1"/>
    <col min="10" max="10" width="16.375" style="17" customWidth="1"/>
    <col min="11" max="16384" width="9" style="17"/>
  </cols>
  <sheetData>
    <row r="1" spans="1:30" s="25" customFormat="1" x14ac:dyDescent="0.45">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row>
    <row r="2" spans="1:30" s="25" customFormat="1" x14ac:dyDescent="0.45">
      <c r="A2" s="26"/>
      <c r="B2" s="197" t="s">
        <v>566</v>
      </c>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row>
    <row r="3" spans="1:30" x14ac:dyDescent="0.45">
      <c r="A3" s="31"/>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row>
    <row r="4" spans="1:30" x14ac:dyDescent="0.45">
      <c r="A4" s="31"/>
      <c r="B4" s="60" t="s">
        <v>567</v>
      </c>
      <c r="C4" s="60" t="s">
        <v>568</v>
      </c>
      <c r="D4" s="60" t="s">
        <v>106</v>
      </c>
      <c r="E4" s="60" t="s">
        <v>104</v>
      </c>
      <c r="F4" s="60" t="s">
        <v>569</v>
      </c>
      <c r="G4" s="60" t="s">
        <v>570</v>
      </c>
      <c r="H4" s="31"/>
      <c r="I4" s="31"/>
      <c r="J4" s="31"/>
      <c r="K4" s="31"/>
      <c r="L4" s="31"/>
      <c r="M4" s="31"/>
      <c r="N4" s="31"/>
      <c r="O4" s="31"/>
      <c r="P4" s="31"/>
      <c r="Q4" s="31"/>
      <c r="R4" s="31"/>
      <c r="S4" s="31"/>
      <c r="T4" s="31"/>
      <c r="U4" s="31"/>
      <c r="V4" s="31"/>
      <c r="W4" s="31"/>
      <c r="X4" s="31"/>
      <c r="Y4" s="31"/>
      <c r="Z4" s="31"/>
      <c r="AA4" s="31"/>
      <c r="AB4" s="31"/>
      <c r="AC4" s="31"/>
      <c r="AD4" s="31"/>
    </row>
    <row r="5" spans="1:30" x14ac:dyDescent="0.45">
      <c r="A5" s="267"/>
      <c r="B5" s="272" t="s">
        <v>73</v>
      </c>
      <c r="C5" s="60" t="s">
        <v>571</v>
      </c>
      <c r="D5" s="60" t="s">
        <v>266</v>
      </c>
      <c r="E5" s="60" t="s">
        <v>104</v>
      </c>
      <c r="F5" s="60" t="s">
        <v>572</v>
      </c>
      <c r="G5" s="60" t="s">
        <v>573</v>
      </c>
      <c r="H5" s="31"/>
      <c r="I5" s="31"/>
      <c r="J5" s="31"/>
      <c r="K5" s="31"/>
      <c r="L5" s="31"/>
      <c r="M5" s="31"/>
      <c r="N5" s="31"/>
      <c r="O5" s="31"/>
      <c r="P5" s="31"/>
      <c r="Q5" s="31"/>
      <c r="R5" s="31"/>
      <c r="S5" s="31"/>
      <c r="T5" s="31"/>
      <c r="U5" s="31"/>
      <c r="V5" s="31"/>
      <c r="W5" s="31"/>
      <c r="X5" s="31"/>
      <c r="Y5" s="31"/>
      <c r="Z5" s="31"/>
      <c r="AA5" s="31"/>
      <c r="AB5" s="31"/>
      <c r="AC5" s="31"/>
      <c r="AD5" s="31"/>
    </row>
    <row r="6" spans="1:30" x14ac:dyDescent="0.45">
      <c r="A6" s="267"/>
      <c r="B6" s="272" t="s">
        <v>94</v>
      </c>
      <c r="C6" s="60" t="s">
        <v>210</v>
      </c>
      <c r="D6" s="60" t="s">
        <v>267</v>
      </c>
      <c r="E6" s="60" t="s">
        <v>104</v>
      </c>
      <c r="F6" s="60" t="s">
        <v>572</v>
      </c>
      <c r="G6" s="60" t="s">
        <v>574</v>
      </c>
      <c r="H6" s="31"/>
      <c r="I6" s="31"/>
      <c r="J6" s="31"/>
      <c r="K6" s="31"/>
      <c r="L6" s="31"/>
      <c r="M6" s="31"/>
      <c r="N6" s="31"/>
      <c r="O6" s="31"/>
      <c r="P6" s="31"/>
      <c r="Q6" s="31"/>
      <c r="R6" s="31"/>
      <c r="S6" s="31"/>
      <c r="T6" s="31"/>
      <c r="U6" s="31"/>
      <c r="V6" s="31"/>
      <c r="W6" s="31"/>
      <c r="X6" s="31"/>
      <c r="Y6" s="31"/>
      <c r="Z6" s="31"/>
      <c r="AA6" s="31"/>
      <c r="AB6" s="31"/>
      <c r="AC6" s="31"/>
      <c r="AD6" s="31"/>
    </row>
    <row r="7" spans="1:30" x14ac:dyDescent="0.45">
      <c r="A7" s="267"/>
      <c r="B7" s="272" t="s">
        <v>95</v>
      </c>
      <c r="C7" s="60" t="s">
        <v>230</v>
      </c>
      <c r="D7" s="60" t="s">
        <v>267</v>
      </c>
      <c r="E7" s="60" t="s">
        <v>104</v>
      </c>
      <c r="F7" s="60" t="s">
        <v>572</v>
      </c>
      <c r="G7" s="60" t="s">
        <v>573</v>
      </c>
      <c r="H7" s="31"/>
      <c r="I7" s="31"/>
      <c r="J7" s="31"/>
      <c r="K7" s="31"/>
      <c r="L7" s="31"/>
      <c r="M7" s="31"/>
      <c r="N7" s="31"/>
      <c r="O7" s="31"/>
      <c r="P7" s="31"/>
      <c r="Q7" s="31"/>
      <c r="R7" s="31"/>
      <c r="S7" s="31"/>
      <c r="T7" s="31"/>
      <c r="U7" s="31"/>
      <c r="V7" s="31"/>
      <c r="W7" s="31"/>
      <c r="X7" s="31"/>
      <c r="Y7" s="31"/>
      <c r="Z7" s="31"/>
      <c r="AA7" s="31"/>
      <c r="AB7" s="31"/>
      <c r="AC7" s="31"/>
      <c r="AD7" s="31"/>
    </row>
    <row r="8" spans="1:30" x14ac:dyDescent="0.45">
      <c r="A8" s="267"/>
      <c r="B8" s="272" t="s">
        <v>96</v>
      </c>
      <c r="C8" s="60" t="s">
        <v>575</v>
      </c>
      <c r="D8" s="60" t="s">
        <v>266</v>
      </c>
      <c r="E8" s="60" t="s">
        <v>104</v>
      </c>
      <c r="F8" s="60" t="s">
        <v>572</v>
      </c>
      <c r="G8" s="60" t="s">
        <v>574</v>
      </c>
      <c r="H8" s="31"/>
      <c r="I8" s="31"/>
      <c r="J8" s="31"/>
      <c r="K8" s="31"/>
      <c r="L8" s="31"/>
      <c r="M8" s="31"/>
      <c r="N8" s="31"/>
      <c r="O8" s="31"/>
      <c r="P8" s="31"/>
      <c r="Q8" s="31"/>
      <c r="R8" s="31"/>
      <c r="S8" s="31"/>
      <c r="T8" s="31"/>
      <c r="U8" s="31"/>
      <c r="V8" s="31"/>
      <c r="W8" s="31"/>
      <c r="X8" s="31"/>
      <c r="Y8" s="31"/>
      <c r="Z8" s="31"/>
      <c r="AA8" s="31"/>
      <c r="AB8" s="31"/>
      <c r="AC8" s="31"/>
      <c r="AD8" s="31"/>
    </row>
    <row r="9" spans="1:30" x14ac:dyDescent="0.45">
      <c r="A9" s="267"/>
      <c r="B9" s="272" t="s">
        <v>97</v>
      </c>
      <c r="C9" s="60" t="s">
        <v>576</v>
      </c>
      <c r="D9" s="60" t="s">
        <v>266</v>
      </c>
      <c r="E9" s="60" t="s">
        <v>104</v>
      </c>
      <c r="F9" s="60" t="s">
        <v>572</v>
      </c>
      <c r="G9" s="60" t="s">
        <v>573</v>
      </c>
      <c r="H9" s="31"/>
      <c r="I9" s="31"/>
      <c r="J9" s="31"/>
      <c r="K9" s="31"/>
      <c r="L9" s="31"/>
      <c r="M9" s="31"/>
      <c r="N9" s="31"/>
      <c r="O9" s="31"/>
      <c r="P9" s="31"/>
      <c r="Q9" s="31"/>
      <c r="R9" s="31"/>
      <c r="S9" s="31"/>
      <c r="T9" s="31"/>
      <c r="U9" s="31"/>
      <c r="V9" s="31"/>
      <c r="W9" s="31"/>
      <c r="X9" s="31"/>
      <c r="Y9" s="31"/>
      <c r="Z9" s="31"/>
      <c r="AA9" s="31"/>
      <c r="AB9" s="31"/>
      <c r="AC9" s="31"/>
      <c r="AD9" s="31"/>
    </row>
    <row r="10" spans="1:30" x14ac:dyDescent="0.45">
      <c r="A10" s="267"/>
      <c r="B10" s="272" t="s">
        <v>99</v>
      </c>
      <c r="C10" s="60" t="s">
        <v>577</v>
      </c>
      <c r="D10" s="60" t="s">
        <v>266</v>
      </c>
      <c r="E10" s="60" t="s">
        <v>104</v>
      </c>
      <c r="F10" s="60" t="s">
        <v>572</v>
      </c>
      <c r="G10" s="60" t="s">
        <v>574</v>
      </c>
      <c r="H10" s="31"/>
      <c r="I10" s="31"/>
      <c r="J10" s="31"/>
      <c r="K10" s="31"/>
      <c r="L10" s="31"/>
      <c r="M10" s="31"/>
      <c r="N10" s="31"/>
      <c r="O10" s="31"/>
      <c r="P10" s="31"/>
      <c r="Q10" s="31"/>
      <c r="R10" s="31"/>
      <c r="S10" s="31"/>
      <c r="T10" s="31"/>
      <c r="U10" s="31"/>
      <c r="V10" s="31"/>
      <c r="W10" s="31"/>
      <c r="X10" s="31"/>
      <c r="Y10" s="31"/>
      <c r="Z10" s="31"/>
      <c r="AA10" s="31"/>
      <c r="AB10" s="31"/>
      <c r="AC10" s="31"/>
      <c r="AD10" s="31"/>
    </row>
    <row r="11" spans="1:30" x14ac:dyDescent="0.45">
      <c r="A11" s="267"/>
      <c r="B11" s="272" t="s">
        <v>100</v>
      </c>
      <c r="C11" s="60" t="s">
        <v>578</v>
      </c>
      <c r="D11" s="60" t="s">
        <v>266</v>
      </c>
      <c r="E11" s="60" t="s">
        <v>104</v>
      </c>
      <c r="F11" s="60" t="s">
        <v>572</v>
      </c>
      <c r="G11" s="60" t="s">
        <v>573</v>
      </c>
      <c r="H11" s="31"/>
      <c r="I11" s="31"/>
      <c r="J11" s="31"/>
      <c r="K11" s="31"/>
      <c r="L11" s="31"/>
      <c r="M11" s="31"/>
      <c r="N11" s="31"/>
      <c r="O11" s="31"/>
      <c r="P11" s="31"/>
      <c r="Q11" s="31"/>
      <c r="R11" s="31"/>
      <c r="S11" s="31"/>
      <c r="T11" s="31"/>
      <c r="U11" s="31"/>
      <c r="V11" s="31"/>
      <c r="W11" s="31"/>
      <c r="X11" s="31"/>
      <c r="Y11" s="31"/>
      <c r="Z11" s="31"/>
      <c r="AA11" s="31"/>
      <c r="AB11" s="31"/>
      <c r="AC11" s="31"/>
      <c r="AD11" s="31"/>
    </row>
    <row r="12" spans="1:30" x14ac:dyDescent="0.45">
      <c r="A12" s="268" t="s">
        <v>120</v>
      </c>
      <c r="B12" s="272" t="s">
        <v>101</v>
      </c>
      <c r="C12" s="60" t="s">
        <v>579</v>
      </c>
      <c r="D12" s="60" t="s">
        <v>266</v>
      </c>
      <c r="E12" s="60" t="s">
        <v>104</v>
      </c>
      <c r="F12" s="60" t="s">
        <v>572</v>
      </c>
      <c r="G12" s="60" t="s">
        <v>573</v>
      </c>
      <c r="H12" s="31"/>
      <c r="I12" s="31"/>
      <c r="J12" s="31"/>
      <c r="K12" s="31"/>
      <c r="L12" s="31"/>
      <c r="M12" s="31"/>
      <c r="N12" s="31"/>
      <c r="O12" s="31"/>
      <c r="P12" s="31"/>
      <c r="Q12" s="31"/>
      <c r="R12" s="31"/>
      <c r="S12" s="31"/>
      <c r="T12" s="31"/>
      <c r="U12" s="31"/>
      <c r="V12" s="31"/>
      <c r="W12" s="31"/>
      <c r="X12" s="31"/>
      <c r="Y12" s="31"/>
      <c r="Z12" s="31"/>
      <c r="AA12" s="31"/>
      <c r="AB12" s="31"/>
      <c r="AC12" s="31"/>
      <c r="AD12" s="31"/>
    </row>
    <row r="13" spans="1:30" x14ac:dyDescent="0.45">
      <c r="A13" s="267"/>
      <c r="B13" s="272" t="s">
        <v>102</v>
      </c>
      <c r="C13" s="60" t="s">
        <v>580</v>
      </c>
      <c r="D13" s="60" t="s">
        <v>266</v>
      </c>
      <c r="E13" s="60" t="s">
        <v>104</v>
      </c>
      <c r="F13" s="60" t="s">
        <v>572</v>
      </c>
      <c r="G13" s="60" t="s">
        <v>574</v>
      </c>
      <c r="H13" s="31"/>
      <c r="I13" s="31"/>
      <c r="J13" s="31"/>
      <c r="K13" s="31"/>
      <c r="L13" s="31"/>
      <c r="M13" s="31"/>
      <c r="N13" s="31"/>
      <c r="O13" s="31"/>
      <c r="P13" s="31"/>
      <c r="Q13" s="31"/>
      <c r="R13" s="31"/>
      <c r="S13" s="31"/>
      <c r="T13" s="31"/>
      <c r="U13" s="31"/>
      <c r="V13" s="31"/>
      <c r="W13" s="31"/>
      <c r="X13" s="31"/>
      <c r="Y13" s="31"/>
      <c r="Z13" s="31"/>
      <c r="AA13" s="31"/>
      <c r="AB13" s="31"/>
      <c r="AC13" s="31"/>
      <c r="AD13" s="31"/>
    </row>
    <row r="14" spans="1:30" x14ac:dyDescent="0.45">
      <c r="A14" s="267"/>
      <c r="B14" s="272" t="s">
        <v>103</v>
      </c>
      <c r="C14" s="60" t="s">
        <v>581</v>
      </c>
      <c r="D14" s="60" t="s">
        <v>266</v>
      </c>
      <c r="E14" s="60" t="s">
        <v>104</v>
      </c>
      <c r="F14" s="60" t="s">
        <v>572</v>
      </c>
      <c r="G14" s="60" t="s">
        <v>574</v>
      </c>
      <c r="H14" s="31"/>
      <c r="I14" s="31"/>
      <c r="J14" s="31"/>
      <c r="K14" s="31"/>
      <c r="L14" s="31"/>
      <c r="M14" s="31"/>
      <c r="N14" s="31"/>
      <c r="O14" s="31"/>
      <c r="P14" s="31"/>
      <c r="Q14" s="31"/>
      <c r="R14" s="31"/>
      <c r="S14" s="31"/>
      <c r="T14" s="31"/>
      <c r="U14" s="31"/>
      <c r="V14" s="31"/>
      <c r="W14" s="31"/>
      <c r="X14" s="31"/>
      <c r="Y14" s="31"/>
      <c r="Z14" s="31"/>
      <c r="AA14" s="31"/>
      <c r="AB14" s="31"/>
      <c r="AC14" s="31"/>
      <c r="AD14" s="31"/>
    </row>
    <row r="15" spans="1:30" x14ac:dyDescent="0.45">
      <c r="A15" s="267"/>
      <c r="B15" s="272" t="s">
        <v>121</v>
      </c>
      <c r="C15" s="60" t="s">
        <v>582</v>
      </c>
      <c r="D15" s="60" t="s">
        <v>266</v>
      </c>
      <c r="E15" s="60" t="s">
        <v>104</v>
      </c>
      <c r="F15" s="60" t="s">
        <v>583</v>
      </c>
      <c r="G15" s="60" t="s">
        <v>573</v>
      </c>
      <c r="H15" s="31"/>
      <c r="I15" s="31"/>
      <c r="J15" s="31"/>
      <c r="K15" s="31"/>
      <c r="L15" s="31"/>
      <c r="M15" s="31"/>
      <c r="N15" s="31"/>
      <c r="O15" s="31"/>
      <c r="P15" s="31"/>
      <c r="Q15" s="31"/>
      <c r="R15" s="31"/>
      <c r="S15" s="31"/>
      <c r="T15" s="31"/>
      <c r="U15" s="31"/>
      <c r="V15" s="31"/>
      <c r="W15" s="31"/>
      <c r="X15" s="31"/>
      <c r="Y15" s="31"/>
      <c r="Z15" s="31"/>
      <c r="AA15" s="31"/>
      <c r="AB15" s="31"/>
      <c r="AC15" s="31"/>
      <c r="AD15" s="31"/>
    </row>
    <row r="16" spans="1:30" x14ac:dyDescent="0.45">
      <c r="A16" s="84"/>
      <c r="B16" s="272" t="s">
        <v>122</v>
      </c>
      <c r="C16" s="60" t="s">
        <v>584</v>
      </c>
      <c r="D16" s="60" t="s">
        <v>266</v>
      </c>
      <c r="E16" s="60" t="s">
        <v>104</v>
      </c>
      <c r="F16" s="60" t="s">
        <v>583</v>
      </c>
      <c r="G16" s="60" t="s">
        <v>574</v>
      </c>
      <c r="H16" s="31"/>
      <c r="I16" s="31"/>
      <c r="J16" s="31"/>
      <c r="K16" s="31"/>
      <c r="L16" s="31"/>
      <c r="M16" s="31"/>
      <c r="N16" s="31"/>
      <c r="O16" s="31"/>
      <c r="P16" s="31"/>
      <c r="Q16" s="31"/>
      <c r="R16" s="31"/>
      <c r="S16" s="31"/>
      <c r="T16" s="31"/>
      <c r="U16" s="31"/>
      <c r="V16" s="31"/>
      <c r="W16" s="31"/>
      <c r="X16" s="31"/>
      <c r="Y16" s="31"/>
      <c r="Z16" s="31"/>
      <c r="AA16" s="31"/>
      <c r="AB16" s="31"/>
      <c r="AC16" s="31"/>
      <c r="AD16" s="31"/>
    </row>
    <row r="17" spans="1:30" x14ac:dyDescent="0.45">
      <c r="A17" s="267"/>
      <c r="B17" s="272" t="s">
        <v>123</v>
      </c>
      <c r="C17" s="60" t="s">
        <v>585</v>
      </c>
      <c r="D17" s="60" t="s">
        <v>266</v>
      </c>
      <c r="E17" s="60" t="s">
        <v>104</v>
      </c>
      <c r="F17" s="60" t="s">
        <v>583</v>
      </c>
      <c r="G17" s="60" t="s">
        <v>574</v>
      </c>
      <c r="H17" s="31"/>
      <c r="I17" s="31"/>
      <c r="J17" s="31"/>
      <c r="K17" s="31"/>
      <c r="L17" s="31"/>
      <c r="M17" s="31"/>
      <c r="N17" s="31"/>
      <c r="O17" s="31"/>
      <c r="P17" s="31"/>
      <c r="Q17" s="31"/>
      <c r="R17" s="31"/>
      <c r="S17" s="31"/>
      <c r="T17" s="31"/>
      <c r="U17" s="31"/>
      <c r="V17" s="31"/>
      <c r="W17" s="31"/>
      <c r="X17" s="31"/>
      <c r="Y17" s="31"/>
      <c r="Z17" s="31"/>
      <c r="AA17" s="31"/>
      <c r="AB17" s="31"/>
      <c r="AC17" s="31"/>
      <c r="AD17" s="31"/>
    </row>
    <row r="18" spans="1:30" x14ac:dyDescent="0.45">
      <c r="A18" s="267"/>
      <c r="B18" s="272" t="s">
        <v>124</v>
      </c>
      <c r="C18" s="60" t="s">
        <v>586</v>
      </c>
      <c r="D18" s="60" t="s">
        <v>266</v>
      </c>
      <c r="E18" s="60" t="s">
        <v>104</v>
      </c>
      <c r="F18" s="60" t="s">
        <v>583</v>
      </c>
      <c r="G18" s="60" t="s">
        <v>574</v>
      </c>
      <c r="H18" s="31"/>
      <c r="I18" s="31"/>
      <c r="J18" s="31"/>
      <c r="K18" s="31"/>
      <c r="L18" s="31"/>
      <c r="M18" s="31"/>
      <c r="N18" s="31"/>
      <c r="O18" s="31"/>
      <c r="P18" s="31"/>
      <c r="Q18" s="31"/>
      <c r="R18" s="31"/>
      <c r="S18" s="31"/>
      <c r="T18" s="31"/>
      <c r="U18" s="31"/>
      <c r="V18" s="31"/>
      <c r="W18" s="31"/>
      <c r="X18" s="31"/>
      <c r="Y18" s="31"/>
      <c r="Z18" s="31"/>
      <c r="AA18" s="31"/>
      <c r="AB18" s="31"/>
      <c r="AC18" s="31"/>
      <c r="AD18" s="31"/>
    </row>
    <row r="19" spans="1:30" x14ac:dyDescent="0.45">
      <c r="A19" s="267"/>
      <c r="B19" s="272" t="s">
        <v>125</v>
      </c>
      <c r="C19" s="60" t="s">
        <v>587</v>
      </c>
      <c r="D19" s="60" t="s">
        <v>266</v>
      </c>
      <c r="E19" s="60" t="s">
        <v>104</v>
      </c>
      <c r="F19" s="60" t="s">
        <v>583</v>
      </c>
      <c r="G19" s="60" t="s">
        <v>574</v>
      </c>
      <c r="H19" s="31"/>
      <c r="I19" s="31"/>
      <c r="J19" s="31"/>
      <c r="K19" s="31"/>
      <c r="L19" s="31"/>
      <c r="M19" s="31"/>
      <c r="N19" s="31"/>
      <c r="O19" s="31"/>
      <c r="P19" s="31"/>
      <c r="Q19" s="31"/>
      <c r="R19" s="31"/>
      <c r="S19" s="31"/>
      <c r="T19" s="31"/>
      <c r="U19" s="31"/>
      <c r="V19" s="31"/>
      <c r="W19" s="31"/>
      <c r="X19" s="31"/>
      <c r="Y19" s="31"/>
      <c r="Z19" s="31"/>
      <c r="AA19" s="31"/>
      <c r="AB19" s="31"/>
      <c r="AC19" s="31"/>
      <c r="AD19" s="31"/>
    </row>
    <row r="20" spans="1:30" x14ac:dyDescent="0.45">
      <c r="A20" s="267"/>
      <c r="B20" s="272" t="s">
        <v>98</v>
      </c>
      <c r="C20" s="60" t="s">
        <v>588</v>
      </c>
      <c r="D20" s="60" t="s">
        <v>266</v>
      </c>
      <c r="E20" s="60" t="s">
        <v>104</v>
      </c>
      <c r="F20" s="60" t="s">
        <v>572</v>
      </c>
      <c r="G20" s="60" t="s">
        <v>573</v>
      </c>
      <c r="H20" s="31"/>
      <c r="I20" s="31"/>
      <c r="J20" s="31"/>
      <c r="K20" s="31"/>
      <c r="L20" s="31"/>
      <c r="M20" s="31"/>
      <c r="N20" s="31"/>
      <c r="O20" s="31"/>
      <c r="P20" s="31"/>
      <c r="Q20" s="31"/>
      <c r="R20" s="31"/>
      <c r="S20" s="31"/>
      <c r="T20" s="31"/>
      <c r="U20" s="31"/>
      <c r="V20" s="31"/>
      <c r="W20" s="31"/>
      <c r="X20" s="31"/>
      <c r="Y20" s="31"/>
      <c r="Z20" s="31"/>
      <c r="AA20" s="31"/>
      <c r="AB20" s="31"/>
      <c r="AC20" s="31"/>
      <c r="AD20" s="31"/>
    </row>
    <row r="21" spans="1:30" x14ac:dyDescent="0.45">
      <c r="A21" s="267"/>
      <c r="B21" s="272" t="s">
        <v>126</v>
      </c>
      <c r="C21" s="60" t="s">
        <v>589</v>
      </c>
      <c r="D21" s="60" t="s">
        <v>266</v>
      </c>
      <c r="E21" s="60" t="s">
        <v>104</v>
      </c>
      <c r="F21" s="60" t="s">
        <v>583</v>
      </c>
      <c r="G21" s="60" t="s">
        <v>590</v>
      </c>
      <c r="H21" s="31"/>
      <c r="I21" s="31"/>
      <c r="J21" s="31"/>
      <c r="K21" s="31"/>
      <c r="L21" s="31"/>
      <c r="M21" s="31"/>
      <c r="N21" s="31"/>
      <c r="O21" s="31"/>
      <c r="P21" s="31"/>
      <c r="Q21" s="31"/>
      <c r="R21" s="31"/>
      <c r="S21" s="31"/>
      <c r="T21" s="31"/>
      <c r="U21" s="31"/>
      <c r="V21" s="31"/>
      <c r="W21" s="31"/>
      <c r="X21" s="31"/>
      <c r="Y21" s="31"/>
      <c r="Z21" s="31"/>
      <c r="AA21" s="31"/>
      <c r="AB21" s="31"/>
      <c r="AC21" s="31"/>
      <c r="AD21" s="31"/>
    </row>
    <row r="22" spans="1:30" x14ac:dyDescent="0.45">
      <c r="A22" s="84"/>
      <c r="B22" s="272" t="s">
        <v>591</v>
      </c>
      <c r="C22" s="60" t="s">
        <v>575</v>
      </c>
      <c r="D22" s="60" t="s">
        <v>266</v>
      </c>
      <c r="E22" s="60" t="s">
        <v>592</v>
      </c>
      <c r="F22" s="60" t="s">
        <v>572</v>
      </c>
      <c r="G22" s="60" t="s">
        <v>590</v>
      </c>
      <c r="H22" s="31"/>
      <c r="I22" s="31"/>
      <c r="J22" s="31"/>
      <c r="K22" s="31"/>
      <c r="L22" s="31"/>
      <c r="M22" s="31"/>
      <c r="N22" s="31"/>
      <c r="O22" s="31"/>
      <c r="P22" s="31"/>
      <c r="Q22" s="31"/>
      <c r="R22" s="31"/>
      <c r="S22" s="31"/>
      <c r="T22" s="31"/>
      <c r="U22" s="31"/>
      <c r="V22" s="31"/>
      <c r="W22" s="31"/>
      <c r="X22" s="31"/>
      <c r="Y22" s="31"/>
      <c r="Z22" s="31"/>
      <c r="AA22" s="31"/>
      <c r="AB22" s="31"/>
      <c r="AC22" s="31"/>
      <c r="AD22" s="31"/>
    </row>
    <row r="23" spans="1:30" x14ac:dyDescent="0.45">
      <c r="A23" s="84"/>
      <c r="B23" s="272" t="s">
        <v>593</v>
      </c>
      <c r="C23" s="60" t="s">
        <v>594</v>
      </c>
      <c r="D23" s="60" t="s">
        <v>266</v>
      </c>
      <c r="E23" s="60" t="s">
        <v>595</v>
      </c>
      <c r="F23" s="60" t="s">
        <v>583</v>
      </c>
      <c r="G23" s="60" t="s">
        <v>590</v>
      </c>
      <c r="H23" s="31"/>
      <c r="I23" s="31"/>
      <c r="J23" s="31"/>
      <c r="K23" s="31"/>
      <c r="L23" s="31"/>
      <c r="M23" s="31"/>
      <c r="N23" s="31"/>
      <c r="O23" s="31"/>
      <c r="P23" s="31"/>
      <c r="Q23" s="31"/>
      <c r="R23" s="31"/>
      <c r="S23" s="31"/>
      <c r="T23" s="31"/>
      <c r="U23" s="31"/>
      <c r="V23" s="31"/>
      <c r="W23" s="31"/>
      <c r="X23" s="31"/>
      <c r="Y23" s="31"/>
      <c r="Z23" s="31"/>
      <c r="AA23" s="31"/>
      <c r="AB23" s="31"/>
      <c r="AC23" s="31"/>
      <c r="AD23" s="31"/>
    </row>
    <row r="24" spans="1:30" x14ac:dyDescent="0.45">
      <c r="A24" s="84"/>
      <c r="B24" s="11" t="s">
        <v>124</v>
      </c>
      <c r="C24" s="60" t="s">
        <v>596</v>
      </c>
      <c r="D24" s="60" t="s">
        <v>266</v>
      </c>
      <c r="E24" s="60" t="s">
        <v>592</v>
      </c>
      <c r="F24" s="60" t="s">
        <v>583</v>
      </c>
      <c r="G24" s="60" t="s">
        <v>590</v>
      </c>
      <c r="H24" s="31"/>
      <c r="I24" s="31"/>
      <c r="J24" s="31"/>
      <c r="K24" s="31"/>
      <c r="L24" s="31"/>
      <c r="M24" s="31"/>
      <c r="N24" s="31"/>
      <c r="O24" s="31"/>
      <c r="P24" s="31"/>
      <c r="Q24" s="31"/>
      <c r="R24" s="31"/>
      <c r="S24" s="31"/>
      <c r="T24" s="31"/>
      <c r="U24" s="31"/>
      <c r="V24" s="31"/>
      <c r="W24" s="31"/>
      <c r="X24" s="31"/>
      <c r="Y24" s="31"/>
      <c r="Z24" s="31"/>
      <c r="AA24" s="31"/>
      <c r="AB24" s="31"/>
      <c r="AC24" s="31"/>
      <c r="AD24" s="31"/>
    </row>
    <row r="25" spans="1:30" x14ac:dyDescent="0.45">
      <c r="A25" s="84"/>
      <c r="B25" s="11" t="s">
        <v>124</v>
      </c>
      <c r="C25" s="60" t="s">
        <v>597</v>
      </c>
      <c r="D25" s="60" t="s">
        <v>266</v>
      </c>
      <c r="E25" s="60" t="s">
        <v>595</v>
      </c>
      <c r="F25" s="60" t="s">
        <v>583</v>
      </c>
      <c r="G25" s="60" t="s">
        <v>590</v>
      </c>
      <c r="H25" s="31"/>
      <c r="I25" s="31"/>
      <c r="J25" s="31"/>
      <c r="K25" s="31"/>
      <c r="L25" s="31"/>
      <c r="M25" s="31"/>
      <c r="N25" s="31"/>
      <c r="O25" s="31"/>
      <c r="P25" s="31"/>
      <c r="Q25" s="31"/>
      <c r="R25" s="31"/>
      <c r="S25" s="31"/>
      <c r="T25" s="31"/>
      <c r="U25" s="31"/>
      <c r="V25" s="31"/>
      <c r="W25" s="31"/>
      <c r="X25" s="31"/>
      <c r="Y25" s="31"/>
      <c r="Z25" s="31"/>
      <c r="AA25" s="31"/>
      <c r="AB25" s="31"/>
      <c r="AC25" s="31"/>
      <c r="AD25" s="31"/>
    </row>
    <row r="26" spans="1:30" x14ac:dyDescent="0.45">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row>
    <row r="27" spans="1:30" s="25" customFormat="1" x14ac:dyDescent="0.45">
      <c r="A27" s="26"/>
      <c r="B27" s="197" t="s">
        <v>598</v>
      </c>
      <c r="C27" s="26"/>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row>
    <row r="28" spans="1:30" x14ac:dyDescent="0.45">
      <c r="A28" s="31"/>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row>
    <row r="29" spans="1:30" x14ac:dyDescent="0.45">
      <c r="A29" s="31"/>
      <c r="B29" s="273" t="s">
        <v>114</v>
      </c>
      <c r="C29" s="96" t="s">
        <v>599</v>
      </c>
      <c r="D29" s="96" t="s">
        <v>600</v>
      </c>
      <c r="E29" s="60" t="s">
        <v>601</v>
      </c>
      <c r="F29" s="60" t="s">
        <v>602</v>
      </c>
      <c r="G29" s="35" t="s">
        <v>603</v>
      </c>
      <c r="H29" s="35" t="s">
        <v>604</v>
      </c>
      <c r="I29" s="35" t="s">
        <v>605</v>
      </c>
      <c r="J29" s="35" t="s">
        <v>156</v>
      </c>
      <c r="K29" s="31"/>
      <c r="L29" s="31"/>
      <c r="M29" s="31"/>
      <c r="N29" s="31"/>
      <c r="O29" s="31"/>
      <c r="P29" s="31"/>
      <c r="Q29" s="31"/>
      <c r="R29" s="31"/>
      <c r="S29" s="31"/>
      <c r="T29" s="31"/>
      <c r="U29" s="31"/>
      <c r="V29" s="31"/>
      <c r="W29" s="31"/>
      <c r="X29" s="31"/>
      <c r="Y29" s="31"/>
      <c r="Z29" s="31"/>
      <c r="AA29" s="31"/>
      <c r="AB29" s="31"/>
      <c r="AC29" s="31"/>
      <c r="AD29" s="31"/>
    </row>
    <row r="30" spans="1:30" x14ac:dyDescent="0.45">
      <c r="A30" s="31"/>
      <c r="B30" s="272" t="s">
        <v>606</v>
      </c>
      <c r="C30" s="96" t="s">
        <v>607</v>
      </c>
      <c r="D30" s="96" t="s">
        <v>574</v>
      </c>
      <c r="E30" s="96" t="s">
        <v>608</v>
      </c>
      <c r="F30" s="96" t="s">
        <v>609</v>
      </c>
      <c r="G30" s="96" t="s">
        <v>4</v>
      </c>
      <c r="H30" s="35" t="s">
        <v>610</v>
      </c>
      <c r="I30" s="274">
        <v>1000000000000</v>
      </c>
      <c r="J30" s="35" t="s">
        <v>611</v>
      </c>
      <c r="K30" s="31"/>
      <c r="L30" s="31"/>
      <c r="M30" s="31"/>
      <c r="N30" s="31"/>
      <c r="O30" s="31"/>
      <c r="P30" s="31"/>
      <c r="Q30" s="31"/>
      <c r="R30" s="31"/>
      <c r="S30" s="31"/>
      <c r="T30" s="31"/>
      <c r="U30" s="31"/>
      <c r="V30" s="31"/>
      <c r="W30" s="31"/>
      <c r="X30" s="31"/>
      <c r="Y30" s="31"/>
      <c r="Z30" s="31"/>
      <c r="AA30" s="31"/>
      <c r="AB30" s="31"/>
      <c r="AC30" s="31"/>
      <c r="AD30" s="31"/>
    </row>
    <row r="31" spans="1:30" x14ac:dyDescent="0.45">
      <c r="A31" s="31"/>
      <c r="B31" s="272" t="s">
        <v>612</v>
      </c>
      <c r="C31" s="96" t="s">
        <v>613</v>
      </c>
      <c r="D31" s="96" t="s">
        <v>574</v>
      </c>
      <c r="E31" s="96" t="s">
        <v>608</v>
      </c>
      <c r="F31" s="96" t="s">
        <v>614</v>
      </c>
      <c r="G31" s="96" t="s">
        <v>615</v>
      </c>
      <c r="H31" s="35" t="s">
        <v>616</v>
      </c>
      <c r="I31" s="60">
        <v>2</v>
      </c>
      <c r="J31" s="35" t="s">
        <v>614</v>
      </c>
      <c r="K31" s="31"/>
      <c r="L31" s="31"/>
      <c r="M31" s="31"/>
      <c r="N31" s="31"/>
      <c r="O31" s="31"/>
      <c r="P31" s="31"/>
      <c r="Q31" s="31"/>
      <c r="R31" s="31"/>
      <c r="S31" s="31"/>
      <c r="T31" s="31"/>
      <c r="U31" s="31"/>
      <c r="V31" s="31"/>
      <c r="W31" s="31"/>
      <c r="X31" s="31"/>
      <c r="Y31" s="31"/>
      <c r="Z31" s="31"/>
      <c r="AA31" s="31"/>
      <c r="AB31" s="31"/>
      <c r="AC31" s="31"/>
      <c r="AD31" s="31"/>
    </row>
    <row r="32" spans="1:30" x14ac:dyDescent="0.45">
      <c r="A32" s="31"/>
      <c r="B32" s="272" t="s">
        <v>617</v>
      </c>
      <c r="C32" s="96" t="s">
        <v>618</v>
      </c>
      <c r="D32" s="96" t="s">
        <v>574</v>
      </c>
      <c r="E32" s="96" t="s">
        <v>608</v>
      </c>
      <c r="F32" s="96" t="s">
        <v>619</v>
      </c>
      <c r="G32" s="96" t="s">
        <v>620</v>
      </c>
      <c r="H32" s="35" t="s">
        <v>621</v>
      </c>
      <c r="I32" s="60">
        <v>2</v>
      </c>
      <c r="J32" s="35" t="s">
        <v>76</v>
      </c>
      <c r="K32" s="31"/>
      <c r="L32" s="31"/>
      <c r="M32" s="31"/>
      <c r="N32" s="31"/>
      <c r="O32" s="31"/>
      <c r="P32" s="31"/>
      <c r="Q32" s="31"/>
      <c r="R32" s="31"/>
      <c r="S32" s="31"/>
      <c r="T32" s="31"/>
      <c r="U32" s="31"/>
      <c r="V32" s="31"/>
      <c r="W32" s="31"/>
      <c r="X32" s="31"/>
      <c r="Y32" s="31"/>
      <c r="Z32" s="31"/>
      <c r="AA32" s="31"/>
      <c r="AB32" s="31"/>
      <c r="AC32" s="31"/>
      <c r="AD32" s="31"/>
    </row>
    <row r="33" spans="1:30" x14ac:dyDescent="0.45">
      <c r="A33" s="31"/>
      <c r="B33" s="272" t="s">
        <v>622</v>
      </c>
      <c r="C33" s="96" t="s">
        <v>623</v>
      </c>
      <c r="D33" s="96" t="s">
        <v>574</v>
      </c>
      <c r="E33" s="96" t="s">
        <v>624</v>
      </c>
      <c r="F33" s="96" t="s">
        <v>625</v>
      </c>
      <c r="G33" s="96" t="s">
        <v>626</v>
      </c>
      <c r="H33" s="35" t="s">
        <v>627</v>
      </c>
      <c r="I33" s="60">
        <v>2</v>
      </c>
      <c r="J33" s="35" t="s">
        <v>76</v>
      </c>
      <c r="K33" s="31"/>
      <c r="L33" s="31"/>
      <c r="M33" s="31"/>
      <c r="N33" s="31"/>
      <c r="O33" s="31"/>
      <c r="P33" s="31"/>
      <c r="Q33" s="31"/>
      <c r="R33" s="31"/>
      <c r="S33" s="31"/>
      <c r="T33" s="31"/>
      <c r="U33" s="31"/>
      <c r="V33" s="31"/>
      <c r="W33" s="31"/>
      <c r="X33" s="31"/>
      <c r="Y33" s="31"/>
      <c r="Z33" s="31"/>
      <c r="AA33" s="31"/>
      <c r="AB33" s="31"/>
      <c r="AC33" s="31"/>
      <c r="AD33" s="31"/>
    </row>
    <row r="34" spans="1:30" x14ac:dyDescent="0.45">
      <c r="A34" s="31"/>
      <c r="B34" s="272" t="s">
        <v>628</v>
      </c>
      <c r="C34" s="96" t="s">
        <v>629</v>
      </c>
      <c r="D34" s="96" t="s">
        <v>574</v>
      </c>
      <c r="E34" s="96" t="s">
        <v>624</v>
      </c>
      <c r="F34" s="96" t="s">
        <v>625</v>
      </c>
      <c r="G34" s="96" t="s">
        <v>630</v>
      </c>
      <c r="H34" s="35" t="s">
        <v>631</v>
      </c>
      <c r="I34" s="60">
        <v>2</v>
      </c>
      <c r="J34" s="35" t="s">
        <v>76</v>
      </c>
      <c r="K34" s="31"/>
      <c r="L34" s="31"/>
      <c r="M34" s="31"/>
      <c r="N34" s="31"/>
      <c r="O34" s="31"/>
      <c r="P34" s="31"/>
      <c r="Q34" s="31"/>
      <c r="R34" s="31"/>
      <c r="S34" s="31"/>
      <c r="T34" s="31"/>
      <c r="U34" s="31"/>
      <c r="V34" s="31"/>
      <c r="W34" s="31"/>
      <c r="X34" s="31"/>
      <c r="Y34" s="31"/>
      <c r="Z34" s="31"/>
      <c r="AA34" s="31"/>
      <c r="AB34" s="31"/>
      <c r="AC34" s="31"/>
      <c r="AD34" s="31"/>
    </row>
    <row r="35" spans="1:30" x14ac:dyDescent="0.45">
      <c r="A35" s="31"/>
      <c r="B35" s="272" t="s">
        <v>632</v>
      </c>
      <c r="C35" s="96" t="s">
        <v>633</v>
      </c>
      <c r="D35" s="96" t="s">
        <v>574</v>
      </c>
      <c r="E35" s="96" t="s">
        <v>608</v>
      </c>
      <c r="F35" s="96" t="s">
        <v>634</v>
      </c>
      <c r="G35" s="96" t="s">
        <v>635</v>
      </c>
      <c r="H35" s="35" t="s">
        <v>636</v>
      </c>
      <c r="I35" s="60">
        <v>2</v>
      </c>
      <c r="J35" s="35" t="s">
        <v>637</v>
      </c>
      <c r="K35" s="31"/>
      <c r="L35" s="31"/>
      <c r="M35" s="31"/>
      <c r="N35" s="31"/>
      <c r="O35" s="31"/>
      <c r="P35" s="31"/>
      <c r="Q35" s="31"/>
      <c r="R35" s="31"/>
      <c r="S35" s="31"/>
      <c r="T35" s="31"/>
      <c r="U35" s="31"/>
      <c r="V35" s="31"/>
      <c r="W35" s="31"/>
      <c r="X35" s="31"/>
      <c r="Y35" s="31"/>
      <c r="Z35" s="31"/>
      <c r="AA35" s="31"/>
      <c r="AB35" s="31"/>
      <c r="AC35" s="31"/>
      <c r="AD35" s="31"/>
    </row>
    <row r="36" spans="1:30" x14ac:dyDescent="0.45">
      <c r="A36" s="31"/>
      <c r="B36" s="272" t="s">
        <v>638</v>
      </c>
      <c r="C36" s="96" t="s">
        <v>639</v>
      </c>
      <c r="D36" s="96" t="s">
        <v>574</v>
      </c>
      <c r="E36" s="96" t="s">
        <v>608</v>
      </c>
      <c r="F36" s="96" t="s">
        <v>640</v>
      </c>
      <c r="G36" s="96" t="s">
        <v>641</v>
      </c>
      <c r="H36" s="35" t="s">
        <v>642</v>
      </c>
      <c r="I36" s="60">
        <v>2</v>
      </c>
      <c r="J36" s="35" t="s">
        <v>643</v>
      </c>
      <c r="K36" s="31"/>
      <c r="L36" s="31"/>
      <c r="M36" s="31"/>
      <c r="N36" s="31"/>
      <c r="O36" s="31"/>
      <c r="P36" s="31"/>
      <c r="Q36" s="31"/>
      <c r="R36" s="31"/>
      <c r="S36" s="31"/>
      <c r="T36" s="31"/>
      <c r="U36" s="31"/>
      <c r="V36" s="31"/>
      <c r="W36" s="31"/>
      <c r="X36" s="31"/>
      <c r="Y36" s="31"/>
      <c r="Z36" s="31"/>
      <c r="AA36" s="31"/>
      <c r="AB36" s="31"/>
      <c r="AC36" s="31"/>
      <c r="AD36" s="31"/>
    </row>
    <row r="37" spans="1:30" x14ac:dyDescent="0.45">
      <c r="A37" s="31"/>
      <c r="B37" s="272" t="s">
        <v>644</v>
      </c>
      <c r="C37" s="96" t="s">
        <v>645</v>
      </c>
      <c r="D37" s="96" t="s">
        <v>574</v>
      </c>
      <c r="E37" s="96" t="s">
        <v>624</v>
      </c>
      <c r="F37" s="96" t="s">
        <v>640</v>
      </c>
      <c r="G37" s="96" t="s">
        <v>646</v>
      </c>
      <c r="H37" s="35" t="s">
        <v>647</v>
      </c>
      <c r="I37" s="60">
        <v>2</v>
      </c>
      <c r="J37" s="35" t="s">
        <v>643</v>
      </c>
      <c r="K37" s="31"/>
      <c r="L37" s="31"/>
      <c r="M37" s="31"/>
      <c r="N37" s="31"/>
      <c r="O37" s="31"/>
      <c r="P37" s="31"/>
      <c r="Q37" s="31"/>
      <c r="R37" s="31"/>
      <c r="S37" s="31"/>
      <c r="T37" s="31"/>
      <c r="U37" s="31"/>
      <c r="V37" s="31"/>
      <c r="W37" s="31"/>
      <c r="X37" s="31"/>
      <c r="Y37" s="31"/>
      <c r="Z37" s="31"/>
      <c r="AA37" s="31"/>
      <c r="AB37" s="31"/>
      <c r="AC37" s="31"/>
      <c r="AD37" s="31"/>
    </row>
    <row r="38" spans="1:30" x14ac:dyDescent="0.45">
      <c r="A38" s="31"/>
      <c r="B38" s="272" t="s">
        <v>648</v>
      </c>
      <c r="C38" s="96" t="s">
        <v>649</v>
      </c>
      <c r="D38" s="96" t="s">
        <v>574</v>
      </c>
      <c r="E38" s="96" t="s">
        <v>608</v>
      </c>
      <c r="F38" s="96" t="s">
        <v>650</v>
      </c>
      <c r="G38" s="96" t="s">
        <v>651</v>
      </c>
      <c r="H38" s="35" t="s">
        <v>652</v>
      </c>
      <c r="I38" s="60">
        <v>1</v>
      </c>
      <c r="J38" s="35" t="s">
        <v>91</v>
      </c>
      <c r="K38" s="31"/>
      <c r="L38" s="31"/>
      <c r="M38" s="31"/>
      <c r="N38" s="31"/>
      <c r="O38" s="31"/>
      <c r="P38" s="31"/>
      <c r="Q38" s="31"/>
      <c r="R38" s="31"/>
      <c r="S38" s="31"/>
      <c r="T38" s="31"/>
      <c r="U38" s="31"/>
      <c r="V38" s="31"/>
      <c r="W38" s="31"/>
      <c r="X38" s="31"/>
      <c r="Y38" s="31"/>
      <c r="Z38" s="31"/>
      <c r="AA38" s="31"/>
      <c r="AB38" s="31"/>
      <c r="AC38" s="31"/>
      <c r="AD38" s="31"/>
    </row>
    <row r="39" spans="1:30" x14ac:dyDescent="0.45">
      <c r="A39" s="31"/>
      <c r="B39" s="272" t="s">
        <v>653</v>
      </c>
      <c r="C39" s="96" t="s">
        <v>654</v>
      </c>
      <c r="D39" s="96" t="s">
        <v>574</v>
      </c>
      <c r="E39" s="96" t="s">
        <v>608</v>
      </c>
      <c r="F39" s="96" t="s">
        <v>650</v>
      </c>
      <c r="G39" s="96" t="s">
        <v>655</v>
      </c>
      <c r="H39" s="35" t="s">
        <v>656</v>
      </c>
      <c r="I39" s="60">
        <v>1</v>
      </c>
      <c r="J39" s="35" t="s">
        <v>91</v>
      </c>
      <c r="K39" s="31"/>
      <c r="L39" s="31"/>
      <c r="M39" s="31"/>
      <c r="N39" s="31"/>
      <c r="O39" s="31"/>
      <c r="P39" s="31"/>
      <c r="Q39" s="31"/>
      <c r="R39" s="31"/>
      <c r="S39" s="31"/>
      <c r="T39" s="31"/>
      <c r="U39" s="31"/>
      <c r="V39" s="31"/>
      <c r="W39" s="31"/>
      <c r="X39" s="31"/>
      <c r="Y39" s="31"/>
      <c r="Z39" s="31"/>
      <c r="AA39" s="31"/>
      <c r="AB39" s="31"/>
      <c r="AC39" s="31"/>
      <c r="AD39" s="31"/>
    </row>
    <row r="40" spans="1:30" x14ac:dyDescent="0.45">
      <c r="A40" s="31"/>
      <c r="B40" s="272" t="s">
        <v>657</v>
      </c>
      <c r="C40" s="96" t="s">
        <v>658</v>
      </c>
      <c r="D40" s="96" t="s">
        <v>574</v>
      </c>
      <c r="E40" s="96" t="s">
        <v>608</v>
      </c>
      <c r="F40" s="96" t="s">
        <v>650</v>
      </c>
      <c r="G40" s="96" t="s">
        <v>659</v>
      </c>
      <c r="H40" s="35" t="s">
        <v>660</v>
      </c>
      <c r="I40" s="60">
        <v>1</v>
      </c>
      <c r="J40" s="35" t="s">
        <v>91</v>
      </c>
      <c r="K40" s="31"/>
      <c r="L40" s="31"/>
      <c r="M40" s="31"/>
      <c r="N40" s="31"/>
      <c r="O40" s="31"/>
      <c r="P40" s="31"/>
      <c r="Q40" s="31"/>
      <c r="R40" s="31"/>
      <c r="S40" s="31"/>
      <c r="T40" s="31"/>
      <c r="U40" s="31"/>
      <c r="V40" s="31"/>
      <c r="W40" s="31"/>
      <c r="X40" s="31"/>
      <c r="Y40" s="31"/>
      <c r="Z40" s="31"/>
      <c r="AA40" s="31"/>
      <c r="AB40" s="31"/>
      <c r="AC40" s="31"/>
      <c r="AD40" s="31"/>
    </row>
    <row r="41" spans="1:30" x14ac:dyDescent="0.45">
      <c r="A41" s="31"/>
      <c r="B41" s="272" t="s">
        <v>661</v>
      </c>
      <c r="C41" s="96" t="s">
        <v>662</v>
      </c>
      <c r="D41" s="96" t="s">
        <v>574</v>
      </c>
      <c r="E41" s="96" t="s">
        <v>624</v>
      </c>
      <c r="F41" s="96" t="s">
        <v>663</v>
      </c>
      <c r="G41" s="96" t="s">
        <v>664</v>
      </c>
      <c r="H41" s="35" t="s">
        <v>665</v>
      </c>
      <c r="I41" s="60">
        <v>2</v>
      </c>
      <c r="J41" s="35" t="s">
        <v>76</v>
      </c>
      <c r="K41" s="31"/>
      <c r="L41" s="31"/>
      <c r="M41" s="31"/>
      <c r="N41" s="31"/>
      <c r="O41" s="31"/>
      <c r="P41" s="31"/>
      <c r="Q41" s="31"/>
      <c r="R41" s="31"/>
      <c r="S41" s="31"/>
      <c r="T41" s="31"/>
      <c r="U41" s="31"/>
      <c r="V41" s="31"/>
      <c r="W41" s="31"/>
      <c r="X41" s="31"/>
      <c r="Y41" s="31"/>
      <c r="Z41" s="31"/>
      <c r="AA41" s="31"/>
      <c r="AB41" s="31"/>
      <c r="AC41" s="31"/>
      <c r="AD41" s="31"/>
    </row>
    <row r="42" spans="1:30" x14ac:dyDescent="0.45">
      <c r="A42" s="31"/>
      <c r="B42" s="272" t="s">
        <v>666</v>
      </c>
      <c r="C42" s="96" t="s">
        <v>667</v>
      </c>
      <c r="D42" s="96" t="s">
        <v>574</v>
      </c>
      <c r="E42" s="96" t="s">
        <v>608</v>
      </c>
      <c r="F42" s="96" t="s">
        <v>668</v>
      </c>
      <c r="G42" s="96" t="s">
        <v>669</v>
      </c>
      <c r="H42" s="35" t="s">
        <v>670</v>
      </c>
      <c r="I42" s="60">
        <v>0</v>
      </c>
      <c r="J42" s="35" t="s">
        <v>76</v>
      </c>
      <c r="K42" s="31"/>
      <c r="L42" s="31"/>
      <c r="M42" s="31"/>
      <c r="N42" s="31"/>
      <c r="O42" s="31"/>
      <c r="P42" s="31"/>
      <c r="Q42" s="31"/>
      <c r="R42" s="31"/>
      <c r="S42" s="31"/>
      <c r="T42" s="31"/>
      <c r="U42" s="31"/>
      <c r="V42" s="31"/>
      <c r="W42" s="31"/>
      <c r="X42" s="31"/>
      <c r="Y42" s="31"/>
      <c r="Z42" s="31"/>
      <c r="AA42" s="31"/>
      <c r="AB42" s="31"/>
      <c r="AC42" s="31"/>
      <c r="AD42" s="31"/>
    </row>
    <row r="43" spans="1:30" x14ac:dyDescent="0.45">
      <c r="A43" s="31"/>
      <c r="B43" s="272" t="s">
        <v>671</v>
      </c>
      <c r="C43" s="96" t="s">
        <v>672</v>
      </c>
      <c r="D43" s="96" t="s">
        <v>574</v>
      </c>
      <c r="E43" s="96" t="s">
        <v>608</v>
      </c>
      <c r="F43" s="96" t="s">
        <v>673</v>
      </c>
      <c r="G43" s="96" t="s">
        <v>674</v>
      </c>
      <c r="H43" s="35" t="s">
        <v>675</v>
      </c>
      <c r="I43" s="60">
        <v>2</v>
      </c>
      <c r="J43" s="35" t="s">
        <v>91</v>
      </c>
      <c r="K43" s="31"/>
      <c r="L43" s="31"/>
      <c r="M43" s="31"/>
      <c r="N43" s="31"/>
      <c r="O43" s="31"/>
      <c r="P43" s="31"/>
      <c r="Q43" s="31"/>
      <c r="R43" s="31"/>
      <c r="S43" s="31"/>
      <c r="T43" s="31"/>
      <c r="U43" s="31"/>
      <c r="V43" s="31"/>
      <c r="W43" s="31"/>
      <c r="X43" s="31"/>
      <c r="Y43" s="31"/>
      <c r="Z43" s="31"/>
      <c r="AA43" s="31"/>
      <c r="AB43" s="31"/>
      <c r="AC43" s="31"/>
      <c r="AD43" s="31"/>
    </row>
    <row r="44" spans="1:30" x14ac:dyDescent="0.45">
      <c r="A44" s="31"/>
      <c r="B44" s="272" t="s">
        <v>676</v>
      </c>
      <c r="C44" s="96" t="s">
        <v>677</v>
      </c>
      <c r="D44" s="96" t="s">
        <v>574</v>
      </c>
      <c r="E44" s="96" t="s">
        <v>624</v>
      </c>
      <c r="F44" s="96" t="s">
        <v>678</v>
      </c>
      <c r="G44" s="96" t="s">
        <v>679</v>
      </c>
      <c r="H44" s="35" t="s">
        <v>680</v>
      </c>
      <c r="I44" s="60">
        <v>1</v>
      </c>
      <c r="J44" s="35" t="s">
        <v>91</v>
      </c>
      <c r="K44" s="31"/>
      <c r="L44" s="31"/>
      <c r="M44" s="31"/>
      <c r="N44" s="31"/>
      <c r="O44" s="31"/>
      <c r="P44" s="31"/>
      <c r="Q44" s="31"/>
      <c r="R44" s="31"/>
      <c r="S44" s="31"/>
      <c r="T44" s="31"/>
      <c r="U44" s="31"/>
      <c r="V44" s="31"/>
      <c r="W44" s="31"/>
      <c r="X44" s="31"/>
      <c r="Y44" s="31"/>
      <c r="Z44" s="31"/>
      <c r="AA44" s="31"/>
      <c r="AB44" s="31"/>
      <c r="AC44" s="31"/>
      <c r="AD44" s="31"/>
    </row>
    <row r="45" spans="1:30" x14ac:dyDescent="0.45">
      <c r="A45" s="31"/>
      <c r="B45" s="272" t="s">
        <v>681</v>
      </c>
      <c r="C45" s="96" t="s">
        <v>682</v>
      </c>
      <c r="D45" s="96" t="s">
        <v>574</v>
      </c>
      <c r="E45" s="96" t="s">
        <v>624</v>
      </c>
      <c r="F45" s="96" t="s">
        <v>683</v>
      </c>
      <c r="G45" s="96" t="s">
        <v>684</v>
      </c>
      <c r="H45" s="35" t="s">
        <v>685</v>
      </c>
      <c r="I45" s="60">
        <v>2</v>
      </c>
      <c r="J45" s="35" t="s">
        <v>91</v>
      </c>
      <c r="K45" s="31"/>
      <c r="L45" s="31"/>
      <c r="M45" s="31"/>
      <c r="N45" s="31"/>
      <c r="O45" s="31"/>
      <c r="P45" s="31"/>
      <c r="Q45" s="31"/>
      <c r="R45" s="31"/>
      <c r="S45" s="31"/>
      <c r="T45" s="31"/>
      <c r="U45" s="31"/>
      <c r="V45" s="31"/>
      <c r="W45" s="31"/>
      <c r="X45" s="31"/>
      <c r="Y45" s="31"/>
      <c r="Z45" s="31"/>
      <c r="AA45" s="31"/>
      <c r="AB45" s="31"/>
      <c r="AC45" s="31"/>
      <c r="AD45" s="31"/>
    </row>
    <row r="46" spans="1:30" x14ac:dyDescent="0.45">
      <c r="A46" s="31"/>
      <c r="B46" s="272" t="s">
        <v>119</v>
      </c>
      <c r="C46" s="96" t="s">
        <v>686</v>
      </c>
      <c r="D46" s="96" t="s">
        <v>574</v>
      </c>
      <c r="E46" s="96" t="s">
        <v>624</v>
      </c>
      <c r="F46" s="96" t="s">
        <v>687</v>
      </c>
      <c r="G46" s="96" t="s">
        <v>688</v>
      </c>
      <c r="H46" s="35" t="s">
        <v>522</v>
      </c>
      <c r="I46" s="60">
        <v>2</v>
      </c>
      <c r="J46" s="35" t="s">
        <v>76</v>
      </c>
      <c r="K46" s="31"/>
      <c r="L46" s="31"/>
      <c r="M46" s="31"/>
      <c r="N46" s="31"/>
      <c r="O46" s="31"/>
      <c r="P46" s="31"/>
      <c r="Q46" s="31"/>
      <c r="R46" s="31"/>
      <c r="S46" s="31"/>
      <c r="T46" s="31"/>
      <c r="U46" s="31"/>
      <c r="V46" s="31"/>
      <c r="W46" s="31"/>
      <c r="X46" s="31"/>
      <c r="Y46" s="31"/>
      <c r="Z46" s="31"/>
      <c r="AA46" s="31"/>
      <c r="AB46" s="31"/>
      <c r="AC46" s="31"/>
      <c r="AD46" s="31"/>
    </row>
    <row r="47" spans="1:30" x14ac:dyDescent="0.45">
      <c r="A47" s="31"/>
      <c r="B47" s="272" t="s">
        <v>689</v>
      </c>
      <c r="C47" s="96" t="s">
        <v>690</v>
      </c>
      <c r="D47" s="96" t="s">
        <v>574</v>
      </c>
      <c r="E47" s="96" t="s">
        <v>608</v>
      </c>
      <c r="F47" s="96" t="s">
        <v>691</v>
      </c>
      <c r="G47" s="96" t="s">
        <v>692</v>
      </c>
      <c r="H47" s="35" t="s">
        <v>693</v>
      </c>
      <c r="I47" s="60">
        <v>1</v>
      </c>
      <c r="J47" s="35" t="s">
        <v>76</v>
      </c>
      <c r="K47" s="31"/>
      <c r="L47" s="31"/>
      <c r="M47" s="31"/>
      <c r="N47" s="31"/>
      <c r="O47" s="31"/>
      <c r="P47" s="31"/>
      <c r="Q47" s="31"/>
      <c r="R47" s="31"/>
      <c r="S47" s="31"/>
      <c r="T47" s="31"/>
      <c r="U47" s="31"/>
      <c r="V47" s="31"/>
      <c r="W47" s="31"/>
      <c r="X47" s="31"/>
      <c r="Y47" s="31"/>
      <c r="Z47" s="31"/>
      <c r="AA47" s="31"/>
      <c r="AB47" s="31"/>
      <c r="AC47" s="31"/>
      <c r="AD47" s="31"/>
    </row>
    <row r="48" spans="1:30" x14ac:dyDescent="0.45">
      <c r="A48" s="31"/>
      <c r="B48" s="272" t="s">
        <v>694</v>
      </c>
      <c r="C48" s="96" t="s">
        <v>695</v>
      </c>
      <c r="D48" s="96" t="s">
        <v>574</v>
      </c>
      <c r="E48" s="96" t="s">
        <v>608</v>
      </c>
      <c r="F48" s="96" t="s">
        <v>696</v>
      </c>
      <c r="G48" s="96" t="s">
        <v>697</v>
      </c>
      <c r="H48" s="35" t="s">
        <v>698</v>
      </c>
      <c r="I48" s="60">
        <v>2</v>
      </c>
      <c r="J48" s="35" t="s">
        <v>91</v>
      </c>
      <c r="K48" s="31"/>
      <c r="L48" s="31"/>
      <c r="M48" s="31"/>
      <c r="N48" s="31"/>
      <c r="O48" s="31"/>
      <c r="P48" s="31"/>
      <c r="Q48" s="31"/>
      <c r="R48" s="31"/>
      <c r="S48" s="31"/>
      <c r="T48" s="31"/>
      <c r="U48" s="31"/>
      <c r="V48" s="31"/>
      <c r="W48" s="31"/>
      <c r="X48" s="31"/>
      <c r="Y48" s="31"/>
      <c r="Z48" s="31"/>
      <c r="AA48" s="31"/>
      <c r="AB48" s="31"/>
      <c r="AC48" s="31"/>
      <c r="AD48" s="31"/>
    </row>
    <row r="49" spans="1:30" x14ac:dyDescent="0.45">
      <c r="A49" s="31"/>
      <c r="B49" s="272" t="s">
        <v>699</v>
      </c>
      <c r="C49" s="96" t="s">
        <v>700</v>
      </c>
      <c r="D49" s="96" t="s">
        <v>574</v>
      </c>
      <c r="E49" s="96" t="s">
        <v>624</v>
      </c>
      <c r="F49" s="96" t="s">
        <v>701</v>
      </c>
      <c r="G49" s="96" t="s">
        <v>702</v>
      </c>
      <c r="H49" s="35" t="s">
        <v>703</v>
      </c>
      <c r="I49" s="60">
        <v>2</v>
      </c>
      <c r="J49" s="35" t="s">
        <v>76</v>
      </c>
      <c r="K49" s="31"/>
      <c r="L49" s="31"/>
      <c r="M49" s="31"/>
      <c r="N49" s="31"/>
      <c r="O49" s="31"/>
      <c r="P49" s="31"/>
      <c r="Q49" s="31"/>
      <c r="R49" s="31"/>
      <c r="S49" s="31"/>
      <c r="T49" s="31"/>
      <c r="U49" s="31"/>
      <c r="V49" s="31"/>
      <c r="W49" s="31"/>
      <c r="X49" s="31"/>
      <c r="Y49" s="31"/>
      <c r="Z49" s="31"/>
      <c r="AA49" s="31"/>
      <c r="AB49" s="31"/>
      <c r="AC49" s="31"/>
      <c r="AD49" s="31"/>
    </row>
    <row r="50" spans="1:30" x14ac:dyDescent="0.45">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row>
    <row r="51" spans="1:30" s="25" customFormat="1" x14ac:dyDescent="0.45">
      <c r="A51" s="26"/>
      <c r="B51" s="197" t="s">
        <v>704</v>
      </c>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row>
    <row r="52" spans="1:30" x14ac:dyDescent="0.45">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row>
    <row r="53" spans="1:30" x14ac:dyDescent="0.45">
      <c r="A53" s="31"/>
      <c r="B53" s="35" t="s">
        <v>104</v>
      </c>
      <c r="C53" s="272" t="s">
        <v>606</v>
      </c>
      <c r="D53" s="272" t="s">
        <v>612</v>
      </c>
      <c r="E53" s="272" t="s">
        <v>617</v>
      </c>
      <c r="F53" s="272" t="s">
        <v>622</v>
      </c>
      <c r="G53" s="272" t="s">
        <v>628</v>
      </c>
      <c r="H53" s="272" t="s">
        <v>632</v>
      </c>
      <c r="I53" s="272" t="s">
        <v>638</v>
      </c>
      <c r="J53" s="272" t="s">
        <v>644</v>
      </c>
      <c r="K53" s="272" t="s">
        <v>648</v>
      </c>
      <c r="L53" s="272" t="s">
        <v>653</v>
      </c>
      <c r="M53" s="272" t="s">
        <v>657</v>
      </c>
      <c r="N53" s="272" t="s">
        <v>661</v>
      </c>
      <c r="O53" s="272" t="s">
        <v>666</v>
      </c>
      <c r="P53" s="272" t="s">
        <v>671</v>
      </c>
      <c r="Q53" s="272" t="s">
        <v>676</v>
      </c>
      <c r="R53" s="272" t="s">
        <v>681</v>
      </c>
      <c r="S53" s="272" t="s">
        <v>119</v>
      </c>
      <c r="T53" s="272" t="s">
        <v>689</v>
      </c>
      <c r="U53" s="272" t="s">
        <v>694</v>
      </c>
      <c r="V53" s="272" t="s">
        <v>699</v>
      </c>
      <c r="W53" s="272" t="s">
        <v>705</v>
      </c>
      <c r="X53" s="272" t="s">
        <v>706</v>
      </c>
      <c r="Y53" s="272" t="s">
        <v>707</v>
      </c>
      <c r="Z53" s="272" t="s">
        <v>708</v>
      </c>
      <c r="AA53" s="272" t="s">
        <v>709</v>
      </c>
      <c r="AB53" s="272" t="s">
        <v>710</v>
      </c>
      <c r="AC53" s="272" t="s">
        <v>711</v>
      </c>
      <c r="AD53" s="272" t="s">
        <v>712</v>
      </c>
    </row>
    <row r="54" spans="1:30" x14ac:dyDescent="0.45">
      <c r="A54" s="31"/>
      <c r="B54" s="272" t="s">
        <v>73</v>
      </c>
      <c r="C54" s="35" t="s">
        <v>590</v>
      </c>
      <c r="D54" s="35" t="s">
        <v>590</v>
      </c>
      <c r="E54" s="35" t="s">
        <v>713</v>
      </c>
      <c r="F54" s="35" t="s">
        <v>590</v>
      </c>
      <c r="G54" s="35" t="s">
        <v>713</v>
      </c>
      <c r="H54" s="35" t="s">
        <v>590</v>
      </c>
      <c r="I54" s="35" t="s">
        <v>713</v>
      </c>
      <c r="J54" s="35" t="s">
        <v>713</v>
      </c>
      <c r="K54" s="35" t="s">
        <v>713</v>
      </c>
      <c r="L54" s="35" t="s">
        <v>713</v>
      </c>
      <c r="M54" s="35" t="s">
        <v>713</v>
      </c>
      <c r="N54" s="35" t="s">
        <v>590</v>
      </c>
      <c r="O54" s="35" t="s">
        <v>590</v>
      </c>
      <c r="P54" s="35" t="s">
        <v>590</v>
      </c>
      <c r="Q54" s="35" t="s">
        <v>713</v>
      </c>
      <c r="R54" s="35" t="s">
        <v>713</v>
      </c>
      <c r="S54" s="35" t="s">
        <v>713</v>
      </c>
      <c r="T54" s="35" t="s">
        <v>713</v>
      </c>
      <c r="U54" s="35" t="s">
        <v>590</v>
      </c>
      <c r="V54" s="35" t="s">
        <v>713</v>
      </c>
      <c r="W54" s="35"/>
      <c r="X54" s="35"/>
      <c r="Y54" s="35"/>
      <c r="Z54" s="35"/>
      <c r="AA54" s="35"/>
      <c r="AB54" s="35"/>
      <c r="AC54" s="35"/>
      <c r="AD54" s="35"/>
    </row>
    <row r="55" spans="1:30" x14ac:dyDescent="0.45">
      <c r="A55" s="31"/>
      <c r="B55" s="272" t="s">
        <v>94</v>
      </c>
      <c r="C55" s="35" t="s">
        <v>590</v>
      </c>
      <c r="D55" s="35" t="s">
        <v>590</v>
      </c>
      <c r="E55" s="35" t="s">
        <v>713</v>
      </c>
      <c r="F55" s="35" t="s">
        <v>590</v>
      </c>
      <c r="G55" s="35" t="s">
        <v>713</v>
      </c>
      <c r="H55" s="35" t="s">
        <v>590</v>
      </c>
      <c r="I55" s="35" t="s">
        <v>713</v>
      </c>
      <c r="J55" s="35" t="s">
        <v>713</v>
      </c>
      <c r="K55" s="35" t="s">
        <v>713</v>
      </c>
      <c r="L55" s="35" t="s">
        <v>713</v>
      </c>
      <c r="M55" s="35" t="s">
        <v>713</v>
      </c>
      <c r="N55" s="35" t="s">
        <v>590</v>
      </c>
      <c r="O55" s="35" t="s">
        <v>590</v>
      </c>
      <c r="P55" s="35" t="s">
        <v>590</v>
      </c>
      <c r="Q55" s="35" t="s">
        <v>713</v>
      </c>
      <c r="R55" s="35" t="s">
        <v>713</v>
      </c>
      <c r="S55" s="35" t="s">
        <v>713</v>
      </c>
      <c r="T55" s="35" t="s">
        <v>713</v>
      </c>
      <c r="U55" s="35" t="s">
        <v>590</v>
      </c>
      <c r="V55" s="35" t="s">
        <v>713</v>
      </c>
      <c r="W55" s="35"/>
      <c r="X55" s="35"/>
      <c r="Y55" s="35"/>
      <c r="Z55" s="35"/>
      <c r="AA55" s="35"/>
      <c r="AB55" s="35"/>
      <c r="AC55" s="35"/>
      <c r="AD55" s="35"/>
    </row>
    <row r="56" spans="1:30" x14ac:dyDescent="0.45">
      <c r="A56" s="31"/>
      <c r="B56" s="272" t="s">
        <v>95</v>
      </c>
      <c r="C56" s="35" t="s">
        <v>590</v>
      </c>
      <c r="D56" s="35" t="s">
        <v>590</v>
      </c>
      <c r="E56" s="35" t="s">
        <v>713</v>
      </c>
      <c r="F56" s="275" t="s">
        <v>713</v>
      </c>
      <c r="G56" s="35" t="s">
        <v>713</v>
      </c>
      <c r="H56" s="35" t="s">
        <v>590</v>
      </c>
      <c r="I56" s="35" t="s">
        <v>713</v>
      </c>
      <c r="J56" s="35" t="s">
        <v>713</v>
      </c>
      <c r="K56" s="35" t="s">
        <v>713</v>
      </c>
      <c r="L56" s="35" t="s">
        <v>713</v>
      </c>
      <c r="M56" s="35" t="s">
        <v>713</v>
      </c>
      <c r="N56" s="275" t="s">
        <v>713</v>
      </c>
      <c r="O56" s="35" t="s">
        <v>590</v>
      </c>
      <c r="P56" s="35" t="s">
        <v>590</v>
      </c>
      <c r="Q56" s="35" t="s">
        <v>713</v>
      </c>
      <c r="R56" s="35" t="s">
        <v>713</v>
      </c>
      <c r="S56" s="35" t="s">
        <v>713</v>
      </c>
      <c r="T56" s="35" t="s">
        <v>713</v>
      </c>
      <c r="U56" s="35" t="s">
        <v>590</v>
      </c>
      <c r="V56" s="275" t="s">
        <v>713</v>
      </c>
      <c r="W56" s="35"/>
      <c r="X56" s="35"/>
      <c r="Y56" s="35"/>
      <c r="Z56" s="35"/>
      <c r="AA56" s="35"/>
      <c r="AB56" s="35"/>
      <c r="AC56" s="35"/>
      <c r="AD56" s="35"/>
    </row>
    <row r="57" spans="1:30" x14ac:dyDescent="0.45">
      <c r="A57" s="31"/>
      <c r="B57" s="272" t="s">
        <v>96</v>
      </c>
      <c r="C57" s="35" t="s">
        <v>590</v>
      </c>
      <c r="D57" s="35" t="s">
        <v>590</v>
      </c>
      <c r="E57" s="35" t="s">
        <v>713</v>
      </c>
      <c r="F57" s="35" t="s">
        <v>590</v>
      </c>
      <c r="G57" s="35" t="s">
        <v>713</v>
      </c>
      <c r="H57" s="35" t="s">
        <v>590</v>
      </c>
      <c r="I57" s="35" t="s">
        <v>713</v>
      </c>
      <c r="J57" s="35" t="s">
        <v>713</v>
      </c>
      <c r="K57" s="35" t="s">
        <v>713</v>
      </c>
      <c r="L57" s="35" t="s">
        <v>713</v>
      </c>
      <c r="M57" s="35" t="s">
        <v>713</v>
      </c>
      <c r="N57" s="35" t="s">
        <v>590</v>
      </c>
      <c r="O57" s="35" t="s">
        <v>590</v>
      </c>
      <c r="P57" s="35" t="s">
        <v>590</v>
      </c>
      <c r="Q57" s="35" t="s">
        <v>713</v>
      </c>
      <c r="R57" s="35" t="s">
        <v>713</v>
      </c>
      <c r="S57" s="35" t="s">
        <v>713</v>
      </c>
      <c r="T57" s="35" t="s">
        <v>713</v>
      </c>
      <c r="U57" s="35" t="s">
        <v>590</v>
      </c>
      <c r="V57" s="35" t="s">
        <v>713</v>
      </c>
      <c r="W57" s="35"/>
      <c r="X57" s="35"/>
      <c r="Y57" s="35"/>
      <c r="Z57" s="35"/>
      <c r="AA57" s="35"/>
      <c r="AB57" s="35"/>
      <c r="AC57" s="35"/>
      <c r="AD57" s="35"/>
    </row>
    <row r="58" spans="1:30" x14ac:dyDescent="0.45">
      <c r="A58" s="31"/>
      <c r="B58" s="272" t="s">
        <v>97</v>
      </c>
      <c r="C58" s="35" t="s">
        <v>590</v>
      </c>
      <c r="D58" s="35" t="s">
        <v>590</v>
      </c>
      <c r="E58" s="35" t="s">
        <v>713</v>
      </c>
      <c r="F58" s="35" t="s">
        <v>590</v>
      </c>
      <c r="G58" s="35" t="s">
        <v>713</v>
      </c>
      <c r="H58" s="35" t="s">
        <v>590</v>
      </c>
      <c r="I58" s="35" t="s">
        <v>713</v>
      </c>
      <c r="J58" s="35" t="s">
        <v>713</v>
      </c>
      <c r="K58" s="35" t="s">
        <v>713</v>
      </c>
      <c r="L58" s="35" t="s">
        <v>713</v>
      </c>
      <c r="M58" s="35" t="s">
        <v>713</v>
      </c>
      <c r="N58" s="35" t="s">
        <v>590</v>
      </c>
      <c r="O58" s="35" t="s">
        <v>590</v>
      </c>
      <c r="P58" s="35" t="s">
        <v>590</v>
      </c>
      <c r="Q58" s="35" t="s">
        <v>713</v>
      </c>
      <c r="R58" s="35" t="s">
        <v>713</v>
      </c>
      <c r="S58" s="35" t="s">
        <v>713</v>
      </c>
      <c r="T58" s="35" t="s">
        <v>713</v>
      </c>
      <c r="U58" s="35" t="s">
        <v>590</v>
      </c>
      <c r="V58" s="35" t="s">
        <v>713</v>
      </c>
      <c r="W58" s="35"/>
      <c r="X58" s="35"/>
      <c r="Y58" s="35"/>
      <c r="Z58" s="35"/>
      <c r="AA58" s="35"/>
      <c r="AB58" s="35"/>
      <c r="AC58" s="35"/>
      <c r="AD58" s="35"/>
    </row>
    <row r="59" spans="1:30" x14ac:dyDescent="0.45">
      <c r="A59" s="31"/>
      <c r="B59" s="272" t="s">
        <v>99</v>
      </c>
      <c r="C59" s="35" t="s">
        <v>590</v>
      </c>
      <c r="D59" s="35" t="s">
        <v>590</v>
      </c>
      <c r="E59" s="35" t="s">
        <v>713</v>
      </c>
      <c r="F59" s="35" t="s">
        <v>590</v>
      </c>
      <c r="G59" s="35" t="s">
        <v>713</v>
      </c>
      <c r="H59" s="35" t="s">
        <v>590</v>
      </c>
      <c r="I59" s="35" t="s">
        <v>713</v>
      </c>
      <c r="J59" s="35" t="s">
        <v>713</v>
      </c>
      <c r="K59" s="35" t="s">
        <v>713</v>
      </c>
      <c r="L59" s="35" t="s">
        <v>713</v>
      </c>
      <c r="M59" s="35" t="s">
        <v>713</v>
      </c>
      <c r="N59" s="35" t="s">
        <v>590</v>
      </c>
      <c r="O59" s="35" t="s">
        <v>590</v>
      </c>
      <c r="P59" s="35" t="s">
        <v>590</v>
      </c>
      <c r="Q59" s="35" t="s">
        <v>713</v>
      </c>
      <c r="R59" s="35" t="s">
        <v>713</v>
      </c>
      <c r="S59" s="35" t="s">
        <v>713</v>
      </c>
      <c r="T59" s="35" t="s">
        <v>713</v>
      </c>
      <c r="U59" s="35" t="s">
        <v>590</v>
      </c>
      <c r="V59" s="35" t="s">
        <v>713</v>
      </c>
      <c r="W59" s="35"/>
      <c r="X59" s="35"/>
      <c r="Y59" s="35"/>
      <c r="Z59" s="35"/>
      <c r="AA59" s="35"/>
      <c r="AB59" s="35"/>
      <c r="AC59" s="35"/>
      <c r="AD59" s="35"/>
    </row>
    <row r="60" spans="1:30" x14ac:dyDescent="0.45">
      <c r="A60" s="31"/>
      <c r="B60" s="272" t="s">
        <v>100</v>
      </c>
      <c r="C60" s="35" t="s">
        <v>590</v>
      </c>
      <c r="D60" s="35" t="s">
        <v>590</v>
      </c>
      <c r="E60" s="35" t="s">
        <v>713</v>
      </c>
      <c r="F60" s="35" t="s">
        <v>590</v>
      </c>
      <c r="G60" s="35" t="s">
        <v>713</v>
      </c>
      <c r="H60" s="35" t="s">
        <v>590</v>
      </c>
      <c r="I60" s="35" t="s">
        <v>713</v>
      </c>
      <c r="J60" s="35" t="s">
        <v>713</v>
      </c>
      <c r="K60" s="35" t="s">
        <v>713</v>
      </c>
      <c r="L60" s="35" t="s">
        <v>713</v>
      </c>
      <c r="M60" s="35" t="s">
        <v>713</v>
      </c>
      <c r="N60" s="35" t="s">
        <v>590</v>
      </c>
      <c r="O60" s="35" t="s">
        <v>590</v>
      </c>
      <c r="P60" s="35" t="s">
        <v>590</v>
      </c>
      <c r="Q60" s="35" t="s">
        <v>713</v>
      </c>
      <c r="R60" s="35" t="s">
        <v>713</v>
      </c>
      <c r="S60" s="35" t="s">
        <v>713</v>
      </c>
      <c r="T60" s="35" t="s">
        <v>713</v>
      </c>
      <c r="U60" s="35" t="s">
        <v>590</v>
      </c>
      <c r="V60" s="35" t="s">
        <v>713</v>
      </c>
      <c r="W60" s="35"/>
      <c r="X60" s="35"/>
      <c r="Y60" s="35"/>
      <c r="Z60" s="35"/>
      <c r="AA60" s="35"/>
      <c r="AB60" s="35"/>
      <c r="AC60" s="35"/>
      <c r="AD60" s="35"/>
    </row>
    <row r="61" spans="1:30" x14ac:dyDescent="0.45">
      <c r="A61" s="31"/>
      <c r="B61" s="272" t="s">
        <v>101</v>
      </c>
      <c r="C61" s="35" t="s">
        <v>590</v>
      </c>
      <c r="D61" s="35" t="s">
        <v>590</v>
      </c>
      <c r="E61" s="35" t="s">
        <v>713</v>
      </c>
      <c r="F61" s="275" t="s">
        <v>713</v>
      </c>
      <c r="G61" s="35" t="s">
        <v>713</v>
      </c>
      <c r="H61" s="35" t="s">
        <v>590</v>
      </c>
      <c r="I61" s="35" t="s">
        <v>713</v>
      </c>
      <c r="J61" s="35" t="s">
        <v>713</v>
      </c>
      <c r="K61" s="35" t="s">
        <v>713</v>
      </c>
      <c r="L61" s="35" t="s">
        <v>713</v>
      </c>
      <c r="M61" s="35" t="s">
        <v>713</v>
      </c>
      <c r="N61" s="35" t="s">
        <v>590</v>
      </c>
      <c r="O61" s="35" t="s">
        <v>590</v>
      </c>
      <c r="P61" s="35" t="s">
        <v>590</v>
      </c>
      <c r="Q61" s="35" t="s">
        <v>713</v>
      </c>
      <c r="R61" s="35" t="s">
        <v>713</v>
      </c>
      <c r="S61" s="35" t="s">
        <v>713</v>
      </c>
      <c r="T61" s="35" t="s">
        <v>713</v>
      </c>
      <c r="U61" s="35" t="s">
        <v>590</v>
      </c>
      <c r="V61" s="35" t="s">
        <v>713</v>
      </c>
      <c r="W61" s="35"/>
      <c r="X61" s="35"/>
      <c r="Y61" s="35"/>
      <c r="Z61" s="35"/>
      <c r="AA61" s="35"/>
      <c r="AB61" s="35"/>
      <c r="AC61" s="35"/>
      <c r="AD61" s="35"/>
    </row>
    <row r="62" spans="1:30" x14ac:dyDescent="0.45">
      <c r="A62" s="31"/>
      <c r="B62" s="272" t="s">
        <v>102</v>
      </c>
      <c r="C62" s="35" t="s">
        <v>590</v>
      </c>
      <c r="D62" s="35" t="s">
        <v>590</v>
      </c>
      <c r="E62" s="35" t="s">
        <v>713</v>
      </c>
      <c r="F62" s="35" t="s">
        <v>590</v>
      </c>
      <c r="G62" s="35" t="s">
        <v>713</v>
      </c>
      <c r="H62" s="35" t="s">
        <v>590</v>
      </c>
      <c r="I62" s="35" t="s">
        <v>713</v>
      </c>
      <c r="J62" s="35" t="s">
        <v>713</v>
      </c>
      <c r="K62" s="35" t="s">
        <v>713</v>
      </c>
      <c r="L62" s="35" t="s">
        <v>713</v>
      </c>
      <c r="M62" s="35" t="s">
        <v>713</v>
      </c>
      <c r="N62" s="35" t="s">
        <v>590</v>
      </c>
      <c r="O62" s="35" t="s">
        <v>590</v>
      </c>
      <c r="P62" s="35" t="s">
        <v>590</v>
      </c>
      <c r="Q62" s="35" t="s">
        <v>713</v>
      </c>
      <c r="R62" s="35" t="s">
        <v>713</v>
      </c>
      <c r="S62" s="35" t="s">
        <v>713</v>
      </c>
      <c r="T62" s="35" t="s">
        <v>713</v>
      </c>
      <c r="U62" s="35" t="s">
        <v>590</v>
      </c>
      <c r="V62" s="35" t="s">
        <v>713</v>
      </c>
      <c r="W62" s="35"/>
      <c r="X62" s="35"/>
      <c r="Y62" s="35"/>
      <c r="Z62" s="35"/>
      <c r="AA62" s="35"/>
      <c r="AB62" s="35"/>
      <c r="AC62" s="35"/>
      <c r="AD62" s="35"/>
    </row>
    <row r="63" spans="1:30" x14ac:dyDescent="0.45">
      <c r="A63" s="31"/>
      <c r="B63" s="272" t="s">
        <v>103</v>
      </c>
      <c r="C63" s="35" t="s">
        <v>590</v>
      </c>
      <c r="D63" s="35" t="s">
        <v>590</v>
      </c>
      <c r="E63" s="35" t="s">
        <v>713</v>
      </c>
      <c r="F63" s="35" t="s">
        <v>590</v>
      </c>
      <c r="G63" s="35" t="s">
        <v>713</v>
      </c>
      <c r="H63" s="35" t="s">
        <v>590</v>
      </c>
      <c r="I63" s="35" t="s">
        <v>713</v>
      </c>
      <c r="J63" s="35" t="s">
        <v>713</v>
      </c>
      <c r="K63" s="35" t="s">
        <v>713</v>
      </c>
      <c r="L63" s="35" t="s">
        <v>713</v>
      </c>
      <c r="M63" s="35" t="s">
        <v>713</v>
      </c>
      <c r="N63" s="35" t="s">
        <v>590</v>
      </c>
      <c r="O63" s="35" t="s">
        <v>590</v>
      </c>
      <c r="P63" s="35" t="s">
        <v>590</v>
      </c>
      <c r="Q63" s="35" t="s">
        <v>713</v>
      </c>
      <c r="R63" s="35" t="s">
        <v>713</v>
      </c>
      <c r="S63" s="35" t="s">
        <v>713</v>
      </c>
      <c r="T63" s="35" t="s">
        <v>713</v>
      </c>
      <c r="U63" s="35" t="s">
        <v>590</v>
      </c>
      <c r="V63" s="35" t="s">
        <v>713</v>
      </c>
      <c r="W63" s="35"/>
      <c r="X63" s="35"/>
      <c r="Y63" s="35"/>
      <c r="Z63" s="35"/>
      <c r="AA63" s="35"/>
      <c r="AB63" s="35"/>
      <c r="AC63" s="35"/>
      <c r="AD63" s="35"/>
    </row>
    <row r="64" spans="1:30" x14ac:dyDescent="0.45">
      <c r="A64" s="31"/>
      <c r="B64" s="272" t="s">
        <v>121</v>
      </c>
      <c r="C64" s="35" t="s">
        <v>590</v>
      </c>
      <c r="D64" s="35" t="s">
        <v>590</v>
      </c>
      <c r="E64" s="35" t="s">
        <v>713</v>
      </c>
      <c r="F64" s="35" t="s">
        <v>590</v>
      </c>
      <c r="G64" s="35" t="s">
        <v>713</v>
      </c>
      <c r="H64" s="35" t="s">
        <v>590</v>
      </c>
      <c r="I64" s="35" t="s">
        <v>713</v>
      </c>
      <c r="J64" s="35" t="s">
        <v>713</v>
      </c>
      <c r="K64" s="35" t="s">
        <v>713</v>
      </c>
      <c r="L64" s="35" t="s">
        <v>713</v>
      </c>
      <c r="M64" s="35" t="s">
        <v>713</v>
      </c>
      <c r="N64" s="35" t="s">
        <v>590</v>
      </c>
      <c r="O64" s="35" t="s">
        <v>590</v>
      </c>
      <c r="P64" s="35" t="s">
        <v>590</v>
      </c>
      <c r="Q64" s="35" t="s">
        <v>713</v>
      </c>
      <c r="R64" s="35" t="s">
        <v>713</v>
      </c>
      <c r="S64" s="35" t="s">
        <v>713</v>
      </c>
      <c r="T64" s="35" t="s">
        <v>713</v>
      </c>
      <c r="U64" s="35" t="s">
        <v>590</v>
      </c>
      <c r="V64" s="35" t="s">
        <v>713</v>
      </c>
      <c r="W64" s="35"/>
      <c r="X64" s="35"/>
      <c r="Y64" s="35"/>
      <c r="Z64" s="35"/>
      <c r="AA64" s="35"/>
      <c r="AB64" s="35"/>
      <c r="AC64" s="35"/>
      <c r="AD64" s="35"/>
    </row>
    <row r="65" spans="1:30" x14ac:dyDescent="0.45">
      <c r="A65" s="31"/>
      <c r="B65" s="272" t="s">
        <v>122</v>
      </c>
      <c r="C65" s="35" t="s">
        <v>590</v>
      </c>
      <c r="D65" s="35" t="s">
        <v>590</v>
      </c>
      <c r="E65" s="35" t="s">
        <v>713</v>
      </c>
      <c r="F65" s="35" t="s">
        <v>590</v>
      </c>
      <c r="G65" s="35" t="s">
        <v>713</v>
      </c>
      <c r="H65" s="35" t="s">
        <v>590</v>
      </c>
      <c r="I65" s="35" t="s">
        <v>713</v>
      </c>
      <c r="J65" s="35" t="s">
        <v>713</v>
      </c>
      <c r="K65" s="35" t="s">
        <v>713</v>
      </c>
      <c r="L65" s="35" t="s">
        <v>713</v>
      </c>
      <c r="M65" s="35" t="s">
        <v>713</v>
      </c>
      <c r="N65" s="35" t="s">
        <v>590</v>
      </c>
      <c r="O65" s="35" t="s">
        <v>590</v>
      </c>
      <c r="P65" s="35" t="s">
        <v>590</v>
      </c>
      <c r="Q65" s="35" t="s">
        <v>713</v>
      </c>
      <c r="R65" s="35" t="s">
        <v>713</v>
      </c>
      <c r="S65" s="35" t="s">
        <v>713</v>
      </c>
      <c r="T65" s="35" t="s">
        <v>713</v>
      </c>
      <c r="U65" s="35" t="s">
        <v>590</v>
      </c>
      <c r="V65" s="35" t="s">
        <v>713</v>
      </c>
      <c r="W65" s="35"/>
      <c r="X65" s="35"/>
      <c r="Y65" s="35"/>
      <c r="Z65" s="35"/>
      <c r="AA65" s="35"/>
      <c r="AB65" s="35"/>
      <c r="AC65" s="35"/>
      <c r="AD65" s="35"/>
    </row>
    <row r="66" spans="1:30" x14ac:dyDescent="0.45">
      <c r="A66" s="31"/>
      <c r="B66" s="272" t="s">
        <v>123</v>
      </c>
      <c r="C66" s="35" t="s">
        <v>590</v>
      </c>
      <c r="D66" s="35" t="s">
        <v>590</v>
      </c>
      <c r="E66" s="35" t="s">
        <v>713</v>
      </c>
      <c r="F66" s="35" t="s">
        <v>590</v>
      </c>
      <c r="G66" s="35" t="s">
        <v>713</v>
      </c>
      <c r="H66" s="35" t="s">
        <v>590</v>
      </c>
      <c r="I66" s="35" t="s">
        <v>713</v>
      </c>
      <c r="J66" s="35" t="s">
        <v>713</v>
      </c>
      <c r="K66" s="35" t="s">
        <v>713</v>
      </c>
      <c r="L66" s="35" t="s">
        <v>713</v>
      </c>
      <c r="M66" s="35" t="s">
        <v>713</v>
      </c>
      <c r="N66" s="35" t="s">
        <v>590</v>
      </c>
      <c r="O66" s="35" t="s">
        <v>590</v>
      </c>
      <c r="P66" s="35" t="s">
        <v>590</v>
      </c>
      <c r="Q66" s="35" t="s">
        <v>713</v>
      </c>
      <c r="R66" s="35" t="s">
        <v>713</v>
      </c>
      <c r="S66" s="35" t="s">
        <v>713</v>
      </c>
      <c r="T66" s="35" t="s">
        <v>713</v>
      </c>
      <c r="U66" s="35" t="s">
        <v>590</v>
      </c>
      <c r="V66" s="35" t="s">
        <v>713</v>
      </c>
      <c r="W66" s="35"/>
      <c r="X66" s="35"/>
      <c r="Y66" s="35"/>
      <c r="Z66" s="35"/>
      <c r="AA66" s="35"/>
      <c r="AB66" s="35"/>
      <c r="AC66" s="35"/>
      <c r="AD66" s="35"/>
    </row>
    <row r="67" spans="1:30" x14ac:dyDescent="0.45">
      <c r="A67" s="31"/>
      <c r="B67" s="272" t="s">
        <v>124</v>
      </c>
      <c r="C67" s="35" t="s">
        <v>590</v>
      </c>
      <c r="D67" s="35" t="s">
        <v>590</v>
      </c>
      <c r="E67" s="35" t="s">
        <v>713</v>
      </c>
      <c r="F67" s="35" t="s">
        <v>590</v>
      </c>
      <c r="G67" s="35" t="s">
        <v>713</v>
      </c>
      <c r="H67" s="35" t="s">
        <v>590</v>
      </c>
      <c r="I67" s="35" t="s">
        <v>713</v>
      </c>
      <c r="J67" s="35" t="s">
        <v>713</v>
      </c>
      <c r="K67" s="35" t="s">
        <v>713</v>
      </c>
      <c r="L67" s="35" t="s">
        <v>713</v>
      </c>
      <c r="M67" s="35" t="s">
        <v>713</v>
      </c>
      <c r="N67" s="35" t="s">
        <v>590</v>
      </c>
      <c r="O67" s="35" t="s">
        <v>590</v>
      </c>
      <c r="P67" s="35" t="s">
        <v>590</v>
      </c>
      <c r="Q67" s="35" t="s">
        <v>713</v>
      </c>
      <c r="R67" s="35" t="s">
        <v>713</v>
      </c>
      <c r="S67" s="35" t="s">
        <v>713</v>
      </c>
      <c r="T67" s="35" t="s">
        <v>713</v>
      </c>
      <c r="U67" s="35" t="s">
        <v>590</v>
      </c>
      <c r="V67" s="35" t="s">
        <v>713</v>
      </c>
      <c r="W67" s="35"/>
      <c r="X67" s="35"/>
      <c r="Y67" s="35"/>
      <c r="Z67" s="35"/>
      <c r="AA67" s="35"/>
      <c r="AB67" s="35"/>
      <c r="AC67" s="35"/>
      <c r="AD67" s="35"/>
    </row>
    <row r="68" spans="1:30" x14ac:dyDescent="0.45">
      <c r="A68" s="31"/>
      <c r="B68" s="272" t="s">
        <v>125</v>
      </c>
      <c r="C68" s="35" t="s">
        <v>590</v>
      </c>
      <c r="D68" s="35" t="s">
        <v>590</v>
      </c>
      <c r="E68" s="35" t="s">
        <v>713</v>
      </c>
      <c r="F68" s="35" t="s">
        <v>590</v>
      </c>
      <c r="G68" s="35" t="s">
        <v>713</v>
      </c>
      <c r="H68" s="35" t="s">
        <v>590</v>
      </c>
      <c r="I68" s="35" t="s">
        <v>713</v>
      </c>
      <c r="J68" s="35" t="s">
        <v>713</v>
      </c>
      <c r="K68" s="35" t="s">
        <v>713</v>
      </c>
      <c r="L68" s="35" t="s">
        <v>713</v>
      </c>
      <c r="M68" s="35" t="s">
        <v>713</v>
      </c>
      <c r="N68" s="35" t="s">
        <v>590</v>
      </c>
      <c r="O68" s="35" t="s">
        <v>590</v>
      </c>
      <c r="P68" s="35" t="s">
        <v>590</v>
      </c>
      <c r="Q68" s="35" t="s">
        <v>713</v>
      </c>
      <c r="R68" s="35" t="s">
        <v>713</v>
      </c>
      <c r="S68" s="35" t="s">
        <v>713</v>
      </c>
      <c r="T68" s="35" t="s">
        <v>713</v>
      </c>
      <c r="U68" s="35" t="s">
        <v>590</v>
      </c>
      <c r="V68" s="35" t="s">
        <v>713</v>
      </c>
      <c r="W68" s="35"/>
      <c r="X68" s="35"/>
      <c r="Y68" s="35"/>
      <c r="Z68" s="35"/>
      <c r="AA68" s="35"/>
      <c r="AB68" s="35"/>
      <c r="AC68" s="35"/>
      <c r="AD68" s="35"/>
    </row>
    <row r="69" spans="1:30" x14ac:dyDescent="0.45">
      <c r="A69" s="31"/>
      <c r="B69" s="272" t="s">
        <v>98</v>
      </c>
      <c r="C69" s="35" t="s">
        <v>590</v>
      </c>
      <c r="D69" s="35" t="s">
        <v>590</v>
      </c>
      <c r="E69" s="35" t="s">
        <v>713</v>
      </c>
      <c r="F69" s="35" t="s">
        <v>590</v>
      </c>
      <c r="G69" s="35" t="s">
        <v>713</v>
      </c>
      <c r="H69" s="35" t="s">
        <v>590</v>
      </c>
      <c r="I69" s="35" t="s">
        <v>713</v>
      </c>
      <c r="J69" s="35" t="s">
        <v>713</v>
      </c>
      <c r="K69" s="35" t="s">
        <v>713</v>
      </c>
      <c r="L69" s="35" t="s">
        <v>713</v>
      </c>
      <c r="M69" s="35" t="s">
        <v>713</v>
      </c>
      <c r="N69" s="35" t="s">
        <v>590</v>
      </c>
      <c r="O69" s="35" t="s">
        <v>590</v>
      </c>
      <c r="P69" s="35" t="s">
        <v>590</v>
      </c>
      <c r="Q69" s="35" t="s">
        <v>713</v>
      </c>
      <c r="R69" s="35" t="s">
        <v>713</v>
      </c>
      <c r="S69" s="35" t="s">
        <v>713</v>
      </c>
      <c r="T69" s="35" t="s">
        <v>713</v>
      </c>
      <c r="U69" s="35" t="s">
        <v>590</v>
      </c>
      <c r="V69" s="35" t="s">
        <v>713</v>
      </c>
      <c r="W69" s="35"/>
      <c r="X69" s="35"/>
      <c r="Y69" s="35"/>
      <c r="Z69" s="35"/>
      <c r="AA69" s="35"/>
      <c r="AB69" s="35"/>
      <c r="AC69" s="35"/>
      <c r="AD69" s="35"/>
    </row>
    <row r="70" spans="1:30" x14ac:dyDescent="0.45">
      <c r="A70" s="31"/>
      <c r="B70" s="272" t="s">
        <v>126</v>
      </c>
      <c r="C70" s="35" t="s">
        <v>590</v>
      </c>
      <c r="D70" s="35" t="s">
        <v>590</v>
      </c>
      <c r="E70" s="35" t="s">
        <v>713</v>
      </c>
      <c r="F70" s="35" t="s">
        <v>590</v>
      </c>
      <c r="G70" s="35" t="s">
        <v>713</v>
      </c>
      <c r="H70" s="35" t="s">
        <v>590</v>
      </c>
      <c r="I70" s="35" t="s">
        <v>713</v>
      </c>
      <c r="J70" s="35" t="s">
        <v>713</v>
      </c>
      <c r="K70" s="35" t="s">
        <v>713</v>
      </c>
      <c r="L70" s="35" t="s">
        <v>713</v>
      </c>
      <c r="M70" s="35" t="s">
        <v>713</v>
      </c>
      <c r="N70" s="35" t="s">
        <v>590</v>
      </c>
      <c r="O70" s="35" t="s">
        <v>590</v>
      </c>
      <c r="P70" s="35" t="s">
        <v>590</v>
      </c>
      <c r="Q70" s="35" t="s">
        <v>713</v>
      </c>
      <c r="R70" s="35" t="s">
        <v>713</v>
      </c>
      <c r="S70" s="35" t="s">
        <v>713</v>
      </c>
      <c r="T70" s="35" t="s">
        <v>713</v>
      </c>
      <c r="U70" s="35" t="s">
        <v>590</v>
      </c>
      <c r="V70" s="35" t="s">
        <v>713</v>
      </c>
      <c r="W70" s="35"/>
      <c r="X70" s="35"/>
      <c r="Y70" s="35"/>
      <c r="Z70" s="35"/>
      <c r="AA70" s="35"/>
      <c r="AB70" s="35"/>
      <c r="AC70" s="35"/>
      <c r="AD70" s="35"/>
    </row>
    <row r="71" spans="1:30" x14ac:dyDescent="0.45">
      <c r="A71" s="31"/>
      <c r="B71" s="272" t="s">
        <v>591</v>
      </c>
      <c r="C71" s="35"/>
      <c r="D71" s="35"/>
      <c r="E71" s="35"/>
      <c r="F71" s="35"/>
      <c r="G71" s="35"/>
      <c r="H71" s="35"/>
      <c r="I71" s="35"/>
      <c r="J71" s="35"/>
      <c r="K71" s="35" t="s">
        <v>713</v>
      </c>
      <c r="L71" s="35" t="s">
        <v>713</v>
      </c>
      <c r="M71" s="35" t="s">
        <v>713</v>
      </c>
      <c r="N71" s="35"/>
      <c r="O71" s="35"/>
      <c r="P71" s="35"/>
      <c r="Q71" s="35"/>
      <c r="R71" s="35"/>
      <c r="S71" s="35"/>
      <c r="T71" s="35"/>
      <c r="U71" s="35"/>
      <c r="V71" s="35"/>
      <c r="W71" s="35"/>
      <c r="X71" s="35"/>
      <c r="Y71" s="35"/>
      <c r="Z71" s="35"/>
      <c r="AA71" s="35"/>
      <c r="AB71" s="35"/>
      <c r="AC71" s="35"/>
      <c r="AD71" s="35"/>
    </row>
    <row r="72" spans="1:30" x14ac:dyDescent="0.45">
      <c r="A72" s="31"/>
      <c r="B72" s="272" t="s">
        <v>593</v>
      </c>
      <c r="C72" s="35"/>
      <c r="D72" s="35"/>
      <c r="E72" s="35"/>
      <c r="F72" s="35"/>
      <c r="G72" s="35"/>
      <c r="H72" s="35"/>
      <c r="I72" s="35"/>
      <c r="J72" s="35"/>
      <c r="K72" s="35" t="s">
        <v>713</v>
      </c>
      <c r="L72" s="35" t="s">
        <v>713</v>
      </c>
      <c r="M72" s="35" t="s">
        <v>713</v>
      </c>
      <c r="N72" s="35"/>
      <c r="O72" s="35"/>
      <c r="P72" s="35"/>
      <c r="Q72" s="35"/>
      <c r="R72" s="35"/>
      <c r="S72" s="35"/>
      <c r="T72" s="35"/>
      <c r="U72" s="35"/>
      <c r="V72" s="35"/>
      <c r="W72" s="35"/>
      <c r="X72" s="35"/>
      <c r="Y72" s="35"/>
      <c r="Z72" s="35"/>
      <c r="AA72" s="35"/>
      <c r="AB72" s="35"/>
      <c r="AC72" s="35"/>
      <c r="AD72" s="35"/>
    </row>
    <row r="73" spans="1:30" x14ac:dyDescent="0.45">
      <c r="A73" s="31"/>
      <c r="B73" s="272" t="s">
        <v>124</v>
      </c>
      <c r="C73" s="35"/>
      <c r="D73" s="35"/>
      <c r="E73" s="35"/>
      <c r="F73" s="35"/>
      <c r="G73" s="35"/>
      <c r="H73" s="35"/>
      <c r="I73" s="35"/>
      <c r="J73" s="35"/>
      <c r="K73" s="35" t="s">
        <v>713</v>
      </c>
      <c r="L73" s="35" t="s">
        <v>713</v>
      </c>
      <c r="M73" s="35" t="s">
        <v>713</v>
      </c>
      <c r="N73" s="35"/>
      <c r="O73" s="35"/>
      <c r="P73" s="35"/>
      <c r="Q73" s="35"/>
      <c r="R73" s="35"/>
      <c r="S73" s="35"/>
      <c r="T73" s="35"/>
      <c r="U73" s="35"/>
      <c r="V73" s="35"/>
      <c r="W73" s="35"/>
      <c r="X73" s="35"/>
      <c r="Y73" s="35"/>
      <c r="Z73" s="35"/>
      <c r="AA73" s="35"/>
      <c r="AB73" s="35"/>
      <c r="AC73" s="35"/>
      <c r="AD73" s="35"/>
    </row>
    <row r="74" spans="1:30" x14ac:dyDescent="0.45">
      <c r="A74" s="31"/>
      <c r="B74" s="272" t="s">
        <v>124</v>
      </c>
      <c r="C74" s="35"/>
      <c r="D74" s="35"/>
      <c r="E74" s="35"/>
      <c r="F74" s="35"/>
      <c r="G74" s="35"/>
      <c r="H74" s="35"/>
      <c r="I74" s="35"/>
      <c r="J74" s="35"/>
      <c r="K74" s="35" t="s">
        <v>713</v>
      </c>
      <c r="L74" s="35" t="s">
        <v>713</v>
      </c>
      <c r="M74" s="35" t="s">
        <v>713</v>
      </c>
      <c r="N74" s="35"/>
      <c r="O74" s="35"/>
      <c r="P74" s="35"/>
      <c r="Q74" s="35"/>
      <c r="R74" s="35"/>
      <c r="S74" s="35"/>
      <c r="T74" s="35"/>
      <c r="U74" s="35"/>
      <c r="V74" s="35"/>
      <c r="W74" s="35"/>
      <c r="X74" s="35"/>
      <c r="Y74" s="35"/>
      <c r="Z74" s="35"/>
      <c r="AA74" s="35"/>
      <c r="AB74" s="35"/>
      <c r="AC74" s="35"/>
      <c r="AD74" s="35"/>
    </row>
    <row r="75" spans="1:30" x14ac:dyDescent="0.45">
      <c r="A75" s="31"/>
      <c r="B75" s="31"/>
      <c r="C75" s="31"/>
      <c r="D75" s="31"/>
      <c r="E75" s="31"/>
      <c r="F75" s="31"/>
      <c r="G75" s="31"/>
      <c r="H75" s="31"/>
      <c r="I75" s="31"/>
      <c r="J75" s="31"/>
      <c r="K75" s="31"/>
      <c r="L75" s="31"/>
      <c r="M75" s="31"/>
      <c r="N75" s="31"/>
      <c r="O75" s="31"/>
      <c r="P75" s="31"/>
      <c r="Q75" s="31"/>
      <c r="R75" s="31"/>
      <c r="S75" s="31"/>
      <c r="T75" s="31"/>
      <c r="U75" s="31"/>
      <c r="V75" s="31"/>
      <c r="W75" s="31"/>
      <c r="X75" s="31"/>
      <c r="Y75" s="31"/>
      <c r="Z75" s="31"/>
      <c r="AA75" s="31"/>
      <c r="AB75" s="31"/>
      <c r="AC75" s="31"/>
      <c r="AD75" s="31"/>
    </row>
    <row r="76" spans="1:30" s="269" customFormat="1" x14ac:dyDescent="0.45">
      <c r="A76" s="276"/>
      <c r="B76" s="277" t="s">
        <v>41</v>
      </c>
      <c r="C76" s="276"/>
      <c r="D76" s="276"/>
      <c r="E76" s="276"/>
      <c r="F76" s="276"/>
      <c r="G76" s="276"/>
      <c r="H76" s="276"/>
      <c r="I76" s="276"/>
      <c r="J76" s="276"/>
      <c r="K76" s="276"/>
      <c r="L76" s="276"/>
      <c r="M76" s="276"/>
      <c r="N76" s="276"/>
      <c r="O76" s="276"/>
      <c r="P76" s="276"/>
      <c r="Q76" s="276"/>
      <c r="R76" s="276"/>
      <c r="S76" s="276"/>
      <c r="T76" s="276"/>
      <c r="U76" s="276"/>
      <c r="V76" s="276"/>
      <c r="W76" s="276"/>
      <c r="X76" s="276"/>
      <c r="Y76" s="276"/>
      <c r="Z76" s="276"/>
      <c r="AA76" s="276"/>
      <c r="AB76" s="276"/>
      <c r="AC76" s="276"/>
      <c r="AD76" s="276"/>
    </row>
    <row r="78" spans="1:30" x14ac:dyDescent="0.45">
      <c r="B78" s="101" t="s">
        <v>714</v>
      </c>
      <c r="C78" s="101" t="s">
        <v>109</v>
      </c>
      <c r="D78" s="101" t="s">
        <v>110</v>
      </c>
      <c r="E78" s="101" t="s">
        <v>715</v>
      </c>
      <c r="F78" s="101" t="s">
        <v>113</v>
      </c>
      <c r="G78" s="101" t="s">
        <v>115</v>
      </c>
      <c r="H78" s="101" t="s">
        <v>116</v>
      </c>
      <c r="I78" s="101" t="s">
        <v>117</v>
      </c>
    </row>
    <row r="79" spans="1:30" x14ac:dyDescent="0.45">
      <c r="B79" s="83" t="s">
        <v>716</v>
      </c>
      <c r="C79" s="83" t="s">
        <v>717</v>
      </c>
      <c r="D79" s="83" t="s">
        <v>74</v>
      </c>
      <c r="E79" s="83" t="s">
        <v>548</v>
      </c>
      <c r="F79" s="83" t="s">
        <v>718</v>
      </c>
      <c r="G79" s="83" t="s">
        <v>719</v>
      </c>
      <c r="H79" s="83" t="s">
        <v>76</v>
      </c>
      <c r="I79" s="83">
        <v>2</v>
      </c>
    </row>
    <row r="80" spans="1:30" x14ac:dyDescent="0.45">
      <c r="B80" s="83" t="s">
        <v>716</v>
      </c>
      <c r="C80" s="83" t="s">
        <v>717</v>
      </c>
      <c r="D80" s="83" t="s">
        <v>79</v>
      </c>
      <c r="E80" s="83" t="s">
        <v>720</v>
      </c>
      <c r="F80" s="83" t="s">
        <v>718</v>
      </c>
      <c r="G80" s="83" t="s">
        <v>719</v>
      </c>
      <c r="H80" s="83" t="s">
        <v>76</v>
      </c>
      <c r="I80" s="83">
        <v>2</v>
      </c>
    </row>
    <row r="81" spans="2:9" x14ac:dyDescent="0.45">
      <c r="B81" s="83" t="s">
        <v>716</v>
      </c>
      <c r="C81" s="83" t="s">
        <v>717</v>
      </c>
      <c r="D81" s="83" t="s">
        <v>81</v>
      </c>
      <c r="E81" s="83" t="s">
        <v>721</v>
      </c>
      <c r="F81" s="83" t="s">
        <v>718</v>
      </c>
      <c r="G81" s="83" t="s">
        <v>719</v>
      </c>
      <c r="H81" s="83" t="s">
        <v>76</v>
      </c>
      <c r="I81" s="83">
        <v>2</v>
      </c>
    </row>
    <row r="82" spans="2:9" x14ac:dyDescent="0.45">
      <c r="B82" s="83" t="s">
        <v>716</v>
      </c>
      <c r="C82" s="83" t="s">
        <v>109</v>
      </c>
      <c r="D82" s="83" t="s">
        <v>83</v>
      </c>
      <c r="E82" s="83" t="s">
        <v>548</v>
      </c>
      <c r="F82" s="83" t="s">
        <v>718</v>
      </c>
      <c r="G82" s="83" t="s">
        <v>171</v>
      </c>
      <c r="H82" s="83" t="s">
        <v>76</v>
      </c>
      <c r="I82" s="83">
        <v>0</v>
      </c>
    </row>
    <row r="83" spans="2:9" x14ac:dyDescent="0.45">
      <c r="B83" s="83" t="s">
        <v>716</v>
      </c>
      <c r="C83" s="83" t="s">
        <v>109</v>
      </c>
      <c r="D83" s="83" t="s">
        <v>85</v>
      </c>
      <c r="E83" s="83" t="s">
        <v>548</v>
      </c>
      <c r="F83" s="83" t="s">
        <v>718</v>
      </c>
      <c r="G83" s="83" t="s">
        <v>207</v>
      </c>
      <c r="H83" s="83" t="s">
        <v>76</v>
      </c>
      <c r="I83" s="83">
        <v>0</v>
      </c>
    </row>
    <row r="84" spans="2:9" x14ac:dyDescent="0.45">
      <c r="B84" s="83" t="s">
        <v>716</v>
      </c>
      <c r="C84" s="83" t="s">
        <v>109</v>
      </c>
      <c r="D84" s="83" t="s">
        <v>87</v>
      </c>
      <c r="E84" s="83" t="s">
        <v>548</v>
      </c>
      <c r="F84" s="83" t="s">
        <v>718</v>
      </c>
      <c r="G84" s="83" t="s">
        <v>722</v>
      </c>
      <c r="H84" s="83" t="s">
        <v>76</v>
      </c>
      <c r="I84" s="83">
        <v>2</v>
      </c>
    </row>
    <row r="85" spans="2:9" x14ac:dyDescent="0.45">
      <c r="B85" s="83" t="s">
        <v>716</v>
      </c>
      <c r="C85" s="83" t="s">
        <v>109</v>
      </c>
      <c r="D85" s="83" t="s">
        <v>89</v>
      </c>
      <c r="E85" s="83" t="s">
        <v>548</v>
      </c>
      <c r="F85" s="83" t="s">
        <v>718</v>
      </c>
      <c r="G85" s="83" t="s">
        <v>208</v>
      </c>
      <c r="H85" s="83" t="s">
        <v>91</v>
      </c>
      <c r="I85" s="83">
        <v>4</v>
      </c>
    </row>
    <row r="86" spans="2:9" x14ac:dyDescent="0.45">
      <c r="B86" s="83" t="s">
        <v>716</v>
      </c>
      <c r="C86" s="83" t="s">
        <v>109</v>
      </c>
      <c r="D86" s="83" t="s">
        <v>92</v>
      </c>
      <c r="E86" s="83" t="s">
        <v>548</v>
      </c>
      <c r="F86" s="83" t="s">
        <v>718</v>
      </c>
      <c r="G86" s="83" t="s">
        <v>541</v>
      </c>
      <c r="H86" s="83" t="s">
        <v>76</v>
      </c>
      <c r="I86" s="83">
        <v>2</v>
      </c>
    </row>
    <row r="88" spans="2:9" x14ac:dyDescent="0.45">
      <c r="B88" s="101" t="s">
        <v>714</v>
      </c>
      <c r="C88" s="101" t="s">
        <v>109</v>
      </c>
      <c r="D88" s="101" t="s">
        <v>110</v>
      </c>
      <c r="E88" s="101" t="s">
        <v>715</v>
      </c>
      <c r="F88" s="101" t="s">
        <v>113</v>
      </c>
      <c r="G88" s="101" t="s">
        <v>115</v>
      </c>
      <c r="H88" s="101" t="s">
        <v>116</v>
      </c>
      <c r="I88" s="101" t="s">
        <v>117</v>
      </c>
    </row>
    <row r="89" spans="2:9" x14ac:dyDescent="0.45">
      <c r="B89" s="98" t="s">
        <v>723</v>
      </c>
      <c r="C89" s="98" t="s">
        <v>717</v>
      </c>
      <c r="D89" s="98" t="s">
        <v>525</v>
      </c>
      <c r="E89" s="98" t="s">
        <v>548</v>
      </c>
      <c r="F89" s="98" t="s">
        <v>724</v>
      </c>
      <c r="G89" s="98" t="s">
        <v>725</v>
      </c>
      <c r="H89" s="98" t="s">
        <v>76</v>
      </c>
      <c r="I89" s="98">
        <v>2</v>
      </c>
    </row>
    <row r="90" spans="2:9" x14ac:dyDescent="0.45">
      <c r="B90" s="98" t="s">
        <v>723</v>
      </c>
      <c r="C90" s="98" t="s">
        <v>717</v>
      </c>
      <c r="D90" s="98" t="s">
        <v>726</v>
      </c>
      <c r="E90" s="98" t="s">
        <v>720</v>
      </c>
      <c r="F90" s="98" t="s">
        <v>724</v>
      </c>
      <c r="G90" s="98" t="s">
        <v>725</v>
      </c>
      <c r="H90" s="98" t="s">
        <v>76</v>
      </c>
      <c r="I90" s="98">
        <v>2</v>
      </c>
    </row>
    <row r="91" spans="2:9" x14ac:dyDescent="0.45">
      <c r="B91" s="98" t="s">
        <v>723</v>
      </c>
      <c r="C91" s="98" t="s">
        <v>717</v>
      </c>
      <c r="D91" s="98" t="s">
        <v>727</v>
      </c>
      <c r="E91" s="98" t="s">
        <v>721</v>
      </c>
      <c r="F91" s="98" t="s">
        <v>724</v>
      </c>
      <c r="G91" s="98" t="s">
        <v>725</v>
      </c>
      <c r="H91" s="98" t="s">
        <v>76</v>
      </c>
      <c r="I91" s="98">
        <v>2</v>
      </c>
    </row>
    <row r="92" spans="2:9" x14ac:dyDescent="0.45">
      <c r="B92" s="98" t="s">
        <v>723</v>
      </c>
      <c r="C92" s="98" t="s">
        <v>109</v>
      </c>
      <c r="D92" s="98" t="s">
        <v>528</v>
      </c>
      <c r="E92" s="98" t="s">
        <v>548</v>
      </c>
      <c r="F92" s="98" t="s">
        <v>724</v>
      </c>
      <c r="G92" s="98" t="s">
        <v>529</v>
      </c>
      <c r="H92" s="98" t="s">
        <v>76</v>
      </c>
      <c r="I92" s="98">
        <v>0</v>
      </c>
    </row>
    <row r="93" spans="2:9" x14ac:dyDescent="0.45">
      <c r="B93" s="98" t="s">
        <v>723</v>
      </c>
      <c r="C93" s="98" t="s">
        <v>109</v>
      </c>
      <c r="D93" s="98" t="s">
        <v>530</v>
      </c>
      <c r="E93" s="98" t="s">
        <v>548</v>
      </c>
      <c r="F93" s="98" t="s">
        <v>724</v>
      </c>
      <c r="G93" s="98" t="s">
        <v>261</v>
      </c>
      <c r="H93" s="98" t="s">
        <v>76</v>
      </c>
      <c r="I93" s="98">
        <v>0</v>
      </c>
    </row>
    <row r="94" spans="2:9" x14ac:dyDescent="0.45">
      <c r="B94" s="98" t="s">
        <v>723</v>
      </c>
      <c r="C94" s="98" t="s">
        <v>109</v>
      </c>
      <c r="D94" s="98" t="s">
        <v>531</v>
      </c>
      <c r="E94" s="98" t="s">
        <v>548</v>
      </c>
      <c r="F94" s="98" t="s">
        <v>724</v>
      </c>
      <c r="G94" s="98" t="s">
        <v>728</v>
      </c>
      <c r="H94" s="98" t="s">
        <v>76</v>
      </c>
      <c r="I94" s="98">
        <v>2</v>
      </c>
    </row>
    <row r="95" spans="2:9" x14ac:dyDescent="0.45">
      <c r="B95" s="98" t="s">
        <v>723</v>
      </c>
      <c r="C95" s="98" t="s">
        <v>717</v>
      </c>
      <c r="D95" s="98" t="s">
        <v>533</v>
      </c>
      <c r="E95" s="98" t="s">
        <v>548</v>
      </c>
      <c r="F95" s="98" t="s">
        <v>724</v>
      </c>
      <c r="G95" s="98" t="s">
        <v>262</v>
      </c>
      <c r="H95" s="98" t="s">
        <v>91</v>
      </c>
      <c r="I95" s="98">
        <v>4</v>
      </c>
    </row>
    <row r="96" spans="2:9" x14ac:dyDescent="0.45">
      <c r="B96" s="98" t="s">
        <v>723</v>
      </c>
      <c r="C96" s="98" t="s">
        <v>109</v>
      </c>
      <c r="D96" s="98" t="s">
        <v>534</v>
      </c>
      <c r="E96" s="98" t="s">
        <v>548</v>
      </c>
      <c r="F96" s="98" t="s">
        <v>724</v>
      </c>
      <c r="G96" s="98" t="s">
        <v>535</v>
      </c>
      <c r="H96" s="98" t="s">
        <v>76</v>
      </c>
      <c r="I96" s="98">
        <v>2</v>
      </c>
    </row>
    <row r="97" spans="2:9" x14ac:dyDescent="0.45">
      <c r="B97" s="98" t="s">
        <v>723</v>
      </c>
      <c r="C97" s="98" t="s">
        <v>717</v>
      </c>
      <c r="D97" s="98" t="s">
        <v>536</v>
      </c>
      <c r="E97" s="98" t="s">
        <v>548</v>
      </c>
      <c r="F97" s="98" t="s">
        <v>724</v>
      </c>
      <c r="G97" s="98" t="s">
        <v>537</v>
      </c>
      <c r="H97" s="98" t="s">
        <v>76</v>
      </c>
      <c r="I97" s="98">
        <v>2</v>
      </c>
    </row>
    <row r="98" spans="2:9" x14ac:dyDescent="0.45">
      <c r="B98" s="98" t="s">
        <v>723</v>
      </c>
      <c r="C98" s="98" t="s">
        <v>109</v>
      </c>
      <c r="D98" s="98" t="s">
        <v>538</v>
      </c>
      <c r="E98" s="98" t="s">
        <v>548</v>
      </c>
      <c r="F98" s="98" t="s">
        <v>724</v>
      </c>
      <c r="G98" s="98" t="s">
        <v>539</v>
      </c>
      <c r="H98" s="98" t="s">
        <v>76</v>
      </c>
      <c r="I98" s="98">
        <v>0</v>
      </c>
    </row>
    <row r="100" spans="2:9" x14ac:dyDescent="0.45">
      <c r="B100" s="101" t="s">
        <v>714</v>
      </c>
      <c r="C100" s="101" t="s">
        <v>109</v>
      </c>
      <c r="D100" s="101" t="s">
        <v>110</v>
      </c>
      <c r="E100" s="101" t="s">
        <v>715</v>
      </c>
      <c r="F100" s="101" t="s">
        <v>113</v>
      </c>
      <c r="G100" s="101" t="s">
        <v>115</v>
      </c>
      <c r="H100" s="101" t="s">
        <v>116</v>
      </c>
      <c r="I100" s="101" t="s">
        <v>117</v>
      </c>
    </row>
    <row r="101" spans="2:9" x14ac:dyDescent="0.45">
      <c r="B101" s="98" t="s">
        <v>723</v>
      </c>
      <c r="C101" s="98" t="s">
        <v>109</v>
      </c>
      <c r="D101" s="98" t="s">
        <v>522</v>
      </c>
      <c r="E101" s="98" t="s">
        <v>548</v>
      </c>
      <c r="F101" s="98" t="s">
        <v>303</v>
      </c>
      <c r="G101" s="98" t="s">
        <v>719</v>
      </c>
      <c r="H101" s="98" t="s">
        <v>76</v>
      </c>
      <c r="I101" s="98">
        <v>2</v>
      </c>
    </row>
    <row r="102" spans="2:9" x14ac:dyDescent="0.45">
      <c r="B102" s="98" t="s">
        <v>723</v>
      </c>
      <c r="C102" s="98" t="s">
        <v>109</v>
      </c>
      <c r="D102" s="98" t="s">
        <v>254</v>
      </c>
      <c r="E102" s="98" t="s">
        <v>548</v>
      </c>
      <c r="F102" s="98" t="s">
        <v>303</v>
      </c>
      <c r="G102" s="98" t="s">
        <v>171</v>
      </c>
      <c r="H102" s="98" t="s">
        <v>76</v>
      </c>
      <c r="I102" s="98">
        <v>0</v>
      </c>
    </row>
    <row r="103" spans="2:9" x14ac:dyDescent="0.45">
      <c r="B103" s="98" t="s">
        <v>723</v>
      </c>
      <c r="C103" s="98" t="s">
        <v>109</v>
      </c>
      <c r="D103" s="98" t="s">
        <v>255</v>
      </c>
      <c r="E103" s="98" t="s">
        <v>548</v>
      </c>
      <c r="F103" s="98" t="s">
        <v>303</v>
      </c>
      <c r="G103" s="98" t="s">
        <v>207</v>
      </c>
      <c r="H103" s="98" t="s">
        <v>76</v>
      </c>
      <c r="I103" s="98">
        <v>0</v>
      </c>
    </row>
    <row r="104" spans="2:9" x14ac:dyDescent="0.45">
      <c r="B104" s="98" t="s">
        <v>723</v>
      </c>
      <c r="C104" s="98" t="s">
        <v>109</v>
      </c>
      <c r="D104" s="98" t="s">
        <v>250</v>
      </c>
      <c r="E104" s="98" t="s">
        <v>548</v>
      </c>
      <c r="F104" s="98" t="s">
        <v>303</v>
      </c>
      <c r="G104" s="98" t="s">
        <v>722</v>
      </c>
      <c r="H104" s="98" t="s">
        <v>76</v>
      </c>
      <c r="I104" s="98">
        <v>2</v>
      </c>
    </row>
    <row r="105" spans="2:9" x14ac:dyDescent="0.45">
      <c r="B105" s="98" t="s">
        <v>723</v>
      </c>
      <c r="C105" s="98" t="s">
        <v>717</v>
      </c>
      <c r="D105" s="98" t="s">
        <v>253</v>
      </c>
      <c r="E105" s="98" t="s">
        <v>548</v>
      </c>
      <c r="F105" s="98" t="s">
        <v>303</v>
      </c>
      <c r="G105" s="98" t="s">
        <v>208</v>
      </c>
      <c r="H105" s="98" t="s">
        <v>91</v>
      </c>
      <c r="I105" s="98">
        <v>4</v>
      </c>
    </row>
    <row r="106" spans="2:9" x14ac:dyDescent="0.45">
      <c r="B106" s="98" t="s">
        <v>723</v>
      </c>
      <c r="C106" s="98" t="s">
        <v>109</v>
      </c>
      <c r="D106" s="98" t="s">
        <v>521</v>
      </c>
      <c r="E106" s="98" t="s">
        <v>548</v>
      </c>
      <c r="F106" s="98" t="s">
        <v>303</v>
      </c>
      <c r="G106" s="98" t="s">
        <v>541</v>
      </c>
      <c r="H106" s="98" t="s">
        <v>76</v>
      </c>
      <c r="I106" s="98">
        <v>2</v>
      </c>
    </row>
    <row r="107" spans="2:9" x14ac:dyDescent="0.45">
      <c r="B107" s="98" t="s">
        <v>723</v>
      </c>
      <c r="C107" s="98" t="s">
        <v>717</v>
      </c>
      <c r="D107" s="98" t="s">
        <v>519</v>
      </c>
      <c r="E107" s="98" t="s">
        <v>548</v>
      </c>
      <c r="F107" s="98" t="s">
        <v>303</v>
      </c>
      <c r="G107" s="98" t="s">
        <v>542</v>
      </c>
      <c r="H107" s="98" t="s">
        <v>76</v>
      </c>
      <c r="I107" s="98">
        <v>2</v>
      </c>
    </row>
    <row r="109" spans="2:9" x14ac:dyDescent="0.45">
      <c r="B109" s="101" t="s">
        <v>714</v>
      </c>
      <c r="C109" s="101" t="s">
        <v>109</v>
      </c>
      <c r="D109" s="101" t="s">
        <v>110</v>
      </c>
      <c r="E109" s="101" t="s">
        <v>715</v>
      </c>
      <c r="F109" s="101" t="s">
        <v>113</v>
      </c>
      <c r="G109" s="101" t="s">
        <v>115</v>
      </c>
      <c r="H109" s="101" t="s">
        <v>116</v>
      </c>
      <c r="I109" s="101" t="s">
        <v>117</v>
      </c>
    </row>
    <row r="110" spans="2:9" x14ac:dyDescent="0.45">
      <c r="B110" s="83" t="s">
        <v>723</v>
      </c>
      <c r="C110" s="83" t="s">
        <v>729</v>
      </c>
      <c r="D110" s="98" t="s">
        <v>162</v>
      </c>
      <c r="E110" s="83" t="s">
        <v>548</v>
      </c>
      <c r="F110" s="98" t="s">
        <v>730</v>
      </c>
      <c r="G110" s="98" t="s">
        <v>543</v>
      </c>
      <c r="H110" s="83" t="s">
        <v>76</v>
      </c>
      <c r="I110" s="83">
        <v>2</v>
      </c>
    </row>
    <row r="111" spans="2:9" x14ac:dyDescent="0.45">
      <c r="B111" s="83" t="s">
        <v>723</v>
      </c>
      <c r="C111" s="83" t="s">
        <v>729</v>
      </c>
      <c r="D111" s="83" t="s">
        <v>172</v>
      </c>
      <c r="E111" s="83" t="s">
        <v>548</v>
      </c>
      <c r="F111" s="98" t="s">
        <v>730</v>
      </c>
      <c r="G111" s="83" t="s">
        <v>544</v>
      </c>
      <c r="H111" s="83" t="s">
        <v>76</v>
      </c>
      <c r="I111" s="83">
        <v>2</v>
      </c>
    </row>
    <row r="112" spans="2:9" x14ac:dyDescent="0.45">
      <c r="B112" s="83" t="s">
        <v>723</v>
      </c>
      <c r="C112" s="83" t="s">
        <v>729</v>
      </c>
      <c r="D112" s="83" t="s">
        <v>188</v>
      </c>
      <c r="E112" s="83" t="s">
        <v>548</v>
      </c>
      <c r="F112" s="98" t="s">
        <v>730</v>
      </c>
      <c r="G112" s="83" t="s">
        <v>545</v>
      </c>
      <c r="H112" s="83" t="s">
        <v>76</v>
      </c>
      <c r="I112" s="83">
        <v>2</v>
      </c>
    </row>
    <row r="114" spans="2:2" s="24" customFormat="1" x14ac:dyDescent="0.45">
      <c r="B114" s="24" t="s">
        <v>41</v>
      </c>
    </row>
  </sheetData>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69435-6DF1-436A-B5B3-7B127F1D7B67}">
  <sheetPr codeName="Sheet1">
    <tabColor theme="5" tint="0.79998168889431442"/>
  </sheetPr>
  <dimension ref="B1:U20"/>
  <sheetViews>
    <sheetView zoomScale="80" zoomScaleNormal="80" workbookViewId="0">
      <selection activeCell="K49" sqref="K49"/>
    </sheetView>
  </sheetViews>
  <sheetFormatPr defaultRowHeight="14.25" x14ac:dyDescent="0.45"/>
  <cols>
    <col min="1" max="1" width="4.5" style="17" customWidth="1"/>
    <col min="2" max="2" width="30.625" style="17" customWidth="1"/>
    <col min="3" max="3" width="37.125" style="17" customWidth="1"/>
    <col min="4" max="16384" width="9" style="17"/>
  </cols>
  <sheetData>
    <row r="1" spans="2:3" s="25" customFormat="1" x14ac:dyDescent="0.45"/>
    <row r="2" spans="2:3" s="25" customFormat="1" ht="23.25" x14ac:dyDescent="0.7">
      <c r="B2" s="43" t="s">
        <v>24</v>
      </c>
    </row>
    <row r="14" spans="2:3" ht="22.5" customHeight="1" x14ac:dyDescent="0.45">
      <c r="B14" s="94" t="s">
        <v>32</v>
      </c>
    </row>
    <row r="15" spans="2:3" x14ac:dyDescent="0.45">
      <c r="B15" s="83" t="s">
        <v>33</v>
      </c>
      <c r="C15" s="80" t="s">
        <v>34</v>
      </c>
    </row>
    <row r="16" spans="2:3" ht="71.25" x14ac:dyDescent="0.45">
      <c r="B16" s="83" t="s">
        <v>35</v>
      </c>
      <c r="C16" s="109" t="s">
        <v>36</v>
      </c>
    </row>
    <row r="17" spans="2:21" ht="82.5" customHeight="1" x14ac:dyDescent="0.45">
      <c r="B17" s="83" t="s">
        <v>37</v>
      </c>
      <c r="C17" s="110" t="s">
        <v>38</v>
      </c>
    </row>
    <row r="18" spans="2:21" ht="42.75" x14ac:dyDescent="0.45">
      <c r="B18" s="83" t="s">
        <v>39</v>
      </c>
      <c r="C18" s="110" t="s">
        <v>40</v>
      </c>
      <c r="U18" s="95"/>
    </row>
    <row r="19" spans="2:21" x14ac:dyDescent="0.45">
      <c r="U19" s="95"/>
    </row>
    <row r="20" spans="2:21" s="49" customFormat="1" x14ac:dyDescent="0.45">
      <c r="B20" s="49" t="s">
        <v>41</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BD630-FFAD-454B-A923-97D3243304F9}">
  <sheetPr>
    <tabColor theme="5" tint="0.79998168889431442"/>
  </sheetPr>
  <dimension ref="A1"/>
  <sheetViews>
    <sheetView topLeftCell="A7" zoomScaleNormal="100" workbookViewId="0">
      <selection activeCell="AD46" sqref="AD46"/>
    </sheetView>
  </sheetViews>
  <sheetFormatPr defaultRowHeight="14.25" x14ac:dyDescent="0.45"/>
  <cols>
    <col min="1" max="16384" width="9" style="17"/>
  </cols>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79998168889431442"/>
  </sheetPr>
  <dimension ref="A1:AE92"/>
  <sheetViews>
    <sheetView zoomScale="80" zoomScaleNormal="80" workbookViewId="0"/>
  </sheetViews>
  <sheetFormatPr defaultRowHeight="14.25" x14ac:dyDescent="0.45"/>
  <cols>
    <col min="1" max="16384" width="9" style="17"/>
  </cols>
  <sheetData>
    <row r="1" spans="1:31" x14ac:dyDescent="0.45">
      <c r="A1" s="176"/>
      <c r="B1" s="176"/>
      <c r="C1" s="177" t="s">
        <v>42</v>
      </c>
      <c r="D1" s="176"/>
      <c r="E1" s="177" t="s">
        <v>43</v>
      </c>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c r="AE1" s="176"/>
    </row>
    <row r="2" spans="1:31" x14ac:dyDescent="0.45">
      <c r="A2" s="97" t="s">
        <v>44</v>
      </c>
      <c r="B2" s="97" t="s">
        <v>45</v>
      </c>
      <c r="C2" s="97" t="s">
        <v>46</v>
      </c>
      <c r="D2" s="97" t="s">
        <v>47</v>
      </c>
      <c r="E2" s="97" t="s">
        <v>48</v>
      </c>
      <c r="F2" s="97" t="s">
        <v>49</v>
      </c>
      <c r="G2" s="97" t="s">
        <v>50</v>
      </c>
      <c r="H2" s="97" t="s">
        <v>51</v>
      </c>
      <c r="I2" s="97" t="s">
        <v>52</v>
      </c>
      <c r="J2" s="97" t="s">
        <v>53</v>
      </c>
      <c r="K2" s="97" t="s">
        <v>54</v>
      </c>
      <c r="L2" s="97" t="s">
        <v>55</v>
      </c>
      <c r="M2" s="97" t="s">
        <v>56</v>
      </c>
      <c r="N2" s="97" t="s">
        <v>57</v>
      </c>
      <c r="O2" s="97" t="s">
        <v>58</v>
      </c>
      <c r="P2" s="97" t="s">
        <v>59</v>
      </c>
      <c r="Q2" s="97" t="s">
        <v>60</v>
      </c>
      <c r="R2" s="97" t="s">
        <v>61</v>
      </c>
      <c r="S2" s="97" t="s">
        <v>62</v>
      </c>
      <c r="T2" s="97" t="s">
        <v>63</v>
      </c>
      <c r="U2" s="97" t="s">
        <v>64</v>
      </c>
      <c r="V2" s="97" t="s">
        <v>65</v>
      </c>
      <c r="W2" s="97" t="s">
        <v>66</v>
      </c>
      <c r="X2" s="97" t="s">
        <v>67</v>
      </c>
      <c r="Y2" s="97" t="s">
        <v>68</v>
      </c>
      <c r="Z2" s="97" t="s">
        <v>69</v>
      </c>
      <c r="AA2" s="97" t="s">
        <v>70</v>
      </c>
      <c r="AB2" s="97" t="s">
        <v>71</v>
      </c>
      <c r="AC2" s="97" t="s">
        <v>72</v>
      </c>
      <c r="AD2" s="176"/>
      <c r="AE2" s="176"/>
    </row>
    <row r="3" spans="1:31" x14ac:dyDescent="0.45">
      <c r="A3" s="17" t="s">
        <v>73</v>
      </c>
      <c r="B3" s="17" t="s">
        <v>74</v>
      </c>
      <c r="C3" s="17" t="s">
        <v>75</v>
      </c>
      <c r="D3" s="17" t="s">
        <v>76</v>
      </c>
      <c r="E3" s="17" t="s">
        <v>77</v>
      </c>
      <c r="F3" s="178" t="s">
        <v>78</v>
      </c>
      <c r="G3" s="178" t="s">
        <v>78</v>
      </c>
      <c r="H3" s="178" t="s">
        <v>78</v>
      </c>
      <c r="I3" s="178" t="s">
        <v>78</v>
      </c>
      <c r="J3" s="178" t="s">
        <v>78</v>
      </c>
      <c r="K3" s="178" t="s">
        <v>78</v>
      </c>
      <c r="L3" s="178" t="s">
        <v>78</v>
      </c>
      <c r="M3" s="179">
        <v>94.114794352363418</v>
      </c>
      <c r="N3" s="179">
        <v>81.269137302551641</v>
      </c>
      <c r="O3" s="179">
        <v>65.777983920841066</v>
      </c>
      <c r="P3" s="179">
        <v>59.163378545006168</v>
      </c>
      <c r="Q3" s="179">
        <v>40.26947637292465</v>
      </c>
      <c r="R3" s="179">
        <v>25.339864498644982</v>
      </c>
      <c r="S3" s="179">
        <v>23.139999999999997</v>
      </c>
      <c r="T3" s="179">
        <v>19.663</v>
      </c>
      <c r="U3" s="179">
        <v>18.989000000000001</v>
      </c>
      <c r="V3" s="179">
        <v>18.315000000000001</v>
      </c>
      <c r="W3" s="179">
        <v>17.641000000000002</v>
      </c>
      <c r="X3" s="179">
        <v>16.630000000000003</v>
      </c>
      <c r="Y3" s="179">
        <v>15.8985</v>
      </c>
      <c r="Z3" s="179">
        <v>15.167</v>
      </c>
      <c r="AA3" s="179">
        <v>14.435499999999994</v>
      </c>
      <c r="AB3" s="179">
        <v>13.704000000000001</v>
      </c>
      <c r="AC3" s="179">
        <v>12.972499999999993</v>
      </c>
      <c r="AD3" s="176"/>
      <c r="AE3" s="176" t="str">
        <f>A3&amp;B3</f>
        <v>ANHOUT5_10_PR24</v>
      </c>
    </row>
    <row r="4" spans="1:31" x14ac:dyDescent="0.45">
      <c r="A4" s="17" t="s">
        <v>73</v>
      </c>
      <c r="B4" s="17" t="s">
        <v>79</v>
      </c>
      <c r="C4" s="17" t="s">
        <v>80</v>
      </c>
      <c r="D4" s="17" t="s">
        <v>76</v>
      </c>
      <c r="E4" s="17" t="s">
        <v>77</v>
      </c>
      <c r="F4" s="178" t="s">
        <v>78</v>
      </c>
      <c r="G4" s="178" t="s">
        <v>78</v>
      </c>
      <c r="H4" s="178" t="s">
        <v>78</v>
      </c>
      <c r="I4" s="178" t="s">
        <v>78</v>
      </c>
      <c r="J4" s="178" t="s">
        <v>78</v>
      </c>
      <c r="K4" s="178" t="s">
        <v>78</v>
      </c>
      <c r="L4" s="178" t="s">
        <v>78</v>
      </c>
      <c r="M4" s="178" t="s">
        <v>78</v>
      </c>
      <c r="N4" s="178" t="s">
        <v>78</v>
      </c>
      <c r="O4" s="178" t="s">
        <v>78</v>
      </c>
      <c r="P4" s="178" t="s">
        <v>78</v>
      </c>
      <c r="Q4" s="178" t="s">
        <v>78</v>
      </c>
      <c r="R4" s="178" t="s">
        <v>78</v>
      </c>
      <c r="S4" s="178" t="s">
        <v>78</v>
      </c>
      <c r="T4" s="179">
        <v>19.933</v>
      </c>
      <c r="U4" s="179">
        <v>19.798999999999999</v>
      </c>
      <c r="V4" s="179">
        <v>19.664999999999999</v>
      </c>
      <c r="W4" s="179">
        <v>19.530999999999999</v>
      </c>
      <c r="X4" s="179">
        <v>19.329999999999998</v>
      </c>
      <c r="Y4" s="179">
        <v>19.183700000000002</v>
      </c>
      <c r="Z4" s="179">
        <v>19.037400000000002</v>
      </c>
      <c r="AA4" s="179">
        <v>18.891100000000002</v>
      </c>
      <c r="AB4" s="179">
        <v>18.744800000000001</v>
      </c>
      <c r="AC4" s="179">
        <v>18.598500000000001</v>
      </c>
      <c r="AD4" s="176"/>
      <c r="AE4" s="176" t="str">
        <f t="shared" ref="AE4:AE67" si="0">A4&amp;B4</f>
        <v>ANHOUT2_17_PR24</v>
      </c>
    </row>
    <row r="5" spans="1:31" x14ac:dyDescent="0.45">
      <c r="A5" s="17" t="s">
        <v>73</v>
      </c>
      <c r="B5" s="17" t="s">
        <v>81</v>
      </c>
      <c r="C5" s="17" t="s">
        <v>82</v>
      </c>
      <c r="D5" s="17" t="s">
        <v>76</v>
      </c>
      <c r="E5" s="17" t="s">
        <v>77</v>
      </c>
      <c r="F5" s="178" t="s">
        <v>78</v>
      </c>
      <c r="G5" s="178" t="s">
        <v>78</v>
      </c>
      <c r="H5" s="178" t="s">
        <v>78</v>
      </c>
      <c r="I5" s="178" t="s">
        <v>78</v>
      </c>
      <c r="J5" s="178" t="s">
        <v>78</v>
      </c>
      <c r="K5" s="178" t="s">
        <v>78</v>
      </c>
      <c r="L5" s="178" t="s">
        <v>78</v>
      </c>
      <c r="M5" s="178" t="s">
        <v>78</v>
      </c>
      <c r="N5" s="178" t="s">
        <v>78</v>
      </c>
      <c r="O5" s="178" t="s">
        <v>78</v>
      </c>
      <c r="P5" s="178" t="s">
        <v>78</v>
      </c>
      <c r="Q5" s="179">
        <v>-40.26947637292465</v>
      </c>
      <c r="R5" s="179">
        <v>-25.339864498644982</v>
      </c>
      <c r="S5" s="179">
        <v>-23.14</v>
      </c>
      <c r="T5" s="179">
        <v>0.26999999999999957</v>
      </c>
      <c r="U5" s="179">
        <v>0.80999999999999872</v>
      </c>
      <c r="V5" s="179">
        <v>1.3499999999999981</v>
      </c>
      <c r="W5" s="179">
        <v>1.889999999999997</v>
      </c>
      <c r="X5" s="179">
        <v>2.6999999999999962</v>
      </c>
      <c r="Y5" s="179">
        <v>3.285200000000001</v>
      </c>
      <c r="Z5" s="179">
        <v>3.8704000000000018</v>
      </c>
      <c r="AA5" s="179">
        <v>4.4556000000000084</v>
      </c>
      <c r="AB5" s="179">
        <v>5.0408000000000008</v>
      </c>
      <c r="AC5" s="179">
        <v>5.6260000000000083</v>
      </c>
      <c r="AD5" s="176"/>
      <c r="AE5" s="176" t="str">
        <f t="shared" si="0"/>
        <v>ANHOUT3_17_01_PR24</v>
      </c>
    </row>
    <row r="6" spans="1:31" x14ac:dyDescent="0.45">
      <c r="A6" s="17" t="s">
        <v>73</v>
      </c>
      <c r="B6" s="17" t="s">
        <v>83</v>
      </c>
      <c r="C6" s="17" t="s">
        <v>84</v>
      </c>
      <c r="D6" s="17" t="s">
        <v>76</v>
      </c>
      <c r="E6" s="17" t="s">
        <v>77</v>
      </c>
      <c r="F6" s="178" t="s">
        <v>78</v>
      </c>
      <c r="G6" s="178" t="s">
        <v>78</v>
      </c>
      <c r="H6" s="178" t="s">
        <v>78</v>
      </c>
      <c r="I6" s="178" t="s">
        <v>78</v>
      </c>
      <c r="J6" s="178" t="s">
        <v>78</v>
      </c>
      <c r="K6" s="178" t="s">
        <v>78</v>
      </c>
      <c r="L6" s="178" t="s">
        <v>78</v>
      </c>
      <c r="M6" s="180">
        <v>5074</v>
      </c>
      <c r="N6" s="180">
        <v>15257</v>
      </c>
      <c r="O6" s="180">
        <v>17428</v>
      </c>
      <c r="P6" s="180">
        <v>21351</v>
      </c>
      <c r="Q6" s="180">
        <v>16082</v>
      </c>
      <c r="R6" s="180">
        <v>32767</v>
      </c>
      <c r="S6" s="180">
        <v>29520</v>
      </c>
      <c r="T6" s="180">
        <v>30792.258000000002</v>
      </c>
      <c r="U6" s="180">
        <v>29736.774000000001</v>
      </c>
      <c r="V6" s="180">
        <v>28681.29</v>
      </c>
      <c r="W6" s="180">
        <v>27625.806</v>
      </c>
      <c r="X6" s="180">
        <v>26042.58</v>
      </c>
      <c r="Y6" s="180">
        <v>24897.050999999999</v>
      </c>
      <c r="Z6" s="180">
        <v>23751.522000000001</v>
      </c>
      <c r="AA6" s="180">
        <v>22605.992999999991</v>
      </c>
      <c r="AB6" s="180">
        <v>21460.464</v>
      </c>
      <c r="AC6" s="180">
        <v>20314.93499999999</v>
      </c>
      <c r="AD6" s="176"/>
      <c r="AE6" s="176" t="str">
        <f t="shared" si="0"/>
        <v>ANHOUT5_10_A_PR24</v>
      </c>
    </row>
    <row r="7" spans="1:31" x14ac:dyDescent="0.45">
      <c r="A7" s="17" t="s">
        <v>73</v>
      </c>
      <c r="B7" s="17" t="s">
        <v>85</v>
      </c>
      <c r="C7" s="17" t="s">
        <v>86</v>
      </c>
      <c r="D7" s="17" t="s">
        <v>76</v>
      </c>
      <c r="E7" s="17" t="s">
        <v>77</v>
      </c>
      <c r="F7" s="178" t="s">
        <v>78</v>
      </c>
      <c r="G7" s="178" t="s">
        <v>78</v>
      </c>
      <c r="H7" s="178" t="s">
        <v>78</v>
      </c>
      <c r="I7" s="178" t="s">
        <v>78</v>
      </c>
      <c r="J7" s="178" t="s">
        <v>78</v>
      </c>
      <c r="K7" s="178" t="s">
        <v>78</v>
      </c>
      <c r="L7" s="178" t="s">
        <v>78</v>
      </c>
      <c r="M7" s="180">
        <v>1629</v>
      </c>
      <c r="N7" s="180">
        <v>1646</v>
      </c>
      <c r="O7" s="180">
        <v>1617</v>
      </c>
      <c r="P7" s="180">
        <v>1622</v>
      </c>
      <c r="Q7" s="180">
        <v>1566</v>
      </c>
      <c r="R7" s="180">
        <v>1476</v>
      </c>
      <c r="S7" s="180">
        <v>1476</v>
      </c>
      <c r="T7" s="180">
        <v>1566</v>
      </c>
      <c r="U7" s="180">
        <v>1566</v>
      </c>
      <c r="V7" s="180">
        <v>1566</v>
      </c>
      <c r="W7" s="180">
        <v>1566</v>
      </c>
      <c r="X7" s="180">
        <v>1566</v>
      </c>
      <c r="Y7" s="180">
        <v>1566</v>
      </c>
      <c r="Z7" s="180">
        <v>1566</v>
      </c>
      <c r="AA7" s="180">
        <v>1566</v>
      </c>
      <c r="AB7" s="180">
        <v>1566</v>
      </c>
      <c r="AC7" s="180">
        <v>1566</v>
      </c>
      <c r="AD7" s="176"/>
      <c r="AE7" s="176" t="str">
        <f t="shared" si="0"/>
        <v>ANHOUT5_10_B_PR24</v>
      </c>
    </row>
    <row r="8" spans="1:31" x14ac:dyDescent="0.45">
      <c r="A8" s="17" t="s">
        <v>73</v>
      </c>
      <c r="B8" s="17" t="s">
        <v>87</v>
      </c>
      <c r="C8" s="17" t="s">
        <v>88</v>
      </c>
      <c r="D8" s="17" t="s">
        <v>76</v>
      </c>
      <c r="E8" s="17" t="s">
        <v>77</v>
      </c>
      <c r="F8" s="178" t="s">
        <v>78</v>
      </c>
      <c r="G8" s="178" t="s">
        <v>78</v>
      </c>
      <c r="H8" s="178" t="s">
        <v>78</v>
      </c>
      <c r="I8" s="178" t="s">
        <v>78</v>
      </c>
      <c r="J8" s="178" t="s">
        <v>78</v>
      </c>
      <c r="K8" s="178" t="s">
        <v>78</v>
      </c>
      <c r="L8" s="178" t="s">
        <v>78</v>
      </c>
      <c r="M8" s="180">
        <v>3.114794352363413</v>
      </c>
      <c r="N8" s="180">
        <v>9.2691373025516395</v>
      </c>
      <c r="O8" s="180">
        <v>10.777983920841059</v>
      </c>
      <c r="P8" s="180">
        <v>13.163378545006159</v>
      </c>
      <c r="Q8" s="180">
        <v>10.26947637292465</v>
      </c>
      <c r="R8" s="180">
        <v>22.199864498644981</v>
      </c>
      <c r="S8" s="180">
        <v>20</v>
      </c>
      <c r="T8" s="180">
        <v>19.663</v>
      </c>
      <c r="U8" s="180">
        <v>18.989000000000001</v>
      </c>
      <c r="V8" s="180">
        <v>18.315000000000001</v>
      </c>
      <c r="W8" s="180">
        <v>17.640999999999998</v>
      </c>
      <c r="X8" s="180">
        <v>16.63</v>
      </c>
      <c r="Y8" s="180">
        <v>15.8985</v>
      </c>
      <c r="Z8" s="180">
        <v>15.167</v>
      </c>
      <c r="AA8" s="180">
        <v>14.43549999999999</v>
      </c>
      <c r="AB8" s="180">
        <v>13.704000000000001</v>
      </c>
      <c r="AC8" s="180">
        <v>12.972499999999989</v>
      </c>
      <c r="AD8" s="176"/>
      <c r="AE8" s="176" t="str">
        <f t="shared" si="0"/>
        <v>ANHOUT5_10_C_PR24</v>
      </c>
    </row>
    <row r="9" spans="1:31" x14ac:dyDescent="0.45">
      <c r="A9" s="17" t="s">
        <v>73</v>
      </c>
      <c r="B9" s="17" t="s">
        <v>89</v>
      </c>
      <c r="C9" s="17" t="s">
        <v>90</v>
      </c>
      <c r="D9" s="17" t="s">
        <v>91</v>
      </c>
      <c r="E9" s="17" t="s">
        <v>77</v>
      </c>
      <c r="F9" s="178" t="s">
        <v>78</v>
      </c>
      <c r="G9" s="178" t="s">
        <v>78</v>
      </c>
      <c r="H9" s="178" t="s">
        <v>78</v>
      </c>
      <c r="I9" s="178" t="s">
        <v>78</v>
      </c>
      <c r="J9" s="178" t="s">
        <v>78</v>
      </c>
      <c r="K9" s="178" t="s">
        <v>78</v>
      </c>
      <c r="L9" s="178" t="s">
        <v>78</v>
      </c>
      <c r="M9" s="181">
        <v>0.09</v>
      </c>
      <c r="N9" s="181">
        <v>0.28000000000000003</v>
      </c>
      <c r="O9" s="181">
        <v>0.45</v>
      </c>
      <c r="P9" s="181">
        <v>0.54</v>
      </c>
      <c r="Q9" s="181">
        <v>0.7</v>
      </c>
      <c r="R9" s="181">
        <v>0.96860000000000002</v>
      </c>
      <c r="S9" s="181">
        <v>0.96860000000000002</v>
      </c>
      <c r="T9" s="181">
        <v>1</v>
      </c>
      <c r="U9" s="181">
        <v>1</v>
      </c>
      <c r="V9" s="181">
        <v>1</v>
      </c>
      <c r="W9" s="181">
        <v>1</v>
      </c>
      <c r="X9" s="181">
        <v>1</v>
      </c>
      <c r="Y9" s="181">
        <v>1</v>
      </c>
      <c r="Z9" s="181">
        <v>1</v>
      </c>
      <c r="AA9" s="181">
        <v>1</v>
      </c>
      <c r="AB9" s="181">
        <v>1</v>
      </c>
      <c r="AC9" s="181">
        <v>1</v>
      </c>
      <c r="AD9" s="176"/>
      <c r="AE9" s="176" t="str">
        <f t="shared" si="0"/>
        <v>ANHOUT5_10_D_PR24</v>
      </c>
    </row>
    <row r="10" spans="1:31" x14ac:dyDescent="0.45">
      <c r="A10" s="17" t="s">
        <v>73</v>
      </c>
      <c r="B10" s="17" t="s">
        <v>92</v>
      </c>
      <c r="C10" s="17" t="s">
        <v>93</v>
      </c>
      <c r="D10" s="17" t="s">
        <v>76</v>
      </c>
      <c r="E10" s="17" t="s">
        <v>77</v>
      </c>
      <c r="F10" s="179">
        <v>100</v>
      </c>
      <c r="G10" s="179">
        <v>100</v>
      </c>
      <c r="H10" s="179">
        <v>100</v>
      </c>
      <c r="I10" s="179">
        <v>100</v>
      </c>
      <c r="J10" s="179">
        <v>100</v>
      </c>
      <c r="K10" s="179">
        <v>100</v>
      </c>
      <c r="L10" s="179">
        <v>100</v>
      </c>
      <c r="M10" s="179">
        <v>91</v>
      </c>
      <c r="N10" s="179">
        <v>72</v>
      </c>
      <c r="O10" s="179">
        <v>55.000000000000007</v>
      </c>
      <c r="P10" s="179">
        <v>46</v>
      </c>
      <c r="Q10" s="179">
        <v>30</v>
      </c>
      <c r="R10" s="179">
        <v>3.1399999999999979</v>
      </c>
      <c r="S10" s="179">
        <v>3.1399999999999979</v>
      </c>
      <c r="T10" s="179">
        <v>0</v>
      </c>
      <c r="U10" s="179">
        <v>0</v>
      </c>
      <c r="V10" s="179">
        <v>0</v>
      </c>
      <c r="W10" s="179">
        <v>0</v>
      </c>
      <c r="X10" s="179">
        <v>0</v>
      </c>
      <c r="Y10" s="179">
        <v>0</v>
      </c>
      <c r="Z10" s="179">
        <v>0</v>
      </c>
      <c r="AA10" s="179">
        <v>0</v>
      </c>
      <c r="AB10" s="179">
        <v>0</v>
      </c>
      <c r="AC10" s="179">
        <v>0</v>
      </c>
      <c r="AD10" s="176"/>
      <c r="AE10" s="176" t="str">
        <f t="shared" si="0"/>
        <v>ANHOUT5_10_E_PR24</v>
      </c>
    </row>
    <row r="11" spans="1:31" x14ac:dyDescent="0.45">
      <c r="A11" s="17" t="s">
        <v>94</v>
      </c>
      <c r="B11" s="17" t="s">
        <v>74</v>
      </c>
      <c r="C11" s="17" t="s">
        <v>75</v>
      </c>
      <c r="D11" s="17" t="s">
        <v>76</v>
      </c>
      <c r="E11" s="17" t="s">
        <v>77</v>
      </c>
      <c r="F11" s="178" t="s">
        <v>78</v>
      </c>
      <c r="G11" s="178" t="s">
        <v>78</v>
      </c>
      <c r="H11" s="178" t="s">
        <v>78</v>
      </c>
      <c r="I11" s="178" t="s">
        <v>78</v>
      </c>
      <c r="J11" s="178" t="s">
        <v>78</v>
      </c>
      <c r="K11" s="178" t="s">
        <v>78</v>
      </c>
      <c r="L11" s="179">
        <v>36.219526627218926</v>
      </c>
      <c r="M11" s="179">
        <v>41.285496183206106</v>
      </c>
      <c r="N11" s="179">
        <v>49.773219373219362</v>
      </c>
      <c r="O11" s="179">
        <v>57.701324503311255</v>
      </c>
      <c r="P11" s="179">
        <v>48.76807958477508</v>
      </c>
      <c r="Q11" s="179">
        <v>43.317843388960199</v>
      </c>
      <c r="R11" s="179">
        <v>58.398784722222224</v>
      </c>
      <c r="S11" s="179">
        <v>49.933593750000007</v>
      </c>
      <c r="T11" s="179">
        <v>44.93359375</v>
      </c>
      <c r="U11" s="179">
        <v>44.380208333333336</v>
      </c>
      <c r="V11" s="179">
        <v>42.168402777777779</v>
      </c>
      <c r="W11" s="179">
        <v>38.020833333333336</v>
      </c>
      <c r="X11" s="179">
        <v>33.873263888888886</v>
      </c>
      <c r="Y11" s="179">
        <v>31.703125</v>
      </c>
      <c r="Z11" s="179">
        <v>29.532986111111111</v>
      </c>
      <c r="AA11" s="179">
        <v>27.362847222222221</v>
      </c>
      <c r="AB11" s="179">
        <v>25.192708333333332</v>
      </c>
      <c r="AC11" s="179">
        <v>24.963541666666668</v>
      </c>
      <c r="AD11" s="176"/>
      <c r="AE11" s="176" t="str">
        <f t="shared" si="0"/>
        <v>WSHOUT5_10_PR24</v>
      </c>
    </row>
    <row r="12" spans="1:31" x14ac:dyDescent="0.45">
      <c r="A12" s="17" t="s">
        <v>94</v>
      </c>
      <c r="B12" s="17" t="s">
        <v>79</v>
      </c>
      <c r="C12" s="17" t="s">
        <v>80</v>
      </c>
      <c r="D12" s="17" t="s">
        <v>76</v>
      </c>
      <c r="E12" s="17" t="s">
        <v>77</v>
      </c>
      <c r="F12" s="178" t="s">
        <v>78</v>
      </c>
      <c r="G12" s="178" t="s">
        <v>78</v>
      </c>
      <c r="H12" s="178" t="s">
        <v>78</v>
      </c>
      <c r="I12" s="178" t="s">
        <v>78</v>
      </c>
      <c r="J12" s="178" t="s">
        <v>78</v>
      </c>
      <c r="K12" s="178" t="s">
        <v>78</v>
      </c>
      <c r="L12" s="178" t="s">
        <v>78</v>
      </c>
      <c r="M12" s="178" t="s">
        <v>78</v>
      </c>
      <c r="N12" s="178" t="s">
        <v>78</v>
      </c>
      <c r="O12" s="178" t="s">
        <v>78</v>
      </c>
      <c r="P12" s="178" t="s">
        <v>78</v>
      </c>
      <c r="Q12" s="179">
        <v>43.476493339063168</v>
      </c>
      <c r="R12" s="179">
        <v>50.52508680555556</v>
      </c>
      <c r="S12" s="179">
        <v>49.240885416666671</v>
      </c>
      <c r="T12" s="179">
        <v>44.93359375</v>
      </c>
      <c r="U12" s="179">
        <v>44.93359375</v>
      </c>
      <c r="V12" s="179">
        <v>43.93359375</v>
      </c>
      <c r="W12" s="179">
        <v>41.93359375</v>
      </c>
      <c r="X12" s="179">
        <v>39.833593749999999</v>
      </c>
      <c r="Y12" s="179">
        <v>37.663125000000001</v>
      </c>
      <c r="Z12" s="179">
        <v>35.492986111111108</v>
      </c>
      <c r="AA12" s="179">
        <v>33.322847222222222</v>
      </c>
      <c r="AB12" s="179">
        <v>31.152708333333329</v>
      </c>
      <c r="AC12" s="179">
        <v>30.923541666666669</v>
      </c>
      <c r="AD12" s="176"/>
      <c r="AE12" s="176" t="str">
        <f t="shared" si="0"/>
        <v>WSHOUT2_17_PR24</v>
      </c>
    </row>
    <row r="13" spans="1:31" x14ac:dyDescent="0.45">
      <c r="A13" s="17" t="s">
        <v>94</v>
      </c>
      <c r="B13" s="17" t="s">
        <v>81</v>
      </c>
      <c r="C13" s="17" t="s">
        <v>82</v>
      </c>
      <c r="D13" s="17" t="s">
        <v>76</v>
      </c>
      <c r="E13" s="17" t="s">
        <v>77</v>
      </c>
      <c r="F13" s="178" t="s">
        <v>78</v>
      </c>
      <c r="G13" s="178" t="s">
        <v>78</v>
      </c>
      <c r="H13" s="178" t="s">
        <v>78</v>
      </c>
      <c r="I13" s="178" t="s">
        <v>78</v>
      </c>
      <c r="J13" s="178" t="s">
        <v>78</v>
      </c>
      <c r="K13" s="178" t="s">
        <v>78</v>
      </c>
      <c r="L13" s="178" t="s">
        <v>78</v>
      </c>
      <c r="M13" s="178" t="s">
        <v>78</v>
      </c>
      <c r="N13" s="178" t="s">
        <v>78</v>
      </c>
      <c r="O13" s="178" t="s">
        <v>78</v>
      </c>
      <c r="P13" s="178" t="s">
        <v>78</v>
      </c>
      <c r="Q13" s="179">
        <v>0.1586499501029692</v>
      </c>
      <c r="R13" s="179">
        <v>-7.8736979166666643</v>
      </c>
      <c r="S13" s="179">
        <v>-0.6927083333333357</v>
      </c>
      <c r="T13" s="179">
        <v>0</v>
      </c>
      <c r="U13" s="179">
        <v>0.5533854166666643</v>
      </c>
      <c r="V13" s="179">
        <v>1.765190972222221</v>
      </c>
      <c r="W13" s="179">
        <v>3.9127604166666639</v>
      </c>
      <c r="X13" s="179">
        <v>5.9603298611111128</v>
      </c>
      <c r="Y13" s="179">
        <v>5.9600000000000009</v>
      </c>
      <c r="Z13" s="179">
        <v>5.9599999999999973</v>
      </c>
      <c r="AA13" s="179">
        <v>5.9600000000000009</v>
      </c>
      <c r="AB13" s="179">
        <v>5.9599999999999973</v>
      </c>
      <c r="AC13" s="179">
        <v>5.9600000000000009</v>
      </c>
      <c r="AD13" s="176"/>
      <c r="AE13" s="176" t="str">
        <f t="shared" si="0"/>
        <v>WSHOUT3_17_01_PR24</v>
      </c>
    </row>
    <row r="14" spans="1:31" x14ac:dyDescent="0.45">
      <c r="A14" s="17" t="s">
        <v>94</v>
      </c>
      <c r="B14" s="17" t="s">
        <v>83</v>
      </c>
      <c r="C14" s="17" t="s">
        <v>84</v>
      </c>
      <c r="D14" s="17" t="s">
        <v>76</v>
      </c>
      <c r="E14" s="17" t="s">
        <v>77</v>
      </c>
      <c r="F14" s="178" t="s">
        <v>78</v>
      </c>
      <c r="G14" s="178" t="s">
        <v>78</v>
      </c>
      <c r="H14" s="178" t="s">
        <v>78</v>
      </c>
      <c r="I14" s="178" t="s">
        <v>78</v>
      </c>
      <c r="J14" s="178" t="s">
        <v>78</v>
      </c>
      <c r="K14" s="178" t="s">
        <v>78</v>
      </c>
      <c r="L14" s="180">
        <v>30237</v>
      </c>
      <c r="M14" s="180">
        <v>50270</v>
      </c>
      <c r="N14" s="180">
        <v>76120</v>
      </c>
      <c r="O14" s="180">
        <v>108451</v>
      </c>
      <c r="P14" s="180">
        <v>97955</v>
      </c>
      <c r="Q14" s="180">
        <v>86277</v>
      </c>
      <c r="R14" s="180">
        <v>121418</v>
      </c>
      <c r="S14" s="180">
        <v>103527</v>
      </c>
      <c r="T14" s="180">
        <v>103527</v>
      </c>
      <c r="U14" s="180">
        <v>102252</v>
      </c>
      <c r="V14" s="180">
        <v>97156</v>
      </c>
      <c r="W14" s="180">
        <v>87600</v>
      </c>
      <c r="X14" s="180">
        <v>78044</v>
      </c>
      <c r="Y14" s="180">
        <v>73044</v>
      </c>
      <c r="Z14" s="180">
        <v>68044</v>
      </c>
      <c r="AA14" s="180">
        <v>63044</v>
      </c>
      <c r="AB14" s="180">
        <v>58044</v>
      </c>
      <c r="AC14" s="180">
        <v>57516</v>
      </c>
      <c r="AD14" s="176"/>
      <c r="AE14" s="176" t="str">
        <f t="shared" si="0"/>
        <v>WSHOUT5_10_A_PR24</v>
      </c>
    </row>
    <row r="15" spans="1:31" x14ac:dyDescent="0.45">
      <c r="A15" s="17" t="s">
        <v>94</v>
      </c>
      <c r="B15" s="17" t="s">
        <v>85</v>
      </c>
      <c r="C15" s="17" t="s">
        <v>86</v>
      </c>
      <c r="D15" s="17" t="s">
        <v>76</v>
      </c>
      <c r="E15" s="17" t="s">
        <v>77</v>
      </c>
      <c r="F15" s="178" t="s">
        <v>78</v>
      </c>
      <c r="G15" s="178" t="s">
        <v>78</v>
      </c>
      <c r="H15" s="178" t="s">
        <v>78</v>
      </c>
      <c r="I15" s="178" t="s">
        <v>78</v>
      </c>
      <c r="J15" s="178" t="s">
        <v>78</v>
      </c>
      <c r="K15" s="178" t="s">
        <v>78</v>
      </c>
      <c r="L15" s="180">
        <v>1014</v>
      </c>
      <c r="M15" s="180">
        <v>1441</v>
      </c>
      <c r="N15" s="180">
        <v>1755</v>
      </c>
      <c r="O15" s="180">
        <v>2114</v>
      </c>
      <c r="P15" s="180">
        <v>2312</v>
      </c>
      <c r="Q15" s="180">
        <v>2337</v>
      </c>
      <c r="R15" s="180">
        <v>2304</v>
      </c>
      <c r="S15" s="180">
        <v>2304</v>
      </c>
      <c r="T15" s="180">
        <v>2304</v>
      </c>
      <c r="U15" s="180">
        <v>2304</v>
      </c>
      <c r="V15" s="180">
        <v>2304</v>
      </c>
      <c r="W15" s="180">
        <v>2304</v>
      </c>
      <c r="X15" s="180">
        <v>2304</v>
      </c>
      <c r="Y15" s="180">
        <v>2304</v>
      </c>
      <c r="Z15" s="180">
        <v>2304</v>
      </c>
      <c r="AA15" s="180">
        <v>2304</v>
      </c>
      <c r="AB15" s="180">
        <v>2304</v>
      </c>
      <c r="AC15" s="180">
        <v>2304</v>
      </c>
      <c r="AD15" s="176"/>
      <c r="AE15" s="176" t="str">
        <f t="shared" si="0"/>
        <v>WSHOUT5_10_B_PR24</v>
      </c>
    </row>
    <row r="16" spans="1:31" x14ac:dyDescent="0.45">
      <c r="A16" s="17" t="s">
        <v>94</v>
      </c>
      <c r="B16" s="17" t="s">
        <v>87</v>
      </c>
      <c r="C16" s="17" t="s">
        <v>88</v>
      </c>
      <c r="D16" s="17" t="s">
        <v>76</v>
      </c>
      <c r="E16" s="17" t="s">
        <v>77</v>
      </c>
      <c r="F16" s="178" t="s">
        <v>78</v>
      </c>
      <c r="G16" s="178" t="s">
        <v>78</v>
      </c>
      <c r="H16" s="178" t="s">
        <v>78</v>
      </c>
      <c r="I16" s="178" t="s">
        <v>78</v>
      </c>
      <c r="J16" s="178" t="s">
        <v>78</v>
      </c>
      <c r="K16" s="178" t="s">
        <v>78</v>
      </c>
      <c r="L16" s="180">
        <v>29.819526627218931</v>
      </c>
      <c r="M16" s="180">
        <v>34.885496183206108</v>
      </c>
      <c r="N16" s="180">
        <v>43.373219373219371</v>
      </c>
      <c r="O16" s="180">
        <v>51.301324503311257</v>
      </c>
      <c r="P16" s="180">
        <v>42.368079584775089</v>
      </c>
      <c r="Q16" s="180">
        <v>36.917843388960208</v>
      </c>
      <c r="R16" s="180">
        <v>52.698784722222221</v>
      </c>
      <c r="S16" s="180">
        <v>44.93359375</v>
      </c>
      <c r="T16" s="180">
        <v>44.93359375</v>
      </c>
      <c r="U16" s="180">
        <v>44.380208333333343</v>
      </c>
      <c r="V16" s="180">
        <v>42.168402777777779</v>
      </c>
      <c r="W16" s="180">
        <v>38.020833333333343</v>
      </c>
      <c r="X16" s="180">
        <v>33.873263888888893</v>
      </c>
      <c r="Y16" s="180">
        <v>31.703125</v>
      </c>
      <c r="Z16" s="180">
        <v>29.532986111111111</v>
      </c>
      <c r="AA16" s="180">
        <v>27.362847222222221</v>
      </c>
      <c r="AB16" s="180">
        <v>25.192708333333329</v>
      </c>
      <c r="AC16" s="180">
        <v>24.963541666666671</v>
      </c>
      <c r="AD16" s="176"/>
      <c r="AE16" s="176" t="str">
        <f t="shared" si="0"/>
        <v>WSHOUT5_10_C_PR24</v>
      </c>
    </row>
    <row r="17" spans="1:31" x14ac:dyDescent="0.45">
      <c r="A17" s="17" t="s">
        <v>94</v>
      </c>
      <c r="B17" s="17" t="s">
        <v>89</v>
      </c>
      <c r="C17" s="17" t="s">
        <v>90</v>
      </c>
      <c r="D17" s="17" t="s">
        <v>91</v>
      </c>
      <c r="E17" s="17" t="s">
        <v>77</v>
      </c>
      <c r="F17" s="181">
        <v>1</v>
      </c>
      <c r="G17" s="181">
        <v>1</v>
      </c>
      <c r="H17" s="181">
        <v>1</v>
      </c>
      <c r="I17" s="181">
        <v>1</v>
      </c>
      <c r="J17" s="181">
        <v>1</v>
      </c>
      <c r="K17" s="181">
        <v>1</v>
      </c>
      <c r="L17" s="181">
        <v>0.93600000000000005</v>
      </c>
      <c r="M17" s="181">
        <v>0.93600000000000005</v>
      </c>
      <c r="N17" s="181">
        <v>0.93600000000000005</v>
      </c>
      <c r="O17" s="181">
        <v>0.93600000000000005</v>
      </c>
      <c r="P17" s="181">
        <v>0.93600000000000005</v>
      </c>
      <c r="Q17" s="181">
        <v>0.93600000000000005</v>
      </c>
      <c r="R17" s="181">
        <v>0.94299999999999995</v>
      </c>
      <c r="S17" s="181">
        <v>0.95</v>
      </c>
      <c r="T17" s="181">
        <v>1</v>
      </c>
      <c r="U17" s="181">
        <v>1</v>
      </c>
      <c r="V17" s="181">
        <v>1</v>
      </c>
      <c r="W17" s="181">
        <v>1</v>
      </c>
      <c r="X17" s="181">
        <v>1</v>
      </c>
      <c r="Y17" s="181">
        <v>1</v>
      </c>
      <c r="Z17" s="181">
        <v>1</v>
      </c>
      <c r="AA17" s="181">
        <v>1</v>
      </c>
      <c r="AB17" s="181">
        <v>1</v>
      </c>
      <c r="AC17" s="181">
        <v>1</v>
      </c>
      <c r="AD17" s="176"/>
      <c r="AE17" s="176" t="str">
        <f t="shared" si="0"/>
        <v>WSHOUT5_10_D_PR24</v>
      </c>
    </row>
    <row r="18" spans="1:31" x14ac:dyDescent="0.45">
      <c r="A18" s="17" t="s">
        <v>94</v>
      </c>
      <c r="B18" s="17" t="s">
        <v>92</v>
      </c>
      <c r="C18" s="17" t="s">
        <v>93</v>
      </c>
      <c r="D18" s="17" t="s">
        <v>76</v>
      </c>
      <c r="E18" s="17" t="s">
        <v>77</v>
      </c>
      <c r="F18" s="179">
        <v>0</v>
      </c>
      <c r="G18" s="179">
        <v>0</v>
      </c>
      <c r="H18" s="179">
        <v>0</v>
      </c>
      <c r="I18" s="179">
        <v>0</v>
      </c>
      <c r="J18" s="179">
        <v>0</v>
      </c>
      <c r="K18" s="179">
        <v>0</v>
      </c>
      <c r="L18" s="179">
        <v>6.399999999999995</v>
      </c>
      <c r="M18" s="179">
        <v>6.399999999999995</v>
      </c>
      <c r="N18" s="179">
        <v>6.399999999999995</v>
      </c>
      <c r="O18" s="179">
        <v>6.399999999999995</v>
      </c>
      <c r="P18" s="179">
        <v>6.399999999999995</v>
      </c>
      <c r="Q18" s="179">
        <v>6.399999999999995</v>
      </c>
      <c r="R18" s="179">
        <v>5.7000000000000046</v>
      </c>
      <c r="S18" s="179">
        <v>5.0000000000000044</v>
      </c>
      <c r="T18" s="179">
        <v>0</v>
      </c>
      <c r="U18" s="179">
        <v>0</v>
      </c>
      <c r="V18" s="179">
        <v>0</v>
      </c>
      <c r="W18" s="179">
        <v>0</v>
      </c>
      <c r="X18" s="179">
        <v>0</v>
      </c>
      <c r="Y18" s="179">
        <v>0</v>
      </c>
      <c r="Z18" s="179">
        <v>0</v>
      </c>
      <c r="AA18" s="179">
        <v>0</v>
      </c>
      <c r="AB18" s="179">
        <v>0</v>
      </c>
      <c r="AC18" s="179">
        <v>0</v>
      </c>
      <c r="AD18" s="176"/>
      <c r="AE18" s="176" t="str">
        <f t="shared" si="0"/>
        <v>WSHOUT5_10_E_PR24</v>
      </c>
    </row>
    <row r="19" spans="1:31" x14ac:dyDescent="0.45">
      <c r="A19" s="17" t="s">
        <v>95</v>
      </c>
      <c r="B19" s="17" t="s">
        <v>74</v>
      </c>
      <c r="C19" s="17" t="s">
        <v>75</v>
      </c>
      <c r="D19" s="17" t="s">
        <v>76</v>
      </c>
      <c r="E19" s="17" t="s">
        <v>77</v>
      </c>
      <c r="F19" s="178" t="s">
        <v>78</v>
      </c>
      <c r="G19" s="178" t="s">
        <v>78</v>
      </c>
      <c r="H19" s="178" t="s">
        <v>78</v>
      </c>
      <c r="I19" s="178" t="s">
        <v>78</v>
      </c>
      <c r="J19" s="178" t="s">
        <v>78</v>
      </c>
      <c r="K19" s="178" t="s">
        <v>78</v>
      </c>
      <c r="L19" s="178" t="s">
        <v>78</v>
      </c>
      <c r="M19" s="178" t="s">
        <v>78</v>
      </c>
      <c r="N19" s="178" t="s">
        <v>78</v>
      </c>
      <c r="O19" s="179">
        <v>38.093396226415088</v>
      </c>
      <c r="P19" s="179">
        <v>50.79851851851852</v>
      </c>
      <c r="Q19" s="179">
        <v>41.80615384615384</v>
      </c>
      <c r="R19" s="179">
        <v>41.953703703703702</v>
      </c>
      <c r="S19" s="179">
        <v>39.722222222222221</v>
      </c>
      <c r="T19" s="179">
        <v>37.75925925925926</v>
      </c>
      <c r="U19" s="179">
        <v>35.777777777777779</v>
      </c>
      <c r="V19" s="179">
        <v>29.814814814814813</v>
      </c>
      <c r="W19" s="179">
        <v>25.925925925925927</v>
      </c>
      <c r="X19" s="179">
        <v>17.25925925925926</v>
      </c>
      <c r="Y19" s="179">
        <v>17.25925925925926</v>
      </c>
      <c r="Z19" s="179">
        <v>17.25925925925926</v>
      </c>
      <c r="AA19" s="179">
        <v>17.25925925925926</v>
      </c>
      <c r="AB19" s="179">
        <v>12.962962962962964</v>
      </c>
      <c r="AC19" s="179">
        <v>12.962962962962964</v>
      </c>
      <c r="AD19" s="176"/>
      <c r="AE19" s="176" t="str">
        <f t="shared" si="0"/>
        <v>HDDOUT5_10_PR24</v>
      </c>
    </row>
    <row r="20" spans="1:31" x14ac:dyDescent="0.45">
      <c r="A20" s="17" t="s">
        <v>95</v>
      </c>
      <c r="B20" s="17" t="s">
        <v>79</v>
      </c>
      <c r="C20" s="17" t="s">
        <v>80</v>
      </c>
      <c r="D20" s="17" t="s">
        <v>76</v>
      </c>
      <c r="E20" s="17" t="s">
        <v>77</v>
      </c>
      <c r="F20" s="178" t="s">
        <v>78</v>
      </c>
      <c r="G20" s="178" t="s">
        <v>78</v>
      </c>
      <c r="H20" s="178" t="s">
        <v>78</v>
      </c>
      <c r="I20" s="178" t="s">
        <v>78</v>
      </c>
      <c r="J20" s="178" t="s">
        <v>78</v>
      </c>
      <c r="K20" s="178" t="s">
        <v>78</v>
      </c>
      <c r="L20" s="178" t="s">
        <v>78</v>
      </c>
      <c r="M20" s="178" t="s">
        <v>78</v>
      </c>
      <c r="N20" s="178" t="s">
        <v>78</v>
      </c>
      <c r="O20" s="178" t="s">
        <v>78</v>
      </c>
      <c r="P20" s="178" t="s">
        <v>78</v>
      </c>
      <c r="Q20" s="179">
        <v>41.80615384615384</v>
      </c>
      <c r="R20" s="179">
        <v>40.230769230769234</v>
      </c>
      <c r="S20" s="179">
        <v>39.730769230769234</v>
      </c>
      <c r="T20" s="179">
        <v>38</v>
      </c>
      <c r="U20" s="179">
        <v>36</v>
      </c>
      <c r="V20" s="179">
        <v>34</v>
      </c>
      <c r="W20" s="179">
        <v>32</v>
      </c>
      <c r="X20" s="179">
        <v>29.81</v>
      </c>
      <c r="Y20" s="179">
        <v>29.8</v>
      </c>
      <c r="Z20" s="179">
        <v>29.8</v>
      </c>
      <c r="AA20" s="179">
        <v>29.8</v>
      </c>
      <c r="AB20" s="179">
        <v>29.8</v>
      </c>
      <c r="AC20" s="179">
        <v>29.8</v>
      </c>
      <c r="AD20" s="176"/>
      <c r="AE20" s="176" t="str">
        <f t="shared" si="0"/>
        <v>HDDOUT2_17_PR24</v>
      </c>
    </row>
    <row r="21" spans="1:31" x14ac:dyDescent="0.45">
      <c r="A21" s="17" t="s">
        <v>95</v>
      </c>
      <c r="B21" s="17" t="s">
        <v>81</v>
      </c>
      <c r="C21" s="17" t="s">
        <v>82</v>
      </c>
      <c r="D21" s="17" t="s">
        <v>76</v>
      </c>
      <c r="E21" s="17" t="s">
        <v>77</v>
      </c>
      <c r="F21" s="178" t="s">
        <v>78</v>
      </c>
      <c r="G21" s="178" t="s">
        <v>78</v>
      </c>
      <c r="H21" s="178" t="s">
        <v>78</v>
      </c>
      <c r="I21" s="178" t="s">
        <v>78</v>
      </c>
      <c r="J21" s="178" t="s">
        <v>78</v>
      </c>
      <c r="K21" s="178" t="s">
        <v>78</v>
      </c>
      <c r="L21" s="178" t="s">
        <v>78</v>
      </c>
      <c r="M21" s="178" t="s">
        <v>78</v>
      </c>
      <c r="N21" s="178" t="s">
        <v>78</v>
      </c>
      <c r="O21" s="178" t="s">
        <v>78</v>
      </c>
      <c r="P21" s="178" t="s">
        <v>78</v>
      </c>
      <c r="Q21" s="179">
        <v>0</v>
      </c>
      <c r="R21" s="179">
        <v>-1.722934472934504</v>
      </c>
      <c r="S21" s="179">
        <v>8.5470085470120694E-3</v>
      </c>
      <c r="T21" s="179">
        <v>0.24074074074074051</v>
      </c>
      <c r="U21" s="179">
        <v>0.2222222222222214</v>
      </c>
      <c r="V21" s="179">
        <v>4.1851851851851869</v>
      </c>
      <c r="W21" s="179">
        <v>6.0740740740740726</v>
      </c>
      <c r="X21" s="179">
        <v>12.550740740740739</v>
      </c>
      <c r="Y21" s="179">
        <v>12.540740740740739</v>
      </c>
      <c r="Z21" s="179">
        <v>12.540740740740739</v>
      </c>
      <c r="AA21" s="179">
        <v>12.540740740740739</v>
      </c>
      <c r="AB21" s="179">
        <v>16.837037037037039</v>
      </c>
      <c r="AC21" s="179">
        <v>16.837037037037039</v>
      </c>
      <c r="AD21" s="176"/>
      <c r="AE21" s="176" t="str">
        <f t="shared" si="0"/>
        <v>HDDOUT3_17_01_PR24</v>
      </c>
    </row>
    <row r="22" spans="1:31" x14ac:dyDescent="0.45">
      <c r="A22" s="17" t="s">
        <v>95</v>
      </c>
      <c r="B22" s="17" t="s">
        <v>83</v>
      </c>
      <c r="C22" s="17" t="s">
        <v>84</v>
      </c>
      <c r="D22" s="17" t="s">
        <v>76</v>
      </c>
      <c r="E22" s="17" t="s">
        <v>77</v>
      </c>
      <c r="F22" s="178" t="s">
        <v>78</v>
      </c>
      <c r="G22" s="178" t="s">
        <v>78</v>
      </c>
      <c r="H22" s="178" t="s">
        <v>78</v>
      </c>
      <c r="I22" s="178" t="s">
        <v>78</v>
      </c>
      <c r="J22" s="178" t="s">
        <v>78</v>
      </c>
      <c r="K22" s="178" t="s">
        <v>78</v>
      </c>
      <c r="L22" s="178" t="s">
        <v>78</v>
      </c>
      <c r="M22" s="178" t="s">
        <v>78</v>
      </c>
      <c r="N22" s="178" t="s">
        <v>78</v>
      </c>
      <c r="O22" s="180">
        <v>1269</v>
      </c>
      <c r="P22" s="180">
        <v>1675</v>
      </c>
      <c r="Q22" s="180">
        <v>1422</v>
      </c>
      <c r="R22" s="180">
        <v>1982</v>
      </c>
      <c r="S22" s="180">
        <v>2145</v>
      </c>
      <c r="T22" s="180">
        <v>2039</v>
      </c>
      <c r="U22" s="180">
        <v>1932</v>
      </c>
      <c r="V22" s="180">
        <v>1610</v>
      </c>
      <c r="W22" s="180">
        <v>1400</v>
      </c>
      <c r="X22" s="180">
        <v>932</v>
      </c>
      <c r="Y22" s="180">
        <v>932</v>
      </c>
      <c r="Z22" s="180">
        <v>932</v>
      </c>
      <c r="AA22" s="180">
        <v>932</v>
      </c>
      <c r="AB22" s="180">
        <v>700</v>
      </c>
      <c r="AC22" s="180">
        <v>700</v>
      </c>
      <c r="AD22" s="176"/>
      <c r="AE22" s="176" t="str">
        <f t="shared" si="0"/>
        <v>HDDOUT5_10_A_PR24</v>
      </c>
    </row>
    <row r="23" spans="1:31" x14ac:dyDescent="0.45">
      <c r="A23" s="17" t="s">
        <v>95</v>
      </c>
      <c r="B23" s="17" t="s">
        <v>85</v>
      </c>
      <c r="C23" s="17" t="s">
        <v>86</v>
      </c>
      <c r="D23" s="17" t="s">
        <v>76</v>
      </c>
      <c r="E23" s="17" t="s">
        <v>77</v>
      </c>
      <c r="F23" s="178" t="s">
        <v>78</v>
      </c>
      <c r="G23" s="178" t="s">
        <v>78</v>
      </c>
      <c r="H23" s="178" t="s">
        <v>78</v>
      </c>
      <c r="I23" s="178" t="s">
        <v>78</v>
      </c>
      <c r="J23" s="178" t="s">
        <v>78</v>
      </c>
      <c r="K23" s="178" t="s">
        <v>78</v>
      </c>
      <c r="L23" s="178" t="s">
        <v>78</v>
      </c>
      <c r="M23" s="178" t="s">
        <v>78</v>
      </c>
      <c r="N23" s="178" t="s">
        <v>78</v>
      </c>
      <c r="O23" s="180">
        <v>53</v>
      </c>
      <c r="P23" s="180">
        <v>54</v>
      </c>
      <c r="Q23" s="180">
        <v>52</v>
      </c>
      <c r="R23" s="180">
        <v>54</v>
      </c>
      <c r="S23" s="180">
        <v>54</v>
      </c>
      <c r="T23" s="180">
        <v>54</v>
      </c>
      <c r="U23" s="180">
        <v>54</v>
      </c>
      <c r="V23" s="180">
        <v>54</v>
      </c>
      <c r="W23" s="180">
        <v>54</v>
      </c>
      <c r="X23" s="180">
        <v>54</v>
      </c>
      <c r="Y23" s="180">
        <v>54</v>
      </c>
      <c r="Z23" s="180">
        <v>54</v>
      </c>
      <c r="AA23" s="180">
        <v>54</v>
      </c>
      <c r="AB23" s="180">
        <v>54</v>
      </c>
      <c r="AC23" s="180">
        <v>54</v>
      </c>
      <c r="AD23" s="176"/>
      <c r="AE23" s="176" t="str">
        <f t="shared" si="0"/>
        <v>HDDOUT5_10_B_PR24</v>
      </c>
    </row>
    <row r="24" spans="1:31" x14ac:dyDescent="0.45">
      <c r="A24" s="17" t="s">
        <v>95</v>
      </c>
      <c r="B24" s="17" t="s">
        <v>87</v>
      </c>
      <c r="C24" s="17" t="s">
        <v>88</v>
      </c>
      <c r="D24" s="17" t="s">
        <v>76</v>
      </c>
      <c r="E24" s="17" t="s">
        <v>77</v>
      </c>
      <c r="F24" s="178" t="s">
        <v>78</v>
      </c>
      <c r="G24" s="178" t="s">
        <v>78</v>
      </c>
      <c r="H24" s="178" t="s">
        <v>78</v>
      </c>
      <c r="I24" s="178" t="s">
        <v>78</v>
      </c>
      <c r="J24" s="178" t="s">
        <v>78</v>
      </c>
      <c r="K24" s="178" t="s">
        <v>78</v>
      </c>
      <c r="L24" s="178" t="s">
        <v>78</v>
      </c>
      <c r="M24" s="178" t="s">
        <v>78</v>
      </c>
      <c r="N24" s="178" t="s">
        <v>78</v>
      </c>
      <c r="O24" s="180">
        <v>23.943396226415089</v>
      </c>
      <c r="P24" s="180">
        <v>31.018518518518519</v>
      </c>
      <c r="Q24" s="180">
        <v>27.34615384615385</v>
      </c>
      <c r="R24" s="180">
        <v>36.703703703703702</v>
      </c>
      <c r="S24" s="180">
        <v>39.722222222222221</v>
      </c>
      <c r="T24" s="180">
        <v>37.75925925925926</v>
      </c>
      <c r="U24" s="180">
        <v>35.777777777777779</v>
      </c>
      <c r="V24" s="180">
        <v>29.81481481481481</v>
      </c>
      <c r="W24" s="180">
        <v>25.925925925925931</v>
      </c>
      <c r="X24" s="180">
        <v>17.25925925925926</v>
      </c>
      <c r="Y24" s="180">
        <v>17.25925925925926</v>
      </c>
      <c r="Z24" s="180">
        <v>17.25925925925926</v>
      </c>
      <c r="AA24" s="180">
        <v>17.25925925925926</v>
      </c>
      <c r="AB24" s="180">
        <v>12.96296296296296</v>
      </c>
      <c r="AC24" s="180">
        <v>12.96296296296296</v>
      </c>
      <c r="AD24" s="176"/>
      <c r="AE24" s="176" t="str">
        <f t="shared" si="0"/>
        <v>HDDOUT5_10_C_PR24</v>
      </c>
    </row>
    <row r="25" spans="1:31" x14ac:dyDescent="0.45">
      <c r="A25" s="17" t="s">
        <v>95</v>
      </c>
      <c r="B25" s="17" t="s">
        <v>89</v>
      </c>
      <c r="C25" s="17" t="s">
        <v>90</v>
      </c>
      <c r="D25" s="17" t="s">
        <v>91</v>
      </c>
      <c r="E25" s="17" t="s">
        <v>77</v>
      </c>
      <c r="F25" s="178" t="s">
        <v>78</v>
      </c>
      <c r="G25" s="178" t="s">
        <v>78</v>
      </c>
      <c r="H25" s="178" t="s">
        <v>78</v>
      </c>
      <c r="I25" s="178" t="s">
        <v>78</v>
      </c>
      <c r="J25" s="178" t="s">
        <v>78</v>
      </c>
      <c r="K25" s="178" t="s">
        <v>78</v>
      </c>
      <c r="L25" s="178" t="s">
        <v>78</v>
      </c>
      <c r="M25" s="178" t="s">
        <v>78</v>
      </c>
      <c r="N25" s="178" t="s">
        <v>78</v>
      </c>
      <c r="O25" s="181">
        <v>0.85850000000000004</v>
      </c>
      <c r="P25" s="181">
        <v>0.80220000000000002</v>
      </c>
      <c r="Q25" s="181">
        <v>0.85540000000000005</v>
      </c>
      <c r="R25" s="181">
        <v>0.94750000000000001</v>
      </c>
      <c r="S25" s="181">
        <v>1</v>
      </c>
      <c r="T25" s="181">
        <v>1</v>
      </c>
      <c r="U25" s="181">
        <v>1</v>
      </c>
      <c r="V25" s="181">
        <v>1</v>
      </c>
      <c r="W25" s="181">
        <v>1</v>
      </c>
      <c r="X25" s="181">
        <v>1</v>
      </c>
      <c r="Y25" s="181">
        <v>1</v>
      </c>
      <c r="Z25" s="181">
        <v>1</v>
      </c>
      <c r="AA25" s="181">
        <v>1</v>
      </c>
      <c r="AB25" s="181">
        <v>1</v>
      </c>
      <c r="AC25" s="181">
        <v>1</v>
      </c>
      <c r="AD25" s="176"/>
      <c r="AE25" s="176" t="str">
        <f t="shared" si="0"/>
        <v>HDDOUT5_10_D_PR24</v>
      </c>
    </row>
    <row r="26" spans="1:31" x14ac:dyDescent="0.45">
      <c r="A26" s="17" t="s">
        <v>95</v>
      </c>
      <c r="B26" s="17" t="s">
        <v>92</v>
      </c>
      <c r="C26" s="17" t="s">
        <v>93</v>
      </c>
      <c r="D26" s="17" t="s">
        <v>76</v>
      </c>
      <c r="E26" s="17" t="s">
        <v>77</v>
      </c>
      <c r="F26" s="179">
        <v>100</v>
      </c>
      <c r="G26" s="179">
        <v>100</v>
      </c>
      <c r="H26" s="179">
        <v>100</v>
      </c>
      <c r="I26" s="179">
        <v>100</v>
      </c>
      <c r="J26" s="179">
        <v>100</v>
      </c>
      <c r="K26" s="179">
        <v>100</v>
      </c>
      <c r="L26" s="179">
        <v>100</v>
      </c>
      <c r="M26" s="179">
        <v>100</v>
      </c>
      <c r="N26" s="179">
        <v>100</v>
      </c>
      <c r="O26" s="179">
        <v>14.15</v>
      </c>
      <c r="P26" s="179">
        <v>19.78</v>
      </c>
      <c r="Q26" s="179">
        <v>14.46</v>
      </c>
      <c r="R26" s="179">
        <v>5.2499999999999991</v>
      </c>
      <c r="S26" s="179">
        <v>0</v>
      </c>
      <c r="T26" s="179">
        <v>0</v>
      </c>
      <c r="U26" s="179">
        <v>0</v>
      </c>
      <c r="V26" s="179">
        <v>0</v>
      </c>
      <c r="W26" s="179">
        <v>0</v>
      </c>
      <c r="X26" s="179">
        <v>0</v>
      </c>
      <c r="Y26" s="179">
        <v>0</v>
      </c>
      <c r="Z26" s="179">
        <v>0</v>
      </c>
      <c r="AA26" s="179">
        <v>0</v>
      </c>
      <c r="AB26" s="179">
        <v>0</v>
      </c>
      <c r="AC26" s="179">
        <v>0</v>
      </c>
      <c r="AD26" s="176"/>
      <c r="AE26" s="176" t="str">
        <f t="shared" si="0"/>
        <v>HDDOUT5_10_E_PR24</v>
      </c>
    </row>
    <row r="27" spans="1:31" x14ac:dyDescent="0.45">
      <c r="A27" s="17" t="s">
        <v>96</v>
      </c>
      <c r="B27" s="17" t="s">
        <v>74</v>
      </c>
      <c r="C27" s="17" t="s">
        <v>75</v>
      </c>
      <c r="D27" s="17" t="s">
        <v>76</v>
      </c>
      <c r="E27" s="17" t="s">
        <v>77</v>
      </c>
      <c r="F27" s="178" t="s">
        <v>78</v>
      </c>
      <c r="G27" s="178" t="s">
        <v>78</v>
      </c>
      <c r="H27" s="178" t="s">
        <v>78</v>
      </c>
      <c r="I27" s="178" t="s">
        <v>78</v>
      </c>
      <c r="J27" s="178" t="s">
        <v>78</v>
      </c>
      <c r="K27" s="178" t="s">
        <v>78</v>
      </c>
      <c r="L27" s="179">
        <v>24.05857142857143</v>
      </c>
      <c r="M27" s="179">
        <v>20.01679170779861</v>
      </c>
      <c r="N27" s="179">
        <v>26.267793594306049</v>
      </c>
      <c r="O27" s="179">
        <v>26.339078947368421</v>
      </c>
      <c r="P27" s="179">
        <v>35.072067645181875</v>
      </c>
      <c r="Q27" s="179">
        <v>29.137851662404096</v>
      </c>
      <c r="R27" s="179">
        <v>36.127348242811507</v>
      </c>
      <c r="S27" s="179">
        <v>26.000000000000007</v>
      </c>
      <c r="T27" s="179">
        <v>19.32992327365729</v>
      </c>
      <c r="U27" s="179">
        <v>18.10997442455243</v>
      </c>
      <c r="V27" s="179">
        <v>16.739769820971865</v>
      </c>
      <c r="W27" s="179">
        <v>15.35997442455243</v>
      </c>
      <c r="X27" s="179">
        <v>14</v>
      </c>
      <c r="Y27" s="179">
        <v>14</v>
      </c>
      <c r="Z27" s="179">
        <v>14</v>
      </c>
      <c r="AA27" s="179">
        <v>13.058184143222507</v>
      </c>
      <c r="AB27" s="179">
        <v>11.742966751918159</v>
      </c>
      <c r="AC27" s="179">
        <v>10.428388746803069</v>
      </c>
      <c r="AD27" s="176"/>
      <c r="AE27" s="176" t="str">
        <f t="shared" si="0"/>
        <v>NESOUT5_10_PR24</v>
      </c>
    </row>
    <row r="28" spans="1:31" x14ac:dyDescent="0.45">
      <c r="A28" s="17" t="s">
        <v>96</v>
      </c>
      <c r="B28" s="17" t="s">
        <v>79</v>
      </c>
      <c r="C28" s="17" t="s">
        <v>80</v>
      </c>
      <c r="D28" s="17" t="s">
        <v>76</v>
      </c>
      <c r="E28" s="17" t="s">
        <v>77</v>
      </c>
      <c r="F28" s="178" t="s">
        <v>78</v>
      </c>
      <c r="G28" s="178" t="s">
        <v>78</v>
      </c>
      <c r="H28" s="178" t="s">
        <v>78</v>
      </c>
      <c r="I28" s="178" t="s">
        <v>78</v>
      </c>
      <c r="J28" s="178" t="s">
        <v>78</v>
      </c>
      <c r="K28" s="178" t="s">
        <v>78</v>
      </c>
      <c r="L28" s="178" t="s">
        <v>78</v>
      </c>
      <c r="M28" s="178" t="s">
        <v>78</v>
      </c>
      <c r="N28" s="178" t="s">
        <v>78</v>
      </c>
      <c r="O28" s="179">
        <v>26.339078947368421</v>
      </c>
      <c r="P28" s="179">
        <v>35.072067645181868</v>
      </c>
      <c r="Q28" s="179">
        <v>29.137851662404099</v>
      </c>
      <c r="R28" s="179">
        <v>36.127348242811507</v>
      </c>
      <c r="S28" s="179">
        <v>26.000000000000011</v>
      </c>
      <c r="T28" s="179">
        <v>20</v>
      </c>
      <c r="U28" s="179">
        <v>20</v>
      </c>
      <c r="V28" s="179">
        <v>20</v>
      </c>
      <c r="W28" s="179">
        <v>20</v>
      </c>
      <c r="X28" s="179">
        <v>20</v>
      </c>
      <c r="Y28" s="179">
        <v>20</v>
      </c>
      <c r="Z28" s="179">
        <v>20</v>
      </c>
      <c r="AA28" s="179">
        <v>20</v>
      </c>
      <c r="AB28" s="179">
        <v>20</v>
      </c>
      <c r="AC28" s="179">
        <v>20</v>
      </c>
      <c r="AD28" s="176"/>
      <c r="AE28" s="176" t="str">
        <f t="shared" si="0"/>
        <v>NESOUT2_17_PR24</v>
      </c>
    </row>
    <row r="29" spans="1:31" x14ac:dyDescent="0.45">
      <c r="A29" s="17" t="s">
        <v>96</v>
      </c>
      <c r="B29" s="17" t="s">
        <v>81</v>
      </c>
      <c r="C29" s="17" t="s">
        <v>82</v>
      </c>
      <c r="D29" s="17" t="s">
        <v>76</v>
      </c>
      <c r="E29" s="17" t="s">
        <v>77</v>
      </c>
      <c r="F29" s="178" t="s">
        <v>78</v>
      </c>
      <c r="G29" s="178" t="s">
        <v>78</v>
      </c>
      <c r="H29" s="178" t="s">
        <v>78</v>
      </c>
      <c r="I29" s="178" t="s">
        <v>78</v>
      </c>
      <c r="J29" s="178" t="s">
        <v>78</v>
      </c>
      <c r="K29" s="178" t="s">
        <v>78</v>
      </c>
      <c r="L29" s="178" t="s">
        <v>78</v>
      </c>
      <c r="M29" s="178" t="s">
        <v>78</v>
      </c>
      <c r="N29" s="178" t="s">
        <v>78</v>
      </c>
      <c r="O29" s="178" t="s">
        <v>78</v>
      </c>
      <c r="P29" s="178" t="s">
        <v>78</v>
      </c>
      <c r="Q29" s="179">
        <v>0</v>
      </c>
      <c r="R29" s="179">
        <v>0</v>
      </c>
      <c r="S29" s="179">
        <v>0</v>
      </c>
      <c r="T29" s="179">
        <v>0.67007672634271032</v>
      </c>
      <c r="U29" s="179">
        <v>1.8900255754475701</v>
      </c>
      <c r="V29" s="179">
        <v>3.2602301790281349</v>
      </c>
      <c r="W29" s="179">
        <v>4.6400255754475701</v>
      </c>
      <c r="X29" s="179">
        <v>6</v>
      </c>
      <c r="Y29" s="179">
        <v>6</v>
      </c>
      <c r="Z29" s="179">
        <v>6</v>
      </c>
      <c r="AA29" s="179">
        <v>6.9418158567774926</v>
      </c>
      <c r="AB29" s="179">
        <v>8.2570332480818411</v>
      </c>
      <c r="AC29" s="179">
        <v>9.5716112531969308</v>
      </c>
      <c r="AD29" s="176"/>
      <c r="AE29" s="176" t="str">
        <f t="shared" si="0"/>
        <v>NESOUT3_17_01_PR24</v>
      </c>
    </row>
    <row r="30" spans="1:31" x14ac:dyDescent="0.45">
      <c r="A30" s="17" t="s">
        <v>96</v>
      </c>
      <c r="B30" s="17" t="s">
        <v>83</v>
      </c>
      <c r="C30" s="17" t="s">
        <v>84</v>
      </c>
      <c r="D30" s="17" t="s">
        <v>76</v>
      </c>
      <c r="E30" s="17" t="s">
        <v>77</v>
      </c>
      <c r="F30" s="178" t="s">
        <v>78</v>
      </c>
      <c r="G30" s="178" t="s">
        <v>78</v>
      </c>
      <c r="H30" s="178" t="s">
        <v>78</v>
      </c>
      <c r="I30" s="178" t="s">
        <v>78</v>
      </c>
      <c r="J30" s="178" t="s">
        <v>78</v>
      </c>
      <c r="K30" s="178" t="s">
        <v>78</v>
      </c>
      <c r="L30" s="178" t="s">
        <v>78</v>
      </c>
      <c r="M30" s="178" t="s">
        <v>78</v>
      </c>
      <c r="N30" s="178" t="s">
        <v>78</v>
      </c>
      <c r="O30" s="180">
        <v>32937</v>
      </c>
      <c r="P30" s="180">
        <v>36483</v>
      </c>
      <c r="Q30" s="180">
        <v>29697</v>
      </c>
      <c r="R30" s="180">
        <v>46492</v>
      </c>
      <c r="S30" s="180">
        <v>31280</v>
      </c>
      <c r="T30" s="180">
        <v>30232</v>
      </c>
      <c r="U30" s="180">
        <v>28324</v>
      </c>
      <c r="V30" s="180">
        <v>26181</v>
      </c>
      <c r="W30" s="180">
        <v>24023</v>
      </c>
      <c r="X30" s="180">
        <v>21896</v>
      </c>
      <c r="Y30" s="180">
        <v>21896</v>
      </c>
      <c r="Z30" s="180">
        <v>21896</v>
      </c>
      <c r="AA30" s="180">
        <v>20423</v>
      </c>
      <c r="AB30" s="180">
        <v>18366</v>
      </c>
      <c r="AC30" s="180">
        <v>16310</v>
      </c>
      <c r="AD30" s="176"/>
      <c r="AE30" s="176" t="str">
        <f t="shared" si="0"/>
        <v>NESOUT5_10_A_PR24</v>
      </c>
    </row>
    <row r="31" spans="1:31" x14ac:dyDescent="0.45">
      <c r="A31" s="17" t="s">
        <v>96</v>
      </c>
      <c r="B31" s="17" t="s">
        <v>85</v>
      </c>
      <c r="C31" s="17" t="s">
        <v>86</v>
      </c>
      <c r="D31" s="17" t="s">
        <v>76</v>
      </c>
      <c r="E31" s="17" t="s">
        <v>77</v>
      </c>
      <c r="F31" s="178" t="s">
        <v>78</v>
      </c>
      <c r="G31" s="178" t="s">
        <v>78</v>
      </c>
      <c r="H31" s="178" t="s">
        <v>78</v>
      </c>
      <c r="I31" s="178" t="s">
        <v>78</v>
      </c>
      <c r="J31" s="178" t="s">
        <v>78</v>
      </c>
      <c r="K31" s="178" t="s">
        <v>78</v>
      </c>
      <c r="L31" s="178" t="s">
        <v>78</v>
      </c>
      <c r="M31" s="178" t="s">
        <v>78</v>
      </c>
      <c r="N31" s="178" t="s">
        <v>78</v>
      </c>
      <c r="O31" s="180">
        <v>1520</v>
      </c>
      <c r="P31" s="180">
        <v>1567</v>
      </c>
      <c r="Q31" s="180">
        <v>1564</v>
      </c>
      <c r="R31" s="180">
        <v>1565</v>
      </c>
      <c r="S31" s="180">
        <v>1564</v>
      </c>
      <c r="T31" s="180">
        <v>1564</v>
      </c>
      <c r="U31" s="180">
        <v>1564</v>
      </c>
      <c r="V31" s="180">
        <v>1564</v>
      </c>
      <c r="W31" s="180">
        <v>1564</v>
      </c>
      <c r="X31" s="180">
        <v>1564</v>
      </c>
      <c r="Y31" s="180">
        <v>1564</v>
      </c>
      <c r="Z31" s="180">
        <v>1564</v>
      </c>
      <c r="AA31" s="180">
        <v>1564</v>
      </c>
      <c r="AB31" s="180">
        <v>1564</v>
      </c>
      <c r="AC31" s="180">
        <v>1564</v>
      </c>
      <c r="AD31" s="176"/>
      <c r="AE31" s="176" t="str">
        <f t="shared" si="0"/>
        <v>NESOUT5_10_B_PR24</v>
      </c>
    </row>
    <row r="32" spans="1:31" x14ac:dyDescent="0.45">
      <c r="A32" s="17" t="s">
        <v>96</v>
      </c>
      <c r="B32" s="17" t="s">
        <v>87</v>
      </c>
      <c r="C32" s="17" t="s">
        <v>88</v>
      </c>
      <c r="D32" s="17" t="s">
        <v>76</v>
      </c>
      <c r="E32" s="17" t="s">
        <v>77</v>
      </c>
      <c r="F32" s="178" t="s">
        <v>78</v>
      </c>
      <c r="G32" s="178" t="s">
        <v>78</v>
      </c>
      <c r="H32" s="178" t="s">
        <v>78</v>
      </c>
      <c r="I32" s="178" t="s">
        <v>78</v>
      </c>
      <c r="J32" s="178" t="s">
        <v>78</v>
      </c>
      <c r="K32" s="178" t="s">
        <v>78</v>
      </c>
      <c r="L32" s="180">
        <v>17.37857142857143</v>
      </c>
      <c r="M32" s="180">
        <v>16.246791707798621</v>
      </c>
      <c r="N32" s="180">
        <v>24.017793594306049</v>
      </c>
      <c r="O32" s="180">
        <v>21.669078947368419</v>
      </c>
      <c r="P32" s="180">
        <v>23.282067645181879</v>
      </c>
      <c r="Q32" s="180">
        <v>18.98785166240409</v>
      </c>
      <c r="R32" s="180">
        <v>29.707348242811499</v>
      </c>
      <c r="S32" s="180">
        <v>20</v>
      </c>
      <c r="T32" s="180">
        <v>19.32992327365729</v>
      </c>
      <c r="U32" s="180">
        <v>18.10997442455243</v>
      </c>
      <c r="V32" s="180">
        <v>16.739769820971869</v>
      </c>
      <c r="W32" s="180">
        <v>15.35997442455243</v>
      </c>
      <c r="X32" s="180">
        <v>14</v>
      </c>
      <c r="Y32" s="180">
        <v>14</v>
      </c>
      <c r="Z32" s="180">
        <v>14</v>
      </c>
      <c r="AA32" s="180">
        <v>13.05818414322251</v>
      </c>
      <c r="AB32" s="180">
        <v>11.742966751918161</v>
      </c>
      <c r="AC32" s="180">
        <v>10.428388746803069</v>
      </c>
      <c r="AD32" s="176"/>
      <c r="AE32" s="176" t="str">
        <f t="shared" si="0"/>
        <v>NESOUT5_10_C_PR24</v>
      </c>
    </row>
    <row r="33" spans="1:31" x14ac:dyDescent="0.45">
      <c r="A33" s="17" t="s">
        <v>96</v>
      </c>
      <c r="B33" s="17" t="s">
        <v>89</v>
      </c>
      <c r="C33" s="17" t="s">
        <v>90</v>
      </c>
      <c r="D33" s="17" t="s">
        <v>91</v>
      </c>
      <c r="E33" s="17" t="s">
        <v>77</v>
      </c>
      <c r="F33" s="178" t="s">
        <v>78</v>
      </c>
      <c r="G33" s="178" t="s">
        <v>78</v>
      </c>
      <c r="H33" s="178" t="s">
        <v>78</v>
      </c>
      <c r="I33" s="178" t="s">
        <v>78</v>
      </c>
      <c r="J33" s="178" t="s">
        <v>78</v>
      </c>
      <c r="K33" s="178" t="s">
        <v>78</v>
      </c>
      <c r="L33" s="181">
        <v>0.93320000000000003</v>
      </c>
      <c r="M33" s="181">
        <v>0.96230000000000004</v>
      </c>
      <c r="N33" s="181">
        <v>0.97750000000000004</v>
      </c>
      <c r="O33" s="181">
        <v>0.95330000000000004</v>
      </c>
      <c r="P33" s="181">
        <v>0.88209999999999988</v>
      </c>
      <c r="Q33" s="181">
        <v>0.89849999999999997</v>
      </c>
      <c r="R33" s="181">
        <v>0.93579999999999997</v>
      </c>
      <c r="S33" s="181">
        <v>0.94</v>
      </c>
      <c r="T33" s="181">
        <v>1</v>
      </c>
      <c r="U33" s="181">
        <v>1</v>
      </c>
      <c r="V33" s="181">
        <v>1</v>
      </c>
      <c r="W33" s="181">
        <v>1</v>
      </c>
      <c r="X33" s="181">
        <v>1</v>
      </c>
      <c r="Y33" s="181">
        <v>1</v>
      </c>
      <c r="Z33" s="181">
        <v>1</v>
      </c>
      <c r="AA33" s="181">
        <v>1</v>
      </c>
      <c r="AB33" s="181">
        <v>1</v>
      </c>
      <c r="AC33" s="181">
        <v>1</v>
      </c>
      <c r="AD33" s="176"/>
      <c r="AE33" s="176" t="str">
        <f t="shared" si="0"/>
        <v>NESOUT5_10_D_PR24</v>
      </c>
    </row>
    <row r="34" spans="1:31" x14ac:dyDescent="0.45">
      <c r="A34" s="17" t="s">
        <v>96</v>
      </c>
      <c r="B34" s="17" t="s">
        <v>92</v>
      </c>
      <c r="C34" s="17" t="s">
        <v>93</v>
      </c>
      <c r="D34" s="17" t="s">
        <v>76</v>
      </c>
      <c r="E34" s="17" t="s">
        <v>77</v>
      </c>
      <c r="F34" s="179">
        <v>100</v>
      </c>
      <c r="G34" s="179">
        <v>100</v>
      </c>
      <c r="H34" s="179">
        <v>100</v>
      </c>
      <c r="I34" s="179">
        <v>100</v>
      </c>
      <c r="J34" s="179">
        <v>100</v>
      </c>
      <c r="K34" s="179">
        <v>100</v>
      </c>
      <c r="L34" s="179">
        <v>6.6799999999999971</v>
      </c>
      <c r="M34" s="179">
        <v>3.769999999999996</v>
      </c>
      <c r="N34" s="179">
        <v>2.249999999999996</v>
      </c>
      <c r="O34" s="179">
        <v>4.6699999999999964</v>
      </c>
      <c r="P34" s="179">
        <v>11.79</v>
      </c>
      <c r="Q34" s="179">
        <v>10.15</v>
      </c>
      <c r="R34" s="179">
        <v>6.4200000000000026</v>
      </c>
      <c r="S34" s="179">
        <v>6.0000000000000053</v>
      </c>
      <c r="T34" s="179">
        <v>0</v>
      </c>
      <c r="U34" s="179">
        <v>0</v>
      </c>
      <c r="V34" s="179">
        <v>0</v>
      </c>
      <c r="W34" s="179">
        <v>0</v>
      </c>
      <c r="X34" s="179">
        <v>0</v>
      </c>
      <c r="Y34" s="179">
        <v>0</v>
      </c>
      <c r="Z34" s="179">
        <v>0</v>
      </c>
      <c r="AA34" s="179">
        <v>0</v>
      </c>
      <c r="AB34" s="179">
        <v>0</v>
      </c>
      <c r="AC34" s="179">
        <v>0</v>
      </c>
      <c r="AD34" s="176"/>
      <c r="AE34" s="176" t="str">
        <f t="shared" si="0"/>
        <v>NESOUT5_10_E_PR24</v>
      </c>
    </row>
    <row r="35" spans="1:31" x14ac:dyDescent="0.45">
      <c r="A35" s="17" t="s">
        <v>97</v>
      </c>
      <c r="B35" s="17" t="s">
        <v>74</v>
      </c>
      <c r="C35" s="17" t="s">
        <v>75</v>
      </c>
      <c r="D35" s="17" t="s">
        <v>76</v>
      </c>
      <c r="E35" s="17" t="s">
        <v>77</v>
      </c>
      <c r="F35" s="178" t="s">
        <v>78</v>
      </c>
      <c r="G35" s="178" t="s">
        <v>78</v>
      </c>
      <c r="H35" s="178" t="s">
        <v>78</v>
      </c>
      <c r="I35" s="178" t="s">
        <v>78</v>
      </c>
      <c r="J35" s="178" t="s">
        <v>78</v>
      </c>
      <c r="K35" s="179">
        <v>99.1461641025641</v>
      </c>
      <c r="L35" s="179">
        <v>99.441227590398043</v>
      </c>
      <c r="M35" s="179">
        <v>83.81149038401503</v>
      </c>
      <c r="N35" s="179">
        <v>74.096128131347342</v>
      </c>
      <c r="O35" s="179">
        <v>48.149389349512205</v>
      </c>
      <c r="P35" s="179">
        <v>40.429708080007472</v>
      </c>
      <c r="Q35" s="179">
        <v>33.576196642741273</v>
      </c>
      <c r="R35" s="179">
        <v>34.8876497315159</v>
      </c>
      <c r="S35" s="179">
        <v>24.942940441482719</v>
      </c>
      <c r="T35" s="179">
        <v>18.799999999999997</v>
      </c>
      <c r="U35" s="179">
        <v>17.599999999999998</v>
      </c>
      <c r="V35" s="179">
        <v>16.399999999999999</v>
      </c>
      <c r="W35" s="179">
        <v>15.2</v>
      </c>
      <c r="X35" s="179">
        <v>14</v>
      </c>
      <c r="Y35" s="179">
        <v>14</v>
      </c>
      <c r="Z35" s="179">
        <v>13.75</v>
      </c>
      <c r="AA35" s="179">
        <v>13.5</v>
      </c>
      <c r="AB35" s="179">
        <v>13.25</v>
      </c>
      <c r="AC35" s="179">
        <v>13</v>
      </c>
      <c r="AD35" s="176"/>
      <c r="AE35" s="176" t="str">
        <f t="shared" si="0"/>
        <v>SVEOUT5_10_PR24</v>
      </c>
    </row>
    <row r="36" spans="1:31" x14ac:dyDescent="0.45">
      <c r="A36" s="17" t="s">
        <v>97</v>
      </c>
      <c r="B36" s="17" t="s">
        <v>79</v>
      </c>
      <c r="C36" s="17" t="s">
        <v>80</v>
      </c>
      <c r="D36" s="17" t="s">
        <v>76</v>
      </c>
      <c r="E36" s="17" t="s">
        <v>77</v>
      </c>
      <c r="F36" s="178" t="s">
        <v>78</v>
      </c>
      <c r="G36" s="178" t="s">
        <v>78</v>
      </c>
      <c r="H36" s="178" t="s">
        <v>78</v>
      </c>
      <c r="I36" s="178" t="s">
        <v>78</v>
      </c>
      <c r="J36" s="178" t="s">
        <v>78</v>
      </c>
      <c r="K36" s="179">
        <v>99.1461641025641</v>
      </c>
      <c r="L36" s="179">
        <v>99.441227590398043</v>
      </c>
      <c r="M36" s="179">
        <v>83.81149038401503</v>
      </c>
      <c r="N36" s="179">
        <v>74.096128131347342</v>
      </c>
      <c r="O36" s="179">
        <v>48.149389349512212</v>
      </c>
      <c r="P36" s="179">
        <v>40.429708080007472</v>
      </c>
      <c r="Q36" s="179">
        <v>33.576196642741273</v>
      </c>
      <c r="R36" s="179">
        <v>34.8876497315159</v>
      </c>
      <c r="S36" s="179">
        <v>24.942940441482719</v>
      </c>
      <c r="T36" s="179">
        <v>19.590235573122531</v>
      </c>
      <c r="U36" s="179">
        <v>19.18517026759168</v>
      </c>
      <c r="V36" s="179">
        <v>18.78484612326044</v>
      </c>
      <c r="W36" s="179">
        <v>18.38930568295115</v>
      </c>
      <c r="X36" s="179">
        <v>17.998591999999999</v>
      </c>
      <c r="Y36" s="179">
        <v>17.998591999999999</v>
      </c>
      <c r="Z36" s="179">
        <v>17.748591999999999</v>
      </c>
      <c r="AA36" s="179">
        <v>17.498591999999999</v>
      </c>
      <c r="AB36" s="179">
        <v>17.248591999999999</v>
      </c>
      <c r="AC36" s="179">
        <v>16.998591999999999</v>
      </c>
      <c r="AD36" s="176"/>
      <c r="AE36" s="176" t="str">
        <f t="shared" si="0"/>
        <v>SVEOUT2_17_PR24</v>
      </c>
    </row>
    <row r="37" spans="1:31" x14ac:dyDescent="0.45">
      <c r="A37" s="17" t="s">
        <v>97</v>
      </c>
      <c r="B37" s="17" t="s">
        <v>81</v>
      </c>
      <c r="C37" s="17" t="s">
        <v>82</v>
      </c>
      <c r="D37" s="17" t="s">
        <v>76</v>
      </c>
      <c r="E37" s="17" t="s">
        <v>77</v>
      </c>
      <c r="F37" s="178" t="s">
        <v>78</v>
      </c>
      <c r="G37" s="178" t="s">
        <v>78</v>
      </c>
      <c r="H37" s="178" t="s">
        <v>78</v>
      </c>
      <c r="I37" s="178" t="s">
        <v>78</v>
      </c>
      <c r="J37" s="178" t="s">
        <v>78</v>
      </c>
      <c r="K37" s="178" t="s">
        <v>78</v>
      </c>
      <c r="L37" s="178" t="s">
        <v>78</v>
      </c>
      <c r="M37" s="178" t="s">
        <v>78</v>
      </c>
      <c r="N37" s="178" t="s">
        <v>78</v>
      </c>
      <c r="O37" s="178" t="s">
        <v>78</v>
      </c>
      <c r="P37" s="178" t="s">
        <v>78</v>
      </c>
      <c r="Q37" s="179">
        <v>0</v>
      </c>
      <c r="R37" s="179">
        <v>0</v>
      </c>
      <c r="S37" s="179">
        <v>0</v>
      </c>
      <c r="T37" s="179">
        <v>0.79023557312253345</v>
      </c>
      <c r="U37" s="179">
        <v>1.5851702675916819</v>
      </c>
      <c r="V37" s="179">
        <v>2.384846123260441</v>
      </c>
      <c r="W37" s="179">
        <v>3.1893056829511508</v>
      </c>
      <c r="X37" s="179">
        <v>3.998591999999999</v>
      </c>
      <c r="Y37" s="179">
        <v>3.998591999999999</v>
      </c>
      <c r="Z37" s="179">
        <v>3.998591999999999</v>
      </c>
      <c r="AA37" s="179">
        <v>3.998591999999999</v>
      </c>
      <c r="AB37" s="179">
        <v>3.998591999999999</v>
      </c>
      <c r="AC37" s="179">
        <v>3.998591999999999</v>
      </c>
      <c r="AD37" s="176"/>
      <c r="AE37" s="176" t="str">
        <f t="shared" si="0"/>
        <v>SVEOUT3_17_01_PR24</v>
      </c>
    </row>
    <row r="38" spans="1:31" x14ac:dyDescent="0.45">
      <c r="A38" s="17" t="s">
        <v>97</v>
      </c>
      <c r="B38" s="17" t="s">
        <v>83</v>
      </c>
      <c r="C38" s="17" t="s">
        <v>84</v>
      </c>
      <c r="D38" s="17" t="s">
        <v>76</v>
      </c>
      <c r="E38" s="17" t="s">
        <v>77</v>
      </c>
      <c r="F38" s="178" t="s">
        <v>78</v>
      </c>
      <c r="G38" s="178" t="s">
        <v>78</v>
      </c>
      <c r="H38" s="178" t="s">
        <v>78</v>
      </c>
      <c r="I38" s="178" t="s">
        <v>78</v>
      </c>
      <c r="J38" s="178" t="s">
        <v>78</v>
      </c>
      <c r="K38" s="180">
        <v>969</v>
      </c>
      <c r="L38" s="180">
        <v>1500</v>
      </c>
      <c r="M38" s="180">
        <v>13010</v>
      </c>
      <c r="N38" s="180">
        <v>39938</v>
      </c>
      <c r="O38" s="180">
        <v>60982</v>
      </c>
      <c r="P38" s="180">
        <v>59676</v>
      </c>
      <c r="Q38" s="180">
        <v>44765</v>
      </c>
      <c r="R38" s="180">
        <v>60253</v>
      </c>
      <c r="S38" s="180">
        <v>47883</v>
      </c>
      <c r="T38" s="180">
        <v>45007.199999999997</v>
      </c>
      <c r="U38" s="180">
        <v>42011.199999999997</v>
      </c>
      <c r="V38" s="180">
        <v>39032</v>
      </c>
      <c r="W38" s="180">
        <v>36069.599999999999</v>
      </c>
      <c r="X38" s="180">
        <v>33124</v>
      </c>
      <c r="Y38" s="180">
        <v>33124</v>
      </c>
      <c r="Z38" s="180">
        <v>32532.5</v>
      </c>
      <c r="AA38" s="180">
        <v>31941</v>
      </c>
      <c r="AB38" s="180">
        <v>31349.5</v>
      </c>
      <c r="AC38" s="180">
        <v>30758</v>
      </c>
      <c r="AD38" s="176"/>
      <c r="AE38" s="176" t="str">
        <f t="shared" si="0"/>
        <v>SVEOUT5_10_A_PR24</v>
      </c>
    </row>
    <row r="39" spans="1:31" x14ac:dyDescent="0.45">
      <c r="A39" s="17" t="s">
        <v>97</v>
      </c>
      <c r="B39" s="17" t="s">
        <v>85</v>
      </c>
      <c r="C39" s="17" t="s">
        <v>86</v>
      </c>
      <c r="D39" s="17" t="s">
        <v>76</v>
      </c>
      <c r="E39" s="17" t="s">
        <v>77</v>
      </c>
      <c r="F39" s="178" t="s">
        <v>78</v>
      </c>
      <c r="G39" s="178" t="s">
        <v>78</v>
      </c>
      <c r="H39" s="178" t="s">
        <v>78</v>
      </c>
      <c r="I39" s="178" t="s">
        <v>78</v>
      </c>
      <c r="J39" s="178" t="s">
        <v>78</v>
      </c>
      <c r="K39" s="180">
        <v>2925</v>
      </c>
      <c r="L39" s="180">
        <v>3291</v>
      </c>
      <c r="M39" s="180">
        <v>3203</v>
      </c>
      <c r="N39" s="180">
        <v>2954</v>
      </c>
      <c r="O39" s="180">
        <v>2961</v>
      </c>
      <c r="P39" s="180">
        <v>2658</v>
      </c>
      <c r="Q39" s="180">
        <v>2438</v>
      </c>
      <c r="R39" s="180">
        <v>2421</v>
      </c>
      <c r="S39" s="180">
        <v>2401</v>
      </c>
      <c r="T39" s="180">
        <v>2394</v>
      </c>
      <c r="U39" s="180">
        <v>2387</v>
      </c>
      <c r="V39" s="180">
        <v>2380</v>
      </c>
      <c r="W39" s="180">
        <v>2373</v>
      </c>
      <c r="X39" s="180">
        <v>2366</v>
      </c>
      <c r="Y39" s="180">
        <v>2366</v>
      </c>
      <c r="Z39" s="180">
        <v>2366</v>
      </c>
      <c r="AA39" s="180">
        <v>2366</v>
      </c>
      <c r="AB39" s="180">
        <v>2366</v>
      </c>
      <c r="AC39" s="180">
        <v>2366</v>
      </c>
      <c r="AD39" s="176"/>
      <c r="AE39" s="176" t="str">
        <f t="shared" si="0"/>
        <v>SVEOUT5_10_B_PR24</v>
      </c>
    </row>
    <row r="40" spans="1:31" x14ac:dyDescent="0.45">
      <c r="A40" s="17" t="s">
        <v>97</v>
      </c>
      <c r="B40" s="17" t="s">
        <v>87</v>
      </c>
      <c r="C40" s="17" t="s">
        <v>88</v>
      </c>
      <c r="D40" s="17" t="s">
        <v>76</v>
      </c>
      <c r="E40" s="17" t="s">
        <v>77</v>
      </c>
      <c r="F40" s="178" t="s">
        <v>78</v>
      </c>
      <c r="G40" s="178" t="s">
        <v>78</v>
      </c>
      <c r="H40" s="178" t="s">
        <v>78</v>
      </c>
      <c r="I40" s="178" t="s">
        <v>78</v>
      </c>
      <c r="J40" s="178" t="s">
        <v>78</v>
      </c>
      <c r="K40" s="180">
        <v>0.33128205128205129</v>
      </c>
      <c r="L40" s="180">
        <v>0.45578851412944388</v>
      </c>
      <c r="M40" s="180">
        <v>4.0618170465188888</v>
      </c>
      <c r="N40" s="180">
        <v>13.51997291807718</v>
      </c>
      <c r="O40" s="180">
        <v>20.595069233367109</v>
      </c>
      <c r="P40" s="180">
        <v>22.45146726862302</v>
      </c>
      <c r="Q40" s="180">
        <v>18.361361771944221</v>
      </c>
      <c r="R40" s="180">
        <v>24.8876497315159</v>
      </c>
      <c r="S40" s="180">
        <v>19.942940441482719</v>
      </c>
      <c r="T40" s="180">
        <v>18.8</v>
      </c>
      <c r="U40" s="180">
        <v>17.600000000000001</v>
      </c>
      <c r="V40" s="180">
        <v>16.399999999999999</v>
      </c>
      <c r="W40" s="180">
        <v>15.2</v>
      </c>
      <c r="X40" s="180">
        <v>14</v>
      </c>
      <c r="Y40" s="180">
        <v>14</v>
      </c>
      <c r="Z40" s="180">
        <v>13.75</v>
      </c>
      <c r="AA40" s="180">
        <v>13.5</v>
      </c>
      <c r="AB40" s="180">
        <v>13.25</v>
      </c>
      <c r="AC40" s="180">
        <v>13</v>
      </c>
      <c r="AD40" s="176"/>
      <c r="AE40" s="176" t="str">
        <f t="shared" si="0"/>
        <v>SVEOUT5_10_C_PR24</v>
      </c>
    </row>
    <row r="41" spans="1:31" x14ac:dyDescent="0.45">
      <c r="A41" s="17" t="s">
        <v>97</v>
      </c>
      <c r="B41" s="17" t="s">
        <v>89</v>
      </c>
      <c r="C41" s="17" t="s">
        <v>90</v>
      </c>
      <c r="D41" s="17" t="s">
        <v>91</v>
      </c>
      <c r="E41" s="17" t="s">
        <v>77</v>
      </c>
      <c r="F41" s="178" t="s">
        <v>78</v>
      </c>
      <c r="G41" s="178" t="s">
        <v>78</v>
      </c>
      <c r="H41" s="178" t="s">
        <v>78</v>
      </c>
      <c r="I41" s="178" t="s">
        <v>78</v>
      </c>
      <c r="J41" s="178" t="s">
        <v>78</v>
      </c>
      <c r="K41" s="181">
        <v>1.18511794871795E-2</v>
      </c>
      <c r="L41" s="181">
        <v>1.0145609237313899E-2</v>
      </c>
      <c r="M41" s="181">
        <v>0.20250326662503851</v>
      </c>
      <c r="N41" s="181">
        <v>0.39423844786729839</v>
      </c>
      <c r="O41" s="181">
        <v>0.72445679883854897</v>
      </c>
      <c r="P41" s="181">
        <v>0.82021759188615551</v>
      </c>
      <c r="Q41" s="181">
        <v>0.84785165129202933</v>
      </c>
      <c r="R41" s="181">
        <v>0.9</v>
      </c>
      <c r="S41" s="181">
        <v>0.95</v>
      </c>
      <c r="T41" s="181">
        <v>1</v>
      </c>
      <c r="U41" s="181">
        <v>1</v>
      </c>
      <c r="V41" s="181">
        <v>1</v>
      </c>
      <c r="W41" s="181">
        <v>1</v>
      </c>
      <c r="X41" s="181">
        <v>1</v>
      </c>
      <c r="Y41" s="181">
        <v>1</v>
      </c>
      <c r="Z41" s="181">
        <v>1</v>
      </c>
      <c r="AA41" s="181">
        <v>1</v>
      </c>
      <c r="AB41" s="181">
        <v>1</v>
      </c>
      <c r="AC41" s="181">
        <v>1</v>
      </c>
      <c r="AD41" s="176"/>
      <c r="AE41" s="176" t="str">
        <f t="shared" si="0"/>
        <v>SVEOUT5_10_D_PR24</v>
      </c>
    </row>
    <row r="42" spans="1:31" x14ac:dyDescent="0.45">
      <c r="A42" s="17" t="s">
        <v>97</v>
      </c>
      <c r="B42" s="17" t="s">
        <v>92</v>
      </c>
      <c r="C42" s="17" t="s">
        <v>93</v>
      </c>
      <c r="D42" s="17" t="s">
        <v>76</v>
      </c>
      <c r="E42" s="17" t="s">
        <v>77</v>
      </c>
      <c r="F42" s="179">
        <v>100</v>
      </c>
      <c r="G42" s="179">
        <v>100</v>
      </c>
      <c r="H42" s="179">
        <v>100</v>
      </c>
      <c r="I42" s="179">
        <v>100</v>
      </c>
      <c r="J42" s="179">
        <v>100</v>
      </c>
      <c r="K42" s="179">
        <v>98.814882051282055</v>
      </c>
      <c r="L42" s="179">
        <v>98.985439076268605</v>
      </c>
      <c r="M42" s="179">
        <v>79.749673337496148</v>
      </c>
      <c r="N42" s="179">
        <v>60.576155213270162</v>
      </c>
      <c r="O42" s="179">
        <v>27.554320116145099</v>
      </c>
      <c r="P42" s="179">
        <v>17.978240811384449</v>
      </c>
      <c r="Q42" s="179">
        <v>15.214834870797061</v>
      </c>
      <c r="R42" s="179">
        <v>9.9999999999999982</v>
      </c>
      <c r="S42" s="179">
        <v>5.0000000000000044</v>
      </c>
      <c r="T42" s="179">
        <v>0</v>
      </c>
      <c r="U42" s="179">
        <v>0</v>
      </c>
      <c r="V42" s="179">
        <v>0</v>
      </c>
      <c r="W42" s="179">
        <v>0</v>
      </c>
      <c r="X42" s="179">
        <v>0</v>
      </c>
      <c r="Y42" s="179">
        <v>0</v>
      </c>
      <c r="Z42" s="179">
        <v>0</v>
      </c>
      <c r="AA42" s="179">
        <v>0</v>
      </c>
      <c r="AB42" s="179">
        <v>0</v>
      </c>
      <c r="AC42" s="179">
        <v>0</v>
      </c>
      <c r="AD42" s="176"/>
      <c r="AE42" s="176" t="str">
        <f t="shared" si="0"/>
        <v>SVEOUT5_10_E_PR24</v>
      </c>
    </row>
    <row r="43" spans="1:31" x14ac:dyDescent="0.45">
      <c r="A43" s="17" t="s">
        <v>98</v>
      </c>
      <c r="B43" s="17" t="s">
        <v>74</v>
      </c>
      <c r="C43" s="17" t="s">
        <v>75</v>
      </c>
      <c r="D43" s="17" t="s">
        <v>76</v>
      </c>
      <c r="E43" s="17" t="s">
        <v>77</v>
      </c>
      <c r="F43" s="178" t="s">
        <v>78</v>
      </c>
      <c r="G43" s="178" t="s">
        <v>78</v>
      </c>
      <c r="H43" s="178" t="s">
        <v>78</v>
      </c>
      <c r="I43" s="178" t="s">
        <v>78</v>
      </c>
      <c r="J43" s="178" t="s">
        <v>78</v>
      </c>
      <c r="K43" s="179">
        <v>5.5925373134328362</v>
      </c>
      <c r="L43" s="179">
        <v>10.015671641791045</v>
      </c>
      <c r="M43" s="179">
        <v>20.106716417910448</v>
      </c>
      <c r="N43" s="179">
        <v>25.802985074626864</v>
      </c>
      <c r="O43" s="179">
        <v>31.382835820895522</v>
      </c>
      <c r="P43" s="179">
        <v>31.704477611940298</v>
      </c>
      <c r="Q43" s="179">
        <v>28.031343283582089</v>
      </c>
      <c r="R43" s="179">
        <v>41.020422535211267</v>
      </c>
      <c r="S43" s="179">
        <v>19.955223880597014</v>
      </c>
      <c r="T43" s="179">
        <v>19.454477611940298</v>
      </c>
      <c r="U43" s="179">
        <v>18.953731343283582</v>
      </c>
      <c r="V43" s="179">
        <v>18.452985074626866</v>
      </c>
      <c r="W43" s="179">
        <v>17.952238805970151</v>
      </c>
      <c r="X43" s="179">
        <v>17.451492537313431</v>
      </c>
      <c r="Y43" s="179">
        <v>15.528358208955224</v>
      </c>
      <c r="Z43" s="179">
        <v>13.605970149253732</v>
      </c>
      <c r="AA43" s="179">
        <v>11.682835820895523</v>
      </c>
      <c r="AB43" s="179">
        <v>9.7597014925373138</v>
      </c>
      <c r="AC43" s="179">
        <v>7.8373134328358205</v>
      </c>
      <c r="AD43" s="176"/>
      <c r="AE43" s="176" t="str">
        <f t="shared" si="0"/>
        <v>SWBOUT5_10_PR24</v>
      </c>
    </row>
    <row r="44" spans="1:31" x14ac:dyDescent="0.45">
      <c r="A44" s="17" t="s">
        <v>98</v>
      </c>
      <c r="B44" s="17" t="s">
        <v>79</v>
      </c>
      <c r="C44" s="17" t="s">
        <v>80</v>
      </c>
      <c r="D44" s="17" t="s">
        <v>76</v>
      </c>
      <c r="E44" s="17" t="s">
        <v>77</v>
      </c>
      <c r="F44" s="178" t="s">
        <v>78</v>
      </c>
      <c r="G44" s="178" t="s">
        <v>78</v>
      </c>
      <c r="H44" s="178" t="s">
        <v>78</v>
      </c>
      <c r="I44" s="178" t="s">
        <v>78</v>
      </c>
      <c r="J44" s="178" t="s">
        <v>78</v>
      </c>
      <c r="K44" s="178" t="s">
        <v>78</v>
      </c>
      <c r="L44" s="178" t="s">
        <v>78</v>
      </c>
      <c r="M44" s="178" t="s">
        <v>78</v>
      </c>
      <c r="N44" s="178" t="s">
        <v>78</v>
      </c>
      <c r="O44" s="179">
        <v>38.4</v>
      </c>
      <c r="P44" s="179">
        <v>35.200000000000003</v>
      </c>
      <c r="Q44" s="179">
        <v>28.5</v>
      </c>
      <c r="R44" s="179">
        <v>41</v>
      </c>
      <c r="S44" s="179">
        <v>20</v>
      </c>
      <c r="T44" s="179">
        <v>20</v>
      </c>
      <c r="U44" s="179">
        <v>20</v>
      </c>
      <c r="V44" s="179">
        <v>20</v>
      </c>
      <c r="W44" s="179">
        <v>20</v>
      </c>
      <c r="X44" s="179">
        <v>20</v>
      </c>
      <c r="Y44" s="179">
        <v>20</v>
      </c>
      <c r="Z44" s="179">
        <v>20</v>
      </c>
      <c r="AA44" s="179">
        <v>20</v>
      </c>
      <c r="AB44" s="179">
        <v>20</v>
      </c>
      <c r="AC44" s="179">
        <v>20</v>
      </c>
      <c r="AD44" s="176"/>
      <c r="AE44" s="176" t="str">
        <f t="shared" si="0"/>
        <v>SWBOUT2_17_PR24</v>
      </c>
    </row>
    <row r="45" spans="1:31" x14ac:dyDescent="0.45">
      <c r="A45" s="17" t="s">
        <v>98</v>
      </c>
      <c r="B45" s="17" t="s">
        <v>81</v>
      </c>
      <c r="C45" s="17" t="s">
        <v>82</v>
      </c>
      <c r="D45" s="17" t="s">
        <v>76</v>
      </c>
      <c r="E45" s="17" t="s">
        <v>77</v>
      </c>
      <c r="F45" s="178" t="s">
        <v>78</v>
      </c>
      <c r="G45" s="178" t="s">
        <v>78</v>
      </c>
      <c r="H45" s="178" t="s">
        <v>78</v>
      </c>
      <c r="I45" s="178" t="s">
        <v>78</v>
      </c>
      <c r="J45" s="178" t="s">
        <v>78</v>
      </c>
      <c r="K45" s="178" t="s">
        <v>78</v>
      </c>
      <c r="L45" s="178" t="s">
        <v>78</v>
      </c>
      <c r="M45" s="178" t="s">
        <v>78</v>
      </c>
      <c r="N45" s="178" t="s">
        <v>78</v>
      </c>
      <c r="O45" s="178" t="s">
        <v>78</v>
      </c>
      <c r="P45" s="178" t="s">
        <v>78</v>
      </c>
      <c r="Q45" s="179">
        <v>0.46865671641791101</v>
      </c>
      <c r="R45" s="179">
        <v>-2.0422535211267249E-2</v>
      </c>
      <c r="S45" s="179">
        <v>4.477611940298587E-2</v>
      </c>
      <c r="T45" s="179">
        <v>0.54552238805970177</v>
      </c>
      <c r="U45" s="179">
        <v>1.0462686567164181</v>
      </c>
      <c r="V45" s="179">
        <v>1.547014925373134</v>
      </c>
      <c r="W45" s="179">
        <v>2.047761194029849</v>
      </c>
      <c r="X45" s="179">
        <v>2.5485074626865689</v>
      </c>
      <c r="Y45" s="179">
        <v>4.4716417910447763</v>
      </c>
      <c r="Z45" s="179">
        <v>6.3940298507462678</v>
      </c>
      <c r="AA45" s="179">
        <v>8.317164179104477</v>
      </c>
      <c r="AB45" s="179">
        <v>10.24029850746269</v>
      </c>
      <c r="AC45" s="179">
        <v>12.16268656716418</v>
      </c>
      <c r="AD45" s="176"/>
      <c r="AE45" s="176" t="str">
        <f t="shared" si="0"/>
        <v>SWBOUT3_17_01_PR24</v>
      </c>
    </row>
    <row r="46" spans="1:31" x14ac:dyDescent="0.45">
      <c r="A46" s="17" t="s">
        <v>98</v>
      </c>
      <c r="B46" s="17" t="s">
        <v>83</v>
      </c>
      <c r="C46" s="17" t="s">
        <v>84</v>
      </c>
      <c r="D46" s="17" t="s">
        <v>76</v>
      </c>
      <c r="E46" s="17" t="s">
        <v>77</v>
      </c>
      <c r="F46" s="178" t="s">
        <v>78</v>
      </c>
      <c r="G46" s="178" t="s">
        <v>78</v>
      </c>
      <c r="H46" s="178" t="s">
        <v>78</v>
      </c>
      <c r="I46" s="178" t="s">
        <v>78</v>
      </c>
      <c r="J46" s="178" t="s">
        <v>78</v>
      </c>
      <c r="K46" s="180">
        <v>7494</v>
      </c>
      <c r="L46" s="180">
        <v>13421</v>
      </c>
      <c r="M46" s="180">
        <v>26943</v>
      </c>
      <c r="N46" s="180">
        <v>34576</v>
      </c>
      <c r="O46" s="180">
        <v>42053</v>
      </c>
      <c r="P46" s="180">
        <v>42484</v>
      </c>
      <c r="Q46" s="180">
        <v>37562</v>
      </c>
      <c r="R46" s="180">
        <v>58249</v>
      </c>
      <c r="S46" s="180">
        <v>26740</v>
      </c>
      <c r="T46" s="180">
        <v>26069</v>
      </c>
      <c r="U46" s="180">
        <v>25398</v>
      </c>
      <c r="V46" s="180">
        <v>24727</v>
      </c>
      <c r="W46" s="180">
        <v>24056</v>
      </c>
      <c r="X46" s="180">
        <v>23385</v>
      </c>
      <c r="Y46" s="180">
        <v>20808</v>
      </c>
      <c r="Z46" s="180">
        <v>18232</v>
      </c>
      <c r="AA46" s="180">
        <v>15655</v>
      </c>
      <c r="AB46" s="180">
        <v>13078</v>
      </c>
      <c r="AC46" s="180">
        <v>10502</v>
      </c>
      <c r="AD46" s="176"/>
      <c r="AE46" s="176" t="str">
        <f t="shared" si="0"/>
        <v>SWBOUT5_10_A_PR24</v>
      </c>
    </row>
    <row r="47" spans="1:31" x14ac:dyDescent="0.45">
      <c r="A47" s="17" t="s">
        <v>98</v>
      </c>
      <c r="B47" s="17" t="s">
        <v>85</v>
      </c>
      <c r="C47" s="17" t="s">
        <v>86</v>
      </c>
      <c r="D47" s="17" t="s">
        <v>76</v>
      </c>
      <c r="E47" s="17" t="s">
        <v>77</v>
      </c>
      <c r="F47" s="178" t="s">
        <v>78</v>
      </c>
      <c r="G47" s="178" t="s">
        <v>78</v>
      </c>
      <c r="H47" s="178" t="s">
        <v>78</v>
      </c>
      <c r="I47" s="178" t="s">
        <v>78</v>
      </c>
      <c r="J47" s="178" t="s">
        <v>78</v>
      </c>
      <c r="K47" s="180">
        <v>1340</v>
      </c>
      <c r="L47" s="180">
        <v>1340</v>
      </c>
      <c r="M47" s="180">
        <v>1340</v>
      </c>
      <c r="N47" s="180">
        <v>1340</v>
      </c>
      <c r="O47" s="180">
        <v>1340</v>
      </c>
      <c r="P47" s="180">
        <v>1340</v>
      </c>
      <c r="Q47" s="180">
        <v>1340</v>
      </c>
      <c r="R47" s="180">
        <v>1420</v>
      </c>
      <c r="S47" s="180">
        <v>1340</v>
      </c>
      <c r="T47" s="180">
        <v>1340</v>
      </c>
      <c r="U47" s="180">
        <v>1340</v>
      </c>
      <c r="V47" s="180">
        <v>1340</v>
      </c>
      <c r="W47" s="180">
        <v>1340</v>
      </c>
      <c r="X47" s="180">
        <v>1340</v>
      </c>
      <c r="Y47" s="180">
        <v>1340</v>
      </c>
      <c r="Z47" s="180">
        <v>1340</v>
      </c>
      <c r="AA47" s="180">
        <v>1340</v>
      </c>
      <c r="AB47" s="180">
        <v>1340</v>
      </c>
      <c r="AC47" s="180">
        <v>1340</v>
      </c>
      <c r="AD47" s="176"/>
      <c r="AE47" s="176" t="str">
        <f t="shared" si="0"/>
        <v>SWBOUT5_10_B_PR24</v>
      </c>
    </row>
    <row r="48" spans="1:31" x14ac:dyDescent="0.45">
      <c r="A48" s="17" t="s">
        <v>98</v>
      </c>
      <c r="B48" s="17" t="s">
        <v>87</v>
      </c>
      <c r="C48" s="17" t="s">
        <v>88</v>
      </c>
      <c r="D48" s="17" t="s">
        <v>76</v>
      </c>
      <c r="E48" s="17" t="s">
        <v>77</v>
      </c>
      <c r="F48" s="178" t="s">
        <v>78</v>
      </c>
      <c r="G48" s="178" t="s">
        <v>78</v>
      </c>
      <c r="H48" s="178" t="s">
        <v>78</v>
      </c>
      <c r="I48" s="178" t="s">
        <v>78</v>
      </c>
      <c r="J48" s="178" t="s">
        <v>78</v>
      </c>
      <c r="K48" s="180">
        <v>5.5925373134328362</v>
      </c>
      <c r="L48" s="180">
        <v>10.015671641791039</v>
      </c>
      <c r="M48" s="180">
        <v>20.106716417910452</v>
      </c>
      <c r="N48" s="180">
        <v>25.802985074626861</v>
      </c>
      <c r="O48" s="180">
        <v>31.382835820895519</v>
      </c>
      <c r="P48" s="180">
        <v>31.704477611940298</v>
      </c>
      <c r="Q48" s="180">
        <v>28.031343283582089</v>
      </c>
      <c r="R48" s="180">
        <v>41.020422535211267</v>
      </c>
      <c r="S48" s="180">
        <v>19.955223880597011</v>
      </c>
      <c r="T48" s="180">
        <v>19.454477611940298</v>
      </c>
      <c r="U48" s="180">
        <v>18.953731343283579</v>
      </c>
      <c r="V48" s="180">
        <v>18.45298507462687</v>
      </c>
      <c r="W48" s="180">
        <v>17.952238805970151</v>
      </c>
      <c r="X48" s="180">
        <v>17.451492537313431</v>
      </c>
      <c r="Y48" s="180">
        <v>15.52835820895522</v>
      </c>
      <c r="Z48" s="180">
        <v>13.60597014925373</v>
      </c>
      <c r="AA48" s="180">
        <v>11.682835820895519</v>
      </c>
      <c r="AB48" s="180">
        <v>9.7597014925373138</v>
      </c>
      <c r="AC48" s="180">
        <v>7.8373134328358196</v>
      </c>
      <c r="AD48" s="176"/>
      <c r="AE48" s="176" t="str">
        <f t="shared" si="0"/>
        <v>SWBOUT5_10_C_PR24</v>
      </c>
    </row>
    <row r="49" spans="1:31" x14ac:dyDescent="0.45">
      <c r="A49" s="17" t="s">
        <v>98</v>
      </c>
      <c r="B49" s="17" t="s">
        <v>89</v>
      </c>
      <c r="C49" s="17" t="s">
        <v>90</v>
      </c>
      <c r="D49" s="17" t="s">
        <v>91</v>
      </c>
      <c r="E49" s="17" t="s">
        <v>77</v>
      </c>
      <c r="F49" s="178" t="s">
        <v>78</v>
      </c>
      <c r="G49" s="178" t="s">
        <v>78</v>
      </c>
      <c r="H49" s="178" t="s">
        <v>78</v>
      </c>
      <c r="I49" s="178" t="s">
        <v>78</v>
      </c>
      <c r="J49" s="178" t="s">
        <v>78</v>
      </c>
      <c r="K49" s="181">
        <v>1</v>
      </c>
      <c r="L49" s="181">
        <v>1</v>
      </c>
      <c r="M49" s="181">
        <v>1</v>
      </c>
      <c r="N49" s="181">
        <v>1</v>
      </c>
      <c r="O49" s="181">
        <v>1</v>
      </c>
      <c r="P49" s="181">
        <v>1</v>
      </c>
      <c r="Q49" s="181">
        <v>1</v>
      </c>
      <c r="R49" s="181">
        <v>1</v>
      </c>
      <c r="S49" s="181">
        <v>1</v>
      </c>
      <c r="T49" s="181">
        <v>1</v>
      </c>
      <c r="U49" s="181">
        <v>1</v>
      </c>
      <c r="V49" s="181">
        <v>1</v>
      </c>
      <c r="W49" s="181">
        <v>1</v>
      </c>
      <c r="X49" s="181">
        <v>1</v>
      </c>
      <c r="Y49" s="181">
        <v>1</v>
      </c>
      <c r="Z49" s="181">
        <v>1</v>
      </c>
      <c r="AA49" s="181">
        <v>1</v>
      </c>
      <c r="AB49" s="181">
        <v>1</v>
      </c>
      <c r="AC49" s="181">
        <v>1</v>
      </c>
      <c r="AD49" s="176"/>
      <c r="AE49" s="176" t="str">
        <f t="shared" si="0"/>
        <v>SWBOUT5_10_D_PR24</v>
      </c>
    </row>
    <row r="50" spans="1:31" x14ac:dyDescent="0.45">
      <c r="A50" s="17" t="s">
        <v>98</v>
      </c>
      <c r="B50" s="17" t="s">
        <v>92</v>
      </c>
      <c r="C50" s="17" t="s">
        <v>93</v>
      </c>
      <c r="D50" s="17" t="s">
        <v>76</v>
      </c>
      <c r="E50" s="17" t="s">
        <v>77</v>
      </c>
      <c r="F50" s="179">
        <v>100</v>
      </c>
      <c r="G50" s="179">
        <v>100</v>
      </c>
      <c r="H50" s="179">
        <v>100</v>
      </c>
      <c r="I50" s="179">
        <v>100</v>
      </c>
      <c r="J50" s="179">
        <v>100</v>
      </c>
      <c r="K50" s="179">
        <v>0</v>
      </c>
      <c r="L50" s="179">
        <v>0</v>
      </c>
      <c r="M50" s="179">
        <v>0</v>
      </c>
      <c r="N50" s="179">
        <v>0</v>
      </c>
      <c r="O50" s="179">
        <v>0</v>
      </c>
      <c r="P50" s="179">
        <v>0</v>
      </c>
      <c r="Q50" s="179">
        <v>0</v>
      </c>
      <c r="R50" s="179">
        <v>0</v>
      </c>
      <c r="S50" s="179">
        <v>0</v>
      </c>
      <c r="T50" s="179">
        <v>0</v>
      </c>
      <c r="U50" s="179">
        <v>0</v>
      </c>
      <c r="V50" s="179">
        <v>0</v>
      </c>
      <c r="W50" s="179">
        <v>0</v>
      </c>
      <c r="X50" s="179">
        <v>0</v>
      </c>
      <c r="Y50" s="179">
        <v>0</v>
      </c>
      <c r="Z50" s="179">
        <v>0</v>
      </c>
      <c r="AA50" s="179">
        <v>0</v>
      </c>
      <c r="AB50" s="179">
        <v>0</v>
      </c>
      <c r="AC50" s="179">
        <v>0</v>
      </c>
      <c r="AD50" s="176"/>
      <c r="AE50" s="176" t="str">
        <f t="shared" si="0"/>
        <v>SWBOUT5_10_E_PR24</v>
      </c>
    </row>
    <row r="51" spans="1:31" x14ac:dyDescent="0.45">
      <c r="A51" s="17" t="s">
        <v>99</v>
      </c>
      <c r="B51" s="17" t="s">
        <v>74</v>
      </c>
      <c r="C51" s="17" t="s">
        <v>75</v>
      </c>
      <c r="D51" s="17" t="s">
        <v>76</v>
      </c>
      <c r="E51" s="17" t="s">
        <v>77</v>
      </c>
      <c r="F51" s="178" t="s">
        <v>78</v>
      </c>
      <c r="G51" s="178" t="s">
        <v>78</v>
      </c>
      <c r="H51" s="178" t="s">
        <v>78</v>
      </c>
      <c r="I51" s="178" t="s">
        <v>78</v>
      </c>
      <c r="J51" s="178" t="s">
        <v>78</v>
      </c>
      <c r="K51" s="178" t="s">
        <v>78</v>
      </c>
      <c r="L51" s="179">
        <v>10.540408997955007</v>
      </c>
      <c r="M51" s="179">
        <v>13.590000000000003</v>
      </c>
      <c r="N51" s="179">
        <v>20.929591002044994</v>
      </c>
      <c r="O51" s="179">
        <v>29.70263803680982</v>
      </c>
      <c r="P51" s="179">
        <v>28.450061349693257</v>
      </c>
      <c r="Q51" s="179">
        <v>25.721983640081802</v>
      </c>
      <c r="R51" s="179">
        <v>38.008811475409843</v>
      </c>
      <c r="S51" s="179">
        <v>21.000000000000004</v>
      </c>
      <c r="T51" s="179">
        <v>20.445696721311478</v>
      </c>
      <c r="U51" s="179">
        <v>20.409836065573774</v>
      </c>
      <c r="V51" s="179">
        <v>19.61270491803279</v>
      </c>
      <c r="W51" s="179">
        <v>19.61270491803279</v>
      </c>
      <c r="X51" s="179">
        <v>17.266393442622952</v>
      </c>
      <c r="Y51" s="179">
        <v>17.266393442622952</v>
      </c>
      <c r="Z51" s="179">
        <v>17.266393442622952</v>
      </c>
      <c r="AA51" s="179">
        <v>17.266393442622952</v>
      </c>
      <c r="AB51" s="179">
        <v>17.266393442622952</v>
      </c>
      <c r="AC51" s="179">
        <v>17.266393442622952</v>
      </c>
      <c r="AD51" s="176"/>
      <c r="AE51" s="176" t="str">
        <f t="shared" si="0"/>
        <v>SRNOUT5_10_PR24</v>
      </c>
    </row>
    <row r="52" spans="1:31" x14ac:dyDescent="0.45">
      <c r="A52" s="17" t="s">
        <v>99</v>
      </c>
      <c r="B52" s="17" t="s">
        <v>79</v>
      </c>
      <c r="C52" s="17" t="s">
        <v>80</v>
      </c>
      <c r="D52" s="17" t="s">
        <v>76</v>
      </c>
      <c r="E52" s="17" t="s">
        <v>77</v>
      </c>
      <c r="F52" s="178" t="s">
        <v>78</v>
      </c>
      <c r="G52" s="178" t="s">
        <v>78</v>
      </c>
      <c r="H52" s="178" t="s">
        <v>78</v>
      </c>
      <c r="I52" s="178" t="s">
        <v>78</v>
      </c>
      <c r="J52" s="178" t="s">
        <v>78</v>
      </c>
      <c r="K52" s="178" t="s">
        <v>78</v>
      </c>
      <c r="L52" s="179">
        <v>10.54</v>
      </c>
      <c r="M52" s="179">
        <v>13.59</v>
      </c>
      <c r="N52" s="179">
        <v>20.93</v>
      </c>
      <c r="O52" s="179">
        <v>29.702670157068098</v>
      </c>
      <c r="P52" s="179">
        <v>28.45055143160128</v>
      </c>
      <c r="Q52" s="179">
        <v>25.722097976570801</v>
      </c>
      <c r="R52" s="179">
        <v>38.009043659043662</v>
      </c>
      <c r="S52" s="179">
        <v>21</v>
      </c>
      <c r="T52" s="179">
        <v>21</v>
      </c>
      <c r="U52" s="179">
        <v>21</v>
      </c>
      <c r="V52" s="179">
        <v>21</v>
      </c>
      <c r="W52" s="179">
        <v>21</v>
      </c>
      <c r="X52" s="179">
        <v>21</v>
      </c>
      <c r="Y52" s="179">
        <v>21</v>
      </c>
      <c r="Z52" s="179">
        <v>21</v>
      </c>
      <c r="AA52" s="179">
        <v>21</v>
      </c>
      <c r="AB52" s="179">
        <v>21</v>
      </c>
      <c r="AC52" s="179">
        <v>21</v>
      </c>
      <c r="AD52" s="176"/>
      <c r="AE52" s="176" t="str">
        <f t="shared" si="0"/>
        <v>SRNOUT2_17_PR24</v>
      </c>
    </row>
    <row r="53" spans="1:31" x14ac:dyDescent="0.45">
      <c r="A53" s="17" t="s">
        <v>99</v>
      </c>
      <c r="B53" s="17" t="s">
        <v>81</v>
      </c>
      <c r="C53" s="17" t="s">
        <v>82</v>
      </c>
      <c r="D53" s="17" t="s">
        <v>76</v>
      </c>
      <c r="E53" s="17" t="s">
        <v>77</v>
      </c>
      <c r="F53" s="178" t="s">
        <v>78</v>
      </c>
      <c r="G53" s="178" t="s">
        <v>78</v>
      </c>
      <c r="H53" s="178" t="s">
        <v>78</v>
      </c>
      <c r="I53" s="178" t="s">
        <v>78</v>
      </c>
      <c r="J53" s="178" t="s">
        <v>78</v>
      </c>
      <c r="K53" s="178" t="s">
        <v>78</v>
      </c>
      <c r="L53" s="178" t="s">
        <v>78</v>
      </c>
      <c r="M53" s="178" t="s">
        <v>78</v>
      </c>
      <c r="N53" s="178" t="s">
        <v>78</v>
      </c>
      <c r="O53" s="178" t="s">
        <v>78</v>
      </c>
      <c r="P53" s="178" t="s">
        <v>78</v>
      </c>
      <c r="Q53" s="179">
        <v>1.1433648899839E-4</v>
      </c>
      <c r="R53" s="179">
        <v>2.3218363381971591E-4</v>
      </c>
      <c r="S53" s="179">
        <v>0</v>
      </c>
      <c r="T53" s="179">
        <v>0.55430327868852203</v>
      </c>
      <c r="U53" s="179">
        <v>0.59016393442622572</v>
      </c>
      <c r="V53" s="179">
        <v>1.3872950819672101</v>
      </c>
      <c r="W53" s="179">
        <v>1.3872950819672101</v>
      </c>
      <c r="X53" s="179">
        <v>3.7336065573770481</v>
      </c>
      <c r="Y53" s="179">
        <v>3.7336065573770481</v>
      </c>
      <c r="Z53" s="179">
        <v>3.7336065573770481</v>
      </c>
      <c r="AA53" s="179">
        <v>3.7336065573770481</v>
      </c>
      <c r="AB53" s="179">
        <v>3.7336065573770481</v>
      </c>
      <c r="AC53" s="179">
        <v>3.7336065573770481</v>
      </c>
      <c r="AD53" s="176"/>
      <c r="AE53" s="176" t="str">
        <f t="shared" si="0"/>
        <v>SRNOUT3_17_01_PR24</v>
      </c>
    </row>
    <row r="54" spans="1:31" x14ac:dyDescent="0.45">
      <c r="A54" s="17" t="s">
        <v>99</v>
      </c>
      <c r="B54" s="17" t="s">
        <v>83</v>
      </c>
      <c r="C54" s="17" t="s">
        <v>84</v>
      </c>
      <c r="D54" s="17" t="s">
        <v>76</v>
      </c>
      <c r="E54" s="17" t="s">
        <v>77</v>
      </c>
      <c r="F54" s="178" t="s">
        <v>78</v>
      </c>
      <c r="G54" s="178" t="s">
        <v>78</v>
      </c>
      <c r="H54" s="178" t="s">
        <v>78</v>
      </c>
      <c r="I54" s="178" t="s">
        <v>78</v>
      </c>
      <c r="J54" s="178" t="s">
        <v>78</v>
      </c>
      <c r="K54" s="178" t="s">
        <v>78</v>
      </c>
      <c r="L54" s="180">
        <v>9487</v>
      </c>
      <c r="M54" s="180">
        <v>11247</v>
      </c>
      <c r="N54" s="180">
        <v>16430</v>
      </c>
      <c r="O54" s="180">
        <v>25323</v>
      </c>
      <c r="P54" s="180">
        <v>19785</v>
      </c>
      <c r="Q54" s="180">
        <v>17381</v>
      </c>
      <c r="R54" s="180">
        <v>29923</v>
      </c>
      <c r="S54" s="180">
        <v>17568</v>
      </c>
      <c r="T54" s="180">
        <v>17027</v>
      </c>
      <c r="U54" s="180">
        <v>16992</v>
      </c>
      <c r="V54" s="180">
        <v>16214</v>
      </c>
      <c r="W54" s="180">
        <v>16214</v>
      </c>
      <c r="X54" s="180">
        <v>13924</v>
      </c>
      <c r="Y54" s="180">
        <v>13924</v>
      </c>
      <c r="Z54" s="180">
        <v>13924</v>
      </c>
      <c r="AA54" s="180">
        <v>13924</v>
      </c>
      <c r="AB54" s="180">
        <v>13924</v>
      </c>
      <c r="AC54" s="180">
        <v>13924</v>
      </c>
      <c r="AD54" s="176"/>
      <c r="AE54" s="176" t="str">
        <f t="shared" si="0"/>
        <v>SRNOUT5_10_A_PR24</v>
      </c>
    </row>
    <row r="55" spans="1:31" x14ac:dyDescent="0.45">
      <c r="A55" s="17" t="s">
        <v>99</v>
      </c>
      <c r="B55" s="17" t="s">
        <v>85</v>
      </c>
      <c r="C55" s="17" t="s">
        <v>86</v>
      </c>
      <c r="D55" s="17" t="s">
        <v>76</v>
      </c>
      <c r="E55" s="17" t="s">
        <v>77</v>
      </c>
      <c r="F55" s="178" t="s">
        <v>78</v>
      </c>
      <c r="G55" s="178" t="s">
        <v>78</v>
      </c>
      <c r="H55" s="178" t="s">
        <v>78</v>
      </c>
      <c r="I55" s="178" t="s">
        <v>78</v>
      </c>
      <c r="J55" s="178" t="s">
        <v>78</v>
      </c>
      <c r="K55" s="178" t="s">
        <v>78</v>
      </c>
      <c r="L55" s="180">
        <v>978</v>
      </c>
      <c r="M55" s="180">
        <v>978</v>
      </c>
      <c r="N55" s="180">
        <v>978</v>
      </c>
      <c r="O55" s="180">
        <v>978</v>
      </c>
      <c r="P55" s="180">
        <v>978</v>
      </c>
      <c r="Q55" s="180">
        <v>978</v>
      </c>
      <c r="R55" s="180">
        <v>976</v>
      </c>
      <c r="S55" s="180">
        <v>976</v>
      </c>
      <c r="T55" s="180">
        <v>976</v>
      </c>
      <c r="U55" s="180">
        <v>976</v>
      </c>
      <c r="V55" s="180">
        <v>976</v>
      </c>
      <c r="W55" s="180">
        <v>976</v>
      </c>
      <c r="X55" s="180">
        <v>976</v>
      </c>
      <c r="Y55" s="180">
        <v>976</v>
      </c>
      <c r="Z55" s="180">
        <v>976</v>
      </c>
      <c r="AA55" s="180">
        <v>976</v>
      </c>
      <c r="AB55" s="180">
        <v>976</v>
      </c>
      <c r="AC55" s="180">
        <v>976</v>
      </c>
      <c r="AD55" s="176"/>
      <c r="AE55" s="176" t="str">
        <f t="shared" si="0"/>
        <v>SRNOUT5_10_B_PR24</v>
      </c>
    </row>
    <row r="56" spans="1:31" x14ac:dyDescent="0.45">
      <c r="A56" s="17" t="s">
        <v>99</v>
      </c>
      <c r="B56" s="17" t="s">
        <v>87</v>
      </c>
      <c r="C56" s="17" t="s">
        <v>88</v>
      </c>
      <c r="D56" s="17" t="s">
        <v>76</v>
      </c>
      <c r="E56" s="17" t="s">
        <v>77</v>
      </c>
      <c r="F56" s="178" t="s">
        <v>78</v>
      </c>
      <c r="G56" s="178" t="s">
        <v>78</v>
      </c>
      <c r="H56" s="178" t="s">
        <v>78</v>
      </c>
      <c r="I56" s="178" t="s">
        <v>78</v>
      </c>
      <c r="J56" s="178" t="s">
        <v>78</v>
      </c>
      <c r="K56" s="178" t="s">
        <v>78</v>
      </c>
      <c r="L56" s="180">
        <v>9.7004089979550105</v>
      </c>
      <c r="M56" s="180">
        <v>11.5</v>
      </c>
      <c r="N56" s="180">
        <v>16.799591002044991</v>
      </c>
      <c r="O56" s="180">
        <v>25.892638036809821</v>
      </c>
      <c r="P56" s="180">
        <v>20.230061349693251</v>
      </c>
      <c r="Q56" s="180">
        <v>17.7719836400818</v>
      </c>
      <c r="R56" s="180">
        <v>30.658811475409841</v>
      </c>
      <c r="S56" s="180">
        <v>18</v>
      </c>
      <c r="T56" s="180">
        <v>17.445696721311471</v>
      </c>
      <c r="U56" s="180">
        <v>17.409836065573771</v>
      </c>
      <c r="V56" s="180">
        <v>16.61270491803279</v>
      </c>
      <c r="W56" s="180">
        <v>16.61270491803279</v>
      </c>
      <c r="X56" s="180">
        <v>14.266393442622951</v>
      </c>
      <c r="Y56" s="180">
        <v>14.266393442622951</v>
      </c>
      <c r="Z56" s="180">
        <v>14.266393442622951</v>
      </c>
      <c r="AA56" s="180">
        <v>14.266393442622951</v>
      </c>
      <c r="AB56" s="180">
        <v>14.266393442622951</v>
      </c>
      <c r="AC56" s="180">
        <v>14.266393442622951</v>
      </c>
      <c r="AD56" s="176"/>
      <c r="AE56" s="176" t="str">
        <f t="shared" si="0"/>
        <v>SRNOUT5_10_C_PR24</v>
      </c>
    </row>
    <row r="57" spans="1:31" x14ac:dyDescent="0.45">
      <c r="A57" s="17" t="s">
        <v>99</v>
      </c>
      <c r="B57" s="17" t="s">
        <v>89</v>
      </c>
      <c r="C57" s="17" t="s">
        <v>90</v>
      </c>
      <c r="D57" s="17" t="s">
        <v>91</v>
      </c>
      <c r="E57" s="17" t="s">
        <v>77</v>
      </c>
      <c r="F57" s="178" t="s">
        <v>78</v>
      </c>
      <c r="G57" s="178" t="s">
        <v>78</v>
      </c>
      <c r="H57" s="178" t="s">
        <v>78</v>
      </c>
      <c r="I57" s="178" t="s">
        <v>78</v>
      </c>
      <c r="J57" s="178" t="s">
        <v>78</v>
      </c>
      <c r="K57" s="178" t="s">
        <v>78</v>
      </c>
      <c r="L57" s="181">
        <v>0.99159999999999993</v>
      </c>
      <c r="M57" s="181">
        <v>0.97909999999999997</v>
      </c>
      <c r="N57" s="181">
        <v>0.9587</v>
      </c>
      <c r="O57" s="181">
        <v>0.96189999999999998</v>
      </c>
      <c r="P57" s="181">
        <v>0.91780000000000006</v>
      </c>
      <c r="Q57" s="181">
        <v>0.92049999999999998</v>
      </c>
      <c r="R57" s="181">
        <v>0.9265000000000001</v>
      </c>
      <c r="S57" s="181">
        <v>0.97</v>
      </c>
      <c r="T57" s="181">
        <v>0.97</v>
      </c>
      <c r="U57" s="181">
        <v>0.97</v>
      </c>
      <c r="V57" s="181">
        <v>0.97</v>
      </c>
      <c r="W57" s="181">
        <v>0.97</v>
      </c>
      <c r="X57" s="181">
        <v>0.97</v>
      </c>
      <c r="Y57" s="181">
        <v>0.97</v>
      </c>
      <c r="Z57" s="181">
        <v>0.97</v>
      </c>
      <c r="AA57" s="181">
        <v>0.97</v>
      </c>
      <c r="AB57" s="181">
        <v>0.97</v>
      </c>
      <c r="AC57" s="181">
        <v>0.97</v>
      </c>
      <c r="AD57" s="176"/>
      <c r="AE57" s="176" t="str">
        <f t="shared" si="0"/>
        <v>SRNOUT5_10_D_PR24</v>
      </c>
    </row>
    <row r="58" spans="1:31" x14ac:dyDescent="0.45">
      <c r="A58" s="17" t="s">
        <v>99</v>
      </c>
      <c r="B58" s="17" t="s">
        <v>92</v>
      </c>
      <c r="C58" s="17" t="s">
        <v>93</v>
      </c>
      <c r="D58" s="17" t="s">
        <v>76</v>
      </c>
      <c r="E58" s="17" t="s">
        <v>77</v>
      </c>
      <c r="F58" s="179">
        <v>100</v>
      </c>
      <c r="G58" s="179">
        <v>100</v>
      </c>
      <c r="H58" s="179">
        <v>100</v>
      </c>
      <c r="I58" s="179">
        <v>100</v>
      </c>
      <c r="J58" s="179">
        <v>100</v>
      </c>
      <c r="K58" s="179">
        <v>100</v>
      </c>
      <c r="L58" s="179">
        <v>0.83999999999999631</v>
      </c>
      <c r="M58" s="179">
        <v>2.090000000000003</v>
      </c>
      <c r="N58" s="179">
        <v>4.1300000000000008</v>
      </c>
      <c r="O58" s="179">
        <v>3.8100000000000018</v>
      </c>
      <c r="P58" s="179">
        <v>8.220000000000006</v>
      </c>
      <c r="Q58" s="179">
        <v>7.9500000000000011</v>
      </c>
      <c r="R58" s="179">
        <v>7.3500000000000014</v>
      </c>
      <c r="S58" s="179">
        <v>3.0000000000000031</v>
      </c>
      <c r="T58" s="179">
        <v>3.0000000000000031</v>
      </c>
      <c r="U58" s="179">
        <v>3.0000000000000031</v>
      </c>
      <c r="V58" s="179">
        <v>3.0000000000000031</v>
      </c>
      <c r="W58" s="179">
        <v>3.0000000000000031</v>
      </c>
      <c r="X58" s="179">
        <v>3.0000000000000031</v>
      </c>
      <c r="Y58" s="179">
        <v>3.0000000000000031</v>
      </c>
      <c r="Z58" s="179">
        <v>3.0000000000000031</v>
      </c>
      <c r="AA58" s="179">
        <v>3.0000000000000031</v>
      </c>
      <c r="AB58" s="179">
        <v>3.0000000000000031</v>
      </c>
      <c r="AC58" s="179">
        <v>3.0000000000000031</v>
      </c>
      <c r="AD58" s="176"/>
      <c r="AE58" s="176" t="str">
        <f t="shared" si="0"/>
        <v>SRNOUT5_10_E_PR24</v>
      </c>
    </row>
    <row r="59" spans="1:31" x14ac:dyDescent="0.45">
      <c r="A59" s="17" t="s">
        <v>100</v>
      </c>
      <c r="B59" s="17" t="s">
        <v>74</v>
      </c>
      <c r="C59" s="17" t="s">
        <v>75</v>
      </c>
      <c r="D59" s="17" t="s">
        <v>76</v>
      </c>
      <c r="E59" s="17" t="s">
        <v>77</v>
      </c>
      <c r="F59" s="178" t="s">
        <v>78</v>
      </c>
      <c r="G59" s="178" t="s">
        <v>78</v>
      </c>
      <c r="H59" s="178" t="s">
        <v>78</v>
      </c>
      <c r="I59" s="178" t="s">
        <v>78</v>
      </c>
      <c r="J59" s="178" t="s">
        <v>78</v>
      </c>
      <c r="K59" s="178" t="s">
        <v>78</v>
      </c>
      <c r="L59" s="178" t="s">
        <v>78</v>
      </c>
      <c r="M59" s="178" t="s">
        <v>78</v>
      </c>
      <c r="N59" s="178" t="s">
        <v>78</v>
      </c>
      <c r="O59" s="179">
        <v>58.623993399339938</v>
      </c>
      <c r="P59" s="179">
        <v>54.008877887788778</v>
      </c>
      <c r="Q59" s="179">
        <v>42.214422442244228</v>
      </c>
      <c r="R59" s="179">
        <v>37.147495961227783</v>
      </c>
      <c r="S59" s="179">
        <v>25.823432343234323</v>
      </c>
      <c r="T59" s="179">
        <v>24.311881188118811</v>
      </c>
      <c r="U59" s="179">
        <v>21.270627062706271</v>
      </c>
      <c r="V59" s="179">
        <v>19.950495049504951</v>
      </c>
      <c r="W59" s="179">
        <v>19.772277227722771</v>
      </c>
      <c r="X59" s="179">
        <v>17.06930693069307</v>
      </c>
      <c r="Y59" s="179">
        <v>17.06930693069307</v>
      </c>
      <c r="Z59" s="179">
        <v>17.06930693069307</v>
      </c>
      <c r="AA59" s="179">
        <v>17.06930693069307</v>
      </c>
      <c r="AB59" s="179">
        <v>17.06930693069307</v>
      </c>
      <c r="AC59" s="179">
        <v>17.06930693069307</v>
      </c>
      <c r="AD59" s="176"/>
      <c r="AE59" s="176" t="str">
        <f t="shared" si="0"/>
        <v>TMSOUT5_10_PR24</v>
      </c>
    </row>
    <row r="60" spans="1:31" x14ac:dyDescent="0.45">
      <c r="A60" s="17" t="s">
        <v>100</v>
      </c>
      <c r="B60" s="17" t="s">
        <v>79</v>
      </c>
      <c r="C60" s="17" t="s">
        <v>80</v>
      </c>
      <c r="D60" s="17" t="s">
        <v>76</v>
      </c>
      <c r="E60" s="17" t="s">
        <v>77</v>
      </c>
      <c r="F60" s="179">
        <v>0</v>
      </c>
      <c r="G60" s="179">
        <v>0</v>
      </c>
      <c r="H60" s="179">
        <v>0</v>
      </c>
      <c r="I60" s="179">
        <v>0</v>
      </c>
      <c r="J60" s="179">
        <v>0</v>
      </c>
      <c r="K60" s="179">
        <v>0</v>
      </c>
      <c r="L60" s="179">
        <v>0</v>
      </c>
      <c r="M60" s="179">
        <v>0</v>
      </c>
      <c r="N60" s="179">
        <v>0</v>
      </c>
      <c r="O60" s="179">
        <v>58.623993399339938</v>
      </c>
      <c r="P60" s="179">
        <v>54.008877887788778</v>
      </c>
      <c r="Q60" s="179">
        <v>42.214422442244228</v>
      </c>
      <c r="R60" s="179">
        <v>37.147495961227783</v>
      </c>
      <c r="S60" s="179">
        <v>27.188118811881189</v>
      </c>
      <c r="T60" s="179">
        <v>27.188118811881189</v>
      </c>
      <c r="U60" s="179">
        <v>27.188118811881189</v>
      </c>
      <c r="V60" s="179">
        <v>27.188118811881189</v>
      </c>
      <c r="W60" s="179">
        <v>27.188118811881189</v>
      </c>
      <c r="X60" s="179">
        <v>27.188118811881189</v>
      </c>
      <c r="Y60" s="179">
        <v>27.188118811881189</v>
      </c>
      <c r="Z60" s="179">
        <v>27.188118811881189</v>
      </c>
      <c r="AA60" s="179">
        <v>27.188118811881189</v>
      </c>
      <c r="AB60" s="179">
        <v>27.188118811881189</v>
      </c>
      <c r="AC60" s="179">
        <v>27.188118811881189</v>
      </c>
      <c r="AD60" s="176"/>
      <c r="AE60" s="176" t="str">
        <f t="shared" si="0"/>
        <v>TMSOUT2_17_PR24</v>
      </c>
    </row>
    <row r="61" spans="1:31" x14ac:dyDescent="0.45">
      <c r="A61" s="17" t="s">
        <v>100</v>
      </c>
      <c r="B61" s="17" t="s">
        <v>81</v>
      </c>
      <c r="C61" s="17" t="s">
        <v>82</v>
      </c>
      <c r="D61" s="17" t="s">
        <v>76</v>
      </c>
      <c r="E61" s="17" t="s">
        <v>77</v>
      </c>
      <c r="F61" s="178" t="s">
        <v>78</v>
      </c>
      <c r="G61" s="178" t="s">
        <v>78</v>
      </c>
      <c r="H61" s="178" t="s">
        <v>78</v>
      </c>
      <c r="I61" s="178" t="s">
        <v>78</v>
      </c>
      <c r="J61" s="178" t="s">
        <v>78</v>
      </c>
      <c r="K61" s="178" t="s">
        <v>78</v>
      </c>
      <c r="L61" s="178" t="s">
        <v>78</v>
      </c>
      <c r="M61" s="178" t="s">
        <v>78</v>
      </c>
      <c r="N61" s="178" t="s">
        <v>78</v>
      </c>
      <c r="O61" s="178" t="s">
        <v>78</v>
      </c>
      <c r="P61" s="178" t="s">
        <v>78</v>
      </c>
      <c r="Q61" s="179">
        <v>0</v>
      </c>
      <c r="R61" s="179">
        <v>0</v>
      </c>
      <c r="S61" s="179">
        <v>1.364686468646866</v>
      </c>
      <c r="T61" s="179">
        <v>2.8762376237623779</v>
      </c>
      <c r="U61" s="179">
        <v>5.9174917491749177</v>
      </c>
      <c r="V61" s="179">
        <v>7.2376237623762378</v>
      </c>
      <c r="W61" s="179">
        <v>7.415841584158418</v>
      </c>
      <c r="X61" s="179">
        <v>10.118811881188121</v>
      </c>
      <c r="Y61" s="179">
        <v>10.118811881188121</v>
      </c>
      <c r="Z61" s="179">
        <v>10.118811881188121</v>
      </c>
      <c r="AA61" s="179">
        <v>10.118811881188121</v>
      </c>
      <c r="AB61" s="179">
        <v>10.118811881188121</v>
      </c>
      <c r="AC61" s="179">
        <v>10.118811881188121</v>
      </c>
      <c r="AD61" s="176"/>
      <c r="AE61" s="176" t="str">
        <f t="shared" si="0"/>
        <v>TMSOUT3_17_01_PR24</v>
      </c>
    </row>
    <row r="62" spans="1:31" x14ac:dyDescent="0.45">
      <c r="A62" s="17" t="s">
        <v>100</v>
      </c>
      <c r="B62" s="17" t="s">
        <v>83</v>
      </c>
      <c r="C62" s="17" t="s">
        <v>84</v>
      </c>
      <c r="D62" s="17" t="s">
        <v>76</v>
      </c>
      <c r="E62" s="17" t="s">
        <v>77</v>
      </c>
      <c r="F62" s="180">
        <v>0</v>
      </c>
      <c r="G62" s="180">
        <v>0</v>
      </c>
      <c r="H62" s="180">
        <v>0</v>
      </c>
      <c r="I62" s="180">
        <v>0</v>
      </c>
      <c r="J62" s="180">
        <v>0</v>
      </c>
      <c r="K62" s="180">
        <v>0</v>
      </c>
      <c r="L62" s="180">
        <v>0</v>
      </c>
      <c r="M62" s="180">
        <v>0</v>
      </c>
      <c r="N62" s="180">
        <v>0</v>
      </c>
      <c r="O62" s="180">
        <v>18443</v>
      </c>
      <c r="P62" s="180">
        <v>14713</v>
      </c>
      <c r="Q62" s="180">
        <v>8014</v>
      </c>
      <c r="R62" s="180">
        <v>16990</v>
      </c>
      <c r="S62" s="180">
        <v>14437</v>
      </c>
      <c r="T62" s="180">
        <v>14733</v>
      </c>
      <c r="U62" s="180">
        <v>12890</v>
      </c>
      <c r="V62" s="180">
        <v>12090</v>
      </c>
      <c r="W62" s="180">
        <v>11982</v>
      </c>
      <c r="X62" s="180">
        <v>10344</v>
      </c>
      <c r="Y62" s="180">
        <v>10344</v>
      </c>
      <c r="Z62" s="180">
        <v>10344</v>
      </c>
      <c r="AA62" s="180">
        <v>10344</v>
      </c>
      <c r="AB62" s="180">
        <v>10344</v>
      </c>
      <c r="AC62" s="180">
        <v>10344</v>
      </c>
      <c r="AD62" s="176"/>
      <c r="AE62" s="176" t="str">
        <f t="shared" si="0"/>
        <v>TMSOUT5_10_A_PR24</v>
      </c>
    </row>
    <row r="63" spans="1:31" x14ac:dyDescent="0.45">
      <c r="A63" s="17" t="s">
        <v>100</v>
      </c>
      <c r="B63" s="17" t="s">
        <v>85</v>
      </c>
      <c r="C63" s="17" t="s">
        <v>86</v>
      </c>
      <c r="D63" s="17" t="s">
        <v>76</v>
      </c>
      <c r="E63" s="17" t="s">
        <v>77</v>
      </c>
      <c r="F63" s="180">
        <v>0</v>
      </c>
      <c r="G63" s="180">
        <v>0</v>
      </c>
      <c r="H63" s="180">
        <v>0</v>
      </c>
      <c r="I63" s="180">
        <v>0</v>
      </c>
      <c r="J63" s="180">
        <v>0</v>
      </c>
      <c r="K63" s="180">
        <v>0</v>
      </c>
      <c r="L63" s="180">
        <v>0</v>
      </c>
      <c r="M63" s="180">
        <v>0</v>
      </c>
      <c r="N63" s="180">
        <v>0</v>
      </c>
      <c r="O63" s="180">
        <v>606</v>
      </c>
      <c r="P63" s="180">
        <v>606</v>
      </c>
      <c r="Q63" s="180">
        <v>606</v>
      </c>
      <c r="R63" s="180">
        <v>619</v>
      </c>
      <c r="S63" s="180">
        <v>606</v>
      </c>
      <c r="T63" s="180">
        <v>606</v>
      </c>
      <c r="U63" s="180">
        <v>606</v>
      </c>
      <c r="V63" s="180">
        <v>606</v>
      </c>
      <c r="W63" s="180">
        <v>606</v>
      </c>
      <c r="X63" s="180">
        <v>606</v>
      </c>
      <c r="Y63" s="180">
        <v>606</v>
      </c>
      <c r="Z63" s="180">
        <v>606</v>
      </c>
      <c r="AA63" s="180">
        <v>606</v>
      </c>
      <c r="AB63" s="180">
        <v>606</v>
      </c>
      <c r="AC63" s="180">
        <v>606</v>
      </c>
      <c r="AD63" s="176"/>
      <c r="AE63" s="176" t="str">
        <f t="shared" si="0"/>
        <v>TMSOUT5_10_B_PR24</v>
      </c>
    </row>
    <row r="64" spans="1:31" x14ac:dyDescent="0.45">
      <c r="A64" s="17" t="s">
        <v>100</v>
      </c>
      <c r="B64" s="17" t="s">
        <v>87</v>
      </c>
      <c r="C64" s="17" t="s">
        <v>88</v>
      </c>
      <c r="D64" s="17" t="s">
        <v>76</v>
      </c>
      <c r="E64" s="17" t="s">
        <v>77</v>
      </c>
      <c r="F64" s="178" t="s">
        <v>78</v>
      </c>
      <c r="G64" s="178" t="s">
        <v>78</v>
      </c>
      <c r="H64" s="178" t="s">
        <v>78</v>
      </c>
      <c r="I64" s="178" t="s">
        <v>78</v>
      </c>
      <c r="J64" s="178" t="s">
        <v>78</v>
      </c>
      <c r="K64" s="178" t="s">
        <v>78</v>
      </c>
      <c r="L64" s="178" t="s">
        <v>78</v>
      </c>
      <c r="M64" s="178" t="s">
        <v>78</v>
      </c>
      <c r="N64" s="178" t="s">
        <v>78</v>
      </c>
      <c r="O64" s="180">
        <v>30.433993399339929</v>
      </c>
      <c r="P64" s="180">
        <v>24.278877887788781</v>
      </c>
      <c r="Q64" s="180">
        <v>13.22442244224422</v>
      </c>
      <c r="R64" s="180">
        <v>27.447495961227791</v>
      </c>
      <c r="S64" s="180">
        <v>23.82343234323432</v>
      </c>
      <c r="T64" s="180">
        <v>24.311881188118811</v>
      </c>
      <c r="U64" s="180">
        <v>21.270627062706271</v>
      </c>
      <c r="V64" s="180">
        <v>19.950495049504951</v>
      </c>
      <c r="W64" s="180">
        <v>19.772277227722771</v>
      </c>
      <c r="X64" s="180">
        <v>17.06930693069307</v>
      </c>
      <c r="Y64" s="180">
        <v>17.06930693069307</v>
      </c>
      <c r="Z64" s="180">
        <v>17.06930693069307</v>
      </c>
      <c r="AA64" s="180">
        <v>17.06930693069307</v>
      </c>
      <c r="AB64" s="180">
        <v>17.06930693069307</v>
      </c>
      <c r="AC64" s="180">
        <v>17.06930693069307</v>
      </c>
      <c r="AD64" s="176"/>
      <c r="AE64" s="176" t="str">
        <f t="shared" si="0"/>
        <v>TMSOUT5_10_C_PR24</v>
      </c>
    </row>
    <row r="65" spans="1:31" x14ac:dyDescent="0.45">
      <c r="A65" s="17" t="s">
        <v>100</v>
      </c>
      <c r="B65" s="17" t="s">
        <v>89</v>
      </c>
      <c r="C65" s="17" t="s">
        <v>90</v>
      </c>
      <c r="D65" s="17" t="s">
        <v>91</v>
      </c>
      <c r="E65" s="17" t="s">
        <v>77</v>
      </c>
      <c r="F65" s="181">
        <v>0</v>
      </c>
      <c r="G65" s="181">
        <v>0</v>
      </c>
      <c r="H65" s="181">
        <v>0</v>
      </c>
      <c r="I65" s="181">
        <v>0</v>
      </c>
      <c r="J65" s="181">
        <v>0</v>
      </c>
      <c r="K65" s="181">
        <v>0</v>
      </c>
      <c r="L65" s="181">
        <v>0</v>
      </c>
      <c r="M65" s="181">
        <v>0</v>
      </c>
      <c r="N65" s="181">
        <v>0</v>
      </c>
      <c r="O65" s="181">
        <v>0.71810000000000007</v>
      </c>
      <c r="P65" s="181">
        <v>0.70269999999999999</v>
      </c>
      <c r="Q65" s="181">
        <v>0.71009999999999995</v>
      </c>
      <c r="R65" s="181">
        <v>0.90300000000000002</v>
      </c>
      <c r="S65" s="181">
        <v>0.98</v>
      </c>
      <c r="T65" s="181">
        <v>1</v>
      </c>
      <c r="U65" s="181">
        <v>1</v>
      </c>
      <c r="V65" s="181">
        <v>1</v>
      </c>
      <c r="W65" s="181">
        <v>1</v>
      </c>
      <c r="X65" s="181">
        <v>1</v>
      </c>
      <c r="Y65" s="181">
        <v>1</v>
      </c>
      <c r="Z65" s="181">
        <v>1</v>
      </c>
      <c r="AA65" s="181">
        <v>1</v>
      </c>
      <c r="AB65" s="181">
        <v>1</v>
      </c>
      <c r="AC65" s="181">
        <v>1</v>
      </c>
      <c r="AD65" s="176"/>
      <c r="AE65" s="176" t="str">
        <f t="shared" si="0"/>
        <v>TMSOUT5_10_D_PR24</v>
      </c>
    </row>
    <row r="66" spans="1:31" x14ac:dyDescent="0.45">
      <c r="A66" s="17" t="s">
        <v>100</v>
      </c>
      <c r="B66" s="17" t="s">
        <v>92</v>
      </c>
      <c r="C66" s="17" t="s">
        <v>93</v>
      </c>
      <c r="D66" s="17" t="s">
        <v>76</v>
      </c>
      <c r="E66" s="17" t="s">
        <v>77</v>
      </c>
      <c r="F66" s="179">
        <v>100</v>
      </c>
      <c r="G66" s="179">
        <v>100</v>
      </c>
      <c r="H66" s="179">
        <v>100</v>
      </c>
      <c r="I66" s="179">
        <v>100</v>
      </c>
      <c r="J66" s="179">
        <v>100</v>
      </c>
      <c r="K66" s="179">
        <v>100</v>
      </c>
      <c r="L66" s="179">
        <v>100</v>
      </c>
      <c r="M66" s="179">
        <v>100</v>
      </c>
      <c r="N66" s="179">
        <v>100</v>
      </c>
      <c r="O66" s="179">
        <v>28.19</v>
      </c>
      <c r="P66" s="179">
        <v>29.73</v>
      </c>
      <c r="Q66" s="179">
        <v>28.990000000000009</v>
      </c>
      <c r="R66" s="179">
        <v>9.6999999999999975</v>
      </c>
      <c r="S66" s="179">
        <v>2.0000000000000022</v>
      </c>
      <c r="T66" s="179">
        <v>0</v>
      </c>
      <c r="U66" s="179">
        <v>0</v>
      </c>
      <c r="V66" s="179">
        <v>0</v>
      </c>
      <c r="W66" s="179">
        <v>0</v>
      </c>
      <c r="X66" s="179">
        <v>0</v>
      </c>
      <c r="Y66" s="179">
        <v>0</v>
      </c>
      <c r="Z66" s="179">
        <v>0</v>
      </c>
      <c r="AA66" s="179">
        <v>0</v>
      </c>
      <c r="AB66" s="179">
        <v>0</v>
      </c>
      <c r="AC66" s="179">
        <v>0</v>
      </c>
      <c r="AD66" s="176"/>
      <c r="AE66" s="176" t="str">
        <f t="shared" si="0"/>
        <v>TMSOUT5_10_E_PR24</v>
      </c>
    </row>
    <row r="67" spans="1:31" x14ac:dyDescent="0.45">
      <c r="A67" s="17" t="s">
        <v>101</v>
      </c>
      <c r="B67" s="17" t="s">
        <v>74</v>
      </c>
      <c r="C67" s="17" t="s">
        <v>75</v>
      </c>
      <c r="D67" s="17" t="s">
        <v>76</v>
      </c>
      <c r="E67" s="17" t="s">
        <v>77</v>
      </c>
      <c r="F67" s="178" t="s">
        <v>78</v>
      </c>
      <c r="G67" s="178" t="s">
        <v>78</v>
      </c>
      <c r="H67" s="178" t="s">
        <v>78</v>
      </c>
      <c r="I67" s="178" t="s">
        <v>78</v>
      </c>
      <c r="J67" s="178" t="s">
        <v>78</v>
      </c>
      <c r="K67" s="178" t="s">
        <v>78</v>
      </c>
      <c r="L67" s="178" t="s">
        <v>78</v>
      </c>
      <c r="M67" s="178" t="s">
        <v>78</v>
      </c>
      <c r="N67" s="178" t="s">
        <v>78</v>
      </c>
      <c r="O67" s="179">
        <v>63.90242276712825</v>
      </c>
      <c r="P67" s="179">
        <v>53.029598540145749</v>
      </c>
      <c r="Q67" s="179">
        <v>49.727604259094456</v>
      </c>
      <c r="R67" s="179">
        <v>50.63171378091873</v>
      </c>
      <c r="S67" s="179">
        <v>29.360599911777676</v>
      </c>
      <c r="T67" s="179">
        <v>26.350242611380679</v>
      </c>
      <c r="U67" s="179">
        <v>25.49536832818703</v>
      </c>
      <c r="V67" s="179">
        <v>24.087340097044553</v>
      </c>
      <c r="W67" s="179">
        <v>22.277018085575651</v>
      </c>
      <c r="X67" s="179">
        <v>18.706660785178649</v>
      </c>
      <c r="Y67" s="179">
        <v>19.114912280701756</v>
      </c>
      <c r="Z67" s="179">
        <v>18.62982456140351</v>
      </c>
      <c r="AA67" s="179">
        <v>18.144736842105264</v>
      </c>
      <c r="AB67" s="179">
        <v>17.659649122807018</v>
      </c>
      <c r="AC67" s="179">
        <v>17.174561403508772</v>
      </c>
      <c r="AD67" s="176"/>
      <c r="AE67" s="176" t="str">
        <f t="shared" si="0"/>
        <v>NWTOUT5_10_PR24</v>
      </c>
    </row>
    <row r="68" spans="1:31" x14ac:dyDescent="0.45">
      <c r="A68" s="17" t="s">
        <v>101</v>
      </c>
      <c r="B68" s="17" t="s">
        <v>79</v>
      </c>
      <c r="C68" s="17" t="s">
        <v>80</v>
      </c>
      <c r="D68" s="17" t="s">
        <v>76</v>
      </c>
      <c r="E68" s="17" t="s">
        <v>77</v>
      </c>
      <c r="F68" s="178" t="s">
        <v>78</v>
      </c>
      <c r="G68" s="178" t="s">
        <v>78</v>
      </c>
      <c r="H68" s="178" t="s">
        <v>78</v>
      </c>
      <c r="I68" s="178" t="s">
        <v>78</v>
      </c>
      <c r="J68" s="178" t="s">
        <v>78</v>
      </c>
      <c r="K68" s="178" t="s">
        <v>78</v>
      </c>
      <c r="L68" s="178" t="s">
        <v>78</v>
      </c>
      <c r="M68" s="178" t="s">
        <v>78</v>
      </c>
      <c r="N68" s="178" t="s">
        <v>78</v>
      </c>
      <c r="O68" s="179">
        <v>63.90242276712825</v>
      </c>
      <c r="P68" s="179">
        <v>53.029598540145749</v>
      </c>
      <c r="Q68" s="179">
        <v>49.727604259094498</v>
      </c>
      <c r="R68" s="179">
        <v>50.63171378091873</v>
      </c>
      <c r="S68" s="179">
        <v>29.37448875165417</v>
      </c>
      <c r="T68" s="179">
        <v>26.458776430011561</v>
      </c>
      <c r="U68" s="179">
        <v>26.045229993255401</v>
      </c>
      <c r="V68" s="179">
        <v>26.08255948891853</v>
      </c>
      <c r="W68" s="179">
        <v>27.477896181479309</v>
      </c>
      <c r="X68" s="179">
        <v>28.443019193849128</v>
      </c>
      <c r="Y68" s="179">
        <v>29.26</v>
      </c>
      <c r="Z68" s="179">
        <v>29.26</v>
      </c>
      <c r="AA68" s="179">
        <v>29.26</v>
      </c>
      <c r="AB68" s="179">
        <v>29.26</v>
      </c>
      <c r="AC68" s="179">
        <v>29.26</v>
      </c>
      <c r="AD68" s="176"/>
      <c r="AE68" s="176" t="str">
        <f t="shared" ref="AE68:AE90" si="1">A68&amp;B68</f>
        <v>NWTOUT2_17_PR24</v>
      </c>
    </row>
    <row r="69" spans="1:31" x14ac:dyDescent="0.45">
      <c r="A69" s="17" t="s">
        <v>101</v>
      </c>
      <c r="B69" s="17" t="s">
        <v>81</v>
      </c>
      <c r="C69" s="17" t="s">
        <v>82</v>
      </c>
      <c r="D69" s="17" t="s">
        <v>76</v>
      </c>
      <c r="E69" s="17" t="s">
        <v>77</v>
      </c>
      <c r="F69" s="178" t="s">
        <v>78</v>
      </c>
      <c r="G69" s="178" t="s">
        <v>78</v>
      </c>
      <c r="H69" s="178" t="s">
        <v>78</v>
      </c>
      <c r="I69" s="178" t="s">
        <v>78</v>
      </c>
      <c r="J69" s="178" t="s">
        <v>78</v>
      </c>
      <c r="K69" s="178" t="s">
        <v>78</v>
      </c>
      <c r="L69" s="178" t="s">
        <v>78</v>
      </c>
      <c r="M69" s="178" t="s">
        <v>78</v>
      </c>
      <c r="N69" s="178" t="s">
        <v>78</v>
      </c>
      <c r="O69" s="178" t="s">
        <v>78</v>
      </c>
      <c r="P69" s="178" t="s">
        <v>78</v>
      </c>
      <c r="Q69" s="179">
        <v>0</v>
      </c>
      <c r="R69" s="179">
        <v>0</v>
      </c>
      <c r="S69" s="179">
        <v>1.3888839876493361E-2</v>
      </c>
      <c r="T69" s="179">
        <v>0.1085338186308817</v>
      </c>
      <c r="U69" s="179">
        <v>0.54986166506837009</v>
      </c>
      <c r="V69" s="179">
        <v>1.9952193918739769</v>
      </c>
      <c r="W69" s="179">
        <v>5.2008780959036578</v>
      </c>
      <c r="X69" s="179">
        <v>9.7363584086704797</v>
      </c>
      <c r="Y69" s="179">
        <v>10.14508771929825</v>
      </c>
      <c r="Z69" s="179">
        <v>10.63017543859649</v>
      </c>
      <c r="AA69" s="179">
        <v>11.11526315789474</v>
      </c>
      <c r="AB69" s="179">
        <v>11.60035087719298</v>
      </c>
      <c r="AC69" s="179">
        <v>12.08543859649123</v>
      </c>
      <c r="AD69" s="176"/>
      <c r="AE69" s="176" t="str">
        <f t="shared" si="1"/>
        <v>NWTOUT3_17_01_PR24</v>
      </c>
    </row>
    <row r="70" spans="1:31" x14ac:dyDescent="0.45">
      <c r="A70" s="17" t="s">
        <v>101</v>
      </c>
      <c r="B70" s="17" t="s">
        <v>83</v>
      </c>
      <c r="C70" s="17" t="s">
        <v>84</v>
      </c>
      <c r="D70" s="17" t="s">
        <v>76</v>
      </c>
      <c r="E70" s="17" t="s">
        <v>77</v>
      </c>
      <c r="F70" s="178" t="s">
        <v>78</v>
      </c>
      <c r="G70" s="178" t="s">
        <v>78</v>
      </c>
      <c r="H70" s="178" t="s">
        <v>78</v>
      </c>
      <c r="I70" s="178" t="s">
        <v>78</v>
      </c>
      <c r="J70" s="178" t="s">
        <v>78</v>
      </c>
      <c r="K70" s="178" t="s">
        <v>78</v>
      </c>
      <c r="L70" s="178" t="s">
        <v>78</v>
      </c>
      <c r="M70" s="178" t="s">
        <v>78</v>
      </c>
      <c r="N70" s="178" t="s">
        <v>78</v>
      </c>
      <c r="O70" s="180">
        <v>113940</v>
      </c>
      <c r="P70" s="180">
        <v>81677</v>
      </c>
      <c r="Q70" s="180">
        <v>69245</v>
      </c>
      <c r="R70" s="180">
        <v>97537</v>
      </c>
      <c r="S70" s="180">
        <v>61029</v>
      </c>
      <c r="T70" s="180">
        <v>59736</v>
      </c>
      <c r="U70" s="180">
        <v>57798</v>
      </c>
      <c r="V70" s="180">
        <v>54606</v>
      </c>
      <c r="W70" s="180">
        <v>50502</v>
      </c>
      <c r="X70" s="180">
        <v>42408</v>
      </c>
      <c r="Y70" s="180">
        <v>43582</v>
      </c>
      <c r="Z70" s="180">
        <v>42476</v>
      </c>
      <c r="AA70" s="180">
        <v>41370</v>
      </c>
      <c r="AB70" s="180">
        <v>40264</v>
      </c>
      <c r="AC70" s="180">
        <v>39158</v>
      </c>
      <c r="AD70" s="176"/>
      <c r="AE70" s="176" t="str">
        <f t="shared" si="1"/>
        <v>NWTOUT5_10_A_PR24</v>
      </c>
    </row>
    <row r="71" spans="1:31" x14ac:dyDescent="0.45">
      <c r="A71" s="17" t="s">
        <v>101</v>
      </c>
      <c r="B71" s="17" t="s">
        <v>85</v>
      </c>
      <c r="C71" s="17" t="s">
        <v>86</v>
      </c>
      <c r="D71" s="17" t="s">
        <v>76</v>
      </c>
      <c r="E71" s="17" t="s">
        <v>77</v>
      </c>
      <c r="F71" s="178" t="s">
        <v>78</v>
      </c>
      <c r="G71" s="178" t="s">
        <v>78</v>
      </c>
      <c r="H71" s="178" t="s">
        <v>78</v>
      </c>
      <c r="I71" s="178" t="s">
        <v>78</v>
      </c>
      <c r="J71" s="178" t="s">
        <v>78</v>
      </c>
      <c r="K71" s="178" t="s">
        <v>78</v>
      </c>
      <c r="L71" s="178" t="s">
        <v>78</v>
      </c>
      <c r="M71" s="178" t="s">
        <v>78</v>
      </c>
      <c r="N71" s="178" t="s">
        <v>78</v>
      </c>
      <c r="O71" s="180">
        <v>1925</v>
      </c>
      <c r="P71" s="180">
        <v>2192</v>
      </c>
      <c r="Q71" s="180">
        <v>2254</v>
      </c>
      <c r="R71" s="180">
        <v>2264</v>
      </c>
      <c r="S71" s="180">
        <v>2267</v>
      </c>
      <c r="T71" s="180">
        <v>2267</v>
      </c>
      <c r="U71" s="180">
        <v>2267</v>
      </c>
      <c r="V71" s="180">
        <v>2267</v>
      </c>
      <c r="W71" s="180">
        <v>2267</v>
      </c>
      <c r="X71" s="180">
        <v>2267</v>
      </c>
      <c r="Y71" s="180">
        <v>2280</v>
      </c>
      <c r="Z71" s="180">
        <v>2280</v>
      </c>
      <c r="AA71" s="180">
        <v>2280</v>
      </c>
      <c r="AB71" s="180">
        <v>2280</v>
      </c>
      <c r="AC71" s="180">
        <v>2280</v>
      </c>
      <c r="AD71" s="176"/>
      <c r="AE71" s="176" t="str">
        <f t="shared" si="1"/>
        <v>NWTOUT5_10_B_PR24</v>
      </c>
    </row>
    <row r="72" spans="1:31" x14ac:dyDescent="0.45">
      <c r="A72" s="17" t="s">
        <v>101</v>
      </c>
      <c r="B72" s="17" t="s">
        <v>87</v>
      </c>
      <c r="C72" s="17" t="s">
        <v>88</v>
      </c>
      <c r="D72" s="17" t="s">
        <v>76</v>
      </c>
      <c r="E72" s="17" t="s">
        <v>77</v>
      </c>
      <c r="F72" s="178" t="s">
        <v>78</v>
      </c>
      <c r="G72" s="178" t="s">
        <v>78</v>
      </c>
      <c r="H72" s="178" t="s">
        <v>78</v>
      </c>
      <c r="I72" s="178" t="s">
        <v>78</v>
      </c>
      <c r="J72" s="178" t="s">
        <v>78</v>
      </c>
      <c r="K72" s="178" t="s">
        <v>78</v>
      </c>
      <c r="L72" s="178" t="s">
        <v>78</v>
      </c>
      <c r="M72" s="178" t="s">
        <v>78</v>
      </c>
      <c r="N72" s="178" t="s">
        <v>78</v>
      </c>
      <c r="O72" s="180">
        <v>59.189610389610387</v>
      </c>
      <c r="P72" s="180">
        <v>37.261405109489047</v>
      </c>
      <c r="Q72" s="180">
        <v>30.720940550133101</v>
      </c>
      <c r="R72" s="180">
        <v>43.081713780918733</v>
      </c>
      <c r="S72" s="180">
        <v>26.920599911777678</v>
      </c>
      <c r="T72" s="180">
        <v>26.350242611380679</v>
      </c>
      <c r="U72" s="180">
        <v>25.49536832818703</v>
      </c>
      <c r="V72" s="180">
        <v>24.087340097044549</v>
      </c>
      <c r="W72" s="180">
        <v>22.277018085575651</v>
      </c>
      <c r="X72" s="180">
        <v>18.706660785178649</v>
      </c>
      <c r="Y72" s="180">
        <v>19.114912280701759</v>
      </c>
      <c r="Z72" s="180">
        <v>18.62982456140351</v>
      </c>
      <c r="AA72" s="180">
        <v>18.14473684210526</v>
      </c>
      <c r="AB72" s="180">
        <v>17.659649122807021</v>
      </c>
      <c r="AC72" s="180">
        <v>17.174561403508768</v>
      </c>
      <c r="AD72" s="176"/>
      <c r="AE72" s="176" t="str">
        <f t="shared" si="1"/>
        <v>NWTOUT5_10_C_PR24</v>
      </c>
    </row>
    <row r="73" spans="1:31" x14ac:dyDescent="0.45">
      <c r="A73" s="17" t="s">
        <v>101</v>
      </c>
      <c r="B73" s="17" t="s">
        <v>89</v>
      </c>
      <c r="C73" s="17" t="s">
        <v>90</v>
      </c>
      <c r="D73" s="17" t="s">
        <v>91</v>
      </c>
      <c r="E73" s="17" t="s">
        <v>77</v>
      </c>
      <c r="F73" s="181">
        <v>1</v>
      </c>
      <c r="G73" s="181">
        <v>1</v>
      </c>
      <c r="H73" s="181">
        <v>1</v>
      </c>
      <c r="I73" s="181">
        <v>1</v>
      </c>
      <c r="J73" s="181">
        <v>1</v>
      </c>
      <c r="K73" s="181">
        <v>1</v>
      </c>
      <c r="L73" s="181">
        <v>1</v>
      </c>
      <c r="M73" s="181">
        <v>1</v>
      </c>
      <c r="N73" s="181">
        <v>1</v>
      </c>
      <c r="O73" s="181">
        <v>0.95287187622482139</v>
      </c>
      <c r="P73" s="181">
        <v>0.84231806569343304</v>
      </c>
      <c r="Q73" s="181">
        <v>0.80993336291038642</v>
      </c>
      <c r="R73" s="181">
        <v>0.92449999999999999</v>
      </c>
      <c r="S73" s="181">
        <v>0.97560000000000002</v>
      </c>
      <c r="T73" s="181">
        <v>1</v>
      </c>
      <c r="U73" s="181">
        <v>1</v>
      </c>
      <c r="V73" s="181">
        <v>1</v>
      </c>
      <c r="W73" s="181">
        <v>1</v>
      </c>
      <c r="X73" s="181">
        <v>1</v>
      </c>
      <c r="Y73" s="181">
        <v>1</v>
      </c>
      <c r="Z73" s="181">
        <v>1</v>
      </c>
      <c r="AA73" s="181">
        <v>1</v>
      </c>
      <c r="AB73" s="181">
        <v>1</v>
      </c>
      <c r="AC73" s="181">
        <v>1</v>
      </c>
      <c r="AD73" s="176"/>
      <c r="AE73" s="176" t="str">
        <f t="shared" si="1"/>
        <v>NWTOUT5_10_D_PR24</v>
      </c>
    </row>
    <row r="74" spans="1:31" x14ac:dyDescent="0.45">
      <c r="A74" s="17" t="s">
        <v>101</v>
      </c>
      <c r="B74" s="17" t="s">
        <v>92</v>
      </c>
      <c r="C74" s="17" t="s">
        <v>93</v>
      </c>
      <c r="D74" s="17" t="s">
        <v>76</v>
      </c>
      <c r="E74" s="17" t="s">
        <v>77</v>
      </c>
      <c r="F74" s="179">
        <v>0</v>
      </c>
      <c r="G74" s="179">
        <v>0</v>
      </c>
      <c r="H74" s="179">
        <v>0</v>
      </c>
      <c r="I74" s="179">
        <v>0</v>
      </c>
      <c r="J74" s="179">
        <v>0</v>
      </c>
      <c r="K74" s="179">
        <v>0</v>
      </c>
      <c r="L74" s="179">
        <v>0</v>
      </c>
      <c r="M74" s="179">
        <v>0</v>
      </c>
      <c r="N74" s="179">
        <v>0</v>
      </c>
      <c r="O74" s="179">
        <v>4.712812377517861</v>
      </c>
      <c r="P74" s="179">
        <v>15.7681934306567</v>
      </c>
      <c r="Q74" s="179">
        <v>19.006663708961359</v>
      </c>
      <c r="R74" s="179">
        <v>7.5500000000000007</v>
      </c>
      <c r="S74" s="179">
        <v>2.4399999999999982</v>
      </c>
      <c r="T74" s="179">
        <v>0</v>
      </c>
      <c r="U74" s="179">
        <v>0</v>
      </c>
      <c r="V74" s="179">
        <v>0</v>
      </c>
      <c r="W74" s="179">
        <v>0</v>
      </c>
      <c r="X74" s="179">
        <v>0</v>
      </c>
      <c r="Y74" s="179">
        <v>0</v>
      </c>
      <c r="Z74" s="179">
        <v>0</v>
      </c>
      <c r="AA74" s="179">
        <v>0</v>
      </c>
      <c r="AB74" s="179">
        <v>0</v>
      </c>
      <c r="AC74" s="179">
        <v>0</v>
      </c>
      <c r="AD74" s="176"/>
      <c r="AE74" s="176" t="str">
        <f t="shared" si="1"/>
        <v>NWTOUT5_10_E_PR24</v>
      </c>
    </row>
    <row r="75" spans="1:31" x14ac:dyDescent="0.45">
      <c r="A75" s="17" t="s">
        <v>102</v>
      </c>
      <c r="B75" s="17" t="s">
        <v>74</v>
      </c>
      <c r="C75" s="17" t="s">
        <v>75</v>
      </c>
      <c r="D75" s="17" t="s">
        <v>76</v>
      </c>
      <c r="E75" s="17" t="s">
        <v>77</v>
      </c>
      <c r="F75" s="178" t="s">
        <v>78</v>
      </c>
      <c r="G75" s="178" t="s">
        <v>78</v>
      </c>
      <c r="H75" s="178" t="s">
        <v>78</v>
      </c>
      <c r="I75" s="178" t="s">
        <v>78</v>
      </c>
      <c r="J75" s="178" t="s">
        <v>78</v>
      </c>
      <c r="K75" s="179">
        <v>10.780000000000001</v>
      </c>
      <c r="L75" s="179">
        <v>10.66</v>
      </c>
      <c r="M75" s="179">
        <v>21.27</v>
      </c>
      <c r="N75" s="179">
        <v>26.8</v>
      </c>
      <c r="O75" s="179">
        <v>30.92</v>
      </c>
      <c r="P75" s="179">
        <v>22.529999999999998</v>
      </c>
      <c r="Q75" s="179">
        <v>18.52</v>
      </c>
      <c r="R75" s="179">
        <v>32.010038610038613</v>
      </c>
      <c r="S75" s="179">
        <v>24.008494208494209</v>
      </c>
      <c r="T75" s="179">
        <v>23.496525096525097</v>
      </c>
      <c r="U75" s="179">
        <v>23.496525096525097</v>
      </c>
      <c r="V75" s="179">
        <v>22.763706563706563</v>
      </c>
      <c r="W75" s="179">
        <v>22.002316602316601</v>
      </c>
      <c r="X75" s="179">
        <v>19.9984555984556</v>
      </c>
      <c r="Y75" s="179">
        <v>19.002316602316601</v>
      </c>
      <c r="Z75" s="179">
        <v>19.002316602316601</v>
      </c>
      <c r="AA75" s="179">
        <v>19.002316602316601</v>
      </c>
      <c r="AB75" s="179">
        <v>19.002316602316601</v>
      </c>
      <c r="AC75" s="179">
        <v>19.002316602316601</v>
      </c>
      <c r="AD75" s="176"/>
      <c r="AE75" s="176" t="str">
        <f t="shared" si="1"/>
        <v>WSXOUT5_10_PR24</v>
      </c>
    </row>
    <row r="76" spans="1:31" x14ac:dyDescent="0.45">
      <c r="A76" s="17" t="s">
        <v>102</v>
      </c>
      <c r="B76" s="17" t="s">
        <v>79</v>
      </c>
      <c r="C76" s="17" t="s">
        <v>80</v>
      </c>
      <c r="D76" s="17" t="s">
        <v>76</v>
      </c>
      <c r="E76" s="17" t="s">
        <v>77</v>
      </c>
      <c r="F76" s="178" t="s">
        <v>78</v>
      </c>
      <c r="G76" s="178" t="s">
        <v>78</v>
      </c>
      <c r="H76" s="178" t="s">
        <v>78</v>
      </c>
      <c r="I76" s="178" t="s">
        <v>78</v>
      </c>
      <c r="J76" s="178" t="s">
        <v>78</v>
      </c>
      <c r="K76" s="179">
        <v>88.909302325581393</v>
      </c>
      <c r="L76" s="179">
        <v>85.054263565891475</v>
      </c>
      <c r="M76" s="179">
        <v>79.681240310077513</v>
      </c>
      <c r="N76" s="179">
        <v>72.33953488372093</v>
      </c>
      <c r="O76" s="179">
        <v>52.032945736434108</v>
      </c>
      <c r="P76" s="179">
        <v>38.848527131782937</v>
      </c>
      <c r="Q76" s="179">
        <v>27.176744186046509</v>
      </c>
      <c r="R76" s="179">
        <v>32.01</v>
      </c>
      <c r="S76" s="179">
        <v>24.01</v>
      </c>
      <c r="T76" s="179">
        <v>23.496386376642359</v>
      </c>
      <c r="U76" s="179">
        <v>23.496386376642359</v>
      </c>
      <c r="V76" s="179">
        <v>23.496386376642359</v>
      </c>
      <c r="W76" s="179">
        <v>23.496386376642359</v>
      </c>
      <c r="X76" s="179">
        <v>22.65</v>
      </c>
      <c r="Y76" s="179">
        <v>22.65</v>
      </c>
      <c r="Z76" s="179">
        <v>22.65</v>
      </c>
      <c r="AA76" s="179">
        <v>22.65</v>
      </c>
      <c r="AB76" s="179">
        <v>22.65</v>
      </c>
      <c r="AC76" s="179">
        <v>22.65</v>
      </c>
      <c r="AD76" s="176"/>
      <c r="AE76" s="176" t="str">
        <f t="shared" si="1"/>
        <v>WSXOUT2_17_PR24</v>
      </c>
    </row>
    <row r="77" spans="1:31" x14ac:dyDescent="0.45">
      <c r="A77" s="17" t="s">
        <v>102</v>
      </c>
      <c r="B77" s="17" t="s">
        <v>81</v>
      </c>
      <c r="C77" s="17" t="s">
        <v>82</v>
      </c>
      <c r="D77" s="17" t="s">
        <v>76</v>
      </c>
      <c r="E77" s="17" t="s">
        <v>77</v>
      </c>
      <c r="F77" s="178" t="s">
        <v>78</v>
      </c>
      <c r="G77" s="178" t="s">
        <v>78</v>
      </c>
      <c r="H77" s="178" t="s">
        <v>78</v>
      </c>
      <c r="I77" s="178" t="s">
        <v>78</v>
      </c>
      <c r="J77" s="178" t="s">
        <v>78</v>
      </c>
      <c r="K77" s="178" t="s">
        <v>78</v>
      </c>
      <c r="L77" s="178" t="s">
        <v>78</v>
      </c>
      <c r="M77" s="178" t="s">
        <v>78</v>
      </c>
      <c r="N77" s="178" t="s">
        <v>78</v>
      </c>
      <c r="O77" s="178" t="s">
        <v>78</v>
      </c>
      <c r="P77" s="178" t="s">
        <v>78</v>
      </c>
      <c r="Q77" s="179">
        <v>8.6567441860465095</v>
      </c>
      <c r="R77" s="179">
        <v>-3.8610038615161102E-5</v>
      </c>
      <c r="S77" s="179">
        <v>1.505791505792331E-3</v>
      </c>
      <c r="T77" s="179">
        <v>-1.3871988273805871E-4</v>
      </c>
      <c r="U77" s="179">
        <v>-1.3871988273805871E-4</v>
      </c>
      <c r="V77" s="179">
        <v>0.73267981293579609</v>
      </c>
      <c r="W77" s="179">
        <v>1.4940697743257589</v>
      </c>
      <c r="X77" s="179">
        <v>2.651544401544399</v>
      </c>
      <c r="Y77" s="179">
        <v>3.647683397683398</v>
      </c>
      <c r="Z77" s="179">
        <v>3.647683397683398</v>
      </c>
      <c r="AA77" s="179">
        <v>3.647683397683398</v>
      </c>
      <c r="AB77" s="179">
        <v>3.647683397683398</v>
      </c>
      <c r="AC77" s="179">
        <v>3.647683397683398</v>
      </c>
      <c r="AD77" s="176"/>
      <c r="AE77" s="176" t="str">
        <f t="shared" si="1"/>
        <v>WSXOUT3_17_01_PR24</v>
      </c>
    </row>
    <row r="78" spans="1:31" x14ac:dyDescent="0.45">
      <c r="A78" s="17" t="s">
        <v>102</v>
      </c>
      <c r="B78" s="17" t="s">
        <v>83</v>
      </c>
      <c r="C78" s="17" t="s">
        <v>84</v>
      </c>
      <c r="D78" s="17" t="s">
        <v>76</v>
      </c>
      <c r="E78" s="17" t="s">
        <v>77</v>
      </c>
      <c r="F78" s="178" t="s">
        <v>78</v>
      </c>
      <c r="G78" s="178" t="s">
        <v>78</v>
      </c>
      <c r="H78" s="178" t="s">
        <v>78</v>
      </c>
      <c r="I78" s="178" t="s">
        <v>78</v>
      </c>
      <c r="J78" s="178" t="s">
        <v>78</v>
      </c>
      <c r="K78" s="180">
        <v>13960.1</v>
      </c>
      <c r="L78" s="180">
        <v>13804.7</v>
      </c>
      <c r="M78" s="180">
        <v>27544.65</v>
      </c>
      <c r="N78" s="180">
        <v>34706</v>
      </c>
      <c r="O78" s="180">
        <v>40041.4</v>
      </c>
      <c r="P78" s="180">
        <v>29176.35</v>
      </c>
      <c r="Q78" s="180">
        <v>23983.4</v>
      </c>
      <c r="R78" s="180">
        <v>41453</v>
      </c>
      <c r="S78" s="180">
        <v>31091</v>
      </c>
      <c r="T78" s="180">
        <v>30428</v>
      </c>
      <c r="U78" s="180">
        <v>30428</v>
      </c>
      <c r="V78" s="180">
        <v>29479</v>
      </c>
      <c r="W78" s="180">
        <v>28493</v>
      </c>
      <c r="X78" s="180">
        <v>25898</v>
      </c>
      <c r="Y78" s="180">
        <v>24608</v>
      </c>
      <c r="Z78" s="180">
        <v>24608</v>
      </c>
      <c r="AA78" s="180">
        <v>24608</v>
      </c>
      <c r="AB78" s="180">
        <v>24608</v>
      </c>
      <c r="AC78" s="180">
        <v>24608</v>
      </c>
      <c r="AD78" s="176"/>
      <c r="AE78" s="176" t="str">
        <f t="shared" si="1"/>
        <v>WSXOUT5_10_A_PR24</v>
      </c>
    </row>
    <row r="79" spans="1:31" x14ac:dyDescent="0.45">
      <c r="A79" s="17" t="s">
        <v>102</v>
      </c>
      <c r="B79" s="17" t="s">
        <v>85</v>
      </c>
      <c r="C79" s="17" t="s">
        <v>86</v>
      </c>
      <c r="D79" s="17" t="s">
        <v>76</v>
      </c>
      <c r="E79" s="17" t="s">
        <v>77</v>
      </c>
      <c r="F79" s="178" t="s">
        <v>78</v>
      </c>
      <c r="G79" s="178" t="s">
        <v>78</v>
      </c>
      <c r="H79" s="178" t="s">
        <v>78</v>
      </c>
      <c r="I79" s="178" t="s">
        <v>78</v>
      </c>
      <c r="J79" s="178" t="s">
        <v>78</v>
      </c>
      <c r="K79" s="180">
        <v>1295</v>
      </c>
      <c r="L79" s="180">
        <v>1295</v>
      </c>
      <c r="M79" s="180">
        <v>1295</v>
      </c>
      <c r="N79" s="180">
        <v>1295</v>
      </c>
      <c r="O79" s="180">
        <v>1295</v>
      </c>
      <c r="P79" s="180">
        <v>1295</v>
      </c>
      <c r="Q79" s="180">
        <v>1295</v>
      </c>
      <c r="R79" s="180">
        <v>1295</v>
      </c>
      <c r="S79" s="180">
        <v>1295</v>
      </c>
      <c r="T79" s="180">
        <v>1295</v>
      </c>
      <c r="U79" s="180">
        <v>1295</v>
      </c>
      <c r="V79" s="180">
        <v>1295</v>
      </c>
      <c r="W79" s="180">
        <v>1295</v>
      </c>
      <c r="X79" s="180">
        <v>1295</v>
      </c>
      <c r="Y79" s="180">
        <v>1295</v>
      </c>
      <c r="Z79" s="180">
        <v>1295</v>
      </c>
      <c r="AA79" s="180">
        <v>1295</v>
      </c>
      <c r="AB79" s="180">
        <v>1295</v>
      </c>
      <c r="AC79" s="180">
        <v>1295</v>
      </c>
      <c r="AD79" s="176"/>
      <c r="AE79" s="176" t="str">
        <f t="shared" si="1"/>
        <v>WSXOUT5_10_B_PR24</v>
      </c>
    </row>
    <row r="80" spans="1:31" x14ac:dyDescent="0.45">
      <c r="A80" s="17" t="s">
        <v>102</v>
      </c>
      <c r="B80" s="17" t="s">
        <v>87</v>
      </c>
      <c r="C80" s="17" t="s">
        <v>88</v>
      </c>
      <c r="D80" s="17" t="s">
        <v>76</v>
      </c>
      <c r="E80" s="17" t="s">
        <v>77</v>
      </c>
      <c r="F80" s="178" t="s">
        <v>78</v>
      </c>
      <c r="G80" s="178" t="s">
        <v>78</v>
      </c>
      <c r="H80" s="178" t="s">
        <v>78</v>
      </c>
      <c r="I80" s="178" t="s">
        <v>78</v>
      </c>
      <c r="J80" s="178" t="s">
        <v>78</v>
      </c>
      <c r="K80" s="180">
        <v>10.78</v>
      </c>
      <c r="L80" s="180">
        <v>10.66</v>
      </c>
      <c r="M80" s="180">
        <v>21.27</v>
      </c>
      <c r="N80" s="180">
        <v>26.8</v>
      </c>
      <c r="O80" s="180">
        <v>30.92</v>
      </c>
      <c r="P80" s="180">
        <v>22.53</v>
      </c>
      <c r="Q80" s="180">
        <v>18.52</v>
      </c>
      <c r="R80" s="180">
        <v>32.010038610038613</v>
      </c>
      <c r="S80" s="180">
        <v>24.008494208494209</v>
      </c>
      <c r="T80" s="180">
        <v>23.496525096525101</v>
      </c>
      <c r="U80" s="180">
        <v>23.496525096525101</v>
      </c>
      <c r="V80" s="180">
        <v>22.76370656370656</v>
      </c>
      <c r="W80" s="180">
        <v>22.002316602316601</v>
      </c>
      <c r="X80" s="180">
        <v>19.9984555984556</v>
      </c>
      <c r="Y80" s="180">
        <v>19.002316602316601</v>
      </c>
      <c r="Z80" s="180">
        <v>19.002316602316601</v>
      </c>
      <c r="AA80" s="180">
        <v>19.002316602316601</v>
      </c>
      <c r="AB80" s="180">
        <v>19.002316602316601</v>
      </c>
      <c r="AC80" s="180">
        <v>19.002316602316601</v>
      </c>
      <c r="AD80" s="176"/>
      <c r="AE80" s="176" t="str">
        <f t="shared" si="1"/>
        <v>WSXOUT5_10_C_PR24</v>
      </c>
    </row>
    <row r="81" spans="1:31" x14ac:dyDescent="0.45">
      <c r="A81" s="17" t="s">
        <v>102</v>
      </c>
      <c r="B81" s="17" t="s">
        <v>89</v>
      </c>
      <c r="C81" s="17" t="s">
        <v>90</v>
      </c>
      <c r="D81" s="17" t="s">
        <v>91</v>
      </c>
      <c r="E81" s="17" t="s">
        <v>77</v>
      </c>
      <c r="F81" s="178" t="s">
        <v>78</v>
      </c>
      <c r="G81" s="178" t="s">
        <v>78</v>
      </c>
      <c r="H81" s="178" t="s">
        <v>78</v>
      </c>
      <c r="I81" s="178" t="s">
        <v>78</v>
      </c>
      <c r="J81" s="178" t="s">
        <v>78</v>
      </c>
      <c r="K81" s="181">
        <v>1</v>
      </c>
      <c r="L81" s="181">
        <v>1</v>
      </c>
      <c r="M81" s="181">
        <v>1</v>
      </c>
      <c r="N81" s="181">
        <v>1</v>
      </c>
      <c r="O81" s="181">
        <v>1</v>
      </c>
      <c r="P81" s="181">
        <v>1</v>
      </c>
      <c r="Q81" s="181">
        <v>1</v>
      </c>
      <c r="R81" s="181">
        <v>1</v>
      </c>
      <c r="S81" s="181">
        <v>1</v>
      </c>
      <c r="T81" s="181">
        <v>1</v>
      </c>
      <c r="U81" s="181">
        <v>1</v>
      </c>
      <c r="V81" s="181">
        <v>1</v>
      </c>
      <c r="W81" s="181">
        <v>1</v>
      </c>
      <c r="X81" s="181">
        <v>1</v>
      </c>
      <c r="Y81" s="181">
        <v>1</v>
      </c>
      <c r="Z81" s="181">
        <v>1</v>
      </c>
      <c r="AA81" s="181">
        <v>1</v>
      </c>
      <c r="AB81" s="181">
        <v>1</v>
      </c>
      <c r="AC81" s="181">
        <v>1</v>
      </c>
      <c r="AD81" s="176"/>
      <c r="AE81" s="176" t="str">
        <f t="shared" si="1"/>
        <v>WSXOUT5_10_D_PR24</v>
      </c>
    </row>
    <row r="82" spans="1:31" x14ac:dyDescent="0.45">
      <c r="A82" s="17" t="s">
        <v>102</v>
      </c>
      <c r="B82" s="17" t="s">
        <v>92</v>
      </c>
      <c r="C82" s="17" t="s">
        <v>93</v>
      </c>
      <c r="D82" s="17" t="s">
        <v>76</v>
      </c>
      <c r="E82" s="17" t="s">
        <v>77</v>
      </c>
      <c r="F82" s="179">
        <v>100</v>
      </c>
      <c r="G82" s="179">
        <v>100</v>
      </c>
      <c r="H82" s="179">
        <v>100</v>
      </c>
      <c r="I82" s="179">
        <v>100</v>
      </c>
      <c r="J82" s="179">
        <v>100</v>
      </c>
      <c r="K82" s="179">
        <v>0</v>
      </c>
      <c r="L82" s="179">
        <v>0</v>
      </c>
      <c r="M82" s="179">
        <v>0</v>
      </c>
      <c r="N82" s="179">
        <v>0</v>
      </c>
      <c r="O82" s="179">
        <v>0</v>
      </c>
      <c r="P82" s="179">
        <v>0</v>
      </c>
      <c r="Q82" s="179">
        <v>0</v>
      </c>
      <c r="R82" s="179">
        <v>0</v>
      </c>
      <c r="S82" s="179">
        <v>0</v>
      </c>
      <c r="T82" s="179">
        <v>0</v>
      </c>
      <c r="U82" s="179">
        <v>0</v>
      </c>
      <c r="V82" s="179">
        <v>0</v>
      </c>
      <c r="W82" s="179">
        <v>0</v>
      </c>
      <c r="X82" s="179">
        <v>0</v>
      </c>
      <c r="Y82" s="179">
        <v>0</v>
      </c>
      <c r="Z82" s="179">
        <v>0</v>
      </c>
      <c r="AA82" s="179">
        <v>0</v>
      </c>
      <c r="AB82" s="179">
        <v>0</v>
      </c>
      <c r="AC82" s="179">
        <v>0</v>
      </c>
      <c r="AD82" s="176"/>
      <c r="AE82" s="176" t="str">
        <f t="shared" si="1"/>
        <v>WSXOUT5_10_E_PR24</v>
      </c>
    </row>
    <row r="83" spans="1:31" x14ac:dyDescent="0.45">
      <c r="A83" s="17" t="s">
        <v>103</v>
      </c>
      <c r="B83" s="17" t="s">
        <v>74</v>
      </c>
      <c r="C83" s="17" t="s">
        <v>75</v>
      </c>
      <c r="D83" s="17" t="s">
        <v>76</v>
      </c>
      <c r="E83" s="17" t="s">
        <v>77</v>
      </c>
      <c r="F83" s="179">
        <v>100</v>
      </c>
      <c r="G83" s="179">
        <v>100</v>
      </c>
      <c r="H83" s="179">
        <v>100</v>
      </c>
      <c r="I83" s="179">
        <v>100</v>
      </c>
      <c r="J83" s="179">
        <v>100</v>
      </c>
      <c r="K83" s="179">
        <v>100</v>
      </c>
      <c r="L83" s="179">
        <v>100</v>
      </c>
      <c r="M83" s="179">
        <v>100</v>
      </c>
      <c r="N83" s="179">
        <v>100</v>
      </c>
      <c r="O83" s="179">
        <v>39.491945560017854</v>
      </c>
      <c r="P83" s="179">
        <v>44.194122885129119</v>
      </c>
      <c r="Q83" s="179">
        <v>37.966289959477706</v>
      </c>
      <c r="R83" s="179">
        <v>42.836423690205017</v>
      </c>
      <c r="S83" s="179">
        <v>38.962777139170427</v>
      </c>
      <c r="T83" s="179">
        <v>32.571447966833084</v>
      </c>
      <c r="U83" s="179">
        <v>30.653843150733636</v>
      </c>
      <c r="V83" s="179">
        <v>29.606485938468062</v>
      </c>
      <c r="W83" s="179">
        <v>27.517161832375901</v>
      </c>
      <c r="X83" s="179">
        <v>21.999788807579733</v>
      </c>
      <c r="Y83" s="179">
        <v>20.853459795933794</v>
      </c>
      <c r="Z83" s="179">
        <v>20.771110412090799</v>
      </c>
      <c r="AA83" s="179">
        <v>20.632392931488333</v>
      </c>
      <c r="AB83" s="179">
        <v>20.452670202141004</v>
      </c>
      <c r="AC83" s="179">
        <v>19.178412329023708</v>
      </c>
      <c r="AD83" s="176"/>
      <c r="AE83" s="176" t="str">
        <f t="shared" si="1"/>
        <v>YKYOUT5_10_PR24</v>
      </c>
    </row>
    <row r="84" spans="1:31" x14ac:dyDescent="0.45">
      <c r="A84" s="17" t="s">
        <v>103</v>
      </c>
      <c r="B84" s="17" t="s">
        <v>79</v>
      </c>
      <c r="C84" s="17" t="s">
        <v>80</v>
      </c>
      <c r="D84" s="17" t="s">
        <v>76</v>
      </c>
      <c r="E84" s="17" t="s">
        <v>77</v>
      </c>
      <c r="F84" s="178" t="s">
        <v>78</v>
      </c>
      <c r="G84" s="178" t="s">
        <v>78</v>
      </c>
      <c r="H84" s="178" t="s">
        <v>78</v>
      </c>
      <c r="I84" s="178" t="s">
        <v>78</v>
      </c>
      <c r="J84" s="178" t="s">
        <v>78</v>
      </c>
      <c r="K84" s="178" t="s">
        <v>78</v>
      </c>
      <c r="L84" s="178" t="s">
        <v>78</v>
      </c>
      <c r="M84" s="178" t="s">
        <v>78</v>
      </c>
      <c r="N84" s="178" t="s">
        <v>78</v>
      </c>
      <c r="O84" s="178" t="s">
        <v>78</v>
      </c>
      <c r="P84" s="178" t="s">
        <v>78</v>
      </c>
      <c r="Q84" s="178" t="s">
        <v>78</v>
      </c>
      <c r="R84" s="179">
        <v>39.259416168476683</v>
      </c>
      <c r="S84" s="179">
        <v>41.32</v>
      </c>
      <c r="T84" s="179">
        <v>33.416664296705861</v>
      </c>
      <c r="U84" s="179">
        <v>32.008904178549201</v>
      </c>
      <c r="V84" s="179">
        <v>31.560888469338241</v>
      </c>
      <c r="W84" s="179">
        <v>31.111471573454509</v>
      </c>
      <c r="X84" s="179">
        <v>30.79796978482776</v>
      </c>
      <c r="Y84" s="179">
        <v>29.953109138764351</v>
      </c>
      <c r="Z84" s="179">
        <v>29.814391658161881</v>
      </c>
      <c r="AA84" s="179">
        <v>29.675674177559419</v>
      </c>
      <c r="AB84" s="179">
        <v>29.53695669695696</v>
      </c>
      <c r="AC84" s="179">
        <v>29.53695669695696</v>
      </c>
      <c r="AD84" s="176"/>
      <c r="AE84" s="176" t="str">
        <f t="shared" si="1"/>
        <v>YKYOUT2_17_PR24</v>
      </c>
    </row>
    <row r="85" spans="1:31" x14ac:dyDescent="0.45">
      <c r="A85" s="17" t="s">
        <v>103</v>
      </c>
      <c r="B85" s="17" t="s">
        <v>81</v>
      </c>
      <c r="C85" s="17" t="s">
        <v>82</v>
      </c>
      <c r="D85" s="17" t="s">
        <v>76</v>
      </c>
      <c r="E85" s="17" t="s">
        <v>77</v>
      </c>
      <c r="F85" s="178" t="s">
        <v>78</v>
      </c>
      <c r="G85" s="178" t="s">
        <v>78</v>
      </c>
      <c r="H85" s="178" t="s">
        <v>78</v>
      </c>
      <c r="I85" s="178" t="s">
        <v>78</v>
      </c>
      <c r="J85" s="178" t="s">
        <v>78</v>
      </c>
      <c r="K85" s="178" t="s">
        <v>78</v>
      </c>
      <c r="L85" s="178" t="s">
        <v>78</v>
      </c>
      <c r="M85" s="178" t="s">
        <v>78</v>
      </c>
      <c r="N85" s="178" t="s">
        <v>78</v>
      </c>
      <c r="O85" s="178" t="s">
        <v>78</v>
      </c>
      <c r="P85" s="178" t="s">
        <v>78</v>
      </c>
      <c r="Q85" s="179">
        <v>-37.966289959477713</v>
      </c>
      <c r="R85" s="179">
        <v>-3.577007521728333</v>
      </c>
      <c r="S85" s="179">
        <v>2.3572228608295731</v>
      </c>
      <c r="T85" s="179">
        <v>0.84521632987277684</v>
      </c>
      <c r="U85" s="179">
        <v>1.3550610278155659</v>
      </c>
      <c r="V85" s="179">
        <v>1.95440253087018</v>
      </c>
      <c r="W85" s="179">
        <v>3.5943097410786069</v>
      </c>
      <c r="X85" s="179">
        <v>8.7981809772480268</v>
      </c>
      <c r="Y85" s="179">
        <v>9.0996493428305563</v>
      </c>
      <c r="Z85" s="179">
        <v>9.0432812460710821</v>
      </c>
      <c r="AA85" s="179">
        <v>9.0432812460710856</v>
      </c>
      <c r="AB85" s="179">
        <v>9.0842864948159558</v>
      </c>
      <c r="AC85" s="179">
        <v>10.35854436793325</v>
      </c>
      <c r="AD85" s="176"/>
      <c r="AE85" s="176" t="str">
        <f t="shared" si="1"/>
        <v>YKYOUT3_17_01_PR24</v>
      </c>
    </row>
    <row r="86" spans="1:31" x14ac:dyDescent="0.45">
      <c r="A86" s="17" t="s">
        <v>103</v>
      </c>
      <c r="B86" s="17" t="s">
        <v>83</v>
      </c>
      <c r="C86" s="17" t="s">
        <v>84</v>
      </c>
      <c r="D86" s="17" t="s">
        <v>76</v>
      </c>
      <c r="E86" s="17" t="s">
        <v>77</v>
      </c>
      <c r="F86" s="178" t="s">
        <v>78</v>
      </c>
      <c r="G86" s="178" t="s">
        <v>78</v>
      </c>
      <c r="H86" s="178" t="s">
        <v>78</v>
      </c>
      <c r="I86" s="178" t="s">
        <v>78</v>
      </c>
      <c r="J86" s="178" t="s">
        <v>78</v>
      </c>
      <c r="K86" s="178" t="s">
        <v>78</v>
      </c>
      <c r="L86" s="178" t="s">
        <v>78</v>
      </c>
      <c r="M86" s="178" t="s">
        <v>78</v>
      </c>
      <c r="N86" s="178" t="s">
        <v>78</v>
      </c>
      <c r="O86" s="180">
        <v>65083</v>
      </c>
      <c r="P86" s="180">
        <v>70062</v>
      </c>
      <c r="Q86" s="180">
        <v>54273</v>
      </c>
      <c r="R86" s="180">
        <v>77761</v>
      </c>
      <c r="S86" s="180">
        <v>74412.444711922391</v>
      </c>
      <c r="T86" s="180">
        <v>64791.04249533129</v>
      </c>
      <c r="U86" s="180">
        <v>61137.320343257401</v>
      </c>
      <c r="V86" s="180">
        <v>59390.310691183513</v>
      </c>
      <c r="W86" s="180">
        <v>55360.351574735607</v>
      </c>
      <c r="X86" s="180">
        <v>43819.537277407188</v>
      </c>
      <c r="Y86" s="180">
        <v>43498.930412890943</v>
      </c>
      <c r="Z86" s="180">
        <v>43318.502912890937</v>
      </c>
      <c r="AA86" s="180">
        <v>43014.572912890937</v>
      </c>
      <c r="AB86" s="180">
        <v>42620.800412890938</v>
      </c>
      <c r="AC86" s="180">
        <v>39828.90141289094</v>
      </c>
      <c r="AD86" s="176"/>
      <c r="AE86" s="176" t="str">
        <f t="shared" si="1"/>
        <v>YKYOUT5_10_A_PR24</v>
      </c>
    </row>
    <row r="87" spans="1:31" x14ac:dyDescent="0.45">
      <c r="A87" s="17" t="s">
        <v>103</v>
      </c>
      <c r="B87" s="17" t="s">
        <v>85</v>
      </c>
      <c r="C87" s="17" t="s">
        <v>86</v>
      </c>
      <c r="D87" s="17" t="s">
        <v>76</v>
      </c>
      <c r="E87" s="17" t="s">
        <v>77</v>
      </c>
      <c r="F87" s="180">
        <v>2206</v>
      </c>
      <c r="G87" s="180">
        <v>2270</v>
      </c>
      <c r="H87" s="180">
        <v>2262</v>
      </c>
      <c r="I87" s="180">
        <v>2270</v>
      </c>
      <c r="J87" s="180">
        <v>2259</v>
      </c>
      <c r="K87" s="180">
        <v>2241</v>
      </c>
      <c r="L87" s="180">
        <v>2283</v>
      </c>
      <c r="M87" s="180">
        <v>2248</v>
      </c>
      <c r="N87" s="180">
        <v>2258</v>
      </c>
      <c r="O87" s="180">
        <v>2241</v>
      </c>
      <c r="P87" s="180">
        <v>2246</v>
      </c>
      <c r="Q87" s="180">
        <v>2221</v>
      </c>
      <c r="R87" s="180">
        <v>2195</v>
      </c>
      <c r="S87" s="180">
        <v>2191</v>
      </c>
      <c r="T87" s="180">
        <v>2191</v>
      </c>
      <c r="U87" s="180">
        <v>2191</v>
      </c>
      <c r="V87" s="180">
        <v>2191</v>
      </c>
      <c r="W87" s="180">
        <v>2191</v>
      </c>
      <c r="X87" s="180">
        <v>2191</v>
      </c>
      <c r="Y87" s="180">
        <v>2191</v>
      </c>
      <c r="Z87" s="180">
        <v>2191</v>
      </c>
      <c r="AA87" s="180">
        <v>2191</v>
      </c>
      <c r="AB87" s="180">
        <v>2191</v>
      </c>
      <c r="AC87" s="180">
        <v>2191</v>
      </c>
      <c r="AD87" s="176"/>
      <c r="AE87" s="176" t="str">
        <f t="shared" si="1"/>
        <v>YKYOUT5_10_B_PR24</v>
      </c>
    </row>
    <row r="88" spans="1:31" x14ac:dyDescent="0.45">
      <c r="A88" s="17" t="s">
        <v>103</v>
      </c>
      <c r="B88" s="17" t="s">
        <v>87</v>
      </c>
      <c r="C88" s="17" t="s">
        <v>88</v>
      </c>
      <c r="D88" s="17" t="s">
        <v>76</v>
      </c>
      <c r="E88" s="17" t="s">
        <v>77</v>
      </c>
      <c r="F88" s="178" t="s">
        <v>78</v>
      </c>
      <c r="G88" s="178" t="s">
        <v>78</v>
      </c>
      <c r="H88" s="178" t="s">
        <v>78</v>
      </c>
      <c r="I88" s="178" t="s">
        <v>78</v>
      </c>
      <c r="J88" s="178" t="s">
        <v>78</v>
      </c>
      <c r="K88" s="178" t="s">
        <v>78</v>
      </c>
      <c r="L88" s="178" t="s">
        <v>78</v>
      </c>
      <c r="M88" s="178" t="s">
        <v>78</v>
      </c>
      <c r="N88" s="178" t="s">
        <v>78</v>
      </c>
      <c r="O88" s="180">
        <v>29.041945560017851</v>
      </c>
      <c r="P88" s="180">
        <v>31.194122885129119</v>
      </c>
      <c r="Q88" s="180">
        <v>24.436289959477708</v>
      </c>
      <c r="R88" s="180">
        <v>35.426423690205013</v>
      </c>
      <c r="S88" s="180">
        <v>33.96277713917042</v>
      </c>
      <c r="T88" s="180">
        <v>29.57144796683308</v>
      </c>
      <c r="U88" s="180">
        <v>27.903843150733639</v>
      </c>
      <c r="V88" s="180">
        <v>27.106485938468062</v>
      </c>
      <c r="W88" s="180">
        <v>25.267161832375901</v>
      </c>
      <c r="X88" s="180">
        <v>19.99978880757973</v>
      </c>
      <c r="Y88" s="180">
        <v>19.853459795933791</v>
      </c>
      <c r="Z88" s="180">
        <v>19.771110412090799</v>
      </c>
      <c r="AA88" s="180">
        <v>19.632392931488329</v>
      </c>
      <c r="AB88" s="180">
        <v>19.452670202141</v>
      </c>
      <c r="AC88" s="180">
        <v>18.178412329023711</v>
      </c>
      <c r="AD88" s="176"/>
      <c r="AE88" s="176" t="str">
        <f t="shared" si="1"/>
        <v>YKYOUT5_10_C_PR24</v>
      </c>
    </row>
    <row r="89" spans="1:31" x14ac:dyDescent="0.45">
      <c r="A89" s="17" t="s">
        <v>103</v>
      </c>
      <c r="B89" s="17" t="s">
        <v>89</v>
      </c>
      <c r="C89" s="17" t="s">
        <v>90</v>
      </c>
      <c r="D89" s="17" t="s">
        <v>91</v>
      </c>
      <c r="E89" s="17" t="s">
        <v>77</v>
      </c>
      <c r="F89" s="178" t="s">
        <v>78</v>
      </c>
      <c r="G89" s="178" t="s">
        <v>78</v>
      </c>
      <c r="H89" s="178" t="s">
        <v>78</v>
      </c>
      <c r="I89" s="178" t="s">
        <v>78</v>
      </c>
      <c r="J89" s="178" t="s">
        <v>78</v>
      </c>
      <c r="K89" s="178" t="s">
        <v>78</v>
      </c>
      <c r="L89" s="178" t="s">
        <v>78</v>
      </c>
      <c r="M89" s="178" t="s">
        <v>78</v>
      </c>
      <c r="N89" s="178" t="s">
        <v>78</v>
      </c>
      <c r="O89" s="181">
        <v>0.89549999999999996</v>
      </c>
      <c r="P89" s="181">
        <v>0.87</v>
      </c>
      <c r="Q89" s="181">
        <v>0.86470000000000002</v>
      </c>
      <c r="R89" s="181">
        <v>0.92589999999999995</v>
      </c>
      <c r="S89" s="181">
        <v>0.95</v>
      </c>
      <c r="T89" s="181">
        <v>0.97</v>
      </c>
      <c r="U89" s="181">
        <v>0.97250000000000003</v>
      </c>
      <c r="V89" s="181">
        <v>0.97499999999999998</v>
      </c>
      <c r="W89" s="181">
        <v>0.97750000000000004</v>
      </c>
      <c r="X89" s="181">
        <v>0.98</v>
      </c>
      <c r="Y89" s="181">
        <v>0.99</v>
      </c>
      <c r="Z89" s="181">
        <v>0.99</v>
      </c>
      <c r="AA89" s="181">
        <v>0.99</v>
      </c>
      <c r="AB89" s="181">
        <v>0.99</v>
      </c>
      <c r="AC89" s="181">
        <v>0.99</v>
      </c>
      <c r="AD89" s="176"/>
      <c r="AE89" s="176" t="str">
        <f t="shared" si="1"/>
        <v>YKYOUT5_10_D_PR24</v>
      </c>
    </row>
    <row r="90" spans="1:31" x14ac:dyDescent="0.45">
      <c r="A90" s="17" t="s">
        <v>103</v>
      </c>
      <c r="B90" s="17" t="s">
        <v>92</v>
      </c>
      <c r="C90" s="17" t="s">
        <v>93</v>
      </c>
      <c r="D90" s="17" t="s">
        <v>76</v>
      </c>
      <c r="E90" s="17" t="s">
        <v>77</v>
      </c>
      <c r="F90" s="179">
        <v>100</v>
      </c>
      <c r="G90" s="179">
        <v>100</v>
      </c>
      <c r="H90" s="179">
        <v>100</v>
      </c>
      <c r="I90" s="179">
        <v>100</v>
      </c>
      <c r="J90" s="179">
        <v>100</v>
      </c>
      <c r="K90" s="179">
        <v>100</v>
      </c>
      <c r="L90" s="179">
        <v>100</v>
      </c>
      <c r="M90" s="179">
        <v>100</v>
      </c>
      <c r="N90" s="179">
        <v>100</v>
      </c>
      <c r="O90" s="179">
        <v>10.45</v>
      </c>
      <c r="P90" s="179">
        <v>13</v>
      </c>
      <c r="Q90" s="179">
        <v>13.53</v>
      </c>
      <c r="R90" s="179">
        <v>7.4100000000000046</v>
      </c>
      <c r="S90" s="179">
        <v>5.0000000000000044</v>
      </c>
      <c r="T90" s="179">
        <v>3.0000000000000031</v>
      </c>
      <c r="U90" s="179">
        <v>2.7499999999999969</v>
      </c>
      <c r="V90" s="179">
        <v>2.5000000000000022</v>
      </c>
      <c r="W90" s="179">
        <v>2.249999999999996</v>
      </c>
      <c r="X90" s="179">
        <v>2.0000000000000022</v>
      </c>
      <c r="Y90" s="179">
        <v>1.0000000000000011</v>
      </c>
      <c r="Z90" s="179">
        <v>1.0000000000000011</v>
      </c>
      <c r="AA90" s="179">
        <v>1.0000000000000011</v>
      </c>
      <c r="AB90" s="179">
        <v>1.0000000000000011</v>
      </c>
      <c r="AC90" s="179">
        <v>1.0000000000000011</v>
      </c>
      <c r="AD90" s="176"/>
      <c r="AE90" s="176" t="str">
        <f t="shared" si="1"/>
        <v>YKYOUT5_10_E_PR24</v>
      </c>
    </row>
    <row r="91" spans="1:31" x14ac:dyDescent="0.45">
      <c r="A91" s="176"/>
      <c r="B91" s="176"/>
      <c r="C91" s="176"/>
      <c r="D91" s="176"/>
      <c r="E91" s="176"/>
      <c r="F91" s="176"/>
      <c r="G91" s="176"/>
      <c r="H91" s="176"/>
      <c r="I91" s="176"/>
      <c r="J91" s="176"/>
      <c r="K91" s="176"/>
      <c r="L91" s="176"/>
      <c r="M91" s="176"/>
      <c r="N91" s="176"/>
      <c r="O91" s="176"/>
      <c r="P91" s="176"/>
      <c r="Q91" s="176"/>
      <c r="R91" s="176"/>
      <c r="S91" s="176"/>
      <c r="T91" s="176"/>
      <c r="U91" s="176"/>
      <c r="V91" s="176"/>
      <c r="W91" s="176"/>
      <c r="X91" s="176"/>
      <c r="Y91" s="176"/>
      <c r="Z91" s="176"/>
      <c r="AA91" s="176"/>
      <c r="AB91" s="176"/>
      <c r="AC91" s="176"/>
      <c r="AD91" s="176"/>
      <c r="AE91" s="176"/>
    </row>
    <row r="92" spans="1:31" x14ac:dyDescent="0.45">
      <c r="A92" s="182"/>
      <c r="B92" s="182" t="s">
        <v>41</v>
      </c>
      <c r="C92" s="182"/>
      <c r="D92" s="182"/>
      <c r="E92" s="182"/>
      <c r="F92" s="182"/>
      <c r="G92" s="182"/>
      <c r="H92" s="182"/>
      <c r="I92" s="182"/>
      <c r="J92" s="182"/>
      <c r="K92" s="182"/>
      <c r="L92" s="182"/>
      <c r="M92" s="182"/>
      <c r="N92" s="182"/>
      <c r="O92" s="182"/>
      <c r="P92" s="182"/>
      <c r="Q92" s="182"/>
      <c r="R92" s="182"/>
      <c r="S92" s="182"/>
      <c r="T92" s="182"/>
      <c r="U92" s="182"/>
      <c r="V92" s="182"/>
      <c r="W92" s="182"/>
      <c r="X92" s="182"/>
      <c r="Y92" s="182"/>
      <c r="Z92" s="182"/>
      <c r="AA92" s="182"/>
      <c r="AB92" s="182"/>
      <c r="AC92" s="182"/>
      <c r="AD92" s="182"/>
      <c r="AE92" s="18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74123-5654-486D-AF93-0A92DAFDC464}">
  <sheetPr>
    <tabColor theme="6" tint="0.79998168889431442"/>
  </sheetPr>
  <dimension ref="A1:AH142"/>
  <sheetViews>
    <sheetView zoomScale="80" zoomScaleNormal="80" workbookViewId="0">
      <selection activeCell="A79" sqref="A79:XFD79"/>
    </sheetView>
  </sheetViews>
  <sheetFormatPr defaultRowHeight="14.25" x14ac:dyDescent="0.45"/>
  <cols>
    <col min="1" max="1" width="9" style="17"/>
    <col min="2" max="2" width="9" style="38"/>
    <col min="3" max="3" width="18.375" style="38" customWidth="1"/>
    <col min="4" max="6" width="9" style="38"/>
    <col min="7" max="7" width="21.375" style="38" customWidth="1"/>
    <col min="8" max="9" width="20.375" style="38" customWidth="1"/>
    <col min="10" max="10" width="15.625" style="38" customWidth="1"/>
    <col min="11" max="11" width="21.25" style="38" customWidth="1"/>
    <col min="12" max="12" width="20.375" style="38" customWidth="1"/>
    <col min="13" max="13" width="49.5" style="38" bestFit="1" customWidth="1"/>
    <col min="14" max="15" width="20.375" style="38" customWidth="1"/>
    <col min="16" max="34" width="14.75" style="17" customWidth="1"/>
    <col min="35" max="16384" width="9" style="17"/>
  </cols>
  <sheetData>
    <row r="1" spans="1:34" s="25" customFormat="1" x14ac:dyDescent="0.45">
      <c r="A1" s="315"/>
      <c r="B1" s="315"/>
      <c r="C1" s="21"/>
      <c r="D1" s="21"/>
      <c r="E1" s="21"/>
      <c r="F1" s="21"/>
      <c r="G1" s="22"/>
      <c r="H1" s="22"/>
      <c r="I1" s="22"/>
      <c r="J1" s="22"/>
      <c r="K1" s="22"/>
      <c r="L1" s="22"/>
      <c r="M1" s="22"/>
      <c r="N1" s="22"/>
      <c r="O1" s="22"/>
      <c r="P1" s="23"/>
      <c r="Q1" s="23"/>
      <c r="R1" s="23"/>
      <c r="S1" s="23"/>
      <c r="T1" s="23"/>
      <c r="U1" s="23"/>
      <c r="V1" s="23"/>
      <c r="W1" s="23"/>
      <c r="X1" s="23"/>
      <c r="Y1" s="23"/>
      <c r="Z1" s="23"/>
      <c r="AA1" s="23"/>
      <c r="AB1" s="23"/>
      <c r="AC1" s="23"/>
      <c r="AD1" s="23"/>
      <c r="AE1" s="23"/>
      <c r="AF1" s="23"/>
      <c r="AG1" s="23"/>
      <c r="AH1" s="23"/>
    </row>
    <row r="2" spans="1:34" s="25" customFormat="1" ht="34.9" customHeight="1" x14ac:dyDescent="0.45">
      <c r="A2" s="20"/>
      <c r="B2" s="183" t="str">
        <f>Overview!B2 &amp;" - data formatted"</f>
        <v>Storm overflows - data formatted</v>
      </c>
      <c r="C2" s="184"/>
      <c r="D2" s="184"/>
      <c r="E2" s="184"/>
      <c r="F2" s="184"/>
      <c r="G2" s="184"/>
      <c r="H2" s="184"/>
      <c r="I2" s="184"/>
      <c r="J2" s="184"/>
      <c r="K2" s="184"/>
      <c r="L2" s="184"/>
      <c r="M2" s="184"/>
      <c r="N2" s="184"/>
      <c r="O2" s="184"/>
      <c r="P2" s="20"/>
      <c r="Q2" s="20"/>
      <c r="R2" s="20"/>
      <c r="S2" s="20"/>
      <c r="T2" s="20"/>
      <c r="U2" s="20"/>
      <c r="V2" s="20"/>
      <c r="W2" s="20"/>
      <c r="X2" s="20"/>
      <c r="Y2" s="20"/>
      <c r="Z2" s="20"/>
      <c r="AA2" s="20"/>
      <c r="AB2" s="20"/>
      <c r="AC2" s="20"/>
      <c r="AD2" s="20"/>
      <c r="AE2" s="20"/>
      <c r="AF2" s="20"/>
      <c r="AG2" s="20"/>
      <c r="AH2" s="20"/>
    </row>
    <row r="3" spans="1:34" x14ac:dyDescent="0.45">
      <c r="A3" s="316"/>
      <c r="B3" s="316"/>
      <c r="C3" s="29"/>
      <c r="D3" s="29"/>
      <c r="E3" s="29"/>
      <c r="F3" s="29"/>
      <c r="G3" s="30"/>
      <c r="H3" s="30"/>
      <c r="I3" s="30"/>
      <c r="J3" s="30"/>
      <c r="K3" s="30"/>
      <c r="L3" s="30"/>
      <c r="M3" s="30"/>
      <c r="N3" s="30"/>
      <c r="O3" s="30"/>
      <c r="P3" s="31"/>
      <c r="Q3" s="31"/>
      <c r="R3" s="31"/>
      <c r="S3" s="31"/>
      <c r="T3" s="31"/>
      <c r="U3" s="31"/>
      <c r="V3" s="31"/>
      <c r="W3" s="31"/>
      <c r="X3" s="31"/>
      <c r="Y3" s="31"/>
      <c r="Z3" s="31"/>
      <c r="AA3" s="31"/>
      <c r="AB3" s="31"/>
      <c r="AC3" s="31"/>
      <c r="AD3" s="31"/>
      <c r="AE3" s="31"/>
      <c r="AF3" s="31"/>
      <c r="AG3" s="31"/>
      <c r="AH3" s="31"/>
    </row>
    <row r="4" spans="1:34" s="34" customFormat="1" ht="18" x14ac:dyDescent="0.55000000000000004">
      <c r="A4" s="3"/>
      <c r="B4" s="4" t="s">
        <v>104</v>
      </c>
      <c r="C4" s="4" t="s">
        <v>105</v>
      </c>
      <c r="D4" s="4" t="s">
        <v>106</v>
      </c>
      <c r="E4" s="4" t="s">
        <v>107</v>
      </c>
      <c r="F4" s="4" t="s">
        <v>108</v>
      </c>
      <c r="G4" s="5" t="s">
        <v>109</v>
      </c>
      <c r="H4" s="6" t="s">
        <v>110</v>
      </c>
      <c r="I4" s="6" t="s">
        <v>111</v>
      </c>
      <c r="J4" s="6" t="s">
        <v>112</v>
      </c>
      <c r="K4" s="6" t="s">
        <v>113</v>
      </c>
      <c r="L4" s="6" t="s">
        <v>114</v>
      </c>
      <c r="M4" s="6" t="s">
        <v>115</v>
      </c>
      <c r="N4" s="6" t="s">
        <v>116</v>
      </c>
      <c r="O4" s="6" t="s">
        <v>117</v>
      </c>
      <c r="P4" s="7" t="s">
        <v>49</v>
      </c>
      <c r="Q4" s="7" t="s">
        <v>50</v>
      </c>
      <c r="R4" s="7" t="s">
        <v>51</v>
      </c>
      <c r="S4" s="7" t="s">
        <v>52</v>
      </c>
      <c r="T4" s="7" t="s">
        <v>53</v>
      </c>
      <c r="U4" s="7" t="s">
        <v>54</v>
      </c>
      <c r="V4" s="7" t="s">
        <v>55</v>
      </c>
      <c r="W4" s="7" t="s">
        <v>56</v>
      </c>
      <c r="X4" s="7" t="s">
        <v>57</v>
      </c>
      <c r="Y4" s="7" t="s">
        <v>58</v>
      </c>
      <c r="Z4" s="7" t="s">
        <v>59</v>
      </c>
      <c r="AA4" s="7" t="s">
        <v>60</v>
      </c>
      <c r="AB4" s="7" t="s">
        <v>61</v>
      </c>
      <c r="AC4" s="8" t="s">
        <v>62</v>
      </c>
      <c r="AD4" s="8" t="s">
        <v>63</v>
      </c>
      <c r="AE4" s="8" t="s">
        <v>64</v>
      </c>
      <c r="AF4" s="8" t="s">
        <v>65</v>
      </c>
      <c r="AG4" s="8" t="s">
        <v>66</v>
      </c>
      <c r="AH4" s="8" t="s">
        <v>67</v>
      </c>
    </row>
    <row r="5" spans="1:34" s="1" customFormat="1" ht="22.15" x14ac:dyDescent="1.1499999999999999">
      <c r="A5" s="9"/>
      <c r="B5" s="10" t="s">
        <v>73</v>
      </c>
      <c r="C5" s="11" t="str">
        <f>_xlfn.XLOOKUP($B5,FD_Lists!$B$4:$B$25,FD_Lists!C$4:C$25)</f>
        <v>Anglian Water</v>
      </c>
      <c r="D5" s="11" t="str">
        <f>_xlfn.XLOOKUP($B5,FD_Lists!$B$4:$B$25,FD_Lists!D$4:D$25)</f>
        <v>England</v>
      </c>
      <c r="E5" s="11" t="str">
        <f>_xlfn.XLOOKUP($B5,FD_Lists!$B$4:$B$25,FD_Lists!E$4:E$25)</f>
        <v>Company</v>
      </c>
      <c r="F5" s="11" t="str">
        <f>_xlfn.XLOOKUP($B5,FD_Lists!$B$4:$B$25,FD_Lists!F$4:F$25)</f>
        <v>WaSC</v>
      </c>
      <c r="G5" s="12" t="s">
        <v>118</v>
      </c>
      <c r="H5" s="13" t="s">
        <v>74</v>
      </c>
      <c r="I5" s="13" t="str">
        <f>B5&amp;H5</f>
        <v>ANHOUT5_10_PR24</v>
      </c>
      <c r="J5" s="13" t="str">
        <f>VLOOKUP(H5, FD_Lists!$D$78:$I$110, 2, FALSE)</f>
        <v>Totex</v>
      </c>
      <c r="K5" s="13" t="str">
        <f>VLOOKUP(H5, FD_Lists!$D$78:$I$110, 3, FALSE)</f>
        <v>Company view (DD)</v>
      </c>
      <c r="L5" s="13" t="s">
        <v>119</v>
      </c>
      <c r="M5" s="14" t="str">
        <f>VLOOKUP($H5, FD_Lists!$D$78:$I$110, 4, FALSE)</f>
        <v>Average spills per overflow - with unmonitored adjustment</v>
      </c>
      <c r="N5" s="14" t="str">
        <f>VLOOKUP($H5, FD_Lists!$D$78:$I$110, 5, FALSE)</f>
        <v>Number</v>
      </c>
      <c r="O5" s="14">
        <f>VLOOKUP($H5, FD_Lists!$D$78:$I$110, 6, FALSE)</f>
        <v>2</v>
      </c>
      <c r="P5" s="99" t="str">
        <f>IFERROR(ROUND(INDEX(F_Inputs!$A$2:$AE$92, MATCH(F_Inputs_Formatted!$B5&amp;F_Inputs_Formatted!$H5,F_Inputs!$AE$2:$AE$92,0),MATCH(F_Inputs_Formatted!P$4,F_Inputs!$A$2:$AE$2,0)),$O5),"-")</f>
        <v>-</v>
      </c>
      <c r="Q5" s="99" t="str">
        <f>IFERROR(ROUND(INDEX(F_Inputs!$A$2:$AE$92, MATCH(F_Inputs_Formatted!$B5&amp;F_Inputs_Formatted!$H5,F_Inputs!$AE$2:$AE$92,0),MATCH(F_Inputs_Formatted!Q$4,F_Inputs!$A$2:$AE$2,0)),$O5),"-")</f>
        <v>-</v>
      </c>
      <c r="R5" s="99" t="str">
        <f>IFERROR(ROUND(INDEX(F_Inputs!$A$2:$AE$92, MATCH(F_Inputs_Formatted!$B5&amp;F_Inputs_Formatted!$H5,F_Inputs!$AE$2:$AE$92,0),MATCH(F_Inputs_Formatted!R$4,F_Inputs!$A$2:$AE$2,0)),$O5),"-")</f>
        <v>-</v>
      </c>
      <c r="S5" s="99" t="str">
        <f>IFERROR(ROUND(INDEX(F_Inputs!$A$2:$AE$92, MATCH(F_Inputs_Formatted!$B5&amp;F_Inputs_Formatted!$H5,F_Inputs!$AE$2:$AE$92,0),MATCH(F_Inputs_Formatted!S$4,F_Inputs!$A$2:$AE$2,0)),$O5),"-")</f>
        <v>-</v>
      </c>
      <c r="T5" s="99" t="str">
        <f>IFERROR(ROUND(INDEX(F_Inputs!$A$2:$AE$92, MATCH(F_Inputs_Formatted!$B5&amp;F_Inputs_Formatted!$H5,F_Inputs!$AE$2:$AE$92,0),MATCH(F_Inputs_Formatted!T$4,F_Inputs!$A$2:$AE$2,0)),$O5),"-")</f>
        <v>-</v>
      </c>
      <c r="U5" s="99" t="str">
        <f>IFERROR(ROUND(INDEX(F_Inputs!$A$2:$AE$92, MATCH(F_Inputs_Formatted!$B5&amp;F_Inputs_Formatted!$H5,F_Inputs!$AE$2:$AE$92,0),MATCH(F_Inputs_Formatted!U$4,F_Inputs!$A$2:$AE$2,0)),$O5),"-")</f>
        <v>-</v>
      </c>
      <c r="V5" s="99" t="str">
        <f>IFERROR(ROUND(INDEX(F_Inputs!$A$2:$AE$92, MATCH(F_Inputs_Formatted!$B5&amp;F_Inputs_Formatted!$H5,F_Inputs!$AE$2:$AE$92,0),MATCH(F_Inputs_Formatted!V$4,F_Inputs!$A$2:$AE$2,0)),$O5),"-")</f>
        <v>-</v>
      </c>
      <c r="W5" s="99">
        <f>IFERROR(ROUND(INDEX(F_Inputs!$A$2:$AE$92, MATCH(F_Inputs_Formatted!$B5&amp;F_Inputs_Formatted!$H5,F_Inputs!$AE$2:$AE$92,0),MATCH(F_Inputs_Formatted!W$4,F_Inputs!$A$2:$AE$2,0)),$O5),"-")</f>
        <v>94.11</v>
      </c>
      <c r="X5" s="99">
        <f>IFERROR(ROUND(INDEX(F_Inputs!$A$2:$AE$92, MATCH(F_Inputs_Formatted!$B5&amp;F_Inputs_Formatted!$H5,F_Inputs!$AE$2:$AE$92,0),MATCH(F_Inputs_Formatted!X$4,F_Inputs!$A$2:$AE$2,0)),$O5),"-")</f>
        <v>81.27</v>
      </c>
      <c r="Y5" s="99">
        <f>IFERROR(ROUND(INDEX(F_Inputs!$A$2:$AE$92, MATCH(F_Inputs_Formatted!$B5&amp;F_Inputs_Formatted!$H5,F_Inputs!$AE$2:$AE$92,0),MATCH(F_Inputs_Formatted!Y$4,F_Inputs!$A$2:$AE$2,0)),$O5),"-")</f>
        <v>65.78</v>
      </c>
      <c r="Z5" s="99">
        <f>IFERROR(ROUND(INDEX(F_Inputs!$A$2:$AE$92, MATCH(F_Inputs_Formatted!$B5&amp;F_Inputs_Formatted!$H5,F_Inputs!$AE$2:$AE$92,0),MATCH(F_Inputs_Formatted!Z$4,F_Inputs!$A$2:$AE$2,0)),$O5),"-")</f>
        <v>59.16</v>
      </c>
      <c r="AA5" s="99">
        <f>IFERROR(ROUND(INDEX(F_Inputs!$A$2:$AE$92, MATCH(F_Inputs_Formatted!$B5&amp;F_Inputs_Formatted!$H5,F_Inputs!$AE$2:$AE$92,0),MATCH(F_Inputs_Formatted!AA$4,F_Inputs!$A$2:$AE$2,0)),$O5),"-")</f>
        <v>40.270000000000003</v>
      </c>
      <c r="AB5" s="99">
        <f>IFERROR(ROUND(INDEX(F_Inputs!$A$2:$AE$92, MATCH(F_Inputs_Formatted!$B5&amp;F_Inputs_Formatted!$H5,F_Inputs!$AE$2:$AE$92,0),MATCH(F_Inputs_Formatted!AB$4,F_Inputs!$A$2:$AE$2,0)),$O5),"-")</f>
        <v>25.34</v>
      </c>
      <c r="AC5" s="99">
        <f>IFERROR(ROUND(INDEX(F_Inputs!$A$2:$AE$92, MATCH(F_Inputs_Formatted!$B5&amp;F_Inputs_Formatted!$H5,F_Inputs!$AE$2:$AE$92,0),MATCH(F_Inputs_Formatted!AC$4,F_Inputs!$A$2:$AE$2,0)),$O5),"-")</f>
        <v>23.14</v>
      </c>
      <c r="AD5" s="99">
        <f>IFERROR(ROUND(INDEX(F_Inputs!$A$2:$AE$92, MATCH(F_Inputs_Formatted!$B5&amp;F_Inputs_Formatted!$H5,F_Inputs!$AE$2:$AE$92,0),MATCH(F_Inputs_Formatted!AD$4,F_Inputs!$A$2:$AE$2,0)),$O5),"-")</f>
        <v>19.66</v>
      </c>
      <c r="AE5" s="99">
        <f>IFERROR(ROUND(INDEX(F_Inputs!$A$2:$AE$92, MATCH(F_Inputs_Formatted!$B5&amp;F_Inputs_Formatted!$H5,F_Inputs!$AE$2:$AE$92,0),MATCH(F_Inputs_Formatted!AE$4,F_Inputs!$A$2:$AE$2,0)),$O5),"-")</f>
        <v>18.989999999999998</v>
      </c>
      <c r="AF5" s="99">
        <f>IFERROR(ROUND(INDEX(F_Inputs!$A$2:$AE$92, MATCH(F_Inputs_Formatted!$B5&amp;F_Inputs_Formatted!$H5,F_Inputs!$AE$2:$AE$92,0),MATCH(F_Inputs_Formatted!AF$4,F_Inputs!$A$2:$AE$2,0)),$O5),"-")</f>
        <v>18.32</v>
      </c>
      <c r="AG5" s="99">
        <f>IFERROR(ROUND(INDEX(F_Inputs!$A$2:$AE$92, MATCH(F_Inputs_Formatted!$B5&amp;F_Inputs_Formatted!$H5,F_Inputs!$AE$2:$AE$92,0),MATCH(F_Inputs_Formatted!AG$4,F_Inputs!$A$2:$AE$2,0)),$O5),"-")</f>
        <v>17.64</v>
      </c>
      <c r="AH5" s="99">
        <f>IFERROR(ROUND(INDEX(F_Inputs!$A$2:$AE$92, MATCH(F_Inputs_Formatted!$B5&amp;F_Inputs_Formatted!$H5,F_Inputs!$AE$2:$AE$92,0),MATCH(F_Inputs_Formatted!AH$4,F_Inputs!$A$2:$AE$2,0)),$O5),"-")</f>
        <v>16.63</v>
      </c>
    </row>
    <row r="6" spans="1:34" s="1" customFormat="1" ht="22.15" x14ac:dyDescent="1.1499999999999999">
      <c r="A6" s="9"/>
      <c r="B6" s="11" t="s">
        <v>94</v>
      </c>
      <c r="C6" s="11" t="str">
        <f>_xlfn.XLOOKUP($B6,FD_Lists!$B$4:$B$25,FD_Lists!C$4:C$25)</f>
        <v>Dŵr Cymru</v>
      </c>
      <c r="D6" s="11" t="str">
        <f>_xlfn.XLOOKUP($B6,FD_Lists!$B$4:$B$25,FD_Lists!D$4:D$25)</f>
        <v>Wales</v>
      </c>
      <c r="E6" s="11" t="str">
        <f>_xlfn.XLOOKUP($B6,FD_Lists!$B$4:$B$25,FD_Lists!E$4:E$25)</f>
        <v>Company</v>
      </c>
      <c r="F6" s="11" t="str">
        <f>_xlfn.XLOOKUP($B6,FD_Lists!$B$4:$B$25,FD_Lists!F$4:F$25)</f>
        <v>WaSC</v>
      </c>
      <c r="G6" s="12" t="s">
        <v>118</v>
      </c>
      <c r="H6" s="13" t="s">
        <v>74</v>
      </c>
      <c r="I6" s="13" t="str">
        <f t="shared" ref="I6:I21" si="0">B6&amp;H6</f>
        <v>WSHOUT5_10_PR24</v>
      </c>
      <c r="J6" s="13" t="str">
        <f>VLOOKUP(H6, FD_Lists!$D$78:$I$110, 2, FALSE)</f>
        <v>Totex</v>
      </c>
      <c r="K6" s="13" t="str">
        <f>VLOOKUP(H6, FD_Lists!$D$78:$I$110, 3, FALSE)</f>
        <v>Company view (DD)</v>
      </c>
      <c r="L6" s="13" t="s">
        <v>119</v>
      </c>
      <c r="M6" s="14" t="str">
        <f>VLOOKUP($H6, FD_Lists!$D$78:$I$110, 4, FALSE)</f>
        <v>Average spills per overflow - with unmonitored adjustment</v>
      </c>
      <c r="N6" s="14" t="str">
        <f>VLOOKUP($H6, FD_Lists!$D$78:$I$110, 5, FALSE)</f>
        <v>Number</v>
      </c>
      <c r="O6" s="14">
        <f>VLOOKUP($H6, FD_Lists!$D$78:$I$110, 6, FALSE)</f>
        <v>2</v>
      </c>
      <c r="P6" s="99" t="str">
        <f>IFERROR(ROUND(INDEX(F_Inputs!$A$2:$AE$92, MATCH(F_Inputs_Formatted!$B6&amp;F_Inputs_Formatted!$H6,F_Inputs!$AE$2:$AE$92,0),MATCH(F_Inputs_Formatted!P$4,F_Inputs!$A$2:$AE$2,0)),$O6),"-")</f>
        <v>-</v>
      </c>
      <c r="Q6" s="99" t="str">
        <f>IFERROR(ROUND(INDEX(F_Inputs!$A$2:$AE$92, MATCH(F_Inputs_Formatted!$B6&amp;F_Inputs_Formatted!$H6,F_Inputs!$AE$2:$AE$92,0),MATCH(F_Inputs_Formatted!Q$4,F_Inputs!$A$2:$AE$2,0)),$O6),"-")</f>
        <v>-</v>
      </c>
      <c r="R6" s="99" t="str">
        <f>IFERROR(ROUND(INDEX(F_Inputs!$A$2:$AE$92, MATCH(F_Inputs_Formatted!$B6&amp;F_Inputs_Formatted!$H6,F_Inputs!$AE$2:$AE$92,0),MATCH(F_Inputs_Formatted!R$4,F_Inputs!$A$2:$AE$2,0)),$O6),"-")</f>
        <v>-</v>
      </c>
      <c r="S6" s="99" t="str">
        <f>IFERROR(ROUND(INDEX(F_Inputs!$A$2:$AE$92, MATCH(F_Inputs_Formatted!$B6&amp;F_Inputs_Formatted!$H6,F_Inputs!$AE$2:$AE$92,0),MATCH(F_Inputs_Formatted!S$4,F_Inputs!$A$2:$AE$2,0)),$O6),"-")</f>
        <v>-</v>
      </c>
      <c r="T6" s="99" t="str">
        <f>IFERROR(ROUND(INDEX(F_Inputs!$A$2:$AE$92, MATCH(F_Inputs_Formatted!$B6&amp;F_Inputs_Formatted!$H6,F_Inputs!$AE$2:$AE$92,0),MATCH(F_Inputs_Formatted!T$4,F_Inputs!$A$2:$AE$2,0)),$O6),"-")</f>
        <v>-</v>
      </c>
      <c r="U6" s="99" t="str">
        <f>IFERROR(ROUND(INDEX(F_Inputs!$A$2:$AE$92, MATCH(F_Inputs_Formatted!$B6&amp;F_Inputs_Formatted!$H6,F_Inputs!$AE$2:$AE$92,0),MATCH(F_Inputs_Formatted!U$4,F_Inputs!$A$2:$AE$2,0)),$O6),"-")</f>
        <v>-</v>
      </c>
      <c r="V6" s="99">
        <f>IFERROR(ROUND(INDEX(F_Inputs!$A$2:$AE$92, MATCH(F_Inputs_Formatted!$B6&amp;F_Inputs_Formatted!$H6,F_Inputs!$AE$2:$AE$92,0),MATCH(F_Inputs_Formatted!V$4,F_Inputs!$A$2:$AE$2,0)),$O6),"-")</f>
        <v>36.22</v>
      </c>
      <c r="W6" s="99">
        <f>IFERROR(ROUND(INDEX(F_Inputs!$A$2:$AE$92, MATCH(F_Inputs_Formatted!$B6&amp;F_Inputs_Formatted!$H6,F_Inputs!$AE$2:$AE$92,0),MATCH(F_Inputs_Formatted!W$4,F_Inputs!$A$2:$AE$2,0)),$O6),"-")</f>
        <v>41.29</v>
      </c>
      <c r="X6" s="99">
        <f>IFERROR(ROUND(INDEX(F_Inputs!$A$2:$AE$92, MATCH(F_Inputs_Formatted!$B6&amp;F_Inputs_Formatted!$H6,F_Inputs!$AE$2:$AE$92,0),MATCH(F_Inputs_Formatted!X$4,F_Inputs!$A$2:$AE$2,0)),$O6),"-")</f>
        <v>49.77</v>
      </c>
      <c r="Y6" s="99">
        <f>IFERROR(ROUND(INDEX(F_Inputs!$A$2:$AE$92, MATCH(F_Inputs_Formatted!$B6&amp;F_Inputs_Formatted!$H6,F_Inputs!$AE$2:$AE$92,0),MATCH(F_Inputs_Formatted!Y$4,F_Inputs!$A$2:$AE$2,0)),$O6),"-")</f>
        <v>57.7</v>
      </c>
      <c r="Z6" s="99">
        <f>IFERROR(ROUND(INDEX(F_Inputs!$A$2:$AE$92, MATCH(F_Inputs_Formatted!$B6&amp;F_Inputs_Formatted!$H6,F_Inputs!$AE$2:$AE$92,0),MATCH(F_Inputs_Formatted!Z$4,F_Inputs!$A$2:$AE$2,0)),$O6),"-")</f>
        <v>48.77</v>
      </c>
      <c r="AA6" s="99">
        <f>IFERROR(ROUND(INDEX(F_Inputs!$A$2:$AE$92, MATCH(F_Inputs_Formatted!$B6&amp;F_Inputs_Formatted!$H6,F_Inputs!$AE$2:$AE$92,0),MATCH(F_Inputs_Formatted!AA$4,F_Inputs!$A$2:$AE$2,0)),$O6),"-")</f>
        <v>43.32</v>
      </c>
      <c r="AB6" s="99">
        <f>IFERROR(ROUND(INDEX(F_Inputs!$A$2:$AE$92, MATCH(F_Inputs_Formatted!$B6&amp;F_Inputs_Formatted!$H6,F_Inputs!$AE$2:$AE$92,0),MATCH(F_Inputs_Formatted!AB$4,F_Inputs!$A$2:$AE$2,0)),$O6),"-")</f>
        <v>58.4</v>
      </c>
      <c r="AC6" s="99">
        <f>IFERROR(ROUND(INDEX(F_Inputs!$A$2:$AE$92, MATCH(F_Inputs_Formatted!$B6&amp;F_Inputs_Formatted!$H6,F_Inputs!$AE$2:$AE$92,0),MATCH(F_Inputs_Formatted!AC$4,F_Inputs!$A$2:$AE$2,0)),$O6),"-")</f>
        <v>49.93</v>
      </c>
      <c r="AD6" s="99">
        <f>IFERROR(ROUND(INDEX(F_Inputs!$A$2:$AE$92, MATCH(F_Inputs_Formatted!$B6&amp;F_Inputs_Formatted!$H6,F_Inputs!$AE$2:$AE$92,0),MATCH(F_Inputs_Formatted!AD$4,F_Inputs!$A$2:$AE$2,0)),$O6),"-")</f>
        <v>44.93</v>
      </c>
      <c r="AE6" s="99">
        <f>IFERROR(ROUND(INDEX(F_Inputs!$A$2:$AE$92, MATCH(F_Inputs_Formatted!$B6&amp;F_Inputs_Formatted!$H6,F_Inputs!$AE$2:$AE$92,0),MATCH(F_Inputs_Formatted!AE$4,F_Inputs!$A$2:$AE$2,0)),$O6),"-")</f>
        <v>44.38</v>
      </c>
      <c r="AF6" s="99">
        <f>IFERROR(ROUND(INDEX(F_Inputs!$A$2:$AE$92, MATCH(F_Inputs_Formatted!$B6&amp;F_Inputs_Formatted!$H6,F_Inputs!$AE$2:$AE$92,0),MATCH(F_Inputs_Formatted!AF$4,F_Inputs!$A$2:$AE$2,0)),$O6),"-")</f>
        <v>42.17</v>
      </c>
      <c r="AG6" s="99">
        <f>IFERROR(ROUND(INDEX(F_Inputs!$A$2:$AE$92, MATCH(F_Inputs_Formatted!$B6&amp;F_Inputs_Formatted!$H6,F_Inputs!$AE$2:$AE$92,0),MATCH(F_Inputs_Formatted!AG$4,F_Inputs!$A$2:$AE$2,0)),$O6),"-")</f>
        <v>38.020000000000003</v>
      </c>
      <c r="AH6" s="99">
        <f>IFERROR(ROUND(INDEX(F_Inputs!$A$2:$AE$92, MATCH(F_Inputs_Formatted!$B6&amp;F_Inputs_Formatted!$H6,F_Inputs!$AE$2:$AE$92,0),MATCH(F_Inputs_Formatted!AH$4,F_Inputs!$A$2:$AE$2,0)),$O6),"-")</f>
        <v>33.869999999999997</v>
      </c>
    </row>
    <row r="7" spans="1:34" s="1" customFormat="1" ht="22.15" x14ac:dyDescent="1.1499999999999999">
      <c r="A7" s="9"/>
      <c r="B7" s="11" t="s">
        <v>95</v>
      </c>
      <c r="C7" s="11" t="str">
        <f>_xlfn.XLOOKUP($B7,FD_Lists!$B$4:$B$25,FD_Lists!C$4:C$25)</f>
        <v>Hafren Dyfrdwy</v>
      </c>
      <c r="D7" s="11" t="str">
        <f>_xlfn.XLOOKUP($B7,FD_Lists!$B$4:$B$25,FD_Lists!D$4:D$25)</f>
        <v>Wales</v>
      </c>
      <c r="E7" s="11" t="str">
        <f>_xlfn.XLOOKUP($B7,FD_Lists!$B$4:$B$25,FD_Lists!E$4:E$25)</f>
        <v>Company</v>
      </c>
      <c r="F7" s="11" t="str">
        <f>_xlfn.XLOOKUP($B7,FD_Lists!$B$4:$B$25,FD_Lists!F$4:F$25)</f>
        <v>WaSC</v>
      </c>
      <c r="G7" s="12" t="s">
        <v>118</v>
      </c>
      <c r="H7" s="13" t="s">
        <v>74</v>
      </c>
      <c r="I7" s="13" t="str">
        <f t="shared" si="0"/>
        <v>HDDOUT5_10_PR24</v>
      </c>
      <c r="J7" s="13" t="str">
        <f>VLOOKUP(H7, FD_Lists!$D$78:$I$110, 2, FALSE)</f>
        <v>Totex</v>
      </c>
      <c r="K7" s="13" t="str">
        <f>VLOOKUP(H7, FD_Lists!$D$78:$I$110, 3, FALSE)</f>
        <v>Company view (DD)</v>
      </c>
      <c r="L7" s="13" t="s">
        <v>119</v>
      </c>
      <c r="M7" s="14" t="str">
        <f>VLOOKUP($H7, FD_Lists!$D$78:$I$110, 4, FALSE)</f>
        <v>Average spills per overflow - with unmonitored adjustment</v>
      </c>
      <c r="N7" s="14" t="str">
        <f>VLOOKUP($H7, FD_Lists!$D$78:$I$110, 5, FALSE)</f>
        <v>Number</v>
      </c>
      <c r="O7" s="14">
        <f>VLOOKUP($H7, FD_Lists!$D$78:$I$110, 6, FALSE)</f>
        <v>2</v>
      </c>
      <c r="P7" s="99" t="str">
        <f>IFERROR(ROUND(INDEX(F_Inputs!$A$2:$AE$92, MATCH(F_Inputs_Formatted!$B7&amp;F_Inputs_Formatted!$H7,F_Inputs!$AE$2:$AE$92,0),MATCH(F_Inputs_Formatted!P$4,F_Inputs!$A$2:$AE$2,0)),$O7),"-")</f>
        <v>-</v>
      </c>
      <c r="Q7" s="99" t="str">
        <f>IFERROR(ROUND(INDEX(F_Inputs!$A$2:$AE$92, MATCH(F_Inputs_Formatted!$B7&amp;F_Inputs_Formatted!$H7,F_Inputs!$AE$2:$AE$92,0),MATCH(F_Inputs_Formatted!Q$4,F_Inputs!$A$2:$AE$2,0)),$O7),"-")</f>
        <v>-</v>
      </c>
      <c r="R7" s="99" t="str">
        <f>IFERROR(ROUND(INDEX(F_Inputs!$A$2:$AE$92, MATCH(F_Inputs_Formatted!$B7&amp;F_Inputs_Formatted!$H7,F_Inputs!$AE$2:$AE$92,0),MATCH(F_Inputs_Formatted!R$4,F_Inputs!$A$2:$AE$2,0)),$O7),"-")</f>
        <v>-</v>
      </c>
      <c r="S7" s="99" t="str">
        <f>IFERROR(ROUND(INDEX(F_Inputs!$A$2:$AE$92, MATCH(F_Inputs_Formatted!$B7&amp;F_Inputs_Formatted!$H7,F_Inputs!$AE$2:$AE$92,0),MATCH(F_Inputs_Formatted!S$4,F_Inputs!$A$2:$AE$2,0)),$O7),"-")</f>
        <v>-</v>
      </c>
      <c r="T7" s="99" t="str">
        <f>IFERROR(ROUND(INDEX(F_Inputs!$A$2:$AE$92, MATCH(F_Inputs_Formatted!$B7&amp;F_Inputs_Formatted!$H7,F_Inputs!$AE$2:$AE$92,0),MATCH(F_Inputs_Formatted!T$4,F_Inputs!$A$2:$AE$2,0)),$O7),"-")</f>
        <v>-</v>
      </c>
      <c r="U7" s="99" t="str">
        <f>IFERROR(ROUND(INDEX(F_Inputs!$A$2:$AE$92, MATCH(F_Inputs_Formatted!$B7&amp;F_Inputs_Formatted!$H7,F_Inputs!$AE$2:$AE$92,0),MATCH(F_Inputs_Formatted!U$4,F_Inputs!$A$2:$AE$2,0)),$O7),"-")</f>
        <v>-</v>
      </c>
      <c r="V7" s="99" t="str">
        <f>IFERROR(ROUND(INDEX(F_Inputs!$A$2:$AE$92, MATCH(F_Inputs_Formatted!$B7&amp;F_Inputs_Formatted!$H7,F_Inputs!$AE$2:$AE$92,0),MATCH(F_Inputs_Formatted!V$4,F_Inputs!$A$2:$AE$2,0)),$O7),"-")</f>
        <v>-</v>
      </c>
      <c r="W7" s="99" t="str">
        <f>IFERROR(ROUND(INDEX(F_Inputs!$A$2:$AE$92, MATCH(F_Inputs_Formatted!$B7&amp;F_Inputs_Formatted!$H7,F_Inputs!$AE$2:$AE$92,0),MATCH(F_Inputs_Formatted!W$4,F_Inputs!$A$2:$AE$2,0)),$O7),"-")</f>
        <v>-</v>
      </c>
      <c r="X7" s="99" t="str">
        <f>IFERROR(ROUND(INDEX(F_Inputs!$A$2:$AE$92, MATCH(F_Inputs_Formatted!$B7&amp;F_Inputs_Formatted!$H7,F_Inputs!$AE$2:$AE$92,0),MATCH(F_Inputs_Formatted!X$4,F_Inputs!$A$2:$AE$2,0)),$O7),"-")</f>
        <v>-</v>
      </c>
      <c r="Y7" s="99">
        <f>IFERROR(ROUND(INDEX(F_Inputs!$A$2:$AE$92, MATCH(F_Inputs_Formatted!$B7&amp;F_Inputs_Formatted!$H7,F_Inputs!$AE$2:$AE$92,0),MATCH(F_Inputs_Formatted!Y$4,F_Inputs!$A$2:$AE$2,0)),$O7),"-")</f>
        <v>38.090000000000003</v>
      </c>
      <c r="Z7" s="99">
        <f>IFERROR(ROUND(INDEX(F_Inputs!$A$2:$AE$92, MATCH(F_Inputs_Formatted!$B7&amp;F_Inputs_Formatted!$H7,F_Inputs!$AE$2:$AE$92,0),MATCH(F_Inputs_Formatted!Z$4,F_Inputs!$A$2:$AE$2,0)),$O7),"-")</f>
        <v>50.8</v>
      </c>
      <c r="AA7" s="99">
        <f>IFERROR(ROUND(INDEX(F_Inputs!$A$2:$AE$92, MATCH(F_Inputs_Formatted!$B7&amp;F_Inputs_Formatted!$H7,F_Inputs!$AE$2:$AE$92,0),MATCH(F_Inputs_Formatted!AA$4,F_Inputs!$A$2:$AE$2,0)),$O7),"-")</f>
        <v>41.81</v>
      </c>
      <c r="AB7" s="99">
        <f>IFERROR(ROUND(INDEX(F_Inputs!$A$2:$AE$92, MATCH(F_Inputs_Formatted!$B7&amp;F_Inputs_Formatted!$H7,F_Inputs!$AE$2:$AE$92,0),MATCH(F_Inputs_Formatted!AB$4,F_Inputs!$A$2:$AE$2,0)),$O7),"-")</f>
        <v>41.95</v>
      </c>
      <c r="AC7" s="99">
        <f>IFERROR(ROUND(INDEX(F_Inputs!$A$2:$AE$92, MATCH(F_Inputs_Formatted!$B7&amp;F_Inputs_Formatted!$H7,F_Inputs!$AE$2:$AE$92,0),MATCH(F_Inputs_Formatted!AC$4,F_Inputs!$A$2:$AE$2,0)),$O7),"-")</f>
        <v>39.72</v>
      </c>
      <c r="AD7" s="99">
        <f>IFERROR(ROUND(INDEX(F_Inputs!$A$2:$AE$92, MATCH(F_Inputs_Formatted!$B7&amp;F_Inputs_Formatted!$H7,F_Inputs!$AE$2:$AE$92,0),MATCH(F_Inputs_Formatted!AD$4,F_Inputs!$A$2:$AE$2,0)),$O7),"-")</f>
        <v>37.76</v>
      </c>
      <c r="AE7" s="99">
        <f>IFERROR(ROUND(INDEX(F_Inputs!$A$2:$AE$92, MATCH(F_Inputs_Formatted!$B7&amp;F_Inputs_Formatted!$H7,F_Inputs!$AE$2:$AE$92,0),MATCH(F_Inputs_Formatted!AE$4,F_Inputs!$A$2:$AE$2,0)),$O7),"-")</f>
        <v>35.78</v>
      </c>
      <c r="AF7" s="99">
        <f>IFERROR(ROUND(INDEX(F_Inputs!$A$2:$AE$92, MATCH(F_Inputs_Formatted!$B7&amp;F_Inputs_Formatted!$H7,F_Inputs!$AE$2:$AE$92,0),MATCH(F_Inputs_Formatted!AF$4,F_Inputs!$A$2:$AE$2,0)),$O7),"-")</f>
        <v>29.81</v>
      </c>
      <c r="AG7" s="99">
        <f>IFERROR(ROUND(INDEX(F_Inputs!$A$2:$AE$92, MATCH(F_Inputs_Formatted!$B7&amp;F_Inputs_Formatted!$H7,F_Inputs!$AE$2:$AE$92,0),MATCH(F_Inputs_Formatted!AG$4,F_Inputs!$A$2:$AE$2,0)),$O7),"-")</f>
        <v>25.93</v>
      </c>
      <c r="AH7" s="99">
        <f>IFERROR(ROUND(INDEX(F_Inputs!$A$2:$AE$92, MATCH(F_Inputs_Formatted!$B7&amp;F_Inputs_Formatted!$H7,F_Inputs!$AE$2:$AE$92,0),MATCH(F_Inputs_Formatted!AH$4,F_Inputs!$A$2:$AE$2,0)),$O7),"-")</f>
        <v>17.260000000000002</v>
      </c>
    </row>
    <row r="8" spans="1:34" s="1" customFormat="1" ht="22.15" x14ac:dyDescent="1.1499999999999999">
      <c r="A8" s="9"/>
      <c r="B8" s="11" t="s">
        <v>96</v>
      </c>
      <c r="C8" s="11" t="str">
        <f>_xlfn.XLOOKUP($B8,FD_Lists!$B$4:$B$25,FD_Lists!C$4:C$25)</f>
        <v>Northumbrian Water</v>
      </c>
      <c r="D8" s="11" t="str">
        <f>_xlfn.XLOOKUP($B8,FD_Lists!$B$4:$B$25,FD_Lists!D$4:D$25)</f>
        <v>England</v>
      </c>
      <c r="E8" s="11" t="str">
        <f>_xlfn.XLOOKUP($B8,FD_Lists!$B$4:$B$25,FD_Lists!E$4:E$25)</f>
        <v>Company</v>
      </c>
      <c r="F8" s="11" t="str">
        <f>_xlfn.XLOOKUP($B8,FD_Lists!$B$4:$B$25,FD_Lists!F$4:F$25)</f>
        <v>WaSC</v>
      </c>
      <c r="G8" s="12" t="s">
        <v>118</v>
      </c>
      <c r="H8" s="13" t="s">
        <v>74</v>
      </c>
      <c r="I8" s="13" t="str">
        <f t="shared" si="0"/>
        <v>NESOUT5_10_PR24</v>
      </c>
      <c r="J8" s="13" t="str">
        <f>VLOOKUP(H8, FD_Lists!$D$78:$I$110, 2, FALSE)</f>
        <v>Totex</v>
      </c>
      <c r="K8" s="13" t="str">
        <f>VLOOKUP(H8, FD_Lists!$D$78:$I$110, 3, FALSE)</f>
        <v>Company view (DD)</v>
      </c>
      <c r="L8" s="13" t="s">
        <v>119</v>
      </c>
      <c r="M8" s="14" t="str">
        <f>VLOOKUP($H8, FD_Lists!$D$78:$I$110, 4, FALSE)</f>
        <v>Average spills per overflow - with unmonitored adjustment</v>
      </c>
      <c r="N8" s="14" t="str">
        <f>VLOOKUP($H8, FD_Lists!$D$78:$I$110, 5, FALSE)</f>
        <v>Number</v>
      </c>
      <c r="O8" s="14">
        <f>VLOOKUP($H8, FD_Lists!$D$78:$I$110, 6, FALSE)</f>
        <v>2</v>
      </c>
      <c r="P8" s="99" t="str">
        <f>IFERROR(ROUND(INDEX(F_Inputs!$A$2:$AE$92, MATCH(F_Inputs_Formatted!$B8&amp;F_Inputs_Formatted!$H8,F_Inputs!$AE$2:$AE$92,0),MATCH(F_Inputs_Formatted!P$4,F_Inputs!$A$2:$AE$2,0)),$O8),"-")</f>
        <v>-</v>
      </c>
      <c r="Q8" s="99" t="str">
        <f>IFERROR(ROUND(INDEX(F_Inputs!$A$2:$AE$92, MATCH(F_Inputs_Formatted!$B8&amp;F_Inputs_Formatted!$H8,F_Inputs!$AE$2:$AE$92,0),MATCH(F_Inputs_Formatted!Q$4,F_Inputs!$A$2:$AE$2,0)),$O8),"-")</f>
        <v>-</v>
      </c>
      <c r="R8" s="99" t="str">
        <f>IFERROR(ROUND(INDEX(F_Inputs!$A$2:$AE$92, MATCH(F_Inputs_Formatted!$B8&amp;F_Inputs_Formatted!$H8,F_Inputs!$AE$2:$AE$92,0),MATCH(F_Inputs_Formatted!R$4,F_Inputs!$A$2:$AE$2,0)),$O8),"-")</f>
        <v>-</v>
      </c>
      <c r="S8" s="99" t="str">
        <f>IFERROR(ROUND(INDEX(F_Inputs!$A$2:$AE$92, MATCH(F_Inputs_Formatted!$B8&amp;F_Inputs_Formatted!$H8,F_Inputs!$AE$2:$AE$92,0),MATCH(F_Inputs_Formatted!S$4,F_Inputs!$A$2:$AE$2,0)),$O8),"-")</f>
        <v>-</v>
      </c>
      <c r="T8" s="99" t="str">
        <f>IFERROR(ROUND(INDEX(F_Inputs!$A$2:$AE$92, MATCH(F_Inputs_Formatted!$B8&amp;F_Inputs_Formatted!$H8,F_Inputs!$AE$2:$AE$92,0),MATCH(F_Inputs_Formatted!T$4,F_Inputs!$A$2:$AE$2,0)),$O8),"-")</f>
        <v>-</v>
      </c>
      <c r="U8" s="99" t="str">
        <f>IFERROR(ROUND(INDEX(F_Inputs!$A$2:$AE$92, MATCH(F_Inputs_Formatted!$B8&amp;F_Inputs_Formatted!$H8,F_Inputs!$AE$2:$AE$92,0),MATCH(F_Inputs_Formatted!U$4,F_Inputs!$A$2:$AE$2,0)),$O8),"-")</f>
        <v>-</v>
      </c>
      <c r="V8" s="99">
        <f>IFERROR(ROUND(INDEX(F_Inputs!$A$2:$AE$92, MATCH(F_Inputs_Formatted!$B8&amp;F_Inputs_Formatted!$H8,F_Inputs!$AE$2:$AE$92,0),MATCH(F_Inputs_Formatted!V$4,F_Inputs!$A$2:$AE$2,0)),$O8),"-")</f>
        <v>24.06</v>
      </c>
      <c r="W8" s="99">
        <f>IFERROR(ROUND(INDEX(F_Inputs!$A$2:$AE$92, MATCH(F_Inputs_Formatted!$B8&amp;F_Inputs_Formatted!$H8,F_Inputs!$AE$2:$AE$92,0),MATCH(F_Inputs_Formatted!W$4,F_Inputs!$A$2:$AE$2,0)),$O8),"-")</f>
        <v>20.02</v>
      </c>
      <c r="X8" s="99">
        <f>IFERROR(ROUND(INDEX(F_Inputs!$A$2:$AE$92, MATCH(F_Inputs_Formatted!$B8&amp;F_Inputs_Formatted!$H8,F_Inputs!$AE$2:$AE$92,0),MATCH(F_Inputs_Formatted!X$4,F_Inputs!$A$2:$AE$2,0)),$O8),"-")</f>
        <v>26.27</v>
      </c>
      <c r="Y8" s="99">
        <f>IFERROR(ROUND(INDEX(F_Inputs!$A$2:$AE$92, MATCH(F_Inputs_Formatted!$B8&amp;F_Inputs_Formatted!$H8,F_Inputs!$AE$2:$AE$92,0),MATCH(F_Inputs_Formatted!Y$4,F_Inputs!$A$2:$AE$2,0)),$O8),"-")</f>
        <v>26.34</v>
      </c>
      <c r="Z8" s="99">
        <f>IFERROR(ROUND(INDEX(F_Inputs!$A$2:$AE$92, MATCH(F_Inputs_Formatted!$B8&amp;F_Inputs_Formatted!$H8,F_Inputs!$AE$2:$AE$92,0),MATCH(F_Inputs_Formatted!Z$4,F_Inputs!$A$2:$AE$2,0)),$O8),"-")</f>
        <v>35.07</v>
      </c>
      <c r="AA8" s="99">
        <f>IFERROR(ROUND(INDEX(F_Inputs!$A$2:$AE$92, MATCH(F_Inputs_Formatted!$B8&amp;F_Inputs_Formatted!$H8,F_Inputs!$AE$2:$AE$92,0),MATCH(F_Inputs_Formatted!AA$4,F_Inputs!$A$2:$AE$2,0)),$O8),"-")</f>
        <v>29.14</v>
      </c>
      <c r="AB8" s="99">
        <f>IFERROR(ROUND(INDEX(F_Inputs!$A$2:$AE$92, MATCH(F_Inputs_Formatted!$B8&amp;F_Inputs_Formatted!$H8,F_Inputs!$AE$2:$AE$92,0),MATCH(F_Inputs_Formatted!AB$4,F_Inputs!$A$2:$AE$2,0)),$O8),"-")</f>
        <v>36.130000000000003</v>
      </c>
      <c r="AC8" s="99">
        <f>IFERROR(ROUND(INDEX(F_Inputs!$A$2:$AE$92, MATCH(F_Inputs_Formatted!$B8&amp;F_Inputs_Formatted!$H8,F_Inputs!$AE$2:$AE$92,0),MATCH(F_Inputs_Formatted!AC$4,F_Inputs!$A$2:$AE$2,0)),$O8),"-")</f>
        <v>26</v>
      </c>
      <c r="AD8" s="99">
        <f>IFERROR(ROUND(INDEX(F_Inputs!$A$2:$AE$92, MATCH(F_Inputs_Formatted!$B8&amp;F_Inputs_Formatted!$H8,F_Inputs!$AE$2:$AE$92,0),MATCH(F_Inputs_Formatted!AD$4,F_Inputs!$A$2:$AE$2,0)),$O8),"-")</f>
        <v>19.329999999999998</v>
      </c>
      <c r="AE8" s="99">
        <f>IFERROR(ROUND(INDEX(F_Inputs!$A$2:$AE$92, MATCH(F_Inputs_Formatted!$B8&amp;F_Inputs_Formatted!$H8,F_Inputs!$AE$2:$AE$92,0),MATCH(F_Inputs_Formatted!AE$4,F_Inputs!$A$2:$AE$2,0)),$O8),"-")</f>
        <v>18.11</v>
      </c>
      <c r="AF8" s="99">
        <f>IFERROR(ROUND(INDEX(F_Inputs!$A$2:$AE$92, MATCH(F_Inputs_Formatted!$B8&amp;F_Inputs_Formatted!$H8,F_Inputs!$AE$2:$AE$92,0),MATCH(F_Inputs_Formatted!AF$4,F_Inputs!$A$2:$AE$2,0)),$O8),"-")</f>
        <v>16.739999999999998</v>
      </c>
      <c r="AG8" s="99">
        <f>IFERROR(ROUND(INDEX(F_Inputs!$A$2:$AE$92, MATCH(F_Inputs_Formatted!$B8&amp;F_Inputs_Formatted!$H8,F_Inputs!$AE$2:$AE$92,0),MATCH(F_Inputs_Formatted!AG$4,F_Inputs!$A$2:$AE$2,0)),$O8),"-")</f>
        <v>15.36</v>
      </c>
      <c r="AH8" s="99">
        <f>IFERROR(ROUND(INDEX(F_Inputs!$A$2:$AE$92, MATCH(F_Inputs_Formatted!$B8&amp;F_Inputs_Formatted!$H8,F_Inputs!$AE$2:$AE$92,0),MATCH(F_Inputs_Formatted!AH$4,F_Inputs!$A$2:$AE$2,0)),$O8),"-")</f>
        <v>14</v>
      </c>
    </row>
    <row r="9" spans="1:34" s="1" customFormat="1" ht="22.15" x14ac:dyDescent="1.1499999999999999">
      <c r="A9" s="9"/>
      <c r="B9" s="11" t="s">
        <v>97</v>
      </c>
      <c r="C9" s="11" t="str">
        <f>_xlfn.XLOOKUP($B9,FD_Lists!$B$4:$B$25,FD_Lists!C$4:C$25)</f>
        <v>Severn Trent Water</v>
      </c>
      <c r="D9" s="11" t="str">
        <f>_xlfn.XLOOKUP($B9,FD_Lists!$B$4:$B$25,FD_Lists!D$4:D$25)</f>
        <v>England</v>
      </c>
      <c r="E9" s="11" t="str">
        <f>_xlfn.XLOOKUP($B9,FD_Lists!$B$4:$B$25,FD_Lists!E$4:E$25)</f>
        <v>Company</v>
      </c>
      <c r="F9" s="11" t="str">
        <f>_xlfn.XLOOKUP($B9,FD_Lists!$B$4:$B$25,FD_Lists!F$4:F$25)</f>
        <v>WaSC</v>
      </c>
      <c r="G9" s="12" t="s">
        <v>118</v>
      </c>
      <c r="H9" s="13" t="s">
        <v>74</v>
      </c>
      <c r="I9" s="13" t="str">
        <f t="shared" si="0"/>
        <v>SVEOUT5_10_PR24</v>
      </c>
      <c r="J9" s="13" t="str">
        <f>VLOOKUP(H9, FD_Lists!$D$78:$I$110, 2, FALSE)</f>
        <v>Totex</v>
      </c>
      <c r="K9" s="13" t="str">
        <f>VLOOKUP(H9, FD_Lists!$D$78:$I$110, 3, FALSE)</f>
        <v>Company view (DD)</v>
      </c>
      <c r="L9" s="13" t="s">
        <v>119</v>
      </c>
      <c r="M9" s="14" t="str">
        <f>VLOOKUP($H9, FD_Lists!$D$78:$I$110, 4, FALSE)</f>
        <v>Average spills per overflow - with unmonitored adjustment</v>
      </c>
      <c r="N9" s="14" t="str">
        <f>VLOOKUP($H9, FD_Lists!$D$78:$I$110, 5, FALSE)</f>
        <v>Number</v>
      </c>
      <c r="O9" s="14">
        <f>VLOOKUP($H9, FD_Lists!$D$78:$I$110, 6, FALSE)</f>
        <v>2</v>
      </c>
      <c r="P9" s="99" t="str">
        <f>IFERROR(ROUND(INDEX(F_Inputs!$A$2:$AE$92, MATCH(F_Inputs_Formatted!$B9&amp;F_Inputs_Formatted!$H9,F_Inputs!$AE$2:$AE$92,0),MATCH(F_Inputs_Formatted!P$4,F_Inputs!$A$2:$AE$2,0)),$O9),"-")</f>
        <v>-</v>
      </c>
      <c r="Q9" s="99" t="str">
        <f>IFERROR(ROUND(INDEX(F_Inputs!$A$2:$AE$92, MATCH(F_Inputs_Formatted!$B9&amp;F_Inputs_Formatted!$H9,F_Inputs!$AE$2:$AE$92,0),MATCH(F_Inputs_Formatted!Q$4,F_Inputs!$A$2:$AE$2,0)),$O9),"-")</f>
        <v>-</v>
      </c>
      <c r="R9" s="99" t="str">
        <f>IFERROR(ROUND(INDEX(F_Inputs!$A$2:$AE$92, MATCH(F_Inputs_Formatted!$B9&amp;F_Inputs_Formatted!$H9,F_Inputs!$AE$2:$AE$92,0),MATCH(F_Inputs_Formatted!R$4,F_Inputs!$A$2:$AE$2,0)),$O9),"-")</f>
        <v>-</v>
      </c>
      <c r="S9" s="99" t="str">
        <f>IFERROR(ROUND(INDEX(F_Inputs!$A$2:$AE$92, MATCH(F_Inputs_Formatted!$B9&amp;F_Inputs_Formatted!$H9,F_Inputs!$AE$2:$AE$92,0),MATCH(F_Inputs_Formatted!S$4,F_Inputs!$A$2:$AE$2,0)),$O9),"-")</f>
        <v>-</v>
      </c>
      <c r="T9" s="99" t="str">
        <f>IFERROR(ROUND(INDEX(F_Inputs!$A$2:$AE$92, MATCH(F_Inputs_Formatted!$B9&amp;F_Inputs_Formatted!$H9,F_Inputs!$AE$2:$AE$92,0),MATCH(F_Inputs_Formatted!T$4,F_Inputs!$A$2:$AE$2,0)),$O9),"-")</f>
        <v>-</v>
      </c>
      <c r="U9" s="99">
        <f>IFERROR(ROUND(INDEX(F_Inputs!$A$2:$AE$92, MATCH(F_Inputs_Formatted!$B9&amp;F_Inputs_Formatted!$H9,F_Inputs!$AE$2:$AE$92,0),MATCH(F_Inputs_Formatted!U$4,F_Inputs!$A$2:$AE$2,0)),$O9),"-")</f>
        <v>99.15</v>
      </c>
      <c r="V9" s="99">
        <f>IFERROR(ROUND(INDEX(F_Inputs!$A$2:$AE$92, MATCH(F_Inputs_Formatted!$B9&amp;F_Inputs_Formatted!$H9,F_Inputs!$AE$2:$AE$92,0),MATCH(F_Inputs_Formatted!V$4,F_Inputs!$A$2:$AE$2,0)),$O9),"-")</f>
        <v>99.44</v>
      </c>
      <c r="W9" s="99">
        <f>IFERROR(ROUND(INDEX(F_Inputs!$A$2:$AE$92, MATCH(F_Inputs_Formatted!$B9&amp;F_Inputs_Formatted!$H9,F_Inputs!$AE$2:$AE$92,0),MATCH(F_Inputs_Formatted!W$4,F_Inputs!$A$2:$AE$2,0)),$O9),"-")</f>
        <v>83.81</v>
      </c>
      <c r="X9" s="99">
        <f>IFERROR(ROUND(INDEX(F_Inputs!$A$2:$AE$92, MATCH(F_Inputs_Formatted!$B9&amp;F_Inputs_Formatted!$H9,F_Inputs!$AE$2:$AE$92,0),MATCH(F_Inputs_Formatted!X$4,F_Inputs!$A$2:$AE$2,0)),$O9),"-")</f>
        <v>74.099999999999994</v>
      </c>
      <c r="Y9" s="99">
        <f>IFERROR(ROUND(INDEX(F_Inputs!$A$2:$AE$92, MATCH(F_Inputs_Formatted!$B9&amp;F_Inputs_Formatted!$H9,F_Inputs!$AE$2:$AE$92,0),MATCH(F_Inputs_Formatted!Y$4,F_Inputs!$A$2:$AE$2,0)),$O9),"-")</f>
        <v>48.15</v>
      </c>
      <c r="Z9" s="99">
        <f>IFERROR(ROUND(INDEX(F_Inputs!$A$2:$AE$92, MATCH(F_Inputs_Formatted!$B9&amp;F_Inputs_Formatted!$H9,F_Inputs!$AE$2:$AE$92,0),MATCH(F_Inputs_Formatted!Z$4,F_Inputs!$A$2:$AE$2,0)),$O9),"-")</f>
        <v>40.43</v>
      </c>
      <c r="AA9" s="99">
        <f>IFERROR(ROUND(INDEX(F_Inputs!$A$2:$AE$92, MATCH(F_Inputs_Formatted!$B9&amp;F_Inputs_Formatted!$H9,F_Inputs!$AE$2:$AE$92,0),MATCH(F_Inputs_Formatted!AA$4,F_Inputs!$A$2:$AE$2,0)),$O9),"-")</f>
        <v>33.58</v>
      </c>
      <c r="AB9" s="99">
        <f>IFERROR(ROUND(INDEX(F_Inputs!$A$2:$AE$92, MATCH(F_Inputs_Formatted!$B9&amp;F_Inputs_Formatted!$H9,F_Inputs!$AE$2:$AE$92,0),MATCH(F_Inputs_Formatted!AB$4,F_Inputs!$A$2:$AE$2,0)),$O9),"-")</f>
        <v>34.89</v>
      </c>
      <c r="AC9" s="99">
        <f>IFERROR(ROUND(INDEX(F_Inputs!$A$2:$AE$92, MATCH(F_Inputs_Formatted!$B9&amp;F_Inputs_Formatted!$H9,F_Inputs!$AE$2:$AE$92,0),MATCH(F_Inputs_Formatted!AC$4,F_Inputs!$A$2:$AE$2,0)),$O9),"-")</f>
        <v>24.94</v>
      </c>
      <c r="AD9" s="99">
        <f>IFERROR(ROUND(INDEX(F_Inputs!$A$2:$AE$92, MATCH(F_Inputs_Formatted!$B9&amp;F_Inputs_Formatted!$H9,F_Inputs!$AE$2:$AE$92,0),MATCH(F_Inputs_Formatted!AD$4,F_Inputs!$A$2:$AE$2,0)),$O9),"-")</f>
        <v>18.8</v>
      </c>
      <c r="AE9" s="99">
        <f>IFERROR(ROUND(INDEX(F_Inputs!$A$2:$AE$92, MATCH(F_Inputs_Formatted!$B9&amp;F_Inputs_Formatted!$H9,F_Inputs!$AE$2:$AE$92,0),MATCH(F_Inputs_Formatted!AE$4,F_Inputs!$A$2:$AE$2,0)),$O9),"-")</f>
        <v>17.600000000000001</v>
      </c>
      <c r="AF9" s="99">
        <f>IFERROR(ROUND(INDEX(F_Inputs!$A$2:$AE$92, MATCH(F_Inputs_Formatted!$B9&amp;F_Inputs_Formatted!$H9,F_Inputs!$AE$2:$AE$92,0),MATCH(F_Inputs_Formatted!AF$4,F_Inputs!$A$2:$AE$2,0)),$O9),"-")</f>
        <v>16.399999999999999</v>
      </c>
      <c r="AG9" s="99">
        <f>IFERROR(ROUND(INDEX(F_Inputs!$A$2:$AE$92, MATCH(F_Inputs_Formatted!$B9&amp;F_Inputs_Formatted!$H9,F_Inputs!$AE$2:$AE$92,0),MATCH(F_Inputs_Formatted!AG$4,F_Inputs!$A$2:$AE$2,0)),$O9),"-")</f>
        <v>15.2</v>
      </c>
      <c r="AH9" s="99">
        <f>IFERROR(ROUND(INDEX(F_Inputs!$A$2:$AE$92, MATCH(F_Inputs_Formatted!$B9&amp;F_Inputs_Formatted!$H9,F_Inputs!$AE$2:$AE$92,0),MATCH(F_Inputs_Formatted!AH$4,F_Inputs!$A$2:$AE$2,0)),$O9),"-")</f>
        <v>14</v>
      </c>
    </row>
    <row r="10" spans="1:34" s="1" customFormat="1" ht="22.15" x14ac:dyDescent="1.1499999999999999">
      <c r="A10" s="9"/>
      <c r="B10" s="11" t="s">
        <v>99</v>
      </c>
      <c r="C10" s="11" t="str">
        <f>_xlfn.XLOOKUP($B10,FD_Lists!$B$4:$B$25,FD_Lists!C$4:C$25)</f>
        <v>Southern Water</v>
      </c>
      <c r="D10" s="11" t="str">
        <f>_xlfn.XLOOKUP($B10,FD_Lists!$B$4:$B$25,FD_Lists!D$4:D$25)</f>
        <v>England</v>
      </c>
      <c r="E10" s="11" t="str">
        <f>_xlfn.XLOOKUP($B10,FD_Lists!$B$4:$B$25,FD_Lists!E$4:E$25)</f>
        <v>Company</v>
      </c>
      <c r="F10" s="11" t="str">
        <f>_xlfn.XLOOKUP($B10,FD_Lists!$B$4:$B$25,FD_Lists!F$4:F$25)</f>
        <v>WaSC</v>
      </c>
      <c r="G10" s="12" t="s">
        <v>118</v>
      </c>
      <c r="H10" s="13" t="s">
        <v>74</v>
      </c>
      <c r="I10" s="13" t="str">
        <f t="shared" si="0"/>
        <v>SRNOUT5_10_PR24</v>
      </c>
      <c r="J10" s="13" t="str">
        <f>VLOOKUP(H10, FD_Lists!$D$78:$I$110, 2, FALSE)</f>
        <v>Totex</v>
      </c>
      <c r="K10" s="13" t="str">
        <f>VLOOKUP(H10, FD_Lists!$D$78:$I$110, 3, FALSE)</f>
        <v>Company view (DD)</v>
      </c>
      <c r="L10" s="13" t="s">
        <v>119</v>
      </c>
      <c r="M10" s="14" t="str">
        <f>VLOOKUP($H10, FD_Lists!$D$78:$I$110, 4, FALSE)</f>
        <v>Average spills per overflow - with unmonitored adjustment</v>
      </c>
      <c r="N10" s="14" t="str">
        <f>VLOOKUP($H10, FD_Lists!$D$78:$I$110, 5, FALSE)</f>
        <v>Number</v>
      </c>
      <c r="O10" s="14">
        <f>VLOOKUP($H10, FD_Lists!$D$78:$I$110, 6, FALSE)</f>
        <v>2</v>
      </c>
      <c r="P10" s="99" t="str">
        <f>IFERROR(ROUND(INDEX(F_Inputs!$A$2:$AE$92, MATCH(F_Inputs_Formatted!$B10&amp;F_Inputs_Formatted!$H10,F_Inputs!$AE$2:$AE$92,0),MATCH(F_Inputs_Formatted!P$4,F_Inputs!$A$2:$AE$2,0)),$O10),"-")</f>
        <v>-</v>
      </c>
      <c r="Q10" s="99" t="str">
        <f>IFERROR(ROUND(INDEX(F_Inputs!$A$2:$AE$92, MATCH(F_Inputs_Formatted!$B10&amp;F_Inputs_Formatted!$H10,F_Inputs!$AE$2:$AE$92,0),MATCH(F_Inputs_Formatted!Q$4,F_Inputs!$A$2:$AE$2,0)),$O10),"-")</f>
        <v>-</v>
      </c>
      <c r="R10" s="99" t="str">
        <f>IFERROR(ROUND(INDEX(F_Inputs!$A$2:$AE$92, MATCH(F_Inputs_Formatted!$B10&amp;F_Inputs_Formatted!$H10,F_Inputs!$AE$2:$AE$92,0),MATCH(F_Inputs_Formatted!R$4,F_Inputs!$A$2:$AE$2,0)),$O10),"-")</f>
        <v>-</v>
      </c>
      <c r="S10" s="99" t="str">
        <f>IFERROR(ROUND(INDEX(F_Inputs!$A$2:$AE$92, MATCH(F_Inputs_Formatted!$B10&amp;F_Inputs_Formatted!$H10,F_Inputs!$AE$2:$AE$92,0),MATCH(F_Inputs_Formatted!S$4,F_Inputs!$A$2:$AE$2,0)),$O10),"-")</f>
        <v>-</v>
      </c>
      <c r="T10" s="99" t="str">
        <f>IFERROR(ROUND(INDEX(F_Inputs!$A$2:$AE$92, MATCH(F_Inputs_Formatted!$B10&amp;F_Inputs_Formatted!$H10,F_Inputs!$AE$2:$AE$92,0),MATCH(F_Inputs_Formatted!T$4,F_Inputs!$A$2:$AE$2,0)),$O10),"-")</f>
        <v>-</v>
      </c>
      <c r="U10" s="99" t="str">
        <f>IFERROR(ROUND(INDEX(F_Inputs!$A$2:$AE$92, MATCH(F_Inputs_Formatted!$B10&amp;F_Inputs_Formatted!$H10,F_Inputs!$AE$2:$AE$92,0),MATCH(F_Inputs_Formatted!U$4,F_Inputs!$A$2:$AE$2,0)),$O10),"-")</f>
        <v>-</v>
      </c>
      <c r="V10" s="99">
        <f>IFERROR(ROUND(INDEX(F_Inputs!$A$2:$AE$92, MATCH(F_Inputs_Formatted!$B10&amp;F_Inputs_Formatted!$H10,F_Inputs!$AE$2:$AE$92,0),MATCH(F_Inputs_Formatted!V$4,F_Inputs!$A$2:$AE$2,0)),$O10),"-")</f>
        <v>10.54</v>
      </c>
      <c r="W10" s="99">
        <f>IFERROR(ROUND(INDEX(F_Inputs!$A$2:$AE$92, MATCH(F_Inputs_Formatted!$B10&amp;F_Inputs_Formatted!$H10,F_Inputs!$AE$2:$AE$92,0),MATCH(F_Inputs_Formatted!W$4,F_Inputs!$A$2:$AE$2,0)),$O10),"-")</f>
        <v>13.59</v>
      </c>
      <c r="X10" s="99">
        <f>IFERROR(ROUND(INDEX(F_Inputs!$A$2:$AE$92, MATCH(F_Inputs_Formatted!$B10&amp;F_Inputs_Formatted!$H10,F_Inputs!$AE$2:$AE$92,0),MATCH(F_Inputs_Formatted!X$4,F_Inputs!$A$2:$AE$2,0)),$O10),"-")</f>
        <v>20.93</v>
      </c>
      <c r="Y10" s="99">
        <f>IFERROR(ROUND(INDEX(F_Inputs!$A$2:$AE$92, MATCH(F_Inputs_Formatted!$B10&amp;F_Inputs_Formatted!$H10,F_Inputs!$AE$2:$AE$92,0),MATCH(F_Inputs_Formatted!Y$4,F_Inputs!$A$2:$AE$2,0)),$O10),"-")</f>
        <v>29.7</v>
      </c>
      <c r="Z10" s="99">
        <f>IFERROR(ROUND(INDEX(F_Inputs!$A$2:$AE$92, MATCH(F_Inputs_Formatted!$B10&amp;F_Inputs_Formatted!$H10,F_Inputs!$AE$2:$AE$92,0),MATCH(F_Inputs_Formatted!Z$4,F_Inputs!$A$2:$AE$2,0)),$O10),"-")</f>
        <v>28.45</v>
      </c>
      <c r="AA10" s="99">
        <f>IFERROR(ROUND(INDEX(F_Inputs!$A$2:$AE$92, MATCH(F_Inputs_Formatted!$B10&amp;F_Inputs_Formatted!$H10,F_Inputs!$AE$2:$AE$92,0),MATCH(F_Inputs_Formatted!AA$4,F_Inputs!$A$2:$AE$2,0)),$O10),"-")</f>
        <v>25.72</v>
      </c>
      <c r="AB10" s="99">
        <f>IFERROR(ROUND(INDEX(F_Inputs!$A$2:$AE$92, MATCH(F_Inputs_Formatted!$B10&amp;F_Inputs_Formatted!$H10,F_Inputs!$AE$2:$AE$92,0),MATCH(F_Inputs_Formatted!AB$4,F_Inputs!$A$2:$AE$2,0)),$O10),"-")</f>
        <v>38.01</v>
      </c>
      <c r="AC10" s="99">
        <f>IFERROR(ROUND(INDEX(F_Inputs!$A$2:$AE$92, MATCH(F_Inputs_Formatted!$B10&amp;F_Inputs_Formatted!$H10,F_Inputs!$AE$2:$AE$92,0),MATCH(F_Inputs_Formatted!AC$4,F_Inputs!$A$2:$AE$2,0)),$O10),"-")</f>
        <v>21</v>
      </c>
      <c r="AD10" s="99">
        <f>IFERROR(ROUND(INDEX(F_Inputs!$A$2:$AE$92, MATCH(F_Inputs_Formatted!$B10&amp;F_Inputs_Formatted!$H10,F_Inputs!$AE$2:$AE$92,0),MATCH(F_Inputs_Formatted!AD$4,F_Inputs!$A$2:$AE$2,0)),$O10),"-")</f>
        <v>20.45</v>
      </c>
      <c r="AE10" s="99">
        <f>IFERROR(ROUND(INDEX(F_Inputs!$A$2:$AE$92, MATCH(F_Inputs_Formatted!$B10&amp;F_Inputs_Formatted!$H10,F_Inputs!$AE$2:$AE$92,0),MATCH(F_Inputs_Formatted!AE$4,F_Inputs!$A$2:$AE$2,0)),$O10),"-")</f>
        <v>20.41</v>
      </c>
      <c r="AF10" s="99">
        <f>IFERROR(ROUND(INDEX(F_Inputs!$A$2:$AE$92, MATCH(F_Inputs_Formatted!$B10&amp;F_Inputs_Formatted!$H10,F_Inputs!$AE$2:$AE$92,0),MATCH(F_Inputs_Formatted!AF$4,F_Inputs!$A$2:$AE$2,0)),$O10),"-")</f>
        <v>19.61</v>
      </c>
      <c r="AG10" s="99">
        <f>IFERROR(ROUND(INDEX(F_Inputs!$A$2:$AE$92, MATCH(F_Inputs_Formatted!$B10&amp;F_Inputs_Formatted!$H10,F_Inputs!$AE$2:$AE$92,0),MATCH(F_Inputs_Formatted!AG$4,F_Inputs!$A$2:$AE$2,0)),$O10),"-")</f>
        <v>19.61</v>
      </c>
      <c r="AH10" s="99">
        <f>IFERROR(ROUND(INDEX(F_Inputs!$A$2:$AE$92, MATCH(F_Inputs_Formatted!$B10&amp;F_Inputs_Formatted!$H10,F_Inputs!$AE$2:$AE$92,0),MATCH(F_Inputs_Formatted!AH$4,F_Inputs!$A$2:$AE$2,0)),$O10),"-")</f>
        <v>17.27</v>
      </c>
    </row>
    <row r="11" spans="1:34" s="1" customFormat="1" ht="22.15" x14ac:dyDescent="1.1499999999999999">
      <c r="A11" s="9"/>
      <c r="B11" s="11" t="s">
        <v>100</v>
      </c>
      <c r="C11" s="11" t="str">
        <f>_xlfn.XLOOKUP($B11,FD_Lists!$B$4:$B$25,FD_Lists!C$4:C$25)</f>
        <v>Thames Water</v>
      </c>
      <c r="D11" s="11" t="str">
        <f>_xlfn.XLOOKUP($B11,FD_Lists!$B$4:$B$25,FD_Lists!D$4:D$25)</f>
        <v>England</v>
      </c>
      <c r="E11" s="11" t="str">
        <f>_xlfn.XLOOKUP($B11,FD_Lists!$B$4:$B$25,FD_Lists!E$4:E$25)</f>
        <v>Company</v>
      </c>
      <c r="F11" s="11" t="str">
        <f>_xlfn.XLOOKUP($B11,FD_Lists!$B$4:$B$25,FD_Lists!F$4:F$25)</f>
        <v>WaSC</v>
      </c>
      <c r="G11" s="12" t="s">
        <v>118</v>
      </c>
      <c r="H11" s="13" t="s">
        <v>74</v>
      </c>
      <c r="I11" s="13" t="str">
        <f t="shared" si="0"/>
        <v>TMSOUT5_10_PR24</v>
      </c>
      <c r="J11" s="13" t="str">
        <f>VLOOKUP(H11, FD_Lists!$D$78:$I$110, 2, FALSE)</f>
        <v>Totex</v>
      </c>
      <c r="K11" s="13" t="str">
        <f>VLOOKUP(H11, FD_Lists!$D$78:$I$110, 3, FALSE)</f>
        <v>Company view (DD)</v>
      </c>
      <c r="L11" s="13" t="s">
        <v>119</v>
      </c>
      <c r="M11" s="14" t="str">
        <f>VLOOKUP($H11, FD_Lists!$D$78:$I$110, 4, FALSE)</f>
        <v>Average spills per overflow - with unmonitored adjustment</v>
      </c>
      <c r="N11" s="14" t="str">
        <f>VLOOKUP($H11, FD_Lists!$D$78:$I$110, 5, FALSE)</f>
        <v>Number</v>
      </c>
      <c r="O11" s="14">
        <f>VLOOKUP($H11, FD_Lists!$D$78:$I$110, 6, FALSE)</f>
        <v>2</v>
      </c>
      <c r="P11" s="99" t="str">
        <f>IFERROR(ROUND(INDEX(F_Inputs!$A$2:$AE$92, MATCH(F_Inputs_Formatted!$B11&amp;F_Inputs_Formatted!$H11,F_Inputs!$AE$2:$AE$92,0),MATCH(F_Inputs_Formatted!P$4,F_Inputs!$A$2:$AE$2,0)),$O11),"-")</f>
        <v>-</v>
      </c>
      <c r="Q11" s="99" t="str">
        <f>IFERROR(ROUND(INDEX(F_Inputs!$A$2:$AE$92, MATCH(F_Inputs_Formatted!$B11&amp;F_Inputs_Formatted!$H11,F_Inputs!$AE$2:$AE$92,0),MATCH(F_Inputs_Formatted!Q$4,F_Inputs!$A$2:$AE$2,0)),$O11),"-")</f>
        <v>-</v>
      </c>
      <c r="R11" s="99" t="str">
        <f>IFERROR(ROUND(INDEX(F_Inputs!$A$2:$AE$92, MATCH(F_Inputs_Formatted!$B11&amp;F_Inputs_Formatted!$H11,F_Inputs!$AE$2:$AE$92,0),MATCH(F_Inputs_Formatted!R$4,F_Inputs!$A$2:$AE$2,0)),$O11),"-")</f>
        <v>-</v>
      </c>
      <c r="S11" s="99" t="str">
        <f>IFERROR(ROUND(INDEX(F_Inputs!$A$2:$AE$92, MATCH(F_Inputs_Formatted!$B11&amp;F_Inputs_Formatted!$H11,F_Inputs!$AE$2:$AE$92,0),MATCH(F_Inputs_Formatted!S$4,F_Inputs!$A$2:$AE$2,0)),$O11),"-")</f>
        <v>-</v>
      </c>
      <c r="T11" s="99" t="str">
        <f>IFERROR(ROUND(INDEX(F_Inputs!$A$2:$AE$92, MATCH(F_Inputs_Formatted!$B11&amp;F_Inputs_Formatted!$H11,F_Inputs!$AE$2:$AE$92,0),MATCH(F_Inputs_Formatted!T$4,F_Inputs!$A$2:$AE$2,0)),$O11),"-")</f>
        <v>-</v>
      </c>
      <c r="U11" s="99" t="str">
        <f>IFERROR(ROUND(INDEX(F_Inputs!$A$2:$AE$92, MATCH(F_Inputs_Formatted!$B11&amp;F_Inputs_Formatted!$H11,F_Inputs!$AE$2:$AE$92,0),MATCH(F_Inputs_Formatted!U$4,F_Inputs!$A$2:$AE$2,0)),$O11),"-")</f>
        <v>-</v>
      </c>
      <c r="V11" s="99" t="str">
        <f>IFERROR(ROUND(INDEX(F_Inputs!$A$2:$AE$92, MATCH(F_Inputs_Formatted!$B11&amp;F_Inputs_Formatted!$H11,F_Inputs!$AE$2:$AE$92,0),MATCH(F_Inputs_Formatted!V$4,F_Inputs!$A$2:$AE$2,0)),$O11),"-")</f>
        <v>-</v>
      </c>
      <c r="W11" s="99" t="str">
        <f>IFERROR(ROUND(INDEX(F_Inputs!$A$2:$AE$92, MATCH(F_Inputs_Formatted!$B11&amp;F_Inputs_Formatted!$H11,F_Inputs!$AE$2:$AE$92,0),MATCH(F_Inputs_Formatted!W$4,F_Inputs!$A$2:$AE$2,0)),$O11),"-")</f>
        <v>-</v>
      </c>
      <c r="X11" s="99" t="str">
        <f>IFERROR(ROUND(INDEX(F_Inputs!$A$2:$AE$92, MATCH(F_Inputs_Formatted!$B11&amp;F_Inputs_Formatted!$H11,F_Inputs!$AE$2:$AE$92,0),MATCH(F_Inputs_Formatted!X$4,F_Inputs!$A$2:$AE$2,0)),$O11),"-")</f>
        <v>-</v>
      </c>
      <c r="Y11" s="99">
        <f>IFERROR(ROUND(INDEX(F_Inputs!$A$2:$AE$92, MATCH(F_Inputs_Formatted!$B11&amp;F_Inputs_Formatted!$H11,F_Inputs!$AE$2:$AE$92,0),MATCH(F_Inputs_Formatted!Y$4,F_Inputs!$A$2:$AE$2,0)),$O11),"-")</f>
        <v>58.62</v>
      </c>
      <c r="Z11" s="99">
        <f>IFERROR(ROUND(INDEX(F_Inputs!$A$2:$AE$92, MATCH(F_Inputs_Formatted!$B11&amp;F_Inputs_Formatted!$H11,F_Inputs!$AE$2:$AE$92,0),MATCH(F_Inputs_Formatted!Z$4,F_Inputs!$A$2:$AE$2,0)),$O11),"-")</f>
        <v>54.01</v>
      </c>
      <c r="AA11" s="99">
        <f>IFERROR(ROUND(INDEX(F_Inputs!$A$2:$AE$92, MATCH(F_Inputs_Formatted!$B11&amp;F_Inputs_Formatted!$H11,F_Inputs!$AE$2:$AE$92,0),MATCH(F_Inputs_Formatted!AA$4,F_Inputs!$A$2:$AE$2,0)),$O11),"-")</f>
        <v>42.21</v>
      </c>
      <c r="AB11" s="99">
        <f>IFERROR(ROUND(INDEX(F_Inputs!$A$2:$AE$92, MATCH(F_Inputs_Formatted!$B11&amp;F_Inputs_Formatted!$H11,F_Inputs!$AE$2:$AE$92,0),MATCH(F_Inputs_Formatted!AB$4,F_Inputs!$A$2:$AE$2,0)),$O11),"-")</f>
        <v>37.15</v>
      </c>
      <c r="AC11" s="99">
        <f>IFERROR(ROUND(INDEX(F_Inputs!$A$2:$AE$92, MATCH(F_Inputs_Formatted!$B11&amp;F_Inputs_Formatted!$H11,F_Inputs!$AE$2:$AE$92,0),MATCH(F_Inputs_Formatted!AC$4,F_Inputs!$A$2:$AE$2,0)),$O11),"-")</f>
        <v>25.82</v>
      </c>
      <c r="AD11" s="99">
        <f>IFERROR(ROUND(INDEX(F_Inputs!$A$2:$AE$92, MATCH(F_Inputs_Formatted!$B11&amp;F_Inputs_Formatted!$H11,F_Inputs!$AE$2:$AE$92,0),MATCH(F_Inputs_Formatted!AD$4,F_Inputs!$A$2:$AE$2,0)),$O11),"-")</f>
        <v>24.31</v>
      </c>
      <c r="AE11" s="99">
        <f>IFERROR(ROUND(INDEX(F_Inputs!$A$2:$AE$92, MATCH(F_Inputs_Formatted!$B11&amp;F_Inputs_Formatted!$H11,F_Inputs!$AE$2:$AE$92,0),MATCH(F_Inputs_Formatted!AE$4,F_Inputs!$A$2:$AE$2,0)),$O11),"-")</f>
        <v>21.27</v>
      </c>
      <c r="AF11" s="99">
        <f>IFERROR(ROUND(INDEX(F_Inputs!$A$2:$AE$92, MATCH(F_Inputs_Formatted!$B11&amp;F_Inputs_Formatted!$H11,F_Inputs!$AE$2:$AE$92,0),MATCH(F_Inputs_Formatted!AF$4,F_Inputs!$A$2:$AE$2,0)),$O11),"-")</f>
        <v>19.95</v>
      </c>
      <c r="AG11" s="99">
        <f>IFERROR(ROUND(INDEX(F_Inputs!$A$2:$AE$92, MATCH(F_Inputs_Formatted!$B11&amp;F_Inputs_Formatted!$H11,F_Inputs!$AE$2:$AE$92,0),MATCH(F_Inputs_Formatted!AG$4,F_Inputs!$A$2:$AE$2,0)),$O11),"-")</f>
        <v>19.77</v>
      </c>
      <c r="AH11" s="99">
        <f>IFERROR(ROUND(INDEX(F_Inputs!$A$2:$AE$92, MATCH(F_Inputs_Formatted!$B11&amp;F_Inputs_Formatted!$H11,F_Inputs!$AE$2:$AE$92,0),MATCH(F_Inputs_Formatted!AH$4,F_Inputs!$A$2:$AE$2,0)),$O11),"-")</f>
        <v>17.07</v>
      </c>
    </row>
    <row r="12" spans="1:34" s="1" customFormat="1" ht="22.15" x14ac:dyDescent="1.1499999999999999">
      <c r="A12" s="16" t="s">
        <v>120</v>
      </c>
      <c r="B12" s="11" t="s">
        <v>101</v>
      </c>
      <c r="C12" s="11" t="str">
        <f>_xlfn.XLOOKUP($B12,FD_Lists!$B$4:$B$25,FD_Lists!C$4:C$25)</f>
        <v xml:space="preserve">United Utilities </v>
      </c>
      <c r="D12" s="11" t="str">
        <f>_xlfn.XLOOKUP($B12,FD_Lists!$B$4:$B$25,FD_Lists!D$4:D$25)</f>
        <v>England</v>
      </c>
      <c r="E12" s="11" t="str">
        <f>_xlfn.XLOOKUP($B12,FD_Lists!$B$4:$B$25,FD_Lists!E$4:E$25)</f>
        <v>Company</v>
      </c>
      <c r="F12" s="11" t="str">
        <f>_xlfn.XLOOKUP($B12,FD_Lists!$B$4:$B$25,FD_Lists!F$4:F$25)</f>
        <v>WaSC</v>
      </c>
      <c r="G12" s="12" t="s">
        <v>118</v>
      </c>
      <c r="H12" s="13" t="s">
        <v>74</v>
      </c>
      <c r="I12" s="13" t="str">
        <f t="shared" si="0"/>
        <v>NWTOUT5_10_PR24</v>
      </c>
      <c r="J12" s="13" t="str">
        <f>VLOOKUP(H12, FD_Lists!$D$78:$I$110, 2, FALSE)</f>
        <v>Totex</v>
      </c>
      <c r="K12" s="13" t="str">
        <f>VLOOKUP(H12, FD_Lists!$D$78:$I$110, 3, FALSE)</f>
        <v>Company view (DD)</v>
      </c>
      <c r="L12" s="13" t="s">
        <v>119</v>
      </c>
      <c r="M12" s="14" t="str">
        <f>VLOOKUP($H12, FD_Lists!$D$78:$I$110, 4, FALSE)</f>
        <v>Average spills per overflow - with unmonitored adjustment</v>
      </c>
      <c r="N12" s="14" t="str">
        <f>VLOOKUP($H12, FD_Lists!$D$78:$I$110, 5, FALSE)</f>
        <v>Number</v>
      </c>
      <c r="O12" s="14">
        <f>VLOOKUP($H12, FD_Lists!$D$78:$I$110, 6, FALSE)</f>
        <v>2</v>
      </c>
      <c r="P12" s="99" t="str">
        <f>IFERROR(ROUND(INDEX(F_Inputs!$A$2:$AE$92, MATCH(F_Inputs_Formatted!$B12&amp;F_Inputs_Formatted!$H12,F_Inputs!$AE$2:$AE$92,0),MATCH(F_Inputs_Formatted!P$4,F_Inputs!$A$2:$AE$2,0)),$O12),"-")</f>
        <v>-</v>
      </c>
      <c r="Q12" s="99" t="str">
        <f>IFERROR(ROUND(INDEX(F_Inputs!$A$2:$AE$92, MATCH(F_Inputs_Formatted!$B12&amp;F_Inputs_Formatted!$H12,F_Inputs!$AE$2:$AE$92,0),MATCH(F_Inputs_Formatted!Q$4,F_Inputs!$A$2:$AE$2,0)),$O12),"-")</f>
        <v>-</v>
      </c>
      <c r="R12" s="99" t="str">
        <f>IFERROR(ROUND(INDEX(F_Inputs!$A$2:$AE$92, MATCH(F_Inputs_Formatted!$B12&amp;F_Inputs_Formatted!$H12,F_Inputs!$AE$2:$AE$92,0),MATCH(F_Inputs_Formatted!R$4,F_Inputs!$A$2:$AE$2,0)),$O12),"-")</f>
        <v>-</v>
      </c>
      <c r="S12" s="99" t="str">
        <f>IFERROR(ROUND(INDEX(F_Inputs!$A$2:$AE$92, MATCH(F_Inputs_Formatted!$B12&amp;F_Inputs_Formatted!$H12,F_Inputs!$AE$2:$AE$92,0),MATCH(F_Inputs_Formatted!S$4,F_Inputs!$A$2:$AE$2,0)),$O12),"-")</f>
        <v>-</v>
      </c>
      <c r="T12" s="99" t="str">
        <f>IFERROR(ROUND(INDEX(F_Inputs!$A$2:$AE$92, MATCH(F_Inputs_Formatted!$B12&amp;F_Inputs_Formatted!$H12,F_Inputs!$AE$2:$AE$92,0),MATCH(F_Inputs_Formatted!T$4,F_Inputs!$A$2:$AE$2,0)),$O12),"-")</f>
        <v>-</v>
      </c>
      <c r="U12" s="99" t="str">
        <f>IFERROR(ROUND(INDEX(F_Inputs!$A$2:$AE$92, MATCH(F_Inputs_Formatted!$B12&amp;F_Inputs_Formatted!$H12,F_Inputs!$AE$2:$AE$92,0),MATCH(F_Inputs_Formatted!U$4,F_Inputs!$A$2:$AE$2,0)),$O12),"-")</f>
        <v>-</v>
      </c>
      <c r="V12" s="99" t="str">
        <f>IFERROR(ROUND(INDEX(F_Inputs!$A$2:$AE$92, MATCH(F_Inputs_Formatted!$B12&amp;F_Inputs_Formatted!$H12,F_Inputs!$AE$2:$AE$92,0),MATCH(F_Inputs_Formatted!V$4,F_Inputs!$A$2:$AE$2,0)),$O12),"-")</f>
        <v>-</v>
      </c>
      <c r="W12" s="99" t="str">
        <f>IFERROR(ROUND(INDEX(F_Inputs!$A$2:$AE$92, MATCH(F_Inputs_Formatted!$B12&amp;F_Inputs_Formatted!$H12,F_Inputs!$AE$2:$AE$92,0),MATCH(F_Inputs_Formatted!W$4,F_Inputs!$A$2:$AE$2,0)),$O12),"-")</f>
        <v>-</v>
      </c>
      <c r="X12" s="99" t="str">
        <f>IFERROR(ROUND(INDEX(F_Inputs!$A$2:$AE$92, MATCH(F_Inputs_Formatted!$B12&amp;F_Inputs_Formatted!$H12,F_Inputs!$AE$2:$AE$92,0),MATCH(F_Inputs_Formatted!X$4,F_Inputs!$A$2:$AE$2,0)),$O12),"-")</f>
        <v>-</v>
      </c>
      <c r="Y12" s="99">
        <f>IFERROR(ROUND(INDEX(F_Inputs!$A$2:$AE$92, MATCH(F_Inputs_Formatted!$B12&amp;F_Inputs_Formatted!$H12,F_Inputs!$AE$2:$AE$92,0),MATCH(F_Inputs_Formatted!Y$4,F_Inputs!$A$2:$AE$2,0)),$O12),"-")</f>
        <v>63.9</v>
      </c>
      <c r="Z12" s="99">
        <f>IFERROR(ROUND(INDEX(F_Inputs!$A$2:$AE$92, MATCH(F_Inputs_Formatted!$B12&amp;F_Inputs_Formatted!$H12,F_Inputs!$AE$2:$AE$92,0),MATCH(F_Inputs_Formatted!Z$4,F_Inputs!$A$2:$AE$2,0)),$O12),"-")</f>
        <v>53.03</v>
      </c>
      <c r="AA12" s="99">
        <f>IFERROR(ROUND(INDEX(F_Inputs!$A$2:$AE$92, MATCH(F_Inputs_Formatted!$B12&amp;F_Inputs_Formatted!$H12,F_Inputs!$AE$2:$AE$92,0),MATCH(F_Inputs_Formatted!AA$4,F_Inputs!$A$2:$AE$2,0)),$O12),"-")</f>
        <v>49.73</v>
      </c>
      <c r="AB12" s="99">
        <f>IFERROR(ROUND(INDEX(F_Inputs!$A$2:$AE$92, MATCH(F_Inputs_Formatted!$B12&amp;F_Inputs_Formatted!$H12,F_Inputs!$AE$2:$AE$92,0),MATCH(F_Inputs_Formatted!AB$4,F_Inputs!$A$2:$AE$2,0)),$O12),"-")</f>
        <v>50.63</v>
      </c>
      <c r="AC12" s="99">
        <f>IFERROR(ROUND(INDEX(F_Inputs!$A$2:$AE$92, MATCH(F_Inputs_Formatted!$B12&amp;F_Inputs_Formatted!$H12,F_Inputs!$AE$2:$AE$92,0),MATCH(F_Inputs_Formatted!AC$4,F_Inputs!$A$2:$AE$2,0)),$O12),"-")</f>
        <v>29.36</v>
      </c>
      <c r="AD12" s="99">
        <f>IFERROR(ROUND(INDEX(F_Inputs!$A$2:$AE$92, MATCH(F_Inputs_Formatted!$B12&amp;F_Inputs_Formatted!$H12,F_Inputs!$AE$2:$AE$92,0),MATCH(F_Inputs_Formatted!AD$4,F_Inputs!$A$2:$AE$2,0)),$O12),"-")</f>
        <v>26.35</v>
      </c>
      <c r="AE12" s="99">
        <f>IFERROR(ROUND(INDEX(F_Inputs!$A$2:$AE$92, MATCH(F_Inputs_Formatted!$B12&amp;F_Inputs_Formatted!$H12,F_Inputs!$AE$2:$AE$92,0),MATCH(F_Inputs_Formatted!AE$4,F_Inputs!$A$2:$AE$2,0)),$O12),"-")</f>
        <v>25.5</v>
      </c>
      <c r="AF12" s="99">
        <f>IFERROR(ROUND(INDEX(F_Inputs!$A$2:$AE$92, MATCH(F_Inputs_Formatted!$B12&amp;F_Inputs_Formatted!$H12,F_Inputs!$AE$2:$AE$92,0),MATCH(F_Inputs_Formatted!AF$4,F_Inputs!$A$2:$AE$2,0)),$O12),"-")</f>
        <v>24.09</v>
      </c>
      <c r="AG12" s="99">
        <f>IFERROR(ROUND(INDEX(F_Inputs!$A$2:$AE$92, MATCH(F_Inputs_Formatted!$B12&amp;F_Inputs_Formatted!$H12,F_Inputs!$AE$2:$AE$92,0),MATCH(F_Inputs_Formatted!AG$4,F_Inputs!$A$2:$AE$2,0)),$O12),"-")</f>
        <v>22.28</v>
      </c>
      <c r="AH12" s="99">
        <f>IFERROR(ROUND(INDEX(F_Inputs!$A$2:$AE$92, MATCH(F_Inputs_Formatted!$B12&amp;F_Inputs_Formatted!$H12,F_Inputs!$AE$2:$AE$92,0),MATCH(F_Inputs_Formatted!AH$4,F_Inputs!$A$2:$AE$2,0)),$O12),"-")</f>
        <v>18.71</v>
      </c>
    </row>
    <row r="13" spans="1:34" s="1" customFormat="1" ht="22.15" x14ac:dyDescent="1.1499999999999999">
      <c r="A13" s="9"/>
      <c r="B13" s="11" t="s">
        <v>102</v>
      </c>
      <c r="C13" s="11" t="str">
        <f>_xlfn.XLOOKUP($B13,FD_Lists!$B$4:$B$25,FD_Lists!C$4:C$25)</f>
        <v>Wessex Water</v>
      </c>
      <c r="D13" s="11" t="str">
        <f>_xlfn.XLOOKUP($B13,FD_Lists!$B$4:$B$25,FD_Lists!D$4:D$25)</f>
        <v>England</v>
      </c>
      <c r="E13" s="11" t="str">
        <f>_xlfn.XLOOKUP($B13,FD_Lists!$B$4:$B$25,FD_Lists!E$4:E$25)</f>
        <v>Company</v>
      </c>
      <c r="F13" s="11" t="str">
        <f>_xlfn.XLOOKUP($B13,FD_Lists!$B$4:$B$25,FD_Lists!F$4:F$25)</f>
        <v>WaSC</v>
      </c>
      <c r="G13" s="12" t="s">
        <v>118</v>
      </c>
      <c r="H13" s="13" t="s">
        <v>74</v>
      </c>
      <c r="I13" s="13" t="str">
        <f t="shared" si="0"/>
        <v>WSXOUT5_10_PR24</v>
      </c>
      <c r="J13" s="13" t="str">
        <f>VLOOKUP(H13, FD_Lists!$D$78:$I$110, 2, FALSE)</f>
        <v>Totex</v>
      </c>
      <c r="K13" s="13" t="str">
        <f>VLOOKUP(H13, FD_Lists!$D$78:$I$110, 3, FALSE)</f>
        <v>Company view (DD)</v>
      </c>
      <c r="L13" s="13" t="s">
        <v>119</v>
      </c>
      <c r="M13" s="14" t="str">
        <f>VLOOKUP($H13, FD_Lists!$D$78:$I$110, 4, FALSE)</f>
        <v>Average spills per overflow - with unmonitored adjustment</v>
      </c>
      <c r="N13" s="14" t="str">
        <f>VLOOKUP($H13, FD_Lists!$D$78:$I$110, 5, FALSE)</f>
        <v>Number</v>
      </c>
      <c r="O13" s="14">
        <f>VLOOKUP($H13, FD_Lists!$D$78:$I$110, 6, FALSE)</f>
        <v>2</v>
      </c>
      <c r="P13" s="99" t="str">
        <f>IFERROR(ROUND(INDEX(F_Inputs!$A$2:$AE$92, MATCH(F_Inputs_Formatted!$B13&amp;F_Inputs_Formatted!$H13,F_Inputs!$AE$2:$AE$92,0),MATCH(F_Inputs_Formatted!P$4,F_Inputs!$A$2:$AE$2,0)),$O13),"-")</f>
        <v>-</v>
      </c>
      <c r="Q13" s="99" t="str">
        <f>IFERROR(ROUND(INDEX(F_Inputs!$A$2:$AE$92, MATCH(F_Inputs_Formatted!$B13&amp;F_Inputs_Formatted!$H13,F_Inputs!$AE$2:$AE$92,0),MATCH(F_Inputs_Formatted!Q$4,F_Inputs!$A$2:$AE$2,0)),$O13),"-")</f>
        <v>-</v>
      </c>
      <c r="R13" s="99" t="str">
        <f>IFERROR(ROUND(INDEX(F_Inputs!$A$2:$AE$92, MATCH(F_Inputs_Formatted!$B13&amp;F_Inputs_Formatted!$H13,F_Inputs!$AE$2:$AE$92,0),MATCH(F_Inputs_Formatted!R$4,F_Inputs!$A$2:$AE$2,0)),$O13),"-")</f>
        <v>-</v>
      </c>
      <c r="S13" s="99" t="str">
        <f>IFERROR(ROUND(INDEX(F_Inputs!$A$2:$AE$92, MATCH(F_Inputs_Formatted!$B13&amp;F_Inputs_Formatted!$H13,F_Inputs!$AE$2:$AE$92,0),MATCH(F_Inputs_Formatted!S$4,F_Inputs!$A$2:$AE$2,0)),$O13),"-")</f>
        <v>-</v>
      </c>
      <c r="T13" s="99" t="str">
        <f>IFERROR(ROUND(INDEX(F_Inputs!$A$2:$AE$92, MATCH(F_Inputs_Formatted!$B13&amp;F_Inputs_Formatted!$H13,F_Inputs!$AE$2:$AE$92,0),MATCH(F_Inputs_Formatted!T$4,F_Inputs!$A$2:$AE$2,0)),$O13),"-")</f>
        <v>-</v>
      </c>
      <c r="U13" s="99">
        <f>IFERROR(ROUND(INDEX(F_Inputs!$A$2:$AE$92, MATCH(F_Inputs_Formatted!$B13&amp;F_Inputs_Formatted!$H13,F_Inputs!$AE$2:$AE$92,0),MATCH(F_Inputs_Formatted!U$4,F_Inputs!$A$2:$AE$2,0)),$O13),"-")</f>
        <v>10.78</v>
      </c>
      <c r="V13" s="99">
        <f>IFERROR(ROUND(INDEX(F_Inputs!$A$2:$AE$92, MATCH(F_Inputs_Formatted!$B13&amp;F_Inputs_Formatted!$H13,F_Inputs!$AE$2:$AE$92,0),MATCH(F_Inputs_Formatted!V$4,F_Inputs!$A$2:$AE$2,0)),$O13),"-")</f>
        <v>10.66</v>
      </c>
      <c r="W13" s="99">
        <f>IFERROR(ROUND(INDEX(F_Inputs!$A$2:$AE$92, MATCH(F_Inputs_Formatted!$B13&amp;F_Inputs_Formatted!$H13,F_Inputs!$AE$2:$AE$92,0),MATCH(F_Inputs_Formatted!W$4,F_Inputs!$A$2:$AE$2,0)),$O13),"-")</f>
        <v>21.27</v>
      </c>
      <c r="X13" s="99">
        <f>IFERROR(ROUND(INDEX(F_Inputs!$A$2:$AE$92, MATCH(F_Inputs_Formatted!$B13&amp;F_Inputs_Formatted!$H13,F_Inputs!$AE$2:$AE$92,0),MATCH(F_Inputs_Formatted!X$4,F_Inputs!$A$2:$AE$2,0)),$O13),"-")</f>
        <v>26.8</v>
      </c>
      <c r="Y13" s="99">
        <f>IFERROR(ROUND(INDEX(F_Inputs!$A$2:$AE$92, MATCH(F_Inputs_Formatted!$B13&amp;F_Inputs_Formatted!$H13,F_Inputs!$AE$2:$AE$92,0),MATCH(F_Inputs_Formatted!Y$4,F_Inputs!$A$2:$AE$2,0)),$O13),"-")</f>
        <v>30.92</v>
      </c>
      <c r="Z13" s="99">
        <f>IFERROR(ROUND(INDEX(F_Inputs!$A$2:$AE$92, MATCH(F_Inputs_Formatted!$B13&amp;F_Inputs_Formatted!$H13,F_Inputs!$AE$2:$AE$92,0),MATCH(F_Inputs_Formatted!Z$4,F_Inputs!$A$2:$AE$2,0)),$O13),"-")</f>
        <v>22.53</v>
      </c>
      <c r="AA13" s="99">
        <f>IFERROR(ROUND(INDEX(F_Inputs!$A$2:$AE$92, MATCH(F_Inputs_Formatted!$B13&amp;F_Inputs_Formatted!$H13,F_Inputs!$AE$2:$AE$92,0),MATCH(F_Inputs_Formatted!AA$4,F_Inputs!$A$2:$AE$2,0)),$O13),"-")</f>
        <v>18.52</v>
      </c>
      <c r="AB13" s="99">
        <f>IFERROR(ROUND(INDEX(F_Inputs!$A$2:$AE$92, MATCH(F_Inputs_Formatted!$B13&amp;F_Inputs_Formatted!$H13,F_Inputs!$AE$2:$AE$92,0),MATCH(F_Inputs_Formatted!AB$4,F_Inputs!$A$2:$AE$2,0)),$O13),"-")</f>
        <v>32.01</v>
      </c>
      <c r="AC13" s="99">
        <f>IFERROR(ROUND(INDEX(F_Inputs!$A$2:$AE$92, MATCH(F_Inputs_Formatted!$B13&amp;F_Inputs_Formatted!$H13,F_Inputs!$AE$2:$AE$92,0),MATCH(F_Inputs_Formatted!AC$4,F_Inputs!$A$2:$AE$2,0)),$O13),"-")</f>
        <v>24.01</v>
      </c>
      <c r="AD13" s="19">
        <f>IFERROR(ROUND(INDEX(F_Inputs!$A$2:$AE$92, MATCH(F_Inputs_Formatted!$B13&amp;F_Inputs_Formatted!$H13,F_Inputs!$AE$2:$AE$92,0),MATCH(F_Inputs_Formatted!AD$4,F_Inputs!$A$2:$AE$2,0)),$O13),"-")</f>
        <v>23.5</v>
      </c>
      <c r="AE13" s="19">
        <f>IFERROR(ROUND(INDEX(F_Inputs!$A$2:$AE$92, MATCH(F_Inputs_Formatted!$B13&amp;F_Inputs_Formatted!$H13,F_Inputs!$AE$2:$AE$92,0),MATCH(F_Inputs_Formatted!AE$4,F_Inputs!$A$2:$AE$2,0)),$O13),"-")</f>
        <v>23.5</v>
      </c>
      <c r="AF13" s="19">
        <f>IFERROR(ROUND(INDEX(F_Inputs!$A$2:$AE$92, MATCH(F_Inputs_Formatted!$B13&amp;F_Inputs_Formatted!$H13,F_Inputs!$AE$2:$AE$92,0),MATCH(F_Inputs_Formatted!AF$4,F_Inputs!$A$2:$AE$2,0)),$O13),"-")</f>
        <v>22.76</v>
      </c>
      <c r="AG13" s="19">
        <f>IFERROR(ROUND(INDEX(F_Inputs!$A$2:$AE$92, MATCH(F_Inputs_Formatted!$B13&amp;F_Inputs_Formatted!$H13,F_Inputs!$AE$2:$AE$92,0),MATCH(F_Inputs_Formatted!AG$4,F_Inputs!$A$2:$AE$2,0)),$O13),"-")</f>
        <v>22</v>
      </c>
      <c r="AH13" s="19">
        <f>IFERROR(ROUND(INDEX(F_Inputs!$A$2:$AE$92, MATCH(F_Inputs_Formatted!$B13&amp;F_Inputs_Formatted!$H13,F_Inputs!$AE$2:$AE$92,0),MATCH(F_Inputs_Formatted!AH$4,F_Inputs!$A$2:$AE$2,0)),$O13),"-")</f>
        <v>20</v>
      </c>
    </row>
    <row r="14" spans="1:34" s="1" customFormat="1" ht="22.15" x14ac:dyDescent="1.1499999999999999">
      <c r="A14" s="9"/>
      <c r="B14" s="11" t="s">
        <v>103</v>
      </c>
      <c r="C14" s="11" t="str">
        <f>_xlfn.XLOOKUP($B14,FD_Lists!$B$4:$B$25,FD_Lists!C$4:C$25)</f>
        <v>Yorkshire Water</v>
      </c>
      <c r="D14" s="11" t="str">
        <f>_xlfn.XLOOKUP($B14,FD_Lists!$B$4:$B$25,FD_Lists!D$4:D$25)</f>
        <v>England</v>
      </c>
      <c r="E14" s="11" t="str">
        <f>_xlfn.XLOOKUP($B14,FD_Lists!$B$4:$B$25,FD_Lists!E$4:E$25)</f>
        <v>Company</v>
      </c>
      <c r="F14" s="11" t="str">
        <f>_xlfn.XLOOKUP($B14,FD_Lists!$B$4:$B$25,FD_Lists!F$4:F$25)</f>
        <v>WaSC</v>
      </c>
      <c r="G14" s="12" t="s">
        <v>118</v>
      </c>
      <c r="H14" s="13" t="s">
        <v>74</v>
      </c>
      <c r="I14" s="13" t="str">
        <f t="shared" si="0"/>
        <v>YKYOUT5_10_PR24</v>
      </c>
      <c r="J14" s="13" t="str">
        <f>VLOOKUP(H14, FD_Lists!$D$78:$I$110, 2, FALSE)</f>
        <v>Totex</v>
      </c>
      <c r="K14" s="13" t="str">
        <f>VLOOKUP(H14, FD_Lists!$D$78:$I$110, 3, FALSE)</f>
        <v>Company view (DD)</v>
      </c>
      <c r="L14" s="13" t="s">
        <v>119</v>
      </c>
      <c r="M14" s="14" t="str">
        <f>VLOOKUP($H14, FD_Lists!$D$78:$I$110, 4, FALSE)</f>
        <v>Average spills per overflow - with unmonitored adjustment</v>
      </c>
      <c r="N14" s="14" t="str">
        <f>VLOOKUP($H14, FD_Lists!$D$78:$I$110, 5, FALSE)</f>
        <v>Number</v>
      </c>
      <c r="O14" s="14">
        <f>VLOOKUP($H14, FD_Lists!$D$78:$I$110, 6, FALSE)</f>
        <v>2</v>
      </c>
      <c r="P14" s="99">
        <f>IFERROR(ROUND(INDEX(F_Inputs!$A$2:$AE$92, MATCH(F_Inputs_Formatted!$B14&amp;F_Inputs_Formatted!$H14,F_Inputs!$AE$2:$AE$92,0),MATCH(F_Inputs_Formatted!P$4,F_Inputs!$A$2:$AE$2,0)),$O14),"-")</f>
        <v>100</v>
      </c>
      <c r="Q14" s="99">
        <f>IFERROR(ROUND(INDEX(F_Inputs!$A$2:$AE$92, MATCH(F_Inputs_Formatted!$B14&amp;F_Inputs_Formatted!$H14,F_Inputs!$AE$2:$AE$92,0),MATCH(F_Inputs_Formatted!Q$4,F_Inputs!$A$2:$AE$2,0)),$O14),"-")</f>
        <v>100</v>
      </c>
      <c r="R14" s="99">
        <f>IFERROR(ROUND(INDEX(F_Inputs!$A$2:$AE$92, MATCH(F_Inputs_Formatted!$B14&amp;F_Inputs_Formatted!$H14,F_Inputs!$AE$2:$AE$92,0),MATCH(F_Inputs_Formatted!R$4,F_Inputs!$A$2:$AE$2,0)),$O14),"-")</f>
        <v>100</v>
      </c>
      <c r="S14" s="99">
        <f>IFERROR(ROUND(INDEX(F_Inputs!$A$2:$AE$92, MATCH(F_Inputs_Formatted!$B14&amp;F_Inputs_Formatted!$H14,F_Inputs!$AE$2:$AE$92,0),MATCH(F_Inputs_Formatted!S$4,F_Inputs!$A$2:$AE$2,0)),$O14),"-")</f>
        <v>100</v>
      </c>
      <c r="T14" s="99">
        <f>IFERROR(ROUND(INDEX(F_Inputs!$A$2:$AE$92, MATCH(F_Inputs_Formatted!$B14&amp;F_Inputs_Formatted!$H14,F_Inputs!$AE$2:$AE$92,0),MATCH(F_Inputs_Formatted!T$4,F_Inputs!$A$2:$AE$2,0)),$O14),"-")</f>
        <v>100</v>
      </c>
      <c r="U14" s="99">
        <f>IFERROR(ROUND(INDEX(F_Inputs!$A$2:$AE$92, MATCH(F_Inputs_Formatted!$B14&amp;F_Inputs_Formatted!$H14,F_Inputs!$AE$2:$AE$92,0),MATCH(F_Inputs_Formatted!U$4,F_Inputs!$A$2:$AE$2,0)),$O14),"-")</f>
        <v>100</v>
      </c>
      <c r="V14" s="99">
        <f>IFERROR(ROUND(INDEX(F_Inputs!$A$2:$AE$92, MATCH(F_Inputs_Formatted!$B14&amp;F_Inputs_Formatted!$H14,F_Inputs!$AE$2:$AE$92,0),MATCH(F_Inputs_Formatted!V$4,F_Inputs!$A$2:$AE$2,0)),$O14),"-")</f>
        <v>100</v>
      </c>
      <c r="W14" s="99">
        <f>IFERROR(ROUND(INDEX(F_Inputs!$A$2:$AE$92, MATCH(F_Inputs_Formatted!$B14&amp;F_Inputs_Formatted!$H14,F_Inputs!$AE$2:$AE$92,0),MATCH(F_Inputs_Formatted!W$4,F_Inputs!$A$2:$AE$2,0)),$O14),"-")</f>
        <v>100</v>
      </c>
      <c r="X14" s="99">
        <f>IFERROR(ROUND(INDEX(F_Inputs!$A$2:$AE$92, MATCH(F_Inputs_Formatted!$B14&amp;F_Inputs_Formatted!$H14,F_Inputs!$AE$2:$AE$92,0),MATCH(F_Inputs_Formatted!X$4,F_Inputs!$A$2:$AE$2,0)),$O14),"-")</f>
        <v>100</v>
      </c>
      <c r="Y14" s="99">
        <f>IFERROR(ROUND(INDEX(F_Inputs!$A$2:$AE$92, MATCH(F_Inputs_Formatted!$B14&amp;F_Inputs_Formatted!$H14,F_Inputs!$AE$2:$AE$92,0),MATCH(F_Inputs_Formatted!Y$4,F_Inputs!$A$2:$AE$2,0)),$O14),"-")</f>
        <v>39.49</v>
      </c>
      <c r="Z14" s="99">
        <f>IFERROR(ROUND(INDEX(F_Inputs!$A$2:$AE$92, MATCH(F_Inputs_Formatted!$B14&amp;F_Inputs_Formatted!$H14,F_Inputs!$AE$2:$AE$92,0),MATCH(F_Inputs_Formatted!Z$4,F_Inputs!$A$2:$AE$2,0)),$O14),"-")</f>
        <v>44.19</v>
      </c>
      <c r="AA14" s="99">
        <f>IFERROR(ROUND(INDEX(F_Inputs!$A$2:$AE$92, MATCH(F_Inputs_Formatted!$B14&amp;F_Inputs_Formatted!$H14,F_Inputs!$AE$2:$AE$92,0),MATCH(F_Inputs_Formatted!AA$4,F_Inputs!$A$2:$AE$2,0)),$O14),"-")</f>
        <v>37.97</v>
      </c>
      <c r="AB14" s="99">
        <f>IFERROR(ROUND(INDEX(F_Inputs!$A$2:$AE$92, MATCH(F_Inputs_Formatted!$B14&amp;F_Inputs_Formatted!$H14,F_Inputs!$AE$2:$AE$92,0),MATCH(F_Inputs_Formatted!AB$4,F_Inputs!$A$2:$AE$2,0)),$O14),"-")</f>
        <v>42.84</v>
      </c>
      <c r="AC14" s="99">
        <f>IFERROR(ROUND(INDEX(F_Inputs!$A$2:$AE$92, MATCH(F_Inputs_Formatted!$B14&amp;F_Inputs_Formatted!$H14,F_Inputs!$AE$2:$AE$92,0),MATCH(F_Inputs_Formatted!AC$4,F_Inputs!$A$2:$AE$2,0)),$O14),"-")</f>
        <v>38.96</v>
      </c>
      <c r="AD14" s="99">
        <f>IFERROR(ROUND(INDEX(F_Inputs!$A$2:$AE$92, MATCH(F_Inputs_Formatted!$B14&amp;F_Inputs_Formatted!$H14,F_Inputs!$AE$2:$AE$92,0),MATCH(F_Inputs_Formatted!AD$4,F_Inputs!$A$2:$AE$2,0)),$O14),"-")</f>
        <v>32.57</v>
      </c>
      <c r="AE14" s="99">
        <f>IFERROR(ROUND(INDEX(F_Inputs!$A$2:$AE$92, MATCH(F_Inputs_Formatted!$B14&amp;F_Inputs_Formatted!$H14,F_Inputs!$AE$2:$AE$92,0),MATCH(F_Inputs_Formatted!AE$4,F_Inputs!$A$2:$AE$2,0)),$O14),"-")</f>
        <v>30.65</v>
      </c>
      <c r="AF14" s="99">
        <f>IFERROR(ROUND(INDEX(F_Inputs!$A$2:$AE$92, MATCH(F_Inputs_Formatted!$B14&amp;F_Inputs_Formatted!$H14,F_Inputs!$AE$2:$AE$92,0),MATCH(F_Inputs_Formatted!AF$4,F_Inputs!$A$2:$AE$2,0)),$O14),"-")</f>
        <v>29.61</v>
      </c>
      <c r="AG14" s="99">
        <f>IFERROR(ROUND(INDEX(F_Inputs!$A$2:$AE$92, MATCH(F_Inputs_Formatted!$B14&amp;F_Inputs_Formatted!$H14,F_Inputs!$AE$2:$AE$92,0),MATCH(F_Inputs_Formatted!AG$4,F_Inputs!$A$2:$AE$2,0)),$O14),"-")</f>
        <v>27.52</v>
      </c>
      <c r="AH14" s="99">
        <f>IFERROR(ROUND(INDEX(F_Inputs!$A$2:$AE$92, MATCH(F_Inputs_Formatted!$B14&amp;F_Inputs_Formatted!$H14,F_Inputs!$AE$2:$AE$92,0),MATCH(F_Inputs_Formatted!AH$4,F_Inputs!$A$2:$AE$2,0)),$O14),"-")</f>
        <v>22</v>
      </c>
    </row>
    <row r="15" spans="1:34" s="1" customFormat="1" ht="22.15" x14ac:dyDescent="1.1499999999999999">
      <c r="A15" s="9"/>
      <c r="B15" s="11" t="s">
        <v>121</v>
      </c>
      <c r="C15" s="11" t="str">
        <f>_xlfn.XLOOKUP($B15,FD_Lists!$B$4:$B$25,FD_Lists!C$4:C$25)</f>
        <v>Affinity Water</v>
      </c>
      <c r="D15" s="11" t="str">
        <f>_xlfn.XLOOKUP($B15,FD_Lists!$B$4:$B$25,FD_Lists!D$4:D$25)</f>
        <v>England</v>
      </c>
      <c r="E15" s="11" t="str">
        <f>_xlfn.XLOOKUP($B15,FD_Lists!$B$4:$B$25,FD_Lists!E$4:E$25)</f>
        <v>Company</v>
      </c>
      <c r="F15" s="11" t="str">
        <f>_xlfn.XLOOKUP($B15,FD_Lists!$B$4:$B$25,FD_Lists!F$4:F$25)</f>
        <v>WoC</v>
      </c>
      <c r="G15" s="12" t="s">
        <v>118</v>
      </c>
      <c r="H15" s="13" t="s">
        <v>74</v>
      </c>
      <c r="I15" s="13" t="str">
        <f t="shared" si="0"/>
        <v>AFWOUT5_10_PR24</v>
      </c>
      <c r="J15" s="13" t="str">
        <f>VLOOKUP(H15, FD_Lists!$D$78:$I$110, 2, FALSE)</f>
        <v>Totex</v>
      </c>
      <c r="K15" s="13" t="str">
        <f>VLOOKUP(H15, FD_Lists!$D$78:$I$110, 3, FALSE)</f>
        <v>Company view (DD)</v>
      </c>
      <c r="L15" s="13" t="s">
        <v>119</v>
      </c>
      <c r="M15" s="14" t="str">
        <f>VLOOKUP($H15, FD_Lists!$D$78:$I$110, 4, FALSE)</f>
        <v>Average spills per overflow - with unmonitored adjustment</v>
      </c>
      <c r="N15" s="14" t="str">
        <f>VLOOKUP($H15, FD_Lists!$D$78:$I$110, 5, FALSE)</f>
        <v>Number</v>
      </c>
      <c r="O15" s="14">
        <f>VLOOKUP($H15, FD_Lists!$D$78:$I$110, 6, FALSE)</f>
        <v>2</v>
      </c>
      <c r="P15" s="99" t="str">
        <f>IFERROR(ROUND(INDEX(F_Inputs!$A$2:$AE$92, MATCH(F_Inputs_Formatted!$B15&amp;F_Inputs_Formatted!$H15,F_Inputs!$AE$2:$AE$92,0),MATCH(F_Inputs_Formatted!P$4,F_Inputs!$A$2:$AE$2,0)),$O15),"-")</f>
        <v>-</v>
      </c>
      <c r="Q15" s="99" t="str">
        <f>IFERROR(ROUND(INDEX(F_Inputs!$A$2:$AE$92, MATCH(F_Inputs_Formatted!$B15&amp;F_Inputs_Formatted!$H15,F_Inputs!$AE$2:$AE$92,0),MATCH(F_Inputs_Formatted!Q$4,F_Inputs!$A$2:$AE$2,0)),$O15),"-")</f>
        <v>-</v>
      </c>
      <c r="R15" s="99" t="str">
        <f>IFERROR(ROUND(INDEX(F_Inputs!$A$2:$AE$92, MATCH(F_Inputs_Formatted!$B15&amp;F_Inputs_Formatted!$H15,F_Inputs!$AE$2:$AE$92,0),MATCH(F_Inputs_Formatted!R$4,F_Inputs!$A$2:$AE$2,0)),$O15),"-")</f>
        <v>-</v>
      </c>
      <c r="S15" s="99" t="str">
        <f>IFERROR(ROUND(INDEX(F_Inputs!$A$2:$AE$92, MATCH(F_Inputs_Formatted!$B15&amp;F_Inputs_Formatted!$H15,F_Inputs!$AE$2:$AE$92,0),MATCH(F_Inputs_Formatted!S$4,F_Inputs!$A$2:$AE$2,0)),$O15),"-")</f>
        <v>-</v>
      </c>
      <c r="T15" s="99" t="str">
        <f>IFERROR(ROUND(INDEX(F_Inputs!$A$2:$AE$92, MATCH(F_Inputs_Formatted!$B15&amp;F_Inputs_Formatted!$H15,F_Inputs!$AE$2:$AE$92,0),MATCH(F_Inputs_Formatted!T$4,F_Inputs!$A$2:$AE$2,0)),$O15),"-")</f>
        <v>-</v>
      </c>
      <c r="U15" s="99" t="str">
        <f>IFERROR(ROUND(INDEX(F_Inputs!$A$2:$AE$92, MATCH(F_Inputs_Formatted!$B15&amp;F_Inputs_Formatted!$H15,F_Inputs!$AE$2:$AE$92,0),MATCH(F_Inputs_Formatted!U$4,F_Inputs!$A$2:$AE$2,0)),$O15),"-")</f>
        <v>-</v>
      </c>
      <c r="V15" s="99" t="str">
        <f>IFERROR(ROUND(INDEX(F_Inputs!$A$2:$AE$92, MATCH(F_Inputs_Formatted!$B15&amp;F_Inputs_Formatted!$H15,F_Inputs!$AE$2:$AE$92,0),MATCH(F_Inputs_Formatted!V$4,F_Inputs!$A$2:$AE$2,0)),$O15),"-")</f>
        <v>-</v>
      </c>
      <c r="W15" s="99" t="str">
        <f>IFERROR(ROUND(INDEX(F_Inputs!$A$2:$AE$92, MATCH(F_Inputs_Formatted!$B15&amp;F_Inputs_Formatted!$H15,F_Inputs!$AE$2:$AE$92,0),MATCH(F_Inputs_Formatted!W$4,F_Inputs!$A$2:$AE$2,0)),$O15),"-")</f>
        <v>-</v>
      </c>
      <c r="X15" s="99" t="str">
        <f>IFERROR(ROUND(INDEX(F_Inputs!$A$2:$AE$92, MATCH(F_Inputs_Formatted!$B15&amp;F_Inputs_Formatted!$H15,F_Inputs!$AE$2:$AE$92,0),MATCH(F_Inputs_Formatted!X$4,F_Inputs!$A$2:$AE$2,0)),$O15),"-")</f>
        <v>-</v>
      </c>
      <c r="Y15" s="99" t="str">
        <f>IFERROR(ROUND(INDEX(F_Inputs!$A$2:$AE$92, MATCH(F_Inputs_Formatted!$B15&amp;F_Inputs_Formatted!$H15,F_Inputs!$AE$2:$AE$92,0),MATCH(F_Inputs_Formatted!Y$4,F_Inputs!$A$2:$AE$2,0)),$O15),"-")</f>
        <v>-</v>
      </c>
      <c r="Z15" s="99" t="str">
        <f>IFERROR(ROUND(INDEX(F_Inputs!$A$2:$AE$92, MATCH(F_Inputs_Formatted!$B15&amp;F_Inputs_Formatted!$H15,F_Inputs!$AE$2:$AE$92,0),MATCH(F_Inputs_Formatted!Z$4,F_Inputs!$A$2:$AE$2,0)),$O15),"-")</f>
        <v>-</v>
      </c>
      <c r="AA15" s="99" t="str">
        <f>IFERROR(ROUND(INDEX(F_Inputs!$A$2:$AE$92, MATCH(F_Inputs_Formatted!$B15&amp;F_Inputs_Formatted!$H15,F_Inputs!$AE$2:$AE$92,0),MATCH(F_Inputs_Formatted!AA$4,F_Inputs!$A$2:$AE$2,0)),$O15),"-")</f>
        <v>-</v>
      </c>
      <c r="AB15" s="99" t="str">
        <f>IFERROR(ROUND(INDEX(F_Inputs!$A$2:$AE$92, MATCH(F_Inputs_Formatted!$B15&amp;F_Inputs_Formatted!$H15,F_Inputs!$AE$2:$AE$92,0),MATCH(F_Inputs_Formatted!AB$4,F_Inputs!$A$2:$AE$2,0)),$O15),"-")</f>
        <v>-</v>
      </c>
      <c r="AC15" s="99" t="str">
        <f>IFERROR(ROUND(INDEX(F_Inputs!$A$2:$AE$92, MATCH(F_Inputs_Formatted!$B15&amp;F_Inputs_Formatted!$H15,F_Inputs!$AE$2:$AE$92,0),MATCH(F_Inputs_Formatted!AC$4,F_Inputs!$A$2:$AE$2,0)),$O15),"-")</f>
        <v>-</v>
      </c>
      <c r="AD15" s="99" t="str">
        <f>IFERROR(ROUND(INDEX(F_Inputs!$A$2:$AE$92, MATCH(F_Inputs_Formatted!$B15&amp;F_Inputs_Formatted!$H15,F_Inputs!$AE$2:$AE$92,0),MATCH(F_Inputs_Formatted!AD$4,F_Inputs!$A$2:$AE$2,0)),$O15),"-")</f>
        <v>-</v>
      </c>
      <c r="AE15" s="99" t="str">
        <f>IFERROR(ROUND(INDEX(F_Inputs!$A$2:$AE$92, MATCH(F_Inputs_Formatted!$B15&amp;F_Inputs_Formatted!$H15,F_Inputs!$AE$2:$AE$92,0),MATCH(F_Inputs_Formatted!AE$4,F_Inputs!$A$2:$AE$2,0)),$O15),"-")</f>
        <v>-</v>
      </c>
      <c r="AF15" s="99" t="str">
        <f>IFERROR(ROUND(INDEX(F_Inputs!$A$2:$AE$92, MATCH(F_Inputs_Formatted!$B15&amp;F_Inputs_Formatted!$H15,F_Inputs!$AE$2:$AE$92,0),MATCH(F_Inputs_Formatted!AF$4,F_Inputs!$A$2:$AE$2,0)),$O15),"-")</f>
        <v>-</v>
      </c>
      <c r="AG15" s="99" t="str">
        <f>IFERROR(ROUND(INDEX(F_Inputs!$A$2:$AE$92, MATCH(F_Inputs_Formatted!$B15&amp;F_Inputs_Formatted!$H15,F_Inputs!$AE$2:$AE$92,0),MATCH(F_Inputs_Formatted!AG$4,F_Inputs!$A$2:$AE$2,0)),$O15),"-")</f>
        <v>-</v>
      </c>
      <c r="AH15" s="99" t="str">
        <f>IFERROR(ROUND(INDEX(F_Inputs!$A$2:$AE$92, MATCH(F_Inputs_Formatted!$B15&amp;F_Inputs_Formatted!$H15,F_Inputs!$AE$2:$AE$92,0),MATCH(F_Inputs_Formatted!AH$4,F_Inputs!$A$2:$AE$2,0)),$O15),"-")</f>
        <v>-</v>
      </c>
    </row>
    <row r="16" spans="1:34" s="1" customFormat="1" ht="22.15" x14ac:dyDescent="1.1499999999999999">
      <c r="A16" s="17"/>
      <c r="B16" s="11" t="s">
        <v>122</v>
      </c>
      <c r="C16" s="11" t="str">
        <f>_xlfn.XLOOKUP($B16,FD_Lists!$B$4:$B$25,FD_Lists!C$4:C$25)</f>
        <v>Portsmouth Water</v>
      </c>
      <c r="D16" s="11" t="str">
        <f>_xlfn.XLOOKUP($B16,FD_Lists!$B$4:$B$25,FD_Lists!D$4:D$25)</f>
        <v>England</v>
      </c>
      <c r="E16" s="11" t="str">
        <f>_xlfn.XLOOKUP($B16,FD_Lists!$B$4:$B$25,FD_Lists!E$4:E$25)</f>
        <v>Company</v>
      </c>
      <c r="F16" s="11" t="str">
        <f>_xlfn.XLOOKUP($B16,FD_Lists!$B$4:$B$25,FD_Lists!F$4:F$25)</f>
        <v>WoC</v>
      </c>
      <c r="G16" s="12" t="s">
        <v>118</v>
      </c>
      <c r="H16" s="13" t="s">
        <v>74</v>
      </c>
      <c r="I16" s="13" t="str">
        <f t="shared" si="0"/>
        <v>PRTOUT5_10_PR24</v>
      </c>
      <c r="J16" s="13" t="str">
        <f>VLOOKUP(H16, FD_Lists!$D$78:$I$110, 2, FALSE)</f>
        <v>Totex</v>
      </c>
      <c r="K16" s="13" t="str">
        <f>VLOOKUP(H16, FD_Lists!$D$78:$I$110, 3, FALSE)</f>
        <v>Company view (DD)</v>
      </c>
      <c r="L16" s="13" t="s">
        <v>119</v>
      </c>
      <c r="M16" s="14" t="str">
        <f>VLOOKUP($H16, FD_Lists!$D$78:$I$110, 4, FALSE)</f>
        <v>Average spills per overflow - with unmonitored adjustment</v>
      </c>
      <c r="N16" s="14" t="str">
        <f>VLOOKUP($H16, FD_Lists!$D$78:$I$110, 5, FALSE)</f>
        <v>Number</v>
      </c>
      <c r="O16" s="14">
        <f>VLOOKUP($H16, FD_Lists!$D$78:$I$110, 6, FALSE)</f>
        <v>2</v>
      </c>
      <c r="P16" s="99" t="str">
        <f>IFERROR(ROUND(INDEX(F_Inputs!$A$2:$AE$92, MATCH(F_Inputs_Formatted!$B16&amp;F_Inputs_Formatted!$H16,F_Inputs!$AE$2:$AE$92,0),MATCH(F_Inputs_Formatted!P$4,F_Inputs!$A$2:$AE$2,0)),$O16),"-")</f>
        <v>-</v>
      </c>
      <c r="Q16" s="99" t="str">
        <f>IFERROR(ROUND(INDEX(F_Inputs!$A$2:$AE$92, MATCH(F_Inputs_Formatted!$B16&amp;F_Inputs_Formatted!$H16,F_Inputs!$AE$2:$AE$92,0),MATCH(F_Inputs_Formatted!Q$4,F_Inputs!$A$2:$AE$2,0)),$O16),"-")</f>
        <v>-</v>
      </c>
      <c r="R16" s="99" t="str">
        <f>IFERROR(ROUND(INDEX(F_Inputs!$A$2:$AE$92, MATCH(F_Inputs_Formatted!$B16&amp;F_Inputs_Formatted!$H16,F_Inputs!$AE$2:$AE$92,0),MATCH(F_Inputs_Formatted!R$4,F_Inputs!$A$2:$AE$2,0)),$O16),"-")</f>
        <v>-</v>
      </c>
      <c r="S16" s="99" t="str">
        <f>IFERROR(ROUND(INDEX(F_Inputs!$A$2:$AE$92, MATCH(F_Inputs_Formatted!$B16&amp;F_Inputs_Formatted!$H16,F_Inputs!$AE$2:$AE$92,0),MATCH(F_Inputs_Formatted!S$4,F_Inputs!$A$2:$AE$2,0)),$O16),"-")</f>
        <v>-</v>
      </c>
      <c r="T16" s="99" t="str">
        <f>IFERROR(ROUND(INDEX(F_Inputs!$A$2:$AE$92, MATCH(F_Inputs_Formatted!$B16&amp;F_Inputs_Formatted!$H16,F_Inputs!$AE$2:$AE$92,0),MATCH(F_Inputs_Formatted!T$4,F_Inputs!$A$2:$AE$2,0)),$O16),"-")</f>
        <v>-</v>
      </c>
      <c r="U16" s="99" t="str">
        <f>IFERROR(ROUND(INDEX(F_Inputs!$A$2:$AE$92, MATCH(F_Inputs_Formatted!$B16&amp;F_Inputs_Formatted!$H16,F_Inputs!$AE$2:$AE$92,0),MATCH(F_Inputs_Formatted!U$4,F_Inputs!$A$2:$AE$2,0)),$O16),"-")</f>
        <v>-</v>
      </c>
      <c r="V16" s="99" t="str">
        <f>IFERROR(ROUND(INDEX(F_Inputs!$A$2:$AE$92, MATCH(F_Inputs_Formatted!$B16&amp;F_Inputs_Formatted!$H16,F_Inputs!$AE$2:$AE$92,0),MATCH(F_Inputs_Formatted!V$4,F_Inputs!$A$2:$AE$2,0)),$O16),"-")</f>
        <v>-</v>
      </c>
      <c r="W16" s="99" t="str">
        <f>IFERROR(ROUND(INDEX(F_Inputs!$A$2:$AE$92, MATCH(F_Inputs_Formatted!$B16&amp;F_Inputs_Formatted!$H16,F_Inputs!$AE$2:$AE$92,0),MATCH(F_Inputs_Formatted!W$4,F_Inputs!$A$2:$AE$2,0)),$O16),"-")</f>
        <v>-</v>
      </c>
      <c r="X16" s="99" t="str">
        <f>IFERROR(ROUND(INDEX(F_Inputs!$A$2:$AE$92, MATCH(F_Inputs_Formatted!$B16&amp;F_Inputs_Formatted!$H16,F_Inputs!$AE$2:$AE$92,0),MATCH(F_Inputs_Formatted!X$4,F_Inputs!$A$2:$AE$2,0)),$O16),"-")</f>
        <v>-</v>
      </c>
      <c r="Y16" s="99" t="str">
        <f>IFERROR(ROUND(INDEX(F_Inputs!$A$2:$AE$92, MATCH(F_Inputs_Formatted!$B16&amp;F_Inputs_Formatted!$H16,F_Inputs!$AE$2:$AE$92,0),MATCH(F_Inputs_Formatted!Y$4,F_Inputs!$A$2:$AE$2,0)),$O16),"-")</f>
        <v>-</v>
      </c>
      <c r="Z16" s="99" t="str">
        <f>IFERROR(ROUND(INDEX(F_Inputs!$A$2:$AE$92, MATCH(F_Inputs_Formatted!$B16&amp;F_Inputs_Formatted!$H16,F_Inputs!$AE$2:$AE$92,0),MATCH(F_Inputs_Formatted!Z$4,F_Inputs!$A$2:$AE$2,0)),$O16),"-")</f>
        <v>-</v>
      </c>
      <c r="AA16" s="99" t="str">
        <f>IFERROR(ROUND(INDEX(F_Inputs!$A$2:$AE$92, MATCH(F_Inputs_Formatted!$B16&amp;F_Inputs_Formatted!$H16,F_Inputs!$AE$2:$AE$92,0),MATCH(F_Inputs_Formatted!AA$4,F_Inputs!$A$2:$AE$2,0)),$O16),"-")</f>
        <v>-</v>
      </c>
      <c r="AB16" s="99" t="str">
        <f>IFERROR(ROUND(INDEX(F_Inputs!$A$2:$AE$92, MATCH(F_Inputs_Formatted!$B16&amp;F_Inputs_Formatted!$H16,F_Inputs!$AE$2:$AE$92,0),MATCH(F_Inputs_Formatted!AB$4,F_Inputs!$A$2:$AE$2,0)),$O16),"-")</f>
        <v>-</v>
      </c>
      <c r="AC16" s="99" t="str">
        <f>IFERROR(ROUND(INDEX(F_Inputs!$A$2:$AE$92, MATCH(F_Inputs_Formatted!$B16&amp;F_Inputs_Formatted!$H16,F_Inputs!$AE$2:$AE$92,0),MATCH(F_Inputs_Formatted!AC$4,F_Inputs!$A$2:$AE$2,0)),$O16),"-")</f>
        <v>-</v>
      </c>
      <c r="AD16" s="99" t="str">
        <f>IFERROR(ROUND(INDEX(F_Inputs!$A$2:$AE$92, MATCH(F_Inputs_Formatted!$B16&amp;F_Inputs_Formatted!$H16,F_Inputs!$AE$2:$AE$92,0),MATCH(F_Inputs_Formatted!AD$4,F_Inputs!$A$2:$AE$2,0)),$O16),"-")</f>
        <v>-</v>
      </c>
      <c r="AE16" s="99" t="str">
        <f>IFERROR(ROUND(INDEX(F_Inputs!$A$2:$AE$92, MATCH(F_Inputs_Formatted!$B16&amp;F_Inputs_Formatted!$H16,F_Inputs!$AE$2:$AE$92,0),MATCH(F_Inputs_Formatted!AE$4,F_Inputs!$A$2:$AE$2,0)),$O16),"-")</f>
        <v>-</v>
      </c>
      <c r="AF16" s="99" t="str">
        <f>IFERROR(ROUND(INDEX(F_Inputs!$A$2:$AE$92, MATCH(F_Inputs_Formatted!$B16&amp;F_Inputs_Formatted!$H16,F_Inputs!$AE$2:$AE$92,0),MATCH(F_Inputs_Formatted!AF$4,F_Inputs!$A$2:$AE$2,0)),$O16),"-")</f>
        <v>-</v>
      </c>
      <c r="AG16" s="99" t="str">
        <f>IFERROR(ROUND(INDEX(F_Inputs!$A$2:$AE$92, MATCH(F_Inputs_Formatted!$B16&amp;F_Inputs_Formatted!$H16,F_Inputs!$AE$2:$AE$92,0),MATCH(F_Inputs_Formatted!AG$4,F_Inputs!$A$2:$AE$2,0)),$O16),"-")</f>
        <v>-</v>
      </c>
      <c r="AH16" s="99" t="str">
        <f>IFERROR(ROUND(INDEX(F_Inputs!$A$2:$AE$92, MATCH(F_Inputs_Formatted!$B16&amp;F_Inputs_Formatted!$H16,F_Inputs!$AE$2:$AE$92,0),MATCH(F_Inputs_Formatted!AH$4,F_Inputs!$A$2:$AE$2,0)),$O16),"-")</f>
        <v>-</v>
      </c>
    </row>
    <row r="17" spans="1:34" s="1" customFormat="1" ht="22.15" x14ac:dyDescent="1.1499999999999999">
      <c r="A17" s="9"/>
      <c r="B17" s="11" t="s">
        <v>123</v>
      </c>
      <c r="C17" s="11" t="str">
        <f>_xlfn.XLOOKUP($B17,FD_Lists!$B$4:$B$25,FD_Lists!C$4:C$25)</f>
        <v>South East Water</v>
      </c>
      <c r="D17" s="11" t="str">
        <f>_xlfn.XLOOKUP($B17,FD_Lists!$B$4:$B$25,FD_Lists!D$4:D$25)</f>
        <v>England</v>
      </c>
      <c r="E17" s="11" t="str">
        <f>_xlfn.XLOOKUP($B17,FD_Lists!$B$4:$B$25,FD_Lists!E$4:E$25)</f>
        <v>Company</v>
      </c>
      <c r="F17" s="11" t="str">
        <f>_xlfn.XLOOKUP($B17,FD_Lists!$B$4:$B$25,FD_Lists!F$4:F$25)</f>
        <v>WoC</v>
      </c>
      <c r="G17" s="12" t="s">
        <v>118</v>
      </c>
      <c r="H17" s="13" t="s">
        <v>74</v>
      </c>
      <c r="I17" s="13" t="str">
        <f t="shared" si="0"/>
        <v>SEWOUT5_10_PR24</v>
      </c>
      <c r="J17" s="13" t="str">
        <f>VLOOKUP(H17, FD_Lists!$D$78:$I$110, 2, FALSE)</f>
        <v>Totex</v>
      </c>
      <c r="K17" s="13" t="str">
        <f>VLOOKUP(H17, FD_Lists!$D$78:$I$110, 3, FALSE)</f>
        <v>Company view (DD)</v>
      </c>
      <c r="L17" s="13" t="s">
        <v>119</v>
      </c>
      <c r="M17" s="14" t="str">
        <f>VLOOKUP($H17, FD_Lists!$D$78:$I$110, 4, FALSE)</f>
        <v>Average spills per overflow - with unmonitored adjustment</v>
      </c>
      <c r="N17" s="14" t="str">
        <f>VLOOKUP($H17, FD_Lists!$D$78:$I$110, 5, FALSE)</f>
        <v>Number</v>
      </c>
      <c r="O17" s="14">
        <f>VLOOKUP($H17, FD_Lists!$D$78:$I$110, 6, FALSE)</f>
        <v>2</v>
      </c>
      <c r="P17" s="99" t="str">
        <f>IFERROR(ROUND(INDEX(F_Inputs!$A$2:$AE$92, MATCH(F_Inputs_Formatted!$B17&amp;F_Inputs_Formatted!$H17,F_Inputs!$AE$2:$AE$92,0),MATCH(F_Inputs_Formatted!P$4,F_Inputs!$A$2:$AE$2,0)),$O17),"-")</f>
        <v>-</v>
      </c>
      <c r="Q17" s="99" t="str">
        <f>IFERROR(ROUND(INDEX(F_Inputs!$A$2:$AE$92, MATCH(F_Inputs_Formatted!$B17&amp;F_Inputs_Formatted!$H17,F_Inputs!$AE$2:$AE$92,0),MATCH(F_Inputs_Formatted!Q$4,F_Inputs!$A$2:$AE$2,0)),$O17),"-")</f>
        <v>-</v>
      </c>
      <c r="R17" s="99" t="str">
        <f>IFERROR(ROUND(INDEX(F_Inputs!$A$2:$AE$92, MATCH(F_Inputs_Formatted!$B17&amp;F_Inputs_Formatted!$H17,F_Inputs!$AE$2:$AE$92,0),MATCH(F_Inputs_Formatted!R$4,F_Inputs!$A$2:$AE$2,0)),$O17),"-")</f>
        <v>-</v>
      </c>
      <c r="S17" s="99" t="str">
        <f>IFERROR(ROUND(INDEX(F_Inputs!$A$2:$AE$92, MATCH(F_Inputs_Formatted!$B17&amp;F_Inputs_Formatted!$H17,F_Inputs!$AE$2:$AE$92,0),MATCH(F_Inputs_Formatted!S$4,F_Inputs!$A$2:$AE$2,0)),$O17),"-")</f>
        <v>-</v>
      </c>
      <c r="T17" s="99" t="str">
        <f>IFERROR(ROUND(INDEX(F_Inputs!$A$2:$AE$92, MATCH(F_Inputs_Formatted!$B17&amp;F_Inputs_Formatted!$H17,F_Inputs!$AE$2:$AE$92,0),MATCH(F_Inputs_Formatted!T$4,F_Inputs!$A$2:$AE$2,0)),$O17),"-")</f>
        <v>-</v>
      </c>
      <c r="U17" s="99" t="str">
        <f>IFERROR(ROUND(INDEX(F_Inputs!$A$2:$AE$92, MATCH(F_Inputs_Formatted!$B17&amp;F_Inputs_Formatted!$H17,F_Inputs!$AE$2:$AE$92,0),MATCH(F_Inputs_Formatted!U$4,F_Inputs!$A$2:$AE$2,0)),$O17),"-")</f>
        <v>-</v>
      </c>
      <c r="V17" s="99" t="str">
        <f>IFERROR(ROUND(INDEX(F_Inputs!$A$2:$AE$92, MATCH(F_Inputs_Formatted!$B17&amp;F_Inputs_Formatted!$H17,F_Inputs!$AE$2:$AE$92,0),MATCH(F_Inputs_Formatted!V$4,F_Inputs!$A$2:$AE$2,0)),$O17),"-")</f>
        <v>-</v>
      </c>
      <c r="W17" s="99" t="str">
        <f>IFERROR(ROUND(INDEX(F_Inputs!$A$2:$AE$92, MATCH(F_Inputs_Formatted!$B17&amp;F_Inputs_Formatted!$H17,F_Inputs!$AE$2:$AE$92,0),MATCH(F_Inputs_Formatted!W$4,F_Inputs!$A$2:$AE$2,0)),$O17),"-")</f>
        <v>-</v>
      </c>
      <c r="X17" s="99" t="str">
        <f>IFERROR(ROUND(INDEX(F_Inputs!$A$2:$AE$92, MATCH(F_Inputs_Formatted!$B17&amp;F_Inputs_Formatted!$H17,F_Inputs!$AE$2:$AE$92,0),MATCH(F_Inputs_Formatted!X$4,F_Inputs!$A$2:$AE$2,0)),$O17),"-")</f>
        <v>-</v>
      </c>
      <c r="Y17" s="99" t="str">
        <f>IFERROR(ROUND(INDEX(F_Inputs!$A$2:$AE$92, MATCH(F_Inputs_Formatted!$B17&amp;F_Inputs_Formatted!$H17,F_Inputs!$AE$2:$AE$92,0),MATCH(F_Inputs_Formatted!Y$4,F_Inputs!$A$2:$AE$2,0)),$O17),"-")</f>
        <v>-</v>
      </c>
      <c r="Z17" s="99" t="str">
        <f>IFERROR(ROUND(INDEX(F_Inputs!$A$2:$AE$92, MATCH(F_Inputs_Formatted!$B17&amp;F_Inputs_Formatted!$H17,F_Inputs!$AE$2:$AE$92,0),MATCH(F_Inputs_Formatted!Z$4,F_Inputs!$A$2:$AE$2,0)),$O17),"-")</f>
        <v>-</v>
      </c>
      <c r="AA17" s="99" t="str">
        <f>IFERROR(ROUND(INDEX(F_Inputs!$A$2:$AE$92, MATCH(F_Inputs_Formatted!$B17&amp;F_Inputs_Formatted!$H17,F_Inputs!$AE$2:$AE$92,0),MATCH(F_Inputs_Formatted!AA$4,F_Inputs!$A$2:$AE$2,0)),$O17),"-")</f>
        <v>-</v>
      </c>
      <c r="AB17" s="99" t="str">
        <f>IFERROR(ROUND(INDEX(F_Inputs!$A$2:$AE$92, MATCH(F_Inputs_Formatted!$B17&amp;F_Inputs_Formatted!$H17,F_Inputs!$AE$2:$AE$92,0),MATCH(F_Inputs_Formatted!AB$4,F_Inputs!$A$2:$AE$2,0)),$O17),"-")</f>
        <v>-</v>
      </c>
      <c r="AC17" s="99" t="str">
        <f>IFERROR(ROUND(INDEX(F_Inputs!$A$2:$AE$92, MATCH(F_Inputs_Formatted!$B17&amp;F_Inputs_Formatted!$H17,F_Inputs!$AE$2:$AE$92,0),MATCH(F_Inputs_Formatted!AC$4,F_Inputs!$A$2:$AE$2,0)),$O17),"-")</f>
        <v>-</v>
      </c>
      <c r="AD17" s="99" t="str">
        <f>IFERROR(ROUND(INDEX(F_Inputs!$A$2:$AE$92, MATCH(F_Inputs_Formatted!$B17&amp;F_Inputs_Formatted!$H17,F_Inputs!$AE$2:$AE$92,0),MATCH(F_Inputs_Formatted!AD$4,F_Inputs!$A$2:$AE$2,0)),$O17),"-")</f>
        <v>-</v>
      </c>
      <c r="AE17" s="99" t="str">
        <f>IFERROR(ROUND(INDEX(F_Inputs!$A$2:$AE$92, MATCH(F_Inputs_Formatted!$B17&amp;F_Inputs_Formatted!$H17,F_Inputs!$AE$2:$AE$92,0),MATCH(F_Inputs_Formatted!AE$4,F_Inputs!$A$2:$AE$2,0)),$O17),"-")</f>
        <v>-</v>
      </c>
      <c r="AF17" s="99" t="str">
        <f>IFERROR(ROUND(INDEX(F_Inputs!$A$2:$AE$92, MATCH(F_Inputs_Formatted!$B17&amp;F_Inputs_Formatted!$H17,F_Inputs!$AE$2:$AE$92,0),MATCH(F_Inputs_Formatted!AF$4,F_Inputs!$A$2:$AE$2,0)),$O17),"-")</f>
        <v>-</v>
      </c>
      <c r="AG17" s="99" t="str">
        <f>IFERROR(ROUND(INDEX(F_Inputs!$A$2:$AE$92, MATCH(F_Inputs_Formatted!$B17&amp;F_Inputs_Formatted!$H17,F_Inputs!$AE$2:$AE$92,0),MATCH(F_Inputs_Formatted!AG$4,F_Inputs!$A$2:$AE$2,0)),$O17),"-")</f>
        <v>-</v>
      </c>
      <c r="AH17" s="99" t="str">
        <f>IFERROR(ROUND(INDEX(F_Inputs!$A$2:$AE$92, MATCH(F_Inputs_Formatted!$B17&amp;F_Inputs_Formatted!$H17,F_Inputs!$AE$2:$AE$92,0),MATCH(F_Inputs_Formatted!AH$4,F_Inputs!$A$2:$AE$2,0)),$O17),"-")</f>
        <v>-</v>
      </c>
    </row>
    <row r="18" spans="1:34" s="1" customFormat="1" ht="22.15" x14ac:dyDescent="1.1499999999999999">
      <c r="A18" s="9"/>
      <c r="B18" s="11" t="s">
        <v>124</v>
      </c>
      <c r="C18" s="11" t="str">
        <f>_xlfn.XLOOKUP($B18,FD_Lists!$B$4:$B$25,FD_Lists!C$4:C$25)</f>
        <v>South Staffordshire Water</v>
      </c>
      <c r="D18" s="11" t="str">
        <f>_xlfn.XLOOKUP($B18,FD_Lists!$B$4:$B$25,FD_Lists!D$4:D$25)</f>
        <v>England</v>
      </c>
      <c r="E18" s="11" t="str">
        <f>_xlfn.XLOOKUP($B18,FD_Lists!$B$4:$B$25,FD_Lists!E$4:E$25)</f>
        <v>Company</v>
      </c>
      <c r="F18" s="11" t="str">
        <f>_xlfn.XLOOKUP($B18,FD_Lists!$B$4:$B$25,FD_Lists!F$4:F$25)</f>
        <v>WoC</v>
      </c>
      <c r="G18" s="12" t="s">
        <v>118</v>
      </c>
      <c r="H18" s="13" t="s">
        <v>74</v>
      </c>
      <c r="I18" s="13" t="str">
        <f t="shared" si="0"/>
        <v>SSCOUT5_10_PR24</v>
      </c>
      <c r="J18" s="13" t="str">
        <f>VLOOKUP(H18, FD_Lists!$D$78:$I$110, 2, FALSE)</f>
        <v>Totex</v>
      </c>
      <c r="K18" s="13" t="str">
        <f>VLOOKUP(H18, FD_Lists!$D$78:$I$110, 3, FALSE)</f>
        <v>Company view (DD)</v>
      </c>
      <c r="L18" s="13" t="s">
        <v>119</v>
      </c>
      <c r="M18" s="14" t="str">
        <f>VLOOKUP($H18, FD_Lists!$D$78:$I$110, 4, FALSE)</f>
        <v>Average spills per overflow - with unmonitored adjustment</v>
      </c>
      <c r="N18" s="14" t="str">
        <f>VLOOKUP($H18, FD_Lists!$D$78:$I$110, 5, FALSE)</f>
        <v>Number</v>
      </c>
      <c r="O18" s="14">
        <f>VLOOKUP($H18, FD_Lists!$D$78:$I$110, 6, FALSE)</f>
        <v>2</v>
      </c>
      <c r="P18" s="99" t="str">
        <f>IFERROR(ROUND(INDEX(F_Inputs!$A$2:$AE$92, MATCH(F_Inputs_Formatted!$B18&amp;F_Inputs_Formatted!$H18,F_Inputs!$AE$2:$AE$92,0),MATCH(F_Inputs_Formatted!P$4,F_Inputs!$A$2:$AE$2,0)),$O18),"-")</f>
        <v>-</v>
      </c>
      <c r="Q18" s="99" t="str">
        <f>IFERROR(ROUND(INDEX(F_Inputs!$A$2:$AE$92, MATCH(F_Inputs_Formatted!$B18&amp;F_Inputs_Formatted!$H18,F_Inputs!$AE$2:$AE$92,0),MATCH(F_Inputs_Formatted!Q$4,F_Inputs!$A$2:$AE$2,0)),$O18),"-")</f>
        <v>-</v>
      </c>
      <c r="R18" s="99" t="str">
        <f>IFERROR(ROUND(INDEX(F_Inputs!$A$2:$AE$92, MATCH(F_Inputs_Formatted!$B18&amp;F_Inputs_Formatted!$H18,F_Inputs!$AE$2:$AE$92,0),MATCH(F_Inputs_Formatted!R$4,F_Inputs!$A$2:$AE$2,0)),$O18),"-")</f>
        <v>-</v>
      </c>
      <c r="S18" s="99" t="str">
        <f>IFERROR(ROUND(INDEX(F_Inputs!$A$2:$AE$92, MATCH(F_Inputs_Formatted!$B18&amp;F_Inputs_Formatted!$H18,F_Inputs!$AE$2:$AE$92,0),MATCH(F_Inputs_Formatted!S$4,F_Inputs!$A$2:$AE$2,0)),$O18),"-")</f>
        <v>-</v>
      </c>
      <c r="T18" s="99" t="str">
        <f>IFERROR(ROUND(INDEX(F_Inputs!$A$2:$AE$92, MATCH(F_Inputs_Formatted!$B18&amp;F_Inputs_Formatted!$H18,F_Inputs!$AE$2:$AE$92,0),MATCH(F_Inputs_Formatted!T$4,F_Inputs!$A$2:$AE$2,0)),$O18),"-")</f>
        <v>-</v>
      </c>
      <c r="U18" s="99" t="str">
        <f>IFERROR(ROUND(INDEX(F_Inputs!$A$2:$AE$92, MATCH(F_Inputs_Formatted!$B18&amp;F_Inputs_Formatted!$H18,F_Inputs!$AE$2:$AE$92,0),MATCH(F_Inputs_Formatted!U$4,F_Inputs!$A$2:$AE$2,0)),$O18),"-")</f>
        <v>-</v>
      </c>
      <c r="V18" s="99" t="str">
        <f>IFERROR(ROUND(INDEX(F_Inputs!$A$2:$AE$92, MATCH(F_Inputs_Formatted!$B18&amp;F_Inputs_Formatted!$H18,F_Inputs!$AE$2:$AE$92,0),MATCH(F_Inputs_Formatted!V$4,F_Inputs!$A$2:$AE$2,0)),$O18),"-")</f>
        <v>-</v>
      </c>
      <c r="W18" s="99" t="str">
        <f>IFERROR(ROUND(INDEX(F_Inputs!$A$2:$AE$92, MATCH(F_Inputs_Formatted!$B18&amp;F_Inputs_Formatted!$H18,F_Inputs!$AE$2:$AE$92,0),MATCH(F_Inputs_Formatted!W$4,F_Inputs!$A$2:$AE$2,0)),$O18),"-")</f>
        <v>-</v>
      </c>
      <c r="X18" s="99" t="str">
        <f>IFERROR(ROUND(INDEX(F_Inputs!$A$2:$AE$92, MATCH(F_Inputs_Formatted!$B18&amp;F_Inputs_Formatted!$H18,F_Inputs!$AE$2:$AE$92,0),MATCH(F_Inputs_Formatted!X$4,F_Inputs!$A$2:$AE$2,0)),$O18),"-")</f>
        <v>-</v>
      </c>
      <c r="Y18" s="99" t="str">
        <f>IFERROR(ROUND(INDEX(F_Inputs!$A$2:$AE$92, MATCH(F_Inputs_Formatted!$B18&amp;F_Inputs_Formatted!$H18,F_Inputs!$AE$2:$AE$92,0),MATCH(F_Inputs_Formatted!Y$4,F_Inputs!$A$2:$AE$2,0)),$O18),"-")</f>
        <v>-</v>
      </c>
      <c r="Z18" s="99" t="str">
        <f>IFERROR(ROUND(INDEX(F_Inputs!$A$2:$AE$92, MATCH(F_Inputs_Formatted!$B18&amp;F_Inputs_Formatted!$H18,F_Inputs!$AE$2:$AE$92,0),MATCH(F_Inputs_Formatted!Z$4,F_Inputs!$A$2:$AE$2,0)),$O18),"-")</f>
        <v>-</v>
      </c>
      <c r="AA18" s="99" t="str">
        <f>IFERROR(ROUND(INDEX(F_Inputs!$A$2:$AE$92, MATCH(F_Inputs_Formatted!$B18&amp;F_Inputs_Formatted!$H18,F_Inputs!$AE$2:$AE$92,0),MATCH(F_Inputs_Formatted!AA$4,F_Inputs!$A$2:$AE$2,0)),$O18),"-")</f>
        <v>-</v>
      </c>
      <c r="AB18" s="99" t="str">
        <f>IFERROR(ROUND(INDEX(F_Inputs!$A$2:$AE$92, MATCH(F_Inputs_Formatted!$B18&amp;F_Inputs_Formatted!$H18,F_Inputs!$AE$2:$AE$92,0),MATCH(F_Inputs_Formatted!AB$4,F_Inputs!$A$2:$AE$2,0)),$O18),"-")</f>
        <v>-</v>
      </c>
      <c r="AC18" s="99" t="str">
        <f>IFERROR(ROUND(INDEX(F_Inputs!$A$2:$AE$92, MATCH(F_Inputs_Formatted!$B18&amp;F_Inputs_Formatted!$H18,F_Inputs!$AE$2:$AE$92,0),MATCH(F_Inputs_Formatted!AC$4,F_Inputs!$A$2:$AE$2,0)),$O18),"-")</f>
        <v>-</v>
      </c>
      <c r="AD18" s="99" t="str">
        <f>IFERROR(ROUND(INDEX(F_Inputs!$A$2:$AE$92, MATCH(F_Inputs_Formatted!$B18&amp;F_Inputs_Formatted!$H18,F_Inputs!$AE$2:$AE$92,0),MATCH(F_Inputs_Formatted!AD$4,F_Inputs!$A$2:$AE$2,0)),$O18),"-")</f>
        <v>-</v>
      </c>
      <c r="AE18" s="99" t="str">
        <f>IFERROR(ROUND(INDEX(F_Inputs!$A$2:$AE$92, MATCH(F_Inputs_Formatted!$B18&amp;F_Inputs_Formatted!$H18,F_Inputs!$AE$2:$AE$92,0),MATCH(F_Inputs_Formatted!AE$4,F_Inputs!$A$2:$AE$2,0)),$O18),"-")</f>
        <v>-</v>
      </c>
      <c r="AF18" s="99" t="str">
        <f>IFERROR(ROUND(INDEX(F_Inputs!$A$2:$AE$92, MATCH(F_Inputs_Formatted!$B18&amp;F_Inputs_Formatted!$H18,F_Inputs!$AE$2:$AE$92,0),MATCH(F_Inputs_Formatted!AF$4,F_Inputs!$A$2:$AE$2,0)),$O18),"-")</f>
        <v>-</v>
      </c>
      <c r="AG18" s="99" t="str">
        <f>IFERROR(ROUND(INDEX(F_Inputs!$A$2:$AE$92, MATCH(F_Inputs_Formatted!$B18&amp;F_Inputs_Formatted!$H18,F_Inputs!$AE$2:$AE$92,0),MATCH(F_Inputs_Formatted!AG$4,F_Inputs!$A$2:$AE$2,0)),$O18),"-")</f>
        <v>-</v>
      </c>
      <c r="AH18" s="99" t="str">
        <f>IFERROR(ROUND(INDEX(F_Inputs!$A$2:$AE$92, MATCH(F_Inputs_Formatted!$B18&amp;F_Inputs_Formatted!$H18,F_Inputs!$AE$2:$AE$92,0),MATCH(F_Inputs_Formatted!AH$4,F_Inputs!$A$2:$AE$2,0)),$O18),"-")</f>
        <v>-</v>
      </c>
    </row>
    <row r="19" spans="1:34" s="1" customFormat="1" ht="22.15" x14ac:dyDescent="1.1499999999999999">
      <c r="A19" s="9"/>
      <c r="B19" s="11" t="s">
        <v>125</v>
      </c>
      <c r="C19" s="11" t="str">
        <f>_xlfn.XLOOKUP($B19,FD_Lists!$B$4:$B$25,FD_Lists!C$4:C$25)</f>
        <v>SES Water</v>
      </c>
      <c r="D19" s="11" t="str">
        <f>_xlfn.XLOOKUP($B19,FD_Lists!$B$4:$B$25,FD_Lists!D$4:D$25)</f>
        <v>England</v>
      </c>
      <c r="E19" s="11" t="str">
        <f>_xlfn.XLOOKUP($B19,FD_Lists!$B$4:$B$25,FD_Lists!E$4:E$25)</f>
        <v>Company</v>
      </c>
      <c r="F19" s="11" t="str">
        <f>_xlfn.XLOOKUP($B19,FD_Lists!$B$4:$B$25,FD_Lists!F$4:F$25)</f>
        <v>WoC</v>
      </c>
      <c r="G19" s="12" t="s">
        <v>118</v>
      </c>
      <c r="H19" s="13" t="s">
        <v>74</v>
      </c>
      <c r="I19" s="13" t="str">
        <f t="shared" si="0"/>
        <v>SESOUT5_10_PR24</v>
      </c>
      <c r="J19" s="13" t="str">
        <f>VLOOKUP(H19, FD_Lists!$D$78:$I$110, 2, FALSE)</f>
        <v>Totex</v>
      </c>
      <c r="K19" s="13" t="str">
        <f>VLOOKUP(H19, FD_Lists!$D$78:$I$110, 3, FALSE)</f>
        <v>Company view (DD)</v>
      </c>
      <c r="L19" s="13" t="s">
        <v>119</v>
      </c>
      <c r="M19" s="14" t="str">
        <f>VLOOKUP($H19, FD_Lists!$D$78:$I$110, 4, FALSE)</f>
        <v>Average spills per overflow - with unmonitored adjustment</v>
      </c>
      <c r="N19" s="14" t="str">
        <f>VLOOKUP($H19, FD_Lists!$D$78:$I$110, 5, FALSE)</f>
        <v>Number</v>
      </c>
      <c r="O19" s="14">
        <f>VLOOKUP($H19, FD_Lists!$D$78:$I$110, 6, FALSE)</f>
        <v>2</v>
      </c>
      <c r="P19" s="99" t="str">
        <f>IFERROR(ROUND(INDEX(F_Inputs!$A$2:$AE$92, MATCH(F_Inputs_Formatted!$B19&amp;F_Inputs_Formatted!$H19,F_Inputs!$AE$2:$AE$92,0),MATCH(F_Inputs_Formatted!P$4,F_Inputs!$A$2:$AE$2,0)),$O19),"-")</f>
        <v>-</v>
      </c>
      <c r="Q19" s="99" t="str">
        <f>IFERROR(ROUND(INDEX(F_Inputs!$A$2:$AE$92, MATCH(F_Inputs_Formatted!$B19&amp;F_Inputs_Formatted!$H19,F_Inputs!$AE$2:$AE$92,0),MATCH(F_Inputs_Formatted!Q$4,F_Inputs!$A$2:$AE$2,0)),$O19),"-")</f>
        <v>-</v>
      </c>
      <c r="R19" s="99" t="str">
        <f>IFERROR(ROUND(INDEX(F_Inputs!$A$2:$AE$92, MATCH(F_Inputs_Formatted!$B19&amp;F_Inputs_Formatted!$H19,F_Inputs!$AE$2:$AE$92,0),MATCH(F_Inputs_Formatted!R$4,F_Inputs!$A$2:$AE$2,0)),$O19),"-")</f>
        <v>-</v>
      </c>
      <c r="S19" s="99" t="str">
        <f>IFERROR(ROUND(INDEX(F_Inputs!$A$2:$AE$92, MATCH(F_Inputs_Formatted!$B19&amp;F_Inputs_Formatted!$H19,F_Inputs!$AE$2:$AE$92,0),MATCH(F_Inputs_Formatted!S$4,F_Inputs!$A$2:$AE$2,0)),$O19),"-")</f>
        <v>-</v>
      </c>
      <c r="T19" s="99" t="str">
        <f>IFERROR(ROUND(INDEX(F_Inputs!$A$2:$AE$92, MATCH(F_Inputs_Formatted!$B19&amp;F_Inputs_Formatted!$H19,F_Inputs!$AE$2:$AE$92,0),MATCH(F_Inputs_Formatted!T$4,F_Inputs!$A$2:$AE$2,0)),$O19),"-")</f>
        <v>-</v>
      </c>
      <c r="U19" s="99" t="str">
        <f>IFERROR(ROUND(INDEX(F_Inputs!$A$2:$AE$92, MATCH(F_Inputs_Formatted!$B19&amp;F_Inputs_Formatted!$H19,F_Inputs!$AE$2:$AE$92,0),MATCH(F_Inputs_Formatted!U$4,F_Inputs!$A$2:$AE$2,0)),$O19),"-")</f>
        <v>-</v>
      </c>
      <c r="V19" s="99" t="str">
        <f>IFERROR(ROUND(INDEX(F_Inputs!$A$2:$AE$92, MATCH(F_Inputs_Formatted!$B19&amp;F_Inputs_Formatted!$H19,F_Inputs!$AE$2:$AE$92,0),MATCH(F_Inputs_Formatted!V$4,F_Inputs!$A$2:$AE$2,0)),$O19),"-")</f>
        <v>-</v>
      </c>
      <c r="W19" s="99" t="str">
        <f>IFERROR(ROUND(INDEX(F_Inputs!$A$2:$AE$92, MATCH(F_Inputs_Formatted!$B19&amp;F_Inputs_Formatted!$H19,F_Inputs!$AE$2:$AE$92,0),MATCH(F_Inputs_Formatted!W$4,F_Inputs!$A$2:$AE$2,0)),$O19),"-")</f>
        <v>-</v>
      </c>
      <c r="X19" s="99" t="str">
        <f>IFERROR(ROUND(INDEX(F_Inputs!$A$2:$AE$92, MATCH(F_Inputs_Formatted!$B19&amp;F_Inputs_Formatted!$H19,F_Inputs!$AE$2:$AE$92,0),MATCH(F_Inputs_Formatted!X$4,F_Inputs!$A$2:$AE$2,0)),$O19),"-")</f>
        <v>-</v>
      </c>
      <c r="Y19" s="99" t="str">
        <f>IFERROR(ROUND(INDEX(F_Inputs!$A$2:$AE$92, MATCH(F_Inputs_Formatted!$B19&amp;F_Inputs_Formatted!$H19,F_Inputs!$AE$2:$AE$92,0),MATCH(F_Inputs_Formatted!Y$4,F_Inputs!$A$2:$AE$2,0)),$O19),"-")</f>
        <v>-</v>
      </c>
      <c r="Z19" s="99" t="str">
        <f>IFERROR(ROUND(INDEX(F_Inputs!$A$2:$AE$92, MATCH(F_Inputs_Formatted!$B19&amp;F_Inputs_Formatted!$H19,F_Inputs!$AE$2:$AE$92,0),MATCH(F_Inputs_Formatted!Z$4,F_Inputs!$A$2:$AE$2,0)),$O19),"-")</f>
        <v>-</v>
      </c>
      <c r="AA19" s="99" t="str">
        <f>IFERROR(ROUND(INDEX(F_Inputs!$A$2:$AE$92, MATCH(F_Inputs_Formatted!$B19&amp;F_Inputs_Formatted!$H19,F_Inputs!$AE$2:$AE$92,0),MATCH(F_Inputs_Formatted!AA$4,F_Inputs!$A$2:$AE$2,0)),$O19),"-")</f>
        <v>-</v>
      </c>
      <c r="AB19" s="99" t="str">
        <f>IFERROR(ROUND(INDEX(F_Inputs!$A$2:$AE$92, MATCH(F_Inputs_Formatted!$B19&amp;F_Inputs_Formatted!$H19,F_Inputs!$AE$2:$AE$92,0),MATCH(F_Inputs_Formatted!AB$4,F_Inputs!$A$2:$AE$2,0)),$O19),"-")</f>
        <v>-</v>
      </c>
      <c r="AC19" s="99" t="str">
        <f>IFERROR(ROUND(INDEX(F_Inputs!$A$2:$AE$92, MATCH(F_Inputs_Formatted!$B19&amp;F_Inputs_Formatted!$H19,F_Inputs!$AE$2:$AE$92,0),MATCH(F_Inputs_Formatted!AC$4,F_Inputs!$A$2:$AE$2,0)),$O19),"-")</f>
        <v>-</v>
      </c>
      <c r="AD19" s="99" t="str">
        <f>IFERROR(ROUND(INDEX(F_Inputs!$A$2:$AE$92, MATCH(F_Inputs_Formatted!$B19&amp;F_Inputs_Formatted!$H19,F_Inputs!$AE$2:$AE$92,0),MATCH(F_Inputs_Formatted!AD$4,F_Inputs!$A$2:$AE$2,0)),$O19),"-")</f>
        <v>-</v>
      </c>
      <c r="AE19" s="99" t="str">
        <f>IFERROR(ROUND(INDEX(F_Inputs!$A$2:$AE$92, MATCH(F_Inputs_Formatted!$B19&amp;F_Inputs_Formatted!$H19,F_Inputs!$AE$2:$AE$92,0),MATCH(F_Inputs_Formatted!AE$4,F_Inputs!$A$2:$AE$2,0)),$O19),"-")</f>
        <v>-</v>
      </c>
      <c r="AF19" s="99" t="str">
        <f>IFERROR(ROUND(INDEX(F_Inputs!$A$2:$AE$92, MATCH(F_Inputs_Formatted!$B19&amp;F_Inputs_Formatted!$H19,F_Inputs!$AE$2:$AE$92,0),MATCH(F_Inputs_Formatted!AF$4,F_Inputs!$A$2:$AE$2,0)),$O19),"-")</f>
        <v>-</v>
      </c>
      <c r="AG19" s="99" t="str">
        <f>IFERROR(ROUND(INDEX(F_Inputs!$A$2:$AE$92, MATCH(F_Inputs_Formatted!$B19&amp;F_Inputs_Formatted!$H19,F_Inputs!$AE$2:$AE$92,0),MATCH(F_Inputs_Formatted!AG$4,F_Inputs!$A$2:$AE$2,0)),$O19),"-")</f>
        <v>-</v>
      </c>
      <c r="AH19" s="99" t="str">
        <f>IFERROR(ROUND(INDEX(F_Inputs!$A$2:$AE$92, MATCH(F_Inputs_Formatted!$B19&amp;F_Inputs_Formatted!$H19,F_Inputs!$AE$2:$AE$92,0),MATCH(F_Inputs_Formatted!AH$4,F_Inputs!$A$2:$AE$2,0)),$O19),"-")</f>
        <v>-</v>
      </c>
    </row>
    <row r="20" spans="1:34" s="1" customFormat="1" ht="22.15" x14ac:dyDescent="1.1499999999999999">
      <c r="A20" s="9"/>
      <c r="B20" s="11" t="s">
        <v>98</v>
      </c>
      <c r="C20" s="11" t="str">
        <f>_xlfn.XLOOKUP($B20,FD_Lists!$B$4:$B$25,FD_Lists!C$4:C$25)</f>
        <v>South West Water</v>
      </c>
      <c r="D20" s="11" t="str">
        <f>_xlfn.XLOOKUP($B20,FD_Lists!$B$4:$B$25,FD_Lists!D$4:D$25)</f>
        <v>England</v>
      </c>
      <c r="E20" s="11" t="str">
        <f>_xlfn.XLOOKUP($B20,FD_Lists!$B$4:$B$25,FD_Lists!E$4:E$25)</f>
        <v>Company</v>
      </c>
      <c r="F20" s="11" t="str">
        <f>_xlfn.XLOOKUP($B20,FD_Lists!$B$4:$B$25,FD_Lists!F$4:F$25)</f>
        <v>WaSC</v>
      </c>
      <c r="G20" s="12" t="s">
        <v>118</v>
      </c>
      <c r="H20" s="13" t="s">
        <v>74</v>
      </c>
      <c r="I20" s="13" t="str">
        <f t="shared" si="0"/>
        <v>SWBOUT5_10_PR24</v>
      </c>
      <c r="J20" s="13" t="str">
        <f>VLOOKUP(H20, FD_Lists!$D$78:$I$110, 2, FALSE)</f>
        <v>Totex</v>
      </c>
      <c r="K20" s="13" t="str">
        <f>VLOOKUP(H20, FD_Lists!$D$78:$I$110, 3, FALSE)</f>
        <v>Company view (DD)</v>
      </c>
      <c r="L20" s="13" t="s">
        <v>119</v>
      </c>
      <c r="M20" s="14" t="str">
        <f>VLOOKUP($H20, FD_Lists!$D$78:$I$110, 4, FALSE)</f>
        <v>Average spills per overflow - with unmonitored adjustment</v>
      </c>
      <c r="N20" s="14" t="str">
        <f>VLOOKUP($H20, FD_Lists!$D$78:$I$110, 5, FALSE)</f>
        <v>Number</v>
      </c>
      <c r="O20" s="14">
        <f>VLOOKUP($H20, FD_Lists!$D$78:$I$110, 6, FALSE)</f>
        <v>2</v>
      </c>
      <c r="P20" s="99" t="str">
        <f>IFERROR(ROUND(INDEX(F_Inputs!$A$2:$AE$92, MATCH(F_Inputs_Formatted!$B20&amp;F_Inputs_Formatted!$H20,F_Inputs!$AE$2:$AE$92,0),MATCH(F_Inputs_Formatted!P$4,F_Inputs!$A$2:$AE$2,0)),$O20),"-")</f>
        <v>-</v>
      </c>
      <c r="Q20" s="99" t="str">
        <f>IFERROR(ROUND(INDEX(F_Inputs!$A$2:$AE$92, MATCH(F_Inputs_Formatted!$B20&amp;F_Inputs_Formatted!$H20,F_Inputs!$AE$2:$AE$92,0),MATCH(F_Inputs_Formatted!Q$4,F_Inputs!$A$2:$AE$2,0)),$O20),"-")</f>
        <v>-</v>
      </c>
      <c r="R20" s="99" t="str">
        <f>IFERROR(ROUND(INDEX(F_Inputs!$A$2:$AE$92, MATCH(F_Inputs_Formatted!$B20&amp;F_Inputs_Formatted!$H20,F_Inputs!$AE$2:$AE$92,0),MATCH(F_Inputs_Formatted!R$4,F_Inputs!$A$2:$AE$2,0)),$O20),"-")</f>
        <v>-</v>
      </c>
      <c r="S20" s="99" t="str">
        <f>IFERROR(ROUND(INDEX(F_Inputs!$A$2:$AE$92, MATCH(F_Inputs_Formatted!$B20&amp;F_Inputs_Formatted!$H20,F_Inputs!$AE$2:$AE$92,0),MATCH(F_Inputs_Formatted!S$4,F_Inputs!$A$2:$AE$2,0)),$O20),"-")</f>
        <v>-</v>
      </c>
      <c r="T20" s="99" t="str">
        <f>IFERROR(ROUND(INDEX(F_Inputs!$A$2:$AE$92, MATCH(F_Inputs_Formatted!$B20&amp;F_Inputs_Formatted!$H20,F_Inputs!$AE$2:$AE$92,0),MATCH(F_Inputs_Formatted!T$4,F_Inputs!$A$2:$AE$2,0)),$O20),"-")</f>
        <v>-</v>
      </c>
      <c r="U20" s="99">
        <f>IFERROR(ROUND(INDEX(F_Inputs!$A$2:$AE$92, MATCH(F_Inputs_Formatted!$B20&amp;F_Inputs_Formatted!$H20,F_Inputs!$AE$2:$AE$92,0),MATCH(F_Inputs_Formatted!U$4,F_Inputs!$A$2:$AE$2,0)),$O20),"-")</f>
        <v>5.59</v>
      </c>
      <c r="V20" s="99">
        <f>IFERROR(ROUND(INDEX(F_Inputs!$A$2:$AE$92, MATCH(F_Inputs_Formatted!$B20&amp;F_Inputs_Formatted!$H20,F_Inputs!$AE$2:$AE$92,0),MATCH(F_Inputs_Formatted!V$4,F_Inputs!$A$2:$AE$2,0)),$O20),"-")</f>
        <v>10.02</v>
      </c>
      <c r="W20" s="99">
        <f>IFERROR(ROUND(INDEX(F_Inputs!$A$2:$AE$92, MATCH(F_Inputs_Formatted!$B20&amp;F_Inputs_Formatted!$H20,F_Inputs!$AE$2:$AE$92,0),MATCH(F_Inputs_Formatted!W$4,F_Inputs!$A$2:$AE$2,0)),$O20),"-")</f>
        <v>20.11</v>
      </c>
      <c r="X20" s="99">
        <f>IFERROR(ROUND(INDEX(F_Inputs!$A$2:$AE$92, MATCH(F_Inputs_Formatted!$B20&amp;F_Inputs_Formatted!$H20,F_Inputs!$AE$2:$AE$92,0),MATCH(F_Inputs_Formatted!X$4,F_Inputs!$A$2:$AE$2,0)),$O20),"-")</f>
        <v>25.8</v>
      </c>
      <c r="Y20" s="99">
        <f>IFERROR(ROUND(INDEX(F_Inputs!$A$2:$AE$92, MATCH(F_Inputs_Formatted!$B20&amp;F_Inputs_Formatted!$H20,F_Inputs!$AE$2:$AE$92,0),MATCH(F_Inputs_Formatted!Y$4,F_Inputs!$A$2:$AE$2,0)),$O20),"-")</f>
        <v>31.38</v>
      </c>
      <c r="Z20" s="99">
        <f>IFERROR(ROUND(INDEX(F_Inputs!$A$2:$AE$92, MATCH(F_Inputs_Formatted!$B20&amp;F_Inputs_Formatted!$H20,F_Inputs!$AE$2:$AE$92,0),MATCH(F_Inputs_Formatted!Z$4,F_Inputs!$A$2:$AE$2,0)),$O20),"-")</f>
        <v>31.7</v>
      </c>
      <c r="AA20" s="99">
        <f>IFERROR(ROUND(INDEX(F_Inputs!$A$2:$AE$92, MATCH(F_Inputs_Formatted!$B20&amp;F_Inputs_Formatted!$H20,F_Inputs!$AE$2:$AE$92,0),MATCH(F_Inputs_Formatted!AA$4,F_Inputs!$A$2:$AE$2,0)),$O20),"-")</f>
        <v>28.03</v>
      </c>
      <c r="AB20" s="99">
        <f>IFERROR(ROUND(INDEX(F_Inputs!$A$2:$AE$92, MATCH(F_Inputs_Formatted!$B20&amp;F_Inputs_Formatted!$H20,F_Inputs!$AE$2:$AE$92,0),MATCH(F_Inputs_Formatted!AB$4,F_Inputs!$A$2:$AE$2,0)),$O20),"-")</f>
        <v>41.02</v>
      </c>
      <c r="AC20" s="99">
        <f>IFERROR(ROUND(INDEX(F_Inputs!$A$2:$AE$92, MATCH(F_Inputs_Formatted!$B20&amp;F_Inputs_Formatted!$H20,F_Inputs!$AE$2:$AE$92,0),MATCH(F_Inputs_Formatted!AC$4,F_Inputs!$A$2:$AE$2,0)),$O20),"-")</f>
        <v>19.96</v>
      </c>
      <c r="AD20" s="99">
        <f>IFERROR(ROUND(INDEX(F_Inputs!$A$2:$AE$92, MATCH(F_Inputs_Formatted!$B20&amp;F_Inputs_Formatted!$H20,F_Inputs!$AE$2:$AE$92,0),MATCH(F_Inputs_Formatted!AD$4,F_Inputs!$A$2:$AE$2,0)),$O20),"-")</f>
        <v>19.45</v>
      </c>
      <c r="AE20" s="99">
        <f>IFERROR(ROUND(INDEX(F_Inputs!$A$2:$AE$92, MATCH(F_Inputs_Formatted!$B20&amp;F_Inputs_Formatted!$H20,F_Inputs!$AE$2:$AE$92,0),MATCH(F_Inputs_Formatted!AE$4,F_Inputs!$A$2:$AE$2,0)),$O20),"-")</f>
        <v>18.95</v>
      </c>
      <c r="AF20" s="99">
        <f>IFERROR(ROUND(INDEX(F_Inputs!$A$2:$AE$92, MATCH(F_Inputs_Formatted!$B20&amp;F_Inputs_Formatted!$H20,F_Inputs!$AE$2:$AE$92,0),MATCH(F_Inputs_Formatted!AF$4,F_Inputs!$A$2:$AE$2,0)),$O20),"-")</f>
        <v>18.45</v>
      </c>
      <c r="AG20" s="99">
        <f>IFERROR(ROUND(INDEX(F_Inputs!$A$2:$AE$92, MATCH(F_Inputs_Formatted!$B20&amp;F_Inputs_Formatted!$H20,F_Inputs!$AE$2:$AE$92,0),MATCH(F_Inputs_Formatted!AG$4,F_Inputs!$A$2:$AE$2,0)),$O20),"-")</f>
        <v>17.95</v>
      </c>
      <c r="AH20" s="99">
        <f>IFERROR(ROUND(INDEX(F_Inputs!$A$2:$AE$92, MATCH(F_Inputs_Formatted!$B20&amp;F_Inputs_Formatted!$H20,F_Inputs!$AE$2:$AE$92,0),MATCH(F_Inputs_Formatted!AH$4,F_Inputs!$A$2:$AE$2,0)),$O20),"-")</f>
        <v>17.45</v>
      </c>
    </row>
    <row r="21" spans="1:34" s="1" customFormat="1" ht="22.15" x14ac:dyDescent="1.1499999999999999">
      <c r="A21" s="9"/>
      <c r="B21" s="11" t="s">
        <v>126</v>
      </c>
      <c r="C21" s="11" t="str">
        <f>_xlfn.XLOOKUP($B21,FD_Lists!$B$4:$B$25,FD_Lists!C$4:C$25)</f>
        <v>Bristol Water</v>
      </c>
      <c r="D21" s="11" t="str">
        <f>_xlfn.XLOOKUP($B21,FD_Lists!$B$4:$B$25,FD_Lists!D$4:D$25)</f>
        <v>England</v>
      </c>
      <c r="E21" s="11" t="str">
        <f>_xlfn.XLOOKUP($B21,FD_Lists!$B$4:$B$25,FD_Lists!E$4:E$25)</f>
        <v>Company</v>
      </c>
      <c r="F21" s="11" t="str">
        <f>_xlfn.XLOOKUP($B21,FD_Lists!$B$4:$B$25,FD_Lists!F$4:F$25)</f>
        <v>WoC</v>
      </c>
      <c r="G21" s="12" t="s">
        <v>118</v>
      </c>
      <c r="H21" s="13" t="s">
        <v>74</v>
      </c>
      <c r="I21" s="13" t="str">
        <f t="shared" si="0"/>
        <v>BRLOUT5_10_PR24</v>
      </c>
      <c r="J21" s="13" t="str">
        <f>VLOOKUP(H21, FD_Lists!$D$78:$I$110, 2, FALSE)</f>
        <v>Totex</v>
      </c>
      <c r="K21" s="13" t="str">
        <f>VLOOKUP(H21, FD_Lists!$D$78:$I$110, 3, FALSE)</f>
        <v>Company view (DD)</v>
      </c>
      <c r="L21" s="13" t="s">
        <v>119</v>
      </c>
      <c r="M21" s="14" t="str">
        <f>VLOOKUP($H21, FD_Lists!$D$78:$I$110, 4, FALSE)</f>
        <v>Average spills per overflow - with unmonitored adjustment</v>
      </c>
      <c r="N21" s="14" t="str">
        <f>VLOOKUP($H21, FD_Lists!$D$78:$I$110, 5, FALSE)</f>
        <v>Number</v>
      </c>
      <c r="O21" s="14">
        <f>VLOOKUP($H21, FD_Lists!$D$78:$I$110, 6, FALSE)</f>
        <v>2</v>
      </c>
      <c r="P21" s="99" t="str">
        <f>IFERROR(ROUND(INDEX(F_Inputs!$A$2:$AE$92, MATCH(F_Inputs_Formatted!$B21&amp;F_Inputs_Formatted!$H21,F_Inputs!$AE$2:$AE$92,0),MATCH(F_Inputs_Formatted!P$4,F_Inputs!$A$2:$AE$2,0)),$O21),"-")</f>
        <v>-</v>
      </c>
      <c r="Q21" s="99" t="str">
        <f>IFERROR(ROUND(INDEX(F_Inputs!$A$2:$AE$92, MATCH(F_Inputs_Formatted!$B21&amp;F_Inputs_Formatted!$H21,F_Inputs!$AE$2:$AE$92,0),MATCH(F_Inputs_Formatted!Q$4,F_Inputs!$A$2:$AE$2,0)),$O21),"-")</f>
        <v>-</v>
      </c>
      <c r="R21" s="99" t="str">
        <f>IFERROR(ROUND(INDEX(F_Inputs!$A$2:$AE$92, MATCH(F_Inputs_Formatted!$B21&amp;F_Inputs_Formatted!$H21,F_Inputs!$AE$2:$AE$92,0),MATCH(F_Inputs_Formatted!R$4,F_Inputs!$A$2:$AE$2,0)),$O21),"-")</f>
        <v>-</v>
      </c>
      <c r="S21" s="99" t="str">
        <f>IFERROR(ROUND(INDEX(F_Inputs!$A$2:$AE$92, MATCH(F_Inputs_Formatted!$B21&amp;F_Inputs_Formatted!$H21,F_Inputs!$AE$2:$AE$92,0),MATCH(F_Inputs_Formatted!S$4,F_Inputs!$A$2:$AE$2,0)),$O21),"-")</f>
        <v>-</v>
      </c>
      <c r="T21" s="99" t="str">
        <f>IFERROR(ROUND(INDEX(F_Inputs!$A$2:$AE$92, MATCH(F_Inputs_Formatted!$B21&amp;F_Inputs_Formatted!$H21,F_Inputs!$AE$2:$AE$92,0),MATCH(F_Inputs_Formatted!T$4,F_Inputs!$A$2:$AE$2,0)),$O21),"-")</f>
        <v>-</v>
      </c>
      <c r="U21" s="99" t="str">
        <f>IFERROR(ROUND(INDEX(F_Inputs!$A$2:$AE$92, MATCH(F_Inputs_Formatted!$B21&amp;F_Inputs_Formatted!$H21,F_Inputs!$AE$2:$AE$92,0),MATCH(F_Inputs_Formatted!U$4,F_Inputs!$A$2:$AE$2,0)),$O21),"-")</f>
        <v>-</v>
      </c>
      <c r="V21" s="99" t="str">
        <f>IFERROR(ROUND(INDEX(F_Inputs!$A$2:$AE$92, MATCH(F_Inputs_Formatted!$B21&amp;F_Inputs_Formatted!$H21,F_Inputs!$AE$2:$AE$92,0),MATCH(F_Inputs_Formatted!V$4,F_Inputs!$A$2:$AE$2,0)),$O21),"-")</f>
        <v>-</v>
      </c>
      <c r="W21" s="99" t="str">
        <f>IFERROR(ROUND(INDEX(F_Inputs!$A$2:$AE$92, MATCH(F_Inputs_Formatted!$B21&amp;F_Inputs_Formatted!$H21,F_Inputs!$AE$2:$AE$92,0),MATCH(F_Inputs_Formatted!W$4,F_Inputs!$A$2:$AE$2,0)),$O21),"-")</f>
        <v>-</v>
      </c>
      <c r="X21" s="99" t="str">
        <f>IFERROR(ROUND(INDEX(F_Inputs!$A$2:$AE$92, MATCH(F_Inputs_Formatted!$B21&amp;F_Inputs_Formatted!$H21,F_Inputs!$AE$2:$AE$92,0),MATCH(F_Inputs_Formatted!X$4,F_Inputs!$A$2:$AE$2,0)),$O21),"-")</f>
        <v>-</v>
      </c>
      <c r="Y21" s="99" t="str">
        <f>IFERROR(ROUND(INDEX(F_Inputs!$A$2:$AE$92, MATCH(F_Inputs_Formatted!$B21&amp;F_Inputs_Formatted!$H21,F_Inputs!$AE$2:$AE$92,0),MATCH(F_Inputs_Formatted!Y$4,F_Inputs!$A$2:$AE$2,0)),$O21),"-")</f>
        <v>-</v>
      </c>
      <c r="Z21" s="99" t="str">
        <f>IFERROR(ROUND(INDEX(F_Inputs!$A$2:$AE$92, MATCH(F_Inputs_Formatted!$B21&amp;F_Inputs_Formatted!$H21,F_Inputs!$AE$2:$AE$92,0),MATCH(F_Inputs_Formatted!Z$4,F_Inputs!$A$2:$AE$2,0)),$O21),"-")</f>
        <v>-</v>
      </c>
      <c r="AA21" s="99" t="str">
        <f>IFERROR(ROUND(INDEX(F_Inputs!$A$2:$AE$92, MATCH(F_Inputs_Formatted!$B21&amp;F_Inputs_Formatted!$H21,F_Inputs!$AE$2:$AE$92,0),MATCH(F_Inputs_Formatted!AA$4,F_Inputs!$A$2:$AE$2,0)),$O21),"-")</f>
        <v>-</v>
      </c>
      <c r="AB21" s="99" t="str">
        <f>IFERROR(ROUND(INDEX(F_Inputs!$A$2:$AE$92, MATCH(F_Inputs_Formatted!$B21&amp;F_Inputs_Formatted!$H21,F_Inputs!$AE$2:$AE$92,0),MATCH(F_Inputs_Formatted!AB$4,F_Inputs!$A$2:$AE$2,0)),$O21),"-")</f>
        <v>-</v>
      </c>
      <c r="AC21" s="99" t="str">
        <f>IFERROR(ROUND(INDEX(F_Inputs!$A$2:$AE$92, MATCH(F_Inputs_Formatted!$B21&amp;F_Inputs_Formatted!$H21,F_Inputs!$AE$2:$AE$92,0),MATCH(F_Inputs_Formatted!AC$4,F_Inputs!$A$2:$AE$2,0)),$O21),"-")</f>
        <v>-</v>
      </c>
      <c r="AD21" s="99" t="str">
        <f>IFERROR(ROUND(INDEX(F_Inputs!$A$2:$AE$92, MATCH(F_Inputs_Formatted!$B21&amp;F_Inputs_Formatted!$H21,F_Inputs!$AE$2:$AE$92,0),MATCH(F_Inputs_Formatted!AD$4,F_Inputs!$A$2:$AE$2,0)),$O21),"-")</f>
        <v>-</v>
      </c>
      <c r="AE21" s="99" t="str">
        <f>IFERROR(ROUND(INDEX(F_Inputs!$A$2:$AE$92, MATCH(F_Inputs_Formatted!$B21&amp;F_Inputs_Formatted!$H21,F_Inputs!$AE$2:$AE$92,0),MATCH(F_Inputs_Formatted!AE$4,F_Inputs!$A$2:$AE$2,0)),$O21),"-")</f>
        <v>-</v>
      </c>
      <c r="AF21" s="99" t="str">
        <f>IFERROR(ROUND(INDEX(F_Inputs!$A$2:$AE$92, MATCH(F_Inputs_Formatted!$B21&amp;F_Inputs_Formatted!$H21,F_Inputs!$AE$2:$AE$92,0),MATCH(F_Inputs_Formatted!AF$4,F_Inputs!$A$2:$AE$2,0)),$O21),"-")</f>
        <v>-</v>
      </c>
      <c r="AG21" s="99" t="str">
        <f>IFERROR(ROUND(INDEX(F_Inputs!$A$2:$AE$92, MATCH(F_Inputs_Formatted!$B21&amp;F_Inputs_Formatted!$H21,F_Inputs!$AE$2:$AE$92,0),MATCH(F_Inputs_Formatted!AG$4,F_Inputs!$A$2:$AE$2,0)),$O21),"-")</f>
        <v>-</v>
      </c>
      <c r="AH21" s="99" t="str">
        <f>IFERROR(ROUND(INDEX(F_Inputs!$A$2:$AE$92, MATCH(F_Inputs_Formatted!$B21&amp;F_Inputs_Formatted!$H21,F_Inputs!$AE$2:$AE$92,0),MATCH(F_Inputs_Formatted!AH$4,F_Inputs!$A$2:$AE$2,0)),$O21),"-")</f>
        <v>-</v>
      </c>
    </row>
    <row r="22" spans="1:34" s="1" customFormat="1" ht="22.15" x14ac:dyDescent="1.1499999999999999">
      <c r="A22" s="9"/>
      <c r="B22" s="10" t="s">
        <v>73</v>
      </c>
      <c r="C22" s="11" t="str">
        <f>_xlfn.XLOOKUP($B22,FD_Lists!$B$4:$B$25,FD_Lists!C$4:C$25)</f>
        <v>Anglian Water</v>
      </c>
      <c r="D22" s="11" t="str">
        <f>_xlfn.XLOOKUP($B22,FD_Lists!$B$4:$B$25,FD_Lists!D$4:D$25)</f>
        <v>England</v>
      </c>
      <c r="E22" s="11" t="str">
        <f>_xlfn.XLOOKUP($B22,FD_Lists!$B$4:$B$25,FD_Lists!E$4:E$25)</f>
        <v>Company</v>
      </c>
      <c r="F22" s="11" t="str">
        <f>_xlfn.XLOOKUP($B22,FD_Lists!$B$4:$B$25,FD_Lists!F$4:F$25)</f>
        <v>WaSC</v>
      </c>
      <c r="G22" s="12" t="s">
        <v>118</v>
      </c>
      <c r="H22" s="13" t="s">
        <v>79</v>
      </c>
      <c r="I22" s="13" t="str">
        <f t="shared" ref="I22:I38" si="1">B22&amp;H22</f>
        <v>ANHOUT2_17_PR24</v>
      </c>
      <c r="J22" s="13" t="str">
        <f>VLOOKUP(H22, FD_Lists!$D$78:$I$110, 2, FALSE)</f>
        <v>Base</v>
      </c>
      <c r="K22" s="13" t="str">
        <f>VLOOKUP(H22, FD_Lists!$D$78:$I$110, 3, FALSE)</f>
        <v>Company view (DD)</v>
      </c>
      <c r="L22" s="13" t="s">
        <v>119</v>
      </c>
      <c r="M22" s="14" t="str">
        <f>VLOOKUP($H22, FD_Lists!$D$78:$I$110, 4, FALSE)</f>
        <v>Average spills per overflow - with unmonitored adjustment</v>
      </c>
      <c r="N22" s="14" t="str">
        <f>VLOOKUP($H22, FD_Lists!$D$78:$I$110, 5, FALSE)</f>
        <v>Number</v>
      </c>
      <c r="O22" s="14">
        <f>VLOOKUP($H22, FD_Lists!$D$78:$I$110, 6, FALSE)</f>
        <v>2</v>
      </c>
      <c r="P22" s="99" t="str">
        <f>IFERROR(ROUND(INDEX(F_Inputs!$A$2:$AE$92, MATCH(F_Inputs_Formatted!$B22&amp;F_Inputs_Formatted!$H22,F_Inputs!$AE$2:$AE$92,0),MATCH(F_Inputs_Formatted!P$4,F_Inputs!$A$2:$AE$2,0)),$O22),"-")</f>
        <v>-</v>
      </c>
      <c r="Q22" s="99" t="str">
        <f>IFERROR(ROUND(INDEX(F_Inputs!$A$2:$AE$92, MATCH(F_Inputs_Formatted!$B22&amp;F_Inputs_Formatted!$H22,F_Inputs!$AE$2:$AE$92,0),MATCH(F_Inputs_Formatted!Q$4,F_Inputs!$A$2:$AE$2,0)),$O22),"-")</f>
        <v>-</v>
      </c>
      <c r="R22" s="99" t="str">
        <f>IFERROR(ROUND(INDEX(F_Inputs!$A$2:$AE$92, MATCH(F_Inputs_Formatted!$B22&amp;F_Inputs_Formatted!$H22,F_Inputs!$AE$2:$AE$92,0),MATCH(F_Inputs_Formatted!R$4,F_Inputs!$A$2:$AE$2,0)),$O22),"-")</f>
        <v>-</v>
      </c>
      <c r="S22" s="99" t="str">
        <f>IFERROR(ROUND(INDEX(F_Inputs!$A$2:$AE$92, MATCH(F_Inputs_Formatted!$B22&amp;F_Inputs_Formatted!$H22,F_Inputs!$AE$2:$AE$92,0),MATCH(F_Inputs_Formatted!S$4,F_Inputs!$A$2:$AE$2,0)),$O22),"-")</f>
        <v>-</v>
      </c>
      <c r="T22" s="99" t="str">
        <f>IFERROR(ROUND(INDEX(F_Inputs!$A$2:$AE$92, MATCH(F_Inputs_Formatted!$B22&amp;F_Inputs_Formatted!$H22,F_Inputs!$AE$2:$AE$92,0),MATCH(F_Inputs_Formatted!T$4,F_Inputs!$A$2:$AE$2,0)),$O22),"-")</f>
        <v>-</v>
      </c>
      <c r="U22" s="99" t="str">
        <f>IFERROR(ROUND(INDEX(F_Inputs!$A$2:$AE$92, MATCH(F_Inputs_Formatted!$B22&amp;F_Inputs_Formatted!$H22,F_Inputs!$AE$2:$AE$92,0),MATCH(F_Inputs_Formatted!U$4,F_Inputs!$A$2:$AE$2,0)),$O22),"-")</f>
        <v>-</v>
      </c>
      <c r="V22" s="99" t="str">
        <f>IFERROR(ROUND(INDEX(F_Inputs!$A$2:$AE$92, MATCH(F_Inputs_Formatted!$B22&amp;F_Inputs_Formatted!$H22,F_Inputs!$AE$2:$AE$92,0),MATCH(F_Inputs_Formatted!V$4,F_Inputs!$A$2:$AE$2,0)),$O22),"-")</f>
        <v>-</v>
      </c>
      <c r="W22" s="99" t="str">
        <f>IFERROR(ROUND(INDEX(F_Inputs!$A$2:$AE$92, MATCH(F_Inputs_Formatted!$B22&amp;F_Inputs_Formatted!$H22,F_Inputs!$AE$2:$AE$92,0),MATCH(F_Inputs_Formatted!W$4,F_Inputs!$A$2:$AE$2,0)),$O22),"-")</f>
        <v>-</v>
      </c>
      <c r="X22" s="99" t="str">
        <f>IFERROR(ROUND(INDEX(F_Inputs!$A$2:$AE$92, MATCH(F_Inputs_Formatted!$B22&amp;F_Inputs_Formatted!$H22,F_Inputs!$AE$2:$AE$92,0),MATCH(F_Inputs_Formatted!X$4,F_Inputs!$A$2:$AE$2,0)),$O22),"-")</f>
        <v>-</v>
      </c>
      <c r="Y22" s="99" t="str">
        <f>IFERROR(ROUND(INDEX(F_Inputs!$A$2:$AE$92, MATCH(F_Inputs_Formatted!$B22&amp;F_Inputs_Formatted!$H22,F_Inputs!$AE$2:$AE$92,0),MATCH(F_Inputs_Formatted!Y$4,F_Inputs!$A$2:$AE$2,0)),$O22),"-")</f>
        <v>-</v>
      </c>
      <c r="Z22" s="99" t="str">
        <f>IFERROR(ROUND(INDEX(F_Inputs!$A$2:$AE$92, MATCH(F_Inputs_Formatted!$B22&amp;F_Inputs_Formatted!$H22,F_Inputs!$AE$2:$AE$92,0),MATCH(F_Inputs_Formatted!Z$4,F_Inputs!$A$2:$AE$2,0)),$O22),"-")</f>
        <v>-</v>
      </c>
      <c r="AA22" s="99" t="str">
        <f>IFERROR(ROUND(INDEX(F_Inputs!$A$2:$AE$92, MATCH(F_Inputs_Formatted!$B22&amp;F_Inputs_Formatted!$H22,F_Inputs!$AE$2:$AE$92,0),MATCH(F_Inputs_Formatted!AA$4,F_Inputs!$A$2:$AE$2,0)),$O22),"-")</f>
        <v>-</v>
      </c>
      <c r="AB22" s="99" t="str">
        <f>IFERROR(ROUND(INDEX(F_Inputs!$A$2:$AE$92, MATCH(F_Inputs_Formatted!$B22&amp;F_Inputs_Formatted!$H22,F_Inputs!$AE$2:$AE$92,0),MATCH(F_Inputs_Formatted!AB$4,F_Inputs!$A$2:$AE$2,0)),$O22),"-")</f>
        <v>-</v>
      </c>
      <c r="AC22" s="99" t="str">
        <f>IFERROR(ROUND(INDEX(F_Inputs!$A$2:$AE$92, MATCH(F_Inputs_Formatted!$B22&amp;F_Inputs_Formatted!$H22,F_Inputs!$AE$2:$AE$92,0),MATCH(F_Inputs_Formatted!AC$4,F_Inputs!$A$2:$AE$2,0)),$O22),"-")</f>
        <v>-</v>
      </c>
      <c r="AD22" s="99">
        <f>IFERROR(ROUND(INDEX(F_Inputs!$A$2:$AE$92, MATCH(F_Inputs_Formatted!$B22&amp;F_Inputs_Formatted!$H22,F_Inputs!$AE$2:$AE$92,0),MATCH(F_Inputs_Formatted!AD$4,F_Inputs!$A$2:$AE$2,0)),$O22),"-")</f>
        <v>19.93</v>
      </c>
      <c r="AE22" s="99">
        <f>IFERROR(ROUND(INDEX(F_Inputs!$A$2:$AE$92, MATCH(F_Inputs_Formatted!$B22&amp;F_Inputs_Formatted!$H22,F_Inputs!$AE$2:$AE$92,0),MATCH(F_Inputs_Formatted!AE$4,F_Inputs!$A$2:$AE$2,0)),$O22),"-")</f>
        <v>19.8</v>
      </c>
      <c r="AF22" s="99">
        <f>IFERROR(ROUND(INDEX(F_Inputs!$A$2:$AE$92, MATCH(F_Inputs_Formatted!$B22&amp;F_Inputs_Formatted!$H22,F_Inputs!$AE$2:$AE$92,0),MATCH(F_Inputs_Formatted!AF$4,F_Inputs!$A$2:$AE$2,0)),$O22),"-")</f>
        <v>19.670000000000002</v>
      </c>
      <c r="AG22" s="99">
        <f>IFERROR(ROUND(INDEX(F_Inputs!$A$2:$AE$92, MATCH(F_Inputs_Formatted!$B22&amp;F_Inputs_Formatted!$H22,F_Inputs!$AE$2:$AE$92,0),MATCH(F_Inputs_Formatted!AG$4,F_Inputs!$A$2:$AE$2,0)),$O22),"-")</f>
        <v>19.53</v>
      </c>
      <c r="AH22" s="99">
        <f>IFERROR(ROUND(INDEX(F_Inputs!$A$2:$AE$92, MATCH(F_Inputs_Formatted!$B22&amp;F_Inputs_Formatted!$H22,F_Inputs!$AE$2:$AE$92,0),MATCH(F_Inputs_Formatted!AH$4,F_Inputs!$A$2:$AE$2,0)),$O22),"-")</f>
        <v>19.329999999999998</v>
      </c>
    </row>
    <row r="23" spans="1:34" s="1" customFormat="1" ht="22.15" x14ac:dyDescent="1.1499999999999999">
      <c r="A23" s="9"/>
      <c r="B23" s="11" t="s">
        <v>94</v>
      </c>
      <c r="C23" s="11" t="str">
        <f>_xlfn.XLOOKUP($B23,FD_Lists!$B$4:$B$25,FD_Lists!C$4:C$25)</f>
        <v>Dŵr Cymru</v>
      </c>
      <c r="D23" s="11" t="str">
        <f>_xlfn.XLOOKUP($B23,FD_Lists!$B$4:$B$25,FD_Lists!D$4:D$25)</f>
        <v>Wales</v>
      </c>
      <c r="E23" s="11" t="str">
        <f>_xlfn.XLOOKUP($B23,FD_Lists!$B$4:$B$25,FD_Lists!E$4:E$25)</f>
        <v>Company</v>
      </c>
      <c r="F23" s="11" t="str">
        <f>_xlfn.XLOOKUP($B23,FD_Lists!$B$4:$B$25,FD_Lists!F$4:F$25)</f>
        <v>WaSC</v>
      </c>
      <c r="G23" s="12" t="s">
        <v>118</v>
      </c>
      <c r="H23" s="13" t="s">
        <v>79</v>
      </c>
      <c r="I23" s="13" t="str">
        <f t="shared" si="1"/>
        <v>WSHOUT2_17_PR24</v>
      </c>
      <c r="J23" s="13" t="str">
        <f>VLOOKUP(H23, FD_Lists!$D$78:$I$110, 2, FALSE)</f>
        <v>Base</v>
      </c>
      <c r="K23" s="13" t="str">
        <f>VLOOKUP(H23, FD_Lists!$D$78:$I$110, 3, FALSE)</f>
        <v>Company view (DD)</v>
      </c>
      <c r="L23" s="13" t="s">
        <v>119</v>
      </c>
      <c r="M23" s="14" t="str">
        <f>VLOOKUP($H23, FD_Lists!$D$78:$I$110, 4, FALSE)</f>
        <v>Average spills per overflow - with unmonitored adjustment</v>
      </c>
      <c r="N23" s="14" t="str">
        <f>VLOOKUP($H23, FD_Lists!$D$78:$I$110, 5, FALSE)</f>
        <v>Number</v>
      </c>
      <c r="O23" s="14">
        <f>VLOOKUP($H23, FD_Lists!$D$78:$I$110, 6, FALSE)</f>
        <v>2</v>
      </c>
      <c r="P23" s="99" t="str">
        <f>IFERROR(ROUND(INDEX(F_Inputs!$A$2:$AE$92, MATCH(F_Inputs_Formatted!$B23&amp;F_Inputs_Formatted!$H23,F_Inputs!$AE$2:$AE$92,0),MATCH(F_Inputs_Formatted!P$4,F_Inputs!$A$2:$AE$2,0)),$O23),"-")</f>
        <v>-</v>
      </c>
      <c r="Q23" s="99" t="str">
        <f>IFERROR(ROUND(INDEX(F_Inputs!$A$2:$AE$92, MATCH(F_Inputs_Formatted!$B23&amp;F_Inputs_Formatted!$H23,F_Inputs!$AE$2:$AE$92,0),MATCH(F_Inputs_Formatted!Q$4,F_Inputs!$A$2:$AE$2,0)),$O23),"-")</f>
        <v>-</v>
      </c>
      <c r="R23" s="99" t="str">
        <f>IFERROR(ROUND(INDEX(F_Inputs!$A$2:$AE$92, MATCH(F_Inputs_Formatted!$B23&amp;F_Inputs_Formatted!$H23,F_Inputs!$AE$2:$AE$92,0),MATCH(F_Inputs_Formatted!R$4,F_Inputs!$A$2:$AE$2,0)),$O23),"-")</f>
        <v>-</v>
      </c>
      <c r="S23" s="99" t="str">
        <f>IFERROR(ROUND(INDEX(F_Inputs!$A$2:$AE$92, MATCH(F_Inputs_Formatted!$B23&amp;F_Inputs_Formatted!$H23,F_Inputs!$AE$2:$AE$92,0),MATCH(F_Inputs_Formatted!S$4,F_Inputs!$A$2:$AE$2,0)),$O23),"-")</f>
        <v>-</v>
      </c>
      <c r="T23" s="99" t="str">
        <f>IFERROR(ROUND(INDEX(F_Inputs!$A$2:$AE$92, MATCH(F_Inputs_Formatted!$B23&amp;F_Inputs_Formatted!$H23,F_Inputs!$AE$2:$AE$92,0),MATCH(F_Inputs_Formatted!T$4,F_Inputs!$A$2:$AE$2,0)),$O23),"-")</f>
        <v>-</v>
      </c>
      <c r="U23" s="99" t="str">
        <f>IFERROR(ROUND(INDEX(F_Inputs!$A$2:$AE$92, MATCH(F_Inputs_Formatted!$B23&amp;F_Inputs_Formatted!$H23,F_Inputs!$AE$2:$AE$92,0),MATCH(F_Inputs_Formatted!U$4,F_Inputs!$A$2:$AE$2,0)),$O23),"-")</f>
        <v>-</v>
      </c>
      <c r="V23" s="99" t="str">
        <f>IFERROR(ROUND(INDEX(F_Inputs!$A$2:$AE$92, MATCH(F_Inputs_Formatted!$B23&amp;F_Inputs_Formatted!$H23,F_Inputs!$AE$2:$AE$92,0),MATCH(F_Inputs_Formatted!V$4,F_Inputs!$A$2:$AE$2,0)),$O23),"-")</f>
        <v>-</v>
      </c>
      <c r="W23" s="99" t="str">
        <f>IFERROR(ROUND(INDEX(F_Inputs!$A$2:$AE$92, MATCH(F_Inputs_Formatted!$B23&amp;F_Inputs_Formatted!$H23,F_Inputs!$AE$2:$AE$92,0),MATCH(F_Inputs_Formatted!W$4,F_Inputs!$A$2:$AE$2,0)),$O23),"-")</f>
        <v>-</v>
      </c>
      <c r="X23" s="99" t="str">
        <f>IFERROR(ROUND(INDEX(F_Inputs!$A$2:$AE$92, MATCH(F_Inputs_Formatted!$B23&amp;F_Inputs_Formatted!$H23,F_Inputs!$AE$2:$AE$92,0),MATCH(F_Inputs_Formatted!X$4,F_Inputs!$A$2:$AE$2,0)),$O23),"-")</f>
        <v>-</v>
      </c>
      <c r="Y23" s="99" t="str">
        <f>IFERROR(ROUND(INDEX(F_Inputs!$A$2:$AE$92, MATCH(F_Inputs_Formatted!$B23&amp;F_Inputs_Formatted!$H23,F_Inputs!$AE$2:$AE$92,0),MATCH(F_Inputs_Formatted!Y$4,F_Inputs!$A$2:$AE$2,0)),$O23),"-")</f>
        <v>-</v>
      </c>
      <c r="Z23" s="99" t="str">
        <f>IFERROR(ROUND(INDEX(F_Inputs!$A$2:$AE$92, MATCH(F_Inputs_Formatted!$B23&amp;F_Inputs_Formatted!$H23,F_Inputs!$AE$2:$AE$92,0),MATCH(F_Inputs_Formatted!Z$4,F_Inputs!$A$2:$AE$2,0)),$O23),"-")</f>
        <v>-</v>
      </c>
      <c r="AA23" s="99">
        <f>IFERROR(ROUND(INDEX(F_Inputs!$A$2:$AE$92, MATCH(F_Inputs_Formatted!$B23&amp;F_Inputs_Formatted!$H23,F_Inputs!$AE$2:$AE$92,0),MATCH(F_Inputs_Formatted!AA$4,F_Inputs!$A$2:$AE$2,0)),$O23),"-")</f>
        <v>43.48</v>
      </c>
      <c r="AB23" s="99">
        <f>IFERROR(ROUND(INDEX(F_Inputs!$A$2:$AE$92, MATCH(F_Inputs_Formatted!$B23&amp;F_Inputs_Formatted!$H23,F_Inputs!$AE$2:$AE$92,0),MATCH(F_Inputs_Formatted!AB$4,F_Inputs!$A$2:$AE$2,0)),$O23),"-")</f>
        <v>50.53</v>
      </c>
      <c r="AC23" s="99">
        <f>IFERROR(ROUND(INDEX(F_Inputs!$A$2:$AE$92, MATCH(F_Inputs_Formatted!$B23&amp;F_Inputs_Formatted!$H23,F_Inputs!$AE$2:$AE$92,0),MATCH(F_Inputs_Formatted!AC$4,F_Inputs!$A$2:$AE$2,0)),$O23),"-")</f>
        <v>49.24</v>
      </c>
      <c r="AD23" s="99">
        <f>IFERROR(ROUND(INDEX(F_Inputs!$A$2:$AE$92, MATCH(F_Inputs_Formatted!$B23&amp;F_Inputs_Formatted!$H23,F_Inputs!$AE$2:$AE$92,0),MATCH(F_Inputs_Formatted!AD$4,F_Inputs!$A$2:$AE$2,0)),$O23),"-")</f>
        <v>44.93</v>
      </c>
      <c r="AE23" s="99">
        <f>IFERROR(ROUND(INDEX(F_Inputs!$A$2:$AE$92, MATCH(F_Inputs_Formatted!$B23&amp;F_Inputs_Formatted!$H23,F_Inputs!$AE$2:$AE$92,0),MATCH(F_Inputs_Formatted!AE$4,F_Inputs!$A$2:$AE$2,0)),$O23),"-")</f>
        <v>44.93</v>
      </c>
      <c r="AF23" s="99">
        <f>IFERROR(ROUND(INDEX(F_Inputs!$A$2:$AE$92, MATCH(F_Inputs_Formatted!$B23&amp;F_Inputs_Formatted!$H23,F_Inputs!$AE$2:$AE$92,0),MATCH(F_Inputs_Formatted!AF$4,F_Inputs!$A$2:$AE$2,0)),$O23),"-")</f>
        <v>43.93</v>
      </c>
      <c r="AG23" s="99">
        <f>IFERROR(ROUND(INDEX(F_Inputs!$A$2:$AE$92, MATCH(F_Inputs_Formatted!$B23&amp;F_Inputs_Formatted!$H23,F_Inputs!$AE$2:$AE$92,0),MATCH(F_Inputs_Formatted!AG$4,F_Inputs!$A$2:$AE$2,0)),$O23),"-")</f>
        <v>41.93</v>
      </c>
      <c r="AH23" s="99">
        <f>IFERROR(ROUND(INDEX(F_Inputs!$A$2:$AE$92, MATCH(F_Inputs_Formatted!$B23&amp;F_Inputs_Formatted!$H23,F_Inputs!$AE$2:$AE$92,0),MATCH(F_Inputs_Formatted!AH$4,F_Inputs!$A$2:$AE$2,0)),$O23),"-")</f>
        <v>39.83</v>
      </c>
    </row>
    <row r="24" spans="1:34" s="1" customFormat="1" ht="22.15" x14ac:dyDescent="1.1499999999999999">
      <c r="A24" s="9"/>
      <c r="B24" s="11" t="s">
        <v>95</v>
      </c>
      <c r="C24" s="11" t="str">
        <f>_xlfn.XLOOKUP($B24,FD_Lists!$B$4:$B$25,FD_Lists!C$4:C$25)</f>
        <v>Hafren Dyfrdwy</v>
      </c>
      <c r="D24" s="11" t="str">
        <f>_xlfn.XLOOKUP($B24,FD_Lists!$B$4:$B$25,FD_Lists!D$4:D$25)</f>
        <v>Wales</v>
      </c>
      <c r="E24" s="11" t="str">
        <f>_xlfn.XLOOKUP($B24,FD_Lists!$B$4:$B$25,FD_Lists!E$4:E$25)</f>
        <v>Company</v>
      </c>
      <c r="F24" s="11" t="str">
        <f>_xlfn.XLOOKUP($B24,FD_Lists!$B$4:$B$25,FD_Lists!F$4:F$25)</f>
        <v>WaSC</v>
      </c>
      <c r="G24" s="12" t="s">
        <v>118</v>
      </c>
      <c r="H24" s="13" t="s">
        <v>79</v>
      </c>
      <c r="I24" s="13" t="str">
        <f t="shared" si="1"/>
        <v>HDDOUT2_17_PR24</v>
      </c>
      <c r="J24" s="13" t="str">
        <f>VLOOKUP(H24, FD_Lists!$D$78:$I$110, 2, FALSE)</f>
        <v>Base</v>
      </c>
      <c r="K24" s="13" t="str">
        <f>VLOOKUP(H24, FD_Lists!$D$78:$I$110, 3, FALSE)</f>
        <v>Company view (DD)</v>
      </c>
      <c r="L24" s="13" t="s">
        <v>119</v>
      </c>
      <c r="M24" s="14" t="str">
        <f>VLOOKUP($H24, FD_Lists!$D$78:$I$110, 4, FALSE)</f>
        <v>Average spills per overflow - with unmonitored adjustment</v>
      </c>
      <c r="N24" s="14" t="str">
        <f>VLOOKUP($H24, FD_Lists!$D$78:$I$110, 5, FALSE)</f>
        <v>Number</v>
      </c>
      <c r="O24" s="14">
        <f>VLOOKUP($H24, FD_Lists!$D$78:$I$110, 6, FALSE)</f>
        <v>2</v>
      </c>
      <c r="P24" s="99" t="str">
        <f>IFERROR(ROUND(INDEX(F_Inputs!$A$2:$AE$92, MATCH(F_Inputs_Formatted!$B24&amp;F_Inputs_Formatted!$H24,F_Inputs!$AE$2:$AE$92,0),MATCH(F_Inputs_Formatted!P$4,F_Inputs!$A$2:$AE$2,0)),$O24),"-")</f>
        <v>-</v>
      </c>
      <c r="Q24" s="99" t="str">
        <f>IFERROR(ROUND(INDEX(F_Inputs!$A$2:$AE$92, MATCH(F_Inputs_Formatted!$B24&amp;F_Inputs_Formatted!$H24,F_Inputs!$AE$2:$AE$92,0),MATCH(F_Inputs_Formatted!Q$4,F_Inputs!$A$2:$AE$2,0)),$O24),"-")</f>
        <v>-</v>
      </c>
      <c r="R24" s="99" t="str">
        <f>IFERROR(ROUND(INDEX(F_Inputs!$A$2:$AE$92, MATCH(F_Inputs_Formatted!$B24&amp;F_Inputs_Formatted!$H24,F_Inputs!$AE$2:$AE$92,0),MATCH(F_Inputs_Formatted!R$4,F_Inputs!$A$2:$AE$2,0)),$O24),"-")</f>
        <v>-</v>
      </c>
      <c r="S24" s="99" t="str">
        <f>IFERROR(ROUND(INDEX(F_Inputs!$A$2:$AE$92, MATCH(F_Inputs_Formatted!$B24&amp;F_Inputs_Formatted!$H24,F_Inputs!$AE$2:$AE$92,0),MATCH(F_Inputs_Formatted!S$4,F_Inputs!$A$2:$AE$2,0)),$O24),"-")</f>
        <v>-</v>
      </c>
      <c r="T24" s="99" t="str">
        <f>IFERROR(ROUND(INDEX(F_Inputs!$A$2:$AE$92, MATCH(F_Inputs_Formatted!$B24&amp;F_Inputs_Formatted!$H24,F_Inputs!$AE$2:$AE$92,0),MATCH(F_Inputs_Formatted!T$4,F_Inputs!$A$2:$AE$2,0)),$O24),"-")</f>
        <v>-</v>
      </c>
      <c r="U24" s="99" t="str">
        <f>IFERROR(ROUND(INDEX(F_Inputs!$A$2:$AE$92, MATCH(F_Inputs_Formatted!$B24&amp;F_Inputs_Formatted!$H24,F_Inputs!$AE$2:$AE$92,0),MATCH(F_Inputs_Formatted!U$4,F_Inputs!$A$2:$AE$2,0)),$O24),"-")</f>
        <v>-</v>
      </c>
      <c r="V24" s="99" t="str">
        <f>IFERROR(ROUND(INDEX(F_Inputs!$A$2:$AE$92, MATCH(F_Inputs_Formatted!$B24&amp;F_Inputs_Formatted!$H24,F_Inputs!$AE$2:$AE$92,0),MATCH(F_Inputs_Formatted!V$4,F_Inputs!$A$2:$AE$2,0)),$O24),"-")</f>
        <v>-</v>
      </c>
      <c r="W24" s="99" t="str">
        <f>IFERROR(ROUND(INDEX(F_Inputs!$A$2:$AE$92, MATCH(F_Inputs_Formatted!$B24&amp;F_Inputs_Formatted!$H24,F_Inputs!$AE$2:$AE$92,0),MATCH(F_Inputs_Formatted!W$4,F_Inputs!$A$2:$AE$2,0)),$O24),"-")</f>
        <v>-</v>
      </c>
      <c r="X24" s="99" t="str">
        <f>IFERROR(ROUND(INDEX(F_Inputs!$A$2:$AE$92, MATCH(F_Inputs_Formatted!$B24&amp;F_Inputs_Formatted!$H24,F_Inputs!$AE$2:$AE$92,0),MATCH(F_Inputs_Formatted!X$4,F_Inputs!$A$2:$AE$2,0)),$O24),"-")</f>
        <v>-</v>
      </c>
      <c r="Y24" s="99" t="str">
        <f>IFERROR(ROUND(INDEX(F_Inputs!$A$2:$AE$92, MATCH(F_Inputs_Formatted!$B24&amp;F_Inputs_Formatted!$H24,F_Inputs!$AE$2:$AE$92,0),MATCH(F_Inputs_Formatted!Y$4,F_Inputs!$A$2:$AE$2,0)),$O24),"-")</f>
        <v>-</v>
      </c>
      <c r="Z24" s="99" t="str">
        <f>IFERROR(ROUND(INDEX(F_Inputs!$A$2:$AE$92, MATCH(F_Inputs_Formatted!$B24&amp;F_Inputs_Formatted!$H24,F_Inputs!$AE$2:$AE$92,0),MATCH(F_Inputs_Formatted!Z$4,F_Inputs!$A$2:$AE$2,0)),$O24),"-")</f>
        <v>-</v>
      </c>
      <c r="AA24" s="99">
        <f>IFERROR(ROUND(INDEX(F_Inputs!$A$2:$AE$92, MATCH(F_Inputs_Formatted!$B24&amp;F_Inputs_Formatted!$H24,F_Inputs!$AE$2:$AE$92,0),MATCH(F_Inputs_Formatted!AA$4,F_Inputs!$A$2:$AE$2,0)),$O24),"-")</f>
        <v>41.81</v>
      </c>
      <c r="AB24" s="99">
        <f>IFERROR(ROUND(INDEX(F_Inputs!$A$2:$AE$92, MATCH(F_Inputs_Formatted!$B24&amp;F_Inputs_Formatted!$H24,F_Inputs!$AE$2:$AE$92,0),MATCH(F_Inputs_Formatted!AB$4,F_Inputs!$A$2:$AE$2,0)),$O24),"-")</f>
        <v>40.229999999999997</v>
      </c>
      <c r="AC24" s="99">
        <f>IFERROR(ROUND(INDEX(F_Inputs!$A$2:$AE$92, MATCH(F_Inputs_Formatted!$B24&amp;F_Inputs_Formatted!$H24,F_Inputs!$AE$2:$AE$92,0),MATCH(F_Inputs_Formatted!AC$4,F_Inputs!$A$2:$AE$2,0)),$O24),"-")</f>
        <v>39.729999999999997</v>
      </c>
      <c r="AD24" s="99">
        <f>IFERROR(ROUND(INDEX(F_Inputs!$A$2:$AE$92, MATCH(F_Inputs_Formatted!$B24&amp;F_Inputs_Formatted!$H24,F_Inputs!$AE$2:$AE$92,0),MATCH(F_Inputs_Formatted!AD$4,F_Inputs!$A$2:$AE$2,0)),$O24),"-")</f>
        <v>38</v>
      </c>
      <c r="AE24" s="99">
        <f>IFERROR(ROUND(INDEX(F_Inputs!$A$2:$AE$92, MATCH(F_Inputs_Formatted!$B24&amp;F_Inputs_Formatted!$H24,F_Inputs!$AE$2:$AE$92,0),MATCH(F_Inputs_Formatted!AE$4,F_Inputs!$A$2:$AE$2,0)),$O24),"-")</f>
        <v>36</v>
      </c>
      <c r="AF24" s="99">
        <f>IFERROR(ROUND(INDEX(F_Inputs!$A$2:$AE$92, MATCH(F_Inputs_Formatted!$B24&amp;F_Inputs_Formatted!$H24,F_Inputs!$AE$2:$AE$92,0),MATCH(F_Inputs_Formatted!AF$4,F_Inputs!$A$2:$AE$2,0)),$O24),"-")</f>
        <v>34</v>
      </c>
      <c r="AG24" s="99">
        <f>IFERROR(ROUND(INDEX(F_Inputs!$A$2:$AE$92, MATCH(F_Inputs_Formatted!$B24&amp;F_Inputs_Formatted!$H24,F_Inputs!$AE$2:$AE$92,0),MATCH(F_Inputs_Formatted!AG$4,F_Inputs!$A$2:$AE$2,0)),$O24),"-")</f>
        <v>32</v>
      </c>
      <c r="AH24" s="99">
        <f>IFERROR(ROUND(INDEX(F_Inputs!$A$2:$AE$92, MATCH(F_Inputs_Formatted!$B24&amp;F_Inputs_Formatted!$H24,F_Inputs!$AE$2:$AE$92,0),MATCH(F_Inputs_Formatted!AH$4,F_Inputs!$A$2:$AE$2,0)),$O24),"-")</f>
        <v>29.81</v>
      </c>
    </row>
    <row r="25" spans="1:34" s="1" customFormat="1" ht="22.15" x14ac:dyDescent="1.1499999999999999">
      <c r="A25" s="9"/>
      <c r="B25" s="11" t="s">
        <v>96</v>
      </c>
      <c r="C25" s="11" t="str">
        <f>_xlfn.XLOOKUP($B25,FD_Lists!$B$4:$B$25,FD_Lists!C$4:C$25)</f>
        <v>Northumbrian Water</v>
      </c>
      <c r="D25" s="11" t="str">
        <f>_xlfn.XLOOKUP($B25,FD_Lists!$B$4:$B$25,FD_Lists!D$4:D$25)</f>
        <v>England</v>
      </c>
      <c r="E25" s="11" t="str">
        <f>_xlfn.XLOOKUP($B25,FD_Lists!$B$4:$B$25,FD_Lists!E$4:E$25)</f>
        <v>Company</v>
      </c>
      <c r="F25" s="11" t="str">
        <f>_xlfn.XLOOKUP($B25,FD_Lists!$B$4:$B$25,FD_Lists!F$4:F$25)</f>
        <v>WaSC</v>
      </c>
      <c r="G25" s="12" t="s">
        <v>118</v>
      </c>
      <c r="H25" s="13" t="s">
        <v>79</v>
      </c>
      <c r="I25" s="13" t="str">
        <f t="shared" si="1"/>
        <v>NESOUT2_17_PR24</v>
      </c>
      <c r="J25" s="13" t="str">
        <f>VLOOKUP(H25, FD_Lists!$D$78:$I$110, 2, FALSE)</f>
        <v>Base</v>
      </c>
      <c r="K25" s="13" t="str">
        <f>VLOOKUP(H25, FD_Lists!$D$78:$I$110, 3, FALSE)</f>
        <v>Company view (DD)</v>
      </c>
      <c r="L25" s="13" t="s">
        <v>119</v>
      </c>
      <c r="M25" s="14" t="str">
        <f>VLOOKUP($H25, FD_Lists!$D$78:$I$110, 4, FALSE)</f>
        <v>Average spills per overflow - with unmonitored adjustment</v>
      </c>
      <c r="N25" s="14" t="str">
        <f>VLOOKUP($H25, FD_Lists!$D$78:$I$110, 5, FALSE)</f>
        <v>Number</v>
      </c>
      <c r="O25" s="14">
        <f>VLOOKUP($H25, FD_Lists!$D$78:$I$110, 6, FALSE)</f>
        <v>2</v>
      </c>
      <c r="P25" s="99" t="str">
        <f>IFERROR(ROUND(INDEX(F_Inputs!$A$2:$AE$92, MATCH(F_Inputs_Formatted!$B25&amp;F_Inputs_Formatted!$H25,F_Inputs!$AE$2:$AE$92,0),MATCH(F_Inputs_Formatted!P$4,F_Inputs!$A$2:$AE$2,0)),$O25),"-")</f>
        <v>-</v>
      </c>
      <c r="Q25" s="99" t="str">
        <f>IFERROR(ROUND(INDEX(F_Inputs!$A$2:$AE$92, MATCH(F_Inputs_Formatted!$B25&amp;F_Inputs_Formatted!$H25,F_Inputs!$AE$2:$AE$92,0),MATCH(F_Inputs_Formatted!Q$4,F_Inputs!$A$2:$AE$2,0)),$O25),"-")</f>
        <v>-</v>
      </c>
      <c r="R25" s="99" t="str">
        <f>IFERROR(ROUND(INDEX(F_Inputs!$A$2:$AE$92, MATCH(F_Inputs_Formatted!$B25&amp;F_Inputs_Formatted!$H25,F_Inputs!$AE$2:$AE$92,0),MATCH(F_Inputs_Formatted!R$4,F_Inputs!$A$2:$AE$2,0)),$O25),"-")</f>
        <v>-</v>
      </c>
      <c r="S25" s="99" t="str">
        <f>IFERROR(ROUND(INDEX(F_Inputs!$A$2:$AE$92, MATCH(F_Inputs_Formatted!$B25&amp;F_Inputs_Formatted!$H25,F_Inputs!$AE$2:$AE$92,0),MATCH(F_Inputs_Formatted!S$4,F_Inputs!$A$2:$AE$2,0)),$O25),"-")</f>
        <v>-</v>
      </c>
      <c r="T25" s="99" t="str">
        <f>IFERROR(ROUND(INDEX(F_Inputs!$A$2:$AE$92, MATCH(F_Inputs_Formatted!$B25&amp;F_Inputs_Formatted!$H25,F_Inputs!$AE$2:$AE$92,0),MATCH(F_Inputs_Formatted!T$4,F_Inputs!$A$2:$AE$2,0)),$O25),"-")</f>
        <v>-</v>
      </c>
      <c r="U25" s="99" t="str">
        <f>IFERROR(ROUND(INDEX(F_Inputs!$A$2:$AE$92, MATCH(F_Inputs_Formatted!$B25&amp;F_Inputs_Formatted!$H25,F_Inputs!$AE$2:$AE$92,0),MATCH(F_Inputs_Formatted!U$4,F_Inputs!$A$2:$AE$2,0)),$O25),"-")</f>
        <v>-</v>
      </c>
      <c r="V25" s="99" t="str">
        <f>IFERROR(ROUND(INDEX(F_Inputs!$A$2:$AE$92, MATCH(F_Inputs_Formatted!$B25&amp;F_Inputs_Formatted!$H25,F_Inputs!$AE$2:$AE$92,0),MATCH(F_Inputs_Formatted!V$4,F_Inputs!$A$2:$AE$2,0)),$O25),"-")</f>
        <v>-</v>
      </c>
      <c r="W25" s="99" t="str">
        <f>IFERROR(ROUND(INDEX(F_Inputs!$A$2:$AE$92, MATCH(F_Inputs_Formatted!$B25&amp;F_Inputs_Formatted!$H25,F_Inputs!$AE$2:$AE$92,0),MATCH(F_Inputs_Formatted!W$4,F_Inputs!$A$2:$AE$2,0)),$O25),"-")</f>
        <v>-</v>
      </c>
      <c r="X25" s="99" t="str">
        <f>IFERROR(ROUND(INDEX(F_Inputs!$A$2:$AE$92, MATCH(F_Inputs_Formatted!$B25&amp;F_Inputs_Formatted!$H25,F_Inputs!$AE$2:$AE$92,0),MATCH(F_Inputs_Formatted!X$4,F_Inputs!$A$2:$AE$2,0)),$O25),"-")</f>
        <v>-</v>
      </c>
      <c r="Y25" s="99">
        <f>IFERROR(ROUND(INDEX(F_Inputs!$A$2:$AE$92, MATCH(F_Inputs_Formatted!$B25&amp;F_Inputs_Formatted!$H25,F_Inputs!$AE$2:$AE$92,0),MATCH(F_Inputs_Formatted!Y$4,F_Inputs!$A$2:$AE$2,0)),$O25),"-")</f>
        <v>26.34</v>
      </c>
      <c r="Z25" s="99">
        <f>IFERROR(ROUND(INDEX(F_Inputs!$A$2:$AE$92, MATCH(F_Inputs_Formatted!$B25&amp;F_Inputs_Formatted!$H25,F_Inputs!$AE$2:$AE$92,0),MATCH(F_Inputs_Formatted!Z$4,F_Inputs!$A$2:$AE$2,0)),$O25),"-")</f>
        <v>35.07</v>
      </c>
      <c r="AA25" s="99">
        <f>IFERROR(ROUND(INDEX(F_Inputs!$A$2:$AE$92, MATCH(F_Inputs_Formatted!$B25&amp;F_Inputs_Formatted!$H25,F_Inputs!$AE$2:$AE$92,0),MATCH(F_Inputs_Formatted!AA$4,F_Inputs!$A$2:$AE$2,0)),$O25),"-")</f>
        <v>29.14</v>
      </c>
      <c r="AB25" s="99">
        <f>IFERROR(ROUND(INDEX(F_Inputs!$A$2:$AE$92, MATCH(F_Inputs_Formatted!$B25&amp;F_Inputs_Formatted!$H25,F_Inputs!$AE$2:$AE$92,0),MATCH(F_Inputs_Formatted!AB$4,F_Inputs!$A$2:$AE$2,0)),$O25),"-")</f>
        <v>36.130000000000003</v>
      </c>
      <c r="AC25" s="99">
        <f>IFERROR(ROUND(INDEX(F_Inputs!$A$2:$AE$92, MATCH(F_Inputs_Formatted!$B25&amp;F_Inputs_Formatted!$H25,F_Inputs!$AE$2:$AE$92,0),MATCH(F_Inputs_Formatted!AC$4,F_Inputs!$A$2:$AE$2,0)),$O25),"-")</f>
        <v>26</v>
      </c>
      <c r="AD25" s="99">
        <f>IFERROR(ROUND(INDEX(F_Inputs!$A$2:$AE$92, MATCH(F_Inputs_Formatted!$B25&amp;F_Inputs_Formatted!$H25,F_Inputs!$AE$2:$AE$92,0),MATCH(F_Inputs_Formatted!AD$4,F_Inputs!$A$2:$AE$2,0)),$O25),"-")</f>
        <v>20</v>
      </c>
      <c r="AE25" s="99">
        <f>IFERROR(ROUND(INDEX(F_Inputs!$A$2:$AE$92, MATCH(F_Inputs_Formatted!$B25&amp;F_Inputs_Formatted!$H25,F_Inputs!$AE$2:$AE$92,0),MATCH(F_Inputs_Formatted!AE$4,F_Inputs!$A$2:$AE$2,0)),$O25),"-")</f>
        <v>20</v>
      </c>
      <c r="AF25" s="99">
        <f>IFERROR(ROUND(INDEX(F_Inputs!$A$2:$AE$92, MATCH(F_Inputs_Formatted!$B25&amp;F_Inputs_Formatted!$H25,F_Inputs!$AE$2:$AE$92,0),MATCH(F_Inputs_Formatted!AF$4,F_Inputs!$A$2:$AE$2,0)),$O25),"-")</f>
        <v>20</v>
      </c>
      <c r="AG25" s="99">
        <f>IFERROR(ROUND(INDEX(F_Inputs!$A$2:$AE$92, MATCH(F_Inputs_Formatted!$B25&amp;F_Inputs_Formatted!$H25,F_Inputs!$AE$2:$AE$92,0),MATCH(F_Inputs_Formatted!AG$4,F_Inputs!$A$2:$AE$2,0)),$O25),"-")</f>
        <v>20</v>
      </c>
      <c r="AH25" s="99">
        <f>IFERROR(ROUND(INDEX(F_Inputs!$A$2:$AE$92, MATCH(F_Inputs_Formatted!$B25&amp;F_Inputs_Formatted!$H25,F_Inputs!$AE$2:$AE$92,0),MATCH(F_Inputs_Formatted!AH$4,F_Inputs!$A$2:$AE$2,0)),$O25),"-")</f>
        <v>20</v>
      </c>
    </row>
    <row r="26" spans="1:34" s="1" customFormat="1" ht="22.15" x14ac:dyDescent="1.1499999999999999">
      <c r="A26" s="9"/>
      <c r="B26" s="11" t="s">
        <v>97</v>
      </c>
      <c r="C26" s="11" t="str">
        <f>_xlfn.XLOOKUP($B26,FD_Lists!$B$4:$B$25,FD_Lists!C$4:C$25)</f>
        <v>Severn Trent Water</v>
      </c>
      <c r="D26" s="11" t="str">
        <f>_xlfn.XLOOKUP($B26,FD_Lists!$B$4:$B$25,FD_Lists!D$4:D$25)</f>
        <v>England</v>
      </c>
      <c r="E26" s="11" t="str">
        <f>_xlfn.XLOOKUP($B26,FD_Lists!$B$4:$B$25,FD_Lists!E$4:E$25)</f>
        <v>Company</v>
      </c>
      <c r="F26" s="11" t="str">
        <f>_xlfn.XLOOKUP($B26,FD_Lists!$B$4:$B$25,FD_Lists!F$4:F$25)</f>
        <v>WaSC</v>
      </c>
      <c r="G26" s="12" t="s">
        <v>118</v>
      </c>
      <c r="H26" s="13" t="s">
        <v>79</v>
      </c>
      <c r="I26" s="13" t="str">
        <f t="shared" si="1"/>
        <v>SVEOUT2_17_PR24</v>
      </c>
      <c r="J26" s="13" t="str">
        <f>VLOOKUP(H26, FD_Lists!$D$78:$I$110, 2, FALSE)</f>
        <v>Base</v>
      </c>
      <c r="K26" s="13" t="str">
        <f>VLOOKUP(H26, FD_Lists!$D$78:$I$110, 3, FALSE)</f>
        <v>Company view (DD)</v>
      </c>
      <c r="L26" s="13" t="s">
        <v>119</v>
      </c>
      <c r="M26" s="14" t="str">
        <f>VLOOKUP($H26, FD_Lists!$D$78:$I$110, 4, FALSE)</f>
        <v>Average spills per overflow - with unmonitored adjustment</v>
      </c>
      <c r="N26" s="14" t="str">
        <f>VLOOKUP($H26, FD_Lists!$D$78:$I$110, 5, FALSE)</f>
        <v>Number</v>
      </c>
      <c r="O26" s="14">
        <f>VLOOKUP($H26, FD_Lists!$D$78:$I$110, 6, FALSE)</f>
        <v>2</v>
      </c>
      <c r="P26" s="99" t="str">
        <f>IFERROR(ROUND(INDEX(F_Inputs!$A$2:$AE$92, MATCH(F_Inputs_Formatted!$B26&amp;F_Inputs_Formatted!$H26,F_Inputs!$AE$2:$AE$92,0),MATCH(F_Inputs_Formatted!P$4,F_Inputs!$A$2:$AE$2,0)),$O26),"-")</f>
        <v>-</v>
      </c>
      <c r="Q26" s="99" t="str">
        <f>IFERROR(ROUND(INDEX(F_Inputs!$A$2:$AE$92, MATCH(F_Inputs_Formatted!$B26&amp;F_Inputs_Formatted!$H26,F_Inputs!$AE$2:$AE$92,0),MATCH(F_Inputs_Formatted!Q$4,F_Inputs!$A$2:$AE$2,0)),$O26),"-")</f>
        <v>-</v>
      </c>
      <c r="R26" s="99" t="str">
        <f>IFERROR(ROUND(INDEX(F_Inputs!$A$2:$AE$92, MATCH(F_Inputs_Formatted!$B26&amp;F_Inputs_Formatted!$H26,F_Inputs!$AE$2:$AE$92,0),MATCH(F_Inputs_Formatted!R$4,F_Inputs!$A$2:$AE$2,0)),$O26),"-")</f>
        <v>-</v>
      </c>
      <c r="S26" s="99" t="str">
        <f>IFERROR(ROUND(INDEX(F_Inputs!$A$2:$AE$92, MATCH(F_Inputs_Formatted!$B26&amp;F_Inputs_Formatted!$H26,F_Inputs!$AE$2:$AE$92,0),MATCH(F_Inputs_Formatted!S$4,F_Inputs!$A$2:$AE$2,0)),$O26),"-")</f>
        <v>-</v>
      </c>
      <c r="T26" s="99" t="str">
        <f>IFERROR(ROUND(INDEX(F_Inputs!$A$2:$AE$92, MATCH(F_Inputs_Formatted!$B26&amp;F_Inputs_Formatted!$H26,F_Inputs!$AE$2:$AE$92,0),MATCH(F_Inputs_Formatted!T$4,F_Inputs!$A$2:$AE$2,0)),$O26),"-")</f>
        <v>-</v>
      </c>
      <c r="U26" s="99">
        <f>IFERROR(ROUND(INDEX(F_Inputs!$A$2:$AE$92, MATCH(F_Inputs_Formatted!$B26&amp;F_Inputs_Formatted!$H26,F_Inputs!$AE$2:$AE$92,0),MATCH(F_Inputs_Formatted!U$4,F_Inputs!$A$2:$AE$2,0)),$O26),"-")</f>
        <v>99.15</v>
      </c>
      <c r="V26" s="99">
        <f>IFERROR(ROUND(INDEX(F_Inputs!$A$2:$AE$92, MATCH(F_Inputs_Formatted!$B26&amp;F_Inputs_Formatted!$H26,F_Inputs!$AE$2:$AE$92,0),MATCH(F_Inputs_Formatted!V$4,F_Inputs!$A$2:$AE$2,0)),$O26),"-")</f>
        <v>99.44</v>
      </c>
      <c r="W26" s="99">
        <f>IFERROR(ROUND(INDEX(F_Inputs!$A$2:$AE$92, MATCH(F_Inputs_Formatted!$B26&amp;F_Inputs_Formatted!$H26,F_Inputs!$AE$2:$AE$92,0),MATCH(F_Inputs_Formatted!W$4,F_Inputs!$A$2:$AE$2,0)),$O26),"-")</f>
        <v>83.81</v>
      </c>
      <c r="X26" s="99">
        <f>IFERROR(ROUND(INDEX(F_Inputs!$A$2:$AE$92, MATCH(F_Inputs_Formatted!$B26&amp;F_Inputs_Formatted!$H26,F_Inputs!$AE$2:$AE$92,0),MATCH(F_Inputs_Formatted!X$4,F_Inputs!$A$2:$AE$2,0)),$O26),"-")</f>
        <v>74.099999999999994</v>
      </c>
      <c r="Y26" s="99">
        <f>IFERROR(ROUND(INDEX(F_Inputs!$A$2:$AE$92, MATCH(F_Inputs_Formatted!$B26&amp;F_Inputs_Formatted!$H26,F_Inputs!$AE$2:$AE$92,0),MATCH(F_Inputs_Formatted!Y$4,F_Inputs!$A$2:$AE$2,0)),$O26),"-")</f>
        <v>48.15</v>
      </c>
      <c r="Z26" s="99">
        <f>IFERROR(ROUND(INDEX(F_Inputs!$A$2:$AE$92, MATCH(F_Inputs_Formatted!$B26&amp;F_Inputs_Formatted!$H26,F_Inputs!$AE$2:$AE$92,0),MATCH(F_Inputs_Formatted!Z$4,F_Inputs!$A$2:$AE$2,0)),$O26),"-")</f>
        <v>40.43</v>
      </c>
      <c r="AA26" s="99">
        <f>IFERROR(ROUND(INDEX(F_Inputs!$A$2:$AE$92, MATCH(F_Inputs_Formatted!$B26&amp;F_Inputs_Formatted!$H26,F_Inputs!$AE$2:$AE$92,0),MATCH(F_Inputs_Formatted!AA$4,F_Inputs!$A$2:$AE$2,0)),$O26),"-")</f>
        <v>33.58</v>
      </c>
      <c r="AB26" s="99">
        <f>IFERROR(ROUND(INDEX(F_Inputs!$A$2:$AE$92, MATCH(F_Inputs_Formatted!$B26&amp;F_Inputs_Formatted!$H26,F_Inputs!$AE$2:$AE$92,0),MATCH(F_Inputs_Formatted!AB$4,F_Inputs!$A$2:$AE$2,0)),$O26),"-")</f>
        <v>34.89</v>
      </c>
      <c r="AC26" s="99">
        <f>IFERROR(ROUND(INDEX(F_Inputs!$A$2:$AE$92, MATCH(F_Inputs_Formatted!$B26&amp;F_Inputs_Formatted!$H26,F_Inputs!$AE$2:$AE$92,0),MATCH(F_Inputs_Formatted!AC$4,F_Inputs!$A$2:$AE$2,0)),$O26),"-")</f>
        <v>24.94</v>
      </c>
      <c r="AD26" s="99">
        <f>IFERROR(ROUND(INDEX(F_Inputs!$A$2:$AE$92, MATCH(F_Inputs_Formatted!$B26&amp;F_Inputs_Formatted!$H26,F_Inputs!$AE$2:$AE$92,0),MATCH(F_Inputs_Formatted!AD$4,F_Inputs!$A$2:$AE$2,0)),$O26),"-")</f>
        <v>19.59</v>
      </c>
      <c r="AE26" s="99">
        <f>IFERROR(ROUND(INDEX(F_Inputs!$A$2:$AE$92, MATCH(F_Inputs_Formatted!$B26&amp;F_Inputs_Formatted!$H26,F_Inputs!$AE$2:$AE$92,0),MATCH(F_Inputs_Formatted!AE$4,F_Inputs!$A$2:$AE$2,0)),$O26),"-")</f>
        <v>19.190000000000001</v>
      </c>
      <c r="AF26" s="99">
        <f>IFERROR(ROUND(INDEX(F_Inputs!$A$2:$AE$92, MATCH(F_Inputs_Formatted!$B26&amp;F_Inputs_Formatted!$H26,F_Inputs!$AE$2:$AE$92,0),MATCH(F_Inputs_Formatted!AF$4,F_Inputs!$A$2:$AE$2,0)),$O26),"-")</f>
        <v>18.78</v>
      </c>
      <c r="AG26" s="99">
        <f>IFERROR(ROUND(INDEX(F_Inputs!$A$2:$AE$92, MATCH(F_Inputs_Formatted!$B26&amp;F_Inputs_Formatted!$H26,F_Inputs!$AE$2:$AE$92,0),MATCH(F_Inputs_Formatted!AG$4,F_Inputs!$A$2:$AE$2,0)),$O26),"-")</f>
        <v>18.39</v>
      </c>
      <c r="AH26" s="99">
        <f>IFERROR(ROUND(INDEX(F_Inputs!$A$2:$AE$92, MATCH(F_Inputs_Formatted!$B26&amp;F_Inputs_Formatted!$H26,F_Inputs!$AE$2:$AE$92,0),MATCH(F_Inputs_Formatted!AH$4,F_Inputs!$A$2:$AE$2,0)),$O26),"-")</f>
        <v>18</v>
      </c>
    </row>
    <row r="27" spans="1:34" s="1" customFormat="1" ht="22.15" x14ac:dyDescent="1.1499999999999999">
      <c r="A27" s="9"/>
      <c r="B27" s="11" t="s">
        <v>99</v>
      </c>
      <c r="C27" s="11" t="str">
        <f>_xlfn.XLOOKUP($B27,FD_Lists!$B$4:$B$25,FD_Lists!C$4:C$25)</f>
        <v>Southern Water</v>
      </c>
      <c r="D27" s="11" t="str">
        <f>_xlfn.XLOOKUP($B27,FD_Lists!$B$4:$B$25,FD_Lists!D$4:D$25)</f>
        <v>England</v>
      </c>
      <c r="E27" s="11" t="str">
        <f>_xlfn.XLOOKUP($B27,FD_Lists!$B$4:$B$25,FD_Lists!E$4:E$25)</f>
        <v>Company</v>
      </c>
      <c r="F27" s="11" t="str">
        <f>_xlfn.XLOOKUP($B27,FD_Lists!$B$4:$B$25,FD_Lists!F$4:F$25)</f>
        <v>WaSC</v>
      </c>
      <c r="G27" s="12" t="s">
        <v>118</v>
      </c>
      <c r="H27" s="13" t="s">
        <v>79</v>
      </c>
      <c r="I27" s="13" t="str">
        <f t="shared" si="1"/>
        <v>SRNOUT2_17_PR24</v>
      </c>
      <c r="J27" s="13" t="str">
        <f>VLOOKUP(H27, FD_Lists!$D$78:$I$110, 2, FALSE)</f>
        <v>Base</v>
      </c>
      <c r="K27" s="13" t="str">
        <f>VLOOKUP(H27, FD_Lists!$D$78:$I$110, 3, FALSE)</f>
        <v>Company view (DD)</v>
      </c>
      <c r="L27" s="13" t="s">
        <v>119</v>
      </c>
      <c r="M27" s="14" t="str">
        <f>VLOOKUP($H27, FD_Lists!$D$78:$I$110, 4, FALSE)</f>
        <v>Average spills per overflow - with unmonitored adjustment</v>
      </c>
      <c r="N27" s="14" t="str">
        <f>VLOOKUP($H27, FD_Lists!$D$78:$I$110, 5, FALSE)</f>
        <v>Number</v>
      </c>
      <c r="O27" s="14">
        <f>VLOOKUP($H27, FD_Lists!$D$78:$I$110, 6, FALSE)</f>
        <v>2</v>
      </c>
      <c r="P27" s="99" t="str">
        <f>IFERROR(ROUND(INDEX(F_Inputs!$A$2:$AE$92, MATCH(F_Inputs_Formatted!$B27&amp;F_Inputs_Formatted!$H27,F_Inputs!$AE$2:$AE$92,0),MATCH(F_Inputs_Formatted!P$4,F_Inputs!$A$2:$AE$2,0)),$O27),"-")</f>
        <v>-</v>
      </c>
      <c r="Q27" s="99" t="str">
        <f>IFERROR(ROUND(INDEX(F_Inputs!$A$2:$AE$92, MATCH(F_Inputs_Formatted!$B27&amp;F_Inputs_Formatted!$H27,F_Inputs!$AE$2:$AE$92,0),MATCH(F_Inputs_Formatted!Q$4,F_Inputs!$A$2:$AE$2,0)),$O27),"-")</f>
        <v>-</v>
      </c>
      <c r="R27" s="99" t="str">
        <f>IFERROR(ROUND(INDEX(F_Inputs!$A$2:$AE$92, MATCH(F_Inputs_Formatted!$B27&amp;F_Inputs_Formatted!$H27,F_Inputs!$AE$2:$AE$92,0),MATCH(F_Inputs_Formatted!R$4,F_Inputs!$A$2:$AE$2,0)),$O27),"-")</f>
        <v>-</v>
      </c>
      <c r="S27" s="99" t="str">
        <f>IFERROR(ROUND(INDEX(F_Inputs!$A$2:$AE$92, MATCH(F_Inputs_Formatted!$B27&amp;F_Inputs_Formatted!$H27,F_Inputs!$AE$2:$AE$92,0),MATCH(F_Inputs_Formatted!S$4,F_Inputs!$A$2:$AE$2,0)),$O27),"-")</f>
        <v>-</v>
      </c>
      <c r="T27" s="99" t="str">
        <f>IFERROR(ROUND(INDEX(F_Inputs!$A$2:$AE$92, MATCH(F_Inputs_Formatted!$B27&amp;F_Inputs_Formatted!$H27,F_Inputs!$AE$2:$AE$92,0),MATCH(F_Inputs_Formatted!T$4,F_Inputs!$A$2:$AE$2,0)),$O27),"-")</f>
        <v>-</v>
      </c>
      <c r="U27" s="99" t="str">
        <f>IFERROR(ROUND(INDEX(F_Inputs!$A$2:$AE$92, MATCH(F_Inputs_Formatted!$B27&amp;F_Inputs_Formatted!$H27,F_Inputs!$AE$2:$AE$92,0),MATCH(F_Inputs_Formatted!U$4,F_Inputs!$A$2:$AE$2,0)),$O27),"-")</f>
        <v>-</v>
      </c>
      <c r="V27" s="99">
        <f>IFERROR(ROUND(INDEX(F_Inputs!$A$2:$AE$92, MATCH(F_Inputs_Formatted!$B27&amp;F_Inputs_Formatted!$H27,F_Inputs!$AE$2:$AE$92,0),MATCH(F_Inputs_Formatted!V$4,F_Inputs!$A$2:$AE$2,0)),$O27),"-")</f>
        <v>10.54</v>
      </c>
      <c r="W27" s="99">
        <f>IFERROR(ROUND(INDEX(F_Inputs!$A$2:$AE$92, MATCH(F_Inputs_Formatted!$B27&amp;F_Inputs_Formatted!$H27,F_Inputs!$AE$2:$AE$92,0),MATCH(F_Inputs_Formatted!W$4,F_Inputs!$A$2:$AE$2,0)),$O27),"-")</f>
        <v>13.59</v>
      </c>
      <c r="X27" s="99">
        <f>IFERROR(ROUND(INDEX(F_Inputs!$A$2:$AE$92, MATCH(F_Inputs_Formatted!$B27&amp;F_Inputs_Formatted!$H27,F_Inputs!$AE$2:$AE$92,0),MATCH(F_Inputs_Formatted!X$4,F_Inputs!$A$2:$AE$2,0)),$O27),"-")</f>
        <v>20.93</v>
      </c>
      <c r="Y27" s="99">
        <f>IFERROR(ROUND(INDEX(F_Inputs!$A$2:$AE$92, MATCH(F_Inputs_Formatted!$B27&amp;F_Inputs_Formatted!$H27,F_Inputs!$AE$2:$AE$92,0),MATCH(F_Inputs_Formatted!Y$4,F_Inputs!$A$2:$AE$2,0)),$O27),"-")</f>
        <v>29.7</v>
      </c>
      <c r="Z27" s="99">
        <f>IFERROR(ROUND(INDEX(F_Inputs!$A$2:$AE$92, MATCH(F_Inputs_Formatted!$B27&amp;F_Inputs_Formatted!$H27,F_Inputs!$AE$2:$AE$92,0),MATCH(F_Inputs_Formatted!Z$4,F_Inputs!$A$2:$AE$2,0)),$O27),"-")</f>
        <v>28.45</v>
      </c>
      <c r="AA27" s="99">
        <f>IFERROR(ROUND(INDEX(F_Inputs!$A$2:$AE$92, MATCH(F_Inputs_Formatted!$B27&amp;F_Inputs_Formatted!$H27,F_Inputs!$AE$2:$AE$92,0),MATCH(F_Inputs_Formatted!AA$4,F_Inputs!$A$2:$AE$2,0)),$O27),"-")</f>
        <v>25.72</v>
      </c>
      <c r="AB27" s="99">
        <f>IFERROR(ROUND(INDEX(F_Inputs!$A$2:$AE$92, MATCH(F_Inputs_Formatted!$B27&amp;F_Inputs_Formatted!$H27,F_Inputs!$AE$2:$AE$92,0),MATCH(F_Inputs_Formatted!AB$4,F_Inputs!$A$2:$AE$2,0)),$O27),"-")</f>
        <v>38.01</v>
      </c>
      <c r="AC27" s="99">
        <f>IFERROR(ROUND(INDEX(F_Inputs!$A$2:$AE$92, MATCH(F_Inputs_Formatted!$B27&amp;F_Inputs_Formatted!$H27,F_Inputs!$AE$2:$AE$92,0),MATCH(F_Inputs_Formatted!AC$4,F_Inputs!$A$2:$AE$2,0)),$O27),"-")</f>
        <v>21</v>
      </c>
      <c r="AD27" s="99">
        <f>IFERROR(ROUND(INDEX(F_Inputs!$A$2:$AE$92, MATCH(F_Inputs_Formatted!$B27&amp;F_Inputs_Formatted!$H27,F_Inputs!$AE$2:$AE$92,0),MATCH(F_Inputs_Formatted!AD$4,F_Inputs!$A$2:$AE$2,0)),$O27),"-")</f>
        <v>21</v>
      </c>
      <c r="AE27" s="99">
        <f>IFERROR(ROUND(INDEX(F_Inputs!$A$2:$AE$92, MATCH(F_Inputs_Formatted!$B27&amp;F_Inputs_Formatted!$H27,F_Inputs!$AE$2:$AE$92,0),MATCH(F_Inputs_Formatted!AE$4,F_Inputs!$A$2:$AE$2,0)),$O27),"-")</f>
        <v>21</v>
      </c>
      <c r="AF27" s="99">
        <f>IFERROR(ROUND(INDEX(F_Inputs!$A$2:$AE$92, MATCH(F_Inputs_Formatted!$B27&amp;F_Inputs_Formatted!$H27,F_Inputs!$AE$2:$AE$92,0),MATCH(F_Inputs_Formatted!AF$4,F_Inputs!$A$2:$AE$2,0)),$O27),"-")</f>
        <v>21</v>
      </c>
      <c r="AG27" s="99">
        <f>IFERROR(ROUND(INDEX(F_Inputs!$A$2:$AE$92, MATCH(F_Inputs_Formatted!$B27&amp;F_Inputs_Formatted!$H27,F_Inputs!$AE$2:$AE$92,0),MATCH(F_Inputs_Formatted!AG$4,F_Inputs!$A$2:$AE$2,0)),$O27),"-")</f>
        <v>21</v>
      </c>
      <c r="AH27" s="99">
        <f>IFERROR(ROUND(INDEX(F_Inputs!$A$2:$AE$92, MATCH(F_Inputs_Formatted!$B27&amp;F_Inputs_Formatted!$H27,F_Inputs!$AE$2:$AE$92,0),MATCH(F_Inputs_Formatted!AH$4,F_Inputs!$A$2:$AE$2,0)),$O27),"-")</f>
        <v>21</v>
      </c>
    </row>
    <row r="28" spans="1:34" s="1" customFormat="1" ht="22.15" x14ac:dyDescent="1.1499999999999999">
      <c r="A28" s="9"/>
      <c r="B28" s="11" t="s">
        <v>100</v>
      </c>
      <c r="C28" s="11" t="str">
        <f>_xlfn.XLOOKUP($B28,FD_Lists!$B$4:$B$25,FD_Lists!C$4:C$25)</f>
        <v>Thames Water</v>
      </c>
      <c r="D28" s="11" t="str">
        <f>_xlfn.XLOOKUP($B28,FD_Lists!$B$4:$B$25,FD_Lists!D$4:D$25)</f>
        <v>England</v>
      </c>
      <c r="E28" s="11" t="str">
        <f>_xlfn.XLOOKUP($B28,FD_Lists!$B$4:$B$25,FD_Lists!E$4:E$25)</f>
        <v>Company</v>
      </c>
      <c r="F28" s="11" t="str">
        <f>_xlfn.XLOOKUP($B28,FD_Lists!$B$4:$B$25,FD_Lists!F$4:F$25)</f>
        <v>WaSC</v>
      </c>
      <c r="G28" s="12" t="s">
        <v>118</v>
      </c>
      <c r="H28" s="13" t="s">
        <v>79</v>
      </c>
      <c r="I28" s="13" t="str">
        <f t="shared" si="1"/>
        <v>TMSOUT2_17_PR24</v>
      </c>
      <c r="J28" s="13" t="str">
        <f>VLOOKUP(H28, FD_Lists!$D$78:$I$110, 2, FALSE)</f>
        <v>Base</v>
      </c>
      <c r="K28" s="13" t="str">
        <f>VLOOKUP(H28, FD_Lists!$D$78:$I$110, 3, FALSE)</f>
        <v>Company view (DD)</v>
      </c>
      <c r="L28" s="13" t="s">
        <v>119</v>
      </c>
      <c r="M28" s="14" t="str">
        <f>VLOOKUP($H28, FD_Lists!$D$78:$I$110, 4, FALSE)</f>
        <v>Average spills per overflow - with unmonitored adjustment</v>
      </c>
      <c r="N28" s="14" t="str">
        <f>VLOOKUP($H28, FD_Lists!$D$78:$I$110, 5, FALSE)</f>
        <v>Number</v>
      </c>
      <c r="O28" s="14">
        <f>VLOOKUP($H28, FD_Lists!$D$78:$I$110, 6, FALSE)</f>
        <v>2</v>
      </c>
      <c r="P28" s="99">
        <f>IFERROR(ROUND(INDEX(F_Inputs!$A$2:$AE$92, MATCH(F_Inputs_Formatted!$B28&amp;F_Inputs_Formatted!$H28,F_Inputs!$AE$2:$AE$92,0),MATCH(F_Inputs_Formatted!P$4,F_Inputs!$A$2:$AE$2,0)),$O28),"-")</f>
        <v>0</v>
      </c>
      <c r="Q28" s="99">
        <f>IFERROR(ROUND(INDEX(F_Inputs!$A$2:$AE$92, MATCH(F_Inputs_Formatted!$B28&amp;F_Inputs_Formatted!$H28,F_Inputs!$AE$2:$AE$92,0),MATCH(F_Inputs_Formatted!Q$4,F_Inputs!$A$2:$AE$2,0)),$O28),"-")</f>
        <v>0</v>
      </c>
      <c r="R28" s="99">
        <f>IFERROR(ROUND(INDEX(F_Inputs!$A$2:$AE$92, MATCH(F_Inputs_Formatted!$B28&amp;F_Inputs_Formatted!$H28,F_Inputs!$AE$2:$AE$92,0),MATCH(F_Inputs_Formatted!R$4,F_Inputs!$A$2:$AE$2,0)),$O28),"-")</f>
        <v>0</v>
      </c>
      <c r="S28" s="99">
        <f>IFERROR(ROUND(INDEX(F_Inputs!$A$2:$AE$92, MATCH(F_Inputs_Formatted!$B28&amp;F_Inputs_Formatted!$H28,F_Inputs!$AE$2:$AE$92,0),MATCH(F_Inputs_Formatted!S$4,F_Inputs!$A$2:$AE$2,0)),$O28),"-")</f>
        <v>0</v>
      </c>
      <c r="T28" s="99">
        <f>IFERROR(ROUND(INDEX(F_Inputs!$A$2:$AE$92, MATCH(F_Inputs_Formatted!$B28&amp;F_Inputs_Formatted!$H28,F_Inputs!$AE$2:$AE$92,0),MATCH(F_Inputs_Formatted!T$4,F_Inputs!$A$2:$AE$2,0)),$O28),"-")</f>
        <v>0</v>
      </c>
      <c r="U28" s="99">
        <f>IFERROR(ROUND(INDEX(F_Inputs!$A$2:$AE$92, MATCH(F_Inputs_Formatted!$B28&amp;F_Inputs_Formatted!$H28,F_Inputs!$AE$2:$AE$92,0),MATCH(F_Inputs_Formatted!U$4,F_Inputs!$A$2:$AE$2,0)),$O28),"-")</f>
        <v>0</v>
      </c>
      <c r="V28" s="99">
        <f>IFERROR(ROUND(INDEX(F_Inputs!$A$2:$AE$92, MATCH(F_Inputs_Formatted!$B28&amp;F_Inputs_Formatted!$H28,F_Inputs!$AE$2:$AE$92,0),MATCH(F_Inputs_Formatted!V$4,F_Inputs!$A$2:$AE$2,0)),$O28),"-")</f>
        <v>0</v>
      </c>
      <c r="W28" s="99">
        <f>IFERROR(ROUND(INDEX(F_Inputs!$A$2:$AE$92, MATCH(F_Inputs_Formatted!$B28&amp;F_Inputs_Formatted!$H28,F_Inputs!$AE$2:$AE$92,0),MATCH(F_Inputs_Formatted!W$4,F_Inputs!$A$2:$AE$2,0)),$O28),"-")</f>
        <v>0</v>
      </c>
      <c r="X28" s="99">
        <f>IFERROR(ROUND(INDEX(F_Inputs!$A$2:$AE$92, MATCH(F_Inputs_Formatted!$B28&amp;F_Inputs_Formatted!$H28,F_Inputs!$AE$2:$AE$92,0),MATCH(F_Inputs_Formatted!X$4,F_Inputs!$A$2:$AE$2,0)),$O28),"-")</f>
        <v>0</v>
      </c>
      <c r="Y28" s="99">
        <f>IFERROR(ROUND(INDEX(F_Inputs!$A$2:$AE$92, MATCH(F_Inputs_Formatted!$B28&amp;F_Inputs_Formatted!$H28,F_Inputs!$AE$2:$AE$92,0),MATCH(F_Inputs_Formatted!Y$4,F_Inputs!$A$2:$AE$2,0)),$O28),"-")</f>
        <v>58.62</v>
      </c>
      <c r="Z28" s="99">
        <f>IFERROR(ROUND(INDEX(F_Inputs!$A$2:$AE$92, MATCH(F_Inputs_Formatted!$B28&amp;F_Inputs_Formatted!$H28,F_Inputs!$AE$2:$AE$92,0),MATCH(F_Inputs_Formatted!Z$4,F_Inputs!$A$2:$AE$2,0)),$O28),"-")</f>
        <v>54.01</v>
      </c>
      <c r="AA28" s="99">
        <f>IFERROR(ROUND(INDEX(F_Inputs!$A$2:$AE$92, MATCH(F_Inputs_Formatted!$B28&amp;F_Inputs_Formatted!$H28,F_Inputs!$AE$2:$AE$92,0),MATCH(F_Inputs_Formatted!AA$4,F_Inputs!$A$2:$AE$2,0)),$O28),"-")</f>
        <v>42.21</v>
      </c>
      <c r="AB28" s="99">
        <f>IFERROR(ROUND(INDEX(F_Inputs!$A$2:$AE$92, MATCH(F_Inputs_Formatted!$B28&amp;F_Inputs_Formatted!$H28,F_Inputs!$AE$2:$AE$92,0),MATCH(F_Inputs_Formatted!AB$4,F_Inputs!$A$2:$AE$2,0)),$O28),"-")</f>
        <v>37.15</v>
      </c>
      <c r="AC28" s="99">
        <f>IFERROR(ROUND(INDEX(F_Inputs!$A$2:$AE$92, MATCH(F_Inputs_Formatted!$B28&amp;F_Inputs_Formatted!$H28,F_Inputs!$AE$2:$AE$92,0),MATCH(F_Inputs_Formatted!AC$4,F_Inputs!$A$2:$AE$2,0)),$O28),"-")</f>
        <v>27.19</v>
      </c>
      <c r="AD28" s="99">
        <f>IFERROR(ROUND(INDEX(F_Inputs!$A$2:$AE$92, MATCH(F_Inputs_Formatted!$B28&amp;F_Inputs_Formatted!$H28,F_Inputs!$AE$2:$AE$92,0),MATCH(F_Inputs_Formatted!AD$4,F_Inputs!$A$2:$AE$2,0)),$O28),"-")</f>
        <v>27.19</v>
      </c>
      <c r="AE28" s="99">
        <f>IFERROR(ROUND(INDEX(F_Inputs!$A$2:$AE$92, MATCH(F_Inputs_Formatted!$B28&amp;F_Inputs_Formatted!$H28,F_Inputs!$AE$2:$AE$92,0),MATCH(F_Inputs_Formatted!AE$4,F_Inputs!$A$2:$AE$2,0)),$O28),"-")</f>
        <v>27.19</v>
      </c>
      <c r="AF28" s="99">
        <f>IFERROR(ROUND(INDEX(F_Inputs!$A$2:$AE$92, MATCH(F_Inputs_Formatted!$B28&amp;F_Inputs_Formatted!$H28,F_Inputs!$AE$2:$AE$92,0),MATCH(F_Inputs_Formatted!AF$4,F_Inputs!$A$2:$AE$2,0)),$O28),"-")</f>
        <v>27.19</v>
      </c>
      <c r="AG28" s="99">
        <f>IFERROR(ROUND(INDEX(F_Inputs!$A$2:$AE$92, MATCH(F_Inputs_Formatted!$B28&amp;F_Inputs_Formatted!$H28,F_Inputs!$AE$2:$AE$92,0),MATCH(F_Inputs_Formatted!AG$4,F_Inputs!$A$2:$AE$2,0)),$O28),"-")</f>
        <v>27.19</v>
      </c>
      <c r="AH28" s="99">
        <f>IFERROR(ROUND(INDEX(F_Inputs!$A$2:$AE$92, MATCH(F_Inputs_Formatted!$B28&amp;F_Inputs_Formatted!$H28,F_Inputs!$AE$2:$AE$92,0),MATCH(F_Inputs_Formatted!AH$4,F_Inputs!$A$2:$AE$2,0)),$O28),"-")</f>
        <v>27.19</v>
      </c>
    </row>
    <row r="29" spans="1:34" s="1" customFormat="1" ht="22.15" x14ac:dyDescent="1.1499999999999999">
      <c r="A29" s="16" t="s">
        <v>120</v>
      </c>
      <c r="B29" s="11" t="s">
        <v>101</v>
      </c>
      <c r="C29" s="11" t="str">
        <f>_xlfn.XLOOKUP($B29,FD_Lists!$B$4:$B$25,FD_Lists!C$4:C$25)</f>
        <v xml:space="preserve">United Utilities </v>
      </c>
      <c r="D29" s="11" t="str">
        <f>_xlfn.XLOOKUP($B29,FD_Lists!$B$4:$B$25,FD_Lists!D$4:D$25)</f>
        <v>England</v>
      </c>
      <c r="E29" s="11" t="str">
        <f>_xlfn.XLOOKUP($B29,FD_Lists!$B$4:$B$25,FD_Lists!E$4:E$25)</f>
        <v>Company</v>
      </c>
      <c r="F29" s="11" t="str">
        <f>_xlfn.XLOOKUP($B29,FD_Lists!$B$4:$B$25,FD_Lists!F$4:F$25)</f>
        <v>WaSC</v>
      </c>
      <c r="G29" s="12" t="s">
        <v>118</v>
      </c>
      <c r="H29" s="13" t="s">
        <v>79</v>
      </c>
      <c r="I29" s="13" t="str">
        <f t="shared" si="1"/>
        <v>NWTOUT2_17_PR24</v>
      </c>
      <c r="J29" s="13" t="str">
        <f>VLOOKUP(H29, FD_Lists!$D$78:$I$110, 2, FALSE)</f>
        <v>Base</v>
      </c>
      <c r="K29" s="13" t="str">
        <f>VLOOKUP(H29, FD_Lists!$D$78:$I$110, 3, FALSE)</f>
        <v>Company view (DD)</v>
      </c>
      <c r="L29" s="13" t="s">
        <v>119</v>
      </c>
      <c r="M29" s="14" t="str">
        <f>VLOOKUP($H29, FD_Lists!$D$78:$I$110, 4, FALSE)</f>
        <v>Average spills per overflow - with unmonitored adjustment</v>
      </c>
      <c r="N29" s="14" t="str">
        <f>VLOOKUP($H29, FD_Lists!$D$78:$I$110, 5, FALSE)</f>
        <v>Number</v>
      </c>
      <c r="O29" s="14">
        <f>VLOOKUP($H29, FD_Lists!$D$78:$I$110, 6, FALSE)</f>
        <v>2</v>
      </c>
      <c r="P29" s="99" t="str">
        <f>IFERROR(ROUND(INDEX(F_Inputs!$A$2:$AE$92, MATCH(F_Inputs_Formatted!$B29&amp;F_Inputs_Formatted!$H29,F_Inputs!$AE$2:$AE$92,0),MATCH(F_Inputs_Formatted!P$4,F_Inputs!$A$2:$AE$2,0)),$O29),"-")</f>
        <v>-</v>
      </c>
      <c r="Q29" s="99" t="str">
        <f>IFERROR(ROUND(INDEX(F_Inputs!$A$2:$AE$92, MATCH(F_Inputs_Formatted!$B29&amp;F_Inputs_Formatted!$H29,F_Inputs!$AE$2:$AE$92,0),MATCH(F_Inputs_Formatted!Q$4,F_Inputs!$A$2:$AE$2,0)),$O29),"-")</f>
        <v>-</v>
      </c>
      <c r="R29" s="99" t="str">
        <f>IFERROR(ROUND(INDEX(F_Inputs!$A$2:$AE$92, MATCH(F_Inputs_Formatted!$B29&amp;F_Inputs_Formatted!$H29,F_Inputs!$AE$2:$AE$92,0),MATCH(F_Inputs_Formatted!R$4,F_Inputs!$A$2:$AE$2,0)),$O29),"-")</f>
        <v>-</v>
      </c>
      <c r="S29" s="99" t="str">
        <f>IFERROR(ROUND(INDEX(F_Inputs!$A$2:$AE$92, MATCH(F_Inputs_Formatted!$B29&amp;F_Inputs_Formatted!$H29,F_Inputs!$AE$2:$AE$92,0),MATCH(F_Inputs_Formatted!S$4,F_Inputs!$A$2:$AE$2,0)),$O29),"-")</f>
        <v>-</v>
      </c>
      <c r="T29" s="99" t="str">
        <f>IFERROR(ROUND(INDEX(F_Inputs!$A$2:$AE$92, MATCH(F_Inputs_Formatted!$B29&amp;F_Inputs_Formatted!$H29,F_Inputs!$AE$2:$AE$92,0),MATCH(F_Inputs_Formatted!T$4,F_Inputs!$A$2:$AE$2,0)),$O29),"-")</f>
        <v>-</v>
      </c>
      <c r="U29" s="99" t="str">
        <f>IFERROR(ROUND(INDEX(F_Inputs!$A$2:$AE$92, MATCH(F_Inputs_Formatted!$B29&amp;F_Inputs_Formatted!$H29,F_Inputs!$AE$2:$AE$92,0),MATCH(F_Inputs_Formatted!U$4,F_Inputs!$A$2:$AE$2,0)),$O29),"-")</f>
        <v>-</v>
      </c>
      <c r="V29" s="99" t="str">
        <f>IFERROR(ROUND(INDEX(F_Inputs!$A$2:$AE$92, MATCH(F_Inputs_Formatted!$B29&amp;F_Inputs_Formatted!$H29,F_Inputs!$AE$2:$AE$92,0),MATCH(F_Inputs_Formatted!V$4,F_Inputs!$A$2:$AE$2,0)),$O29),"-")</f>
        <v>-</v>
      </c>
      <c r="W29" s="99" t="str">
        <f>IFERROR(ROUND(INDEX(F_Inputs!$A$2:$AE$92, MATCH(F_Inputs_Formatted!$B29&amp;F_Inputs_Formatted!$H29,F_Inputs!$AE$2:$AE$92,0),MATCH(F_Inputs_Formatted!W$4,F_Inputs!$A$2:$AE$2,0)),$O29),"-")</f>
        <v>-</v>
      </c>
      <c r="X29" s="99" t="str">
        <f>IFERROR(ROUND(INDEX(F_Inputs!$A$2:$AE$92, MATCH(F_Inputs_Formatted!$B29&amp;F_Inputs_Formatted!$H29,F_Inputs!$AE$2:$AE$92,0),MATCH(F_Inputs_Formatted!X$4,F_Inputs!$A$2:$AE$2,0)),$O29),"-")</f>
        <v>-</v>
      </c>
      <c r="Y29" s="99">
        <f>IFERROR(ROUND(INDEX(F_Inputs!$A$2:$AE$92, MATCH(F_Inputs_Formatted!$B29&amp;F_Inputs_Formatted!$H29,F_Inputs!$AE$2:$AE$92,0),MATCH(F_Inputs_Formatted!Y$4,F_Inputs!$A$2:$AE$2,0)),$O29),"-")</f>
        <v>63.9</v>
      </c>
      <c r="Z29" s="99">
        <f>IFERROR(ROUND(INDEX(F_Inputs!$A$2:$AE$92, MATCH(F_Inputs_Formatted!$B29&amp;F_Inputs_Formatted!$H29,F_Inputs!$AE$2:$AE$92,0),MATCH(F_Inputs_Formatted!Z$4,F_Inputs!$A$2:$AE$2,0)),$O29),"-")</f>
        <v>53.03</v>
      </c>
      <c r="AA29" s="99">
        <f>IFERROR(ROUND(INDEX(F_Inputs!$A$2:$AE$92, MATCH(F_Inputs_Formatted!$B29&amp;F_Inputs_Formatted!$H29,F_Inputs!$AE$2:$AE$92,0),MATCH(F_Inputs_Formatted!AA$4,F_Inputs!$A$2:$AE$2,0)),$O29),"-")</f>
        <v>49.73</v>
      </c>
      <c r="AB29" s="99">
        <f>IFERROR(ROUND(INDEX(F_Inputs!$A$2:$AE$92, MATCH(F_Inputs_Formatted!$B29&amp;F_Inputs_Formatted!$H29,F_Inputs!$AE$2:$AE$92,0),MATCH(F_Inputs_Formatted!AB$4,F_Inputs!$A$2:$AE$2,0)),$O29),"-")</f>
        <v>50.63</v>
      </c>
      <c r="AC29" s="99">
        <f>IFERROR(ROUND(INDEX(F_Inputs!$A$2:$AE$92, MATCH(F_Inputs_Formatted!$B29&amp;F_Inputs_Formatted!$H29,F_Inputs!$AE$2:$AE$92,0),MATCH(F_Inputs_Formatted!AC$4,F_Inputs!$A$2:$AE$2,0)),$O29),"-")</f>
        <v>29.37</v>
      </c>
      <c r="AD29" s="99">
        <f>IFERROR(ROUND(INDEX(F_Inputs!$A$2:$AE$92, MATCH(F_Inputs_Formatted!$B29&amp;F_Inputs_Formatted!$H29,F_Inputs!$AE$2:$AE$92,0),MATCH(F_Inputs_Formatted!AD$4,F_Inputs!$A$2:$AE$2,0)),$O29),"-")</f>
        <v>26.46</v>
      </c>
      <c r="AE29" s="99">
        <f>IFERROR(ROUND(INDEX(F_Inputs!$A$2:$AE$92, MATCH(F_Inputs_Formatted!$B29&amp;F_Inputs_Formatted!$H29,F_Inputs!$AE$2:$AE$92,0),MATCH(F_Inputs_Formatted!AE$4,F_Inputs!$A$2:$AE$2,0)),$O29),"-")</f>
        <v>26.05</v>
      </c>
      <c r="AF29" s="99">
        <f>IFERROR(ROUND(INDEX(F_Inputs!$A$2:$AE$92, MATCH(F_Inputs_Formatted!$B29&amp;F_Inputs_Formatted!$H29,F_Inputs!$AE$2:$AE$92,0),MATCH(F_Inputs_Formatted!AF$4,F_Inputs!$A$2:$AE$2,0)),$O29),"-")</f>
        <v>26.08</v>
      </c>
      <c r="AG29" s="99">
        <f>IFERROR(ROUND(INDEX(F_Inputs!$A$2:$AE$92, MATCH(F_Inputs_Formatted!$B29&amp;F_Inputs_Formatted!$H29,F_Inputs!$AE$2:$AE$92,0),MATCH(F_Inputs_Formatted!AG$4,F_Inputs!$A$2:$AE$2,0)),$O29),"-")</f>
        <v>27.48</v>
      </c>
      <c r="AH29" s="99">
        <f>IFERROR(ROUND(INDEX(F_Inputs!$A$2:$AE$92, MATCH(F_Inputs_Formatted!$B29&amp;F_Inputs_Formatted!$H29,F_Inputs!$AE$2:$AE$92,0),MATCH(F_Inputs_Formatted!AH$4,F_Inputs!$A$2:$AE$2,0)),$O29),"-")</f>
        <v>28.44</v>
      </c>
    </row>
    <row r="30" spans="1:34" s="1" customFormat="1" ht="22.15" x14ac:dyDescent="1.1499999999999999">
      <c r="A30" s="9"/>
      <c r="B30" s="11" t="s">
        <v>102</v>
      </c>
      <c r="C30" s="11" t="str">
        <f>_xlfn.XLOOKUP($B30,FD_Lists!$B$4:$B$25,FD_Lists!C$4:C$25)</f>
        <v>Wessex Water</v>
      </c>
      <c r="D30" s="11" t="str">
        <f>_xlfn.XLOOKUP($B30,FD_Lists!$B$4:$B$25,FD_Lists!D$4:D$25)</f>
        <v>England</v>
      </c>
      <c r="E30" s="11" t="str">
        <f>_xlfn.XLOOKUP($B30,FD_Lists!$B$4:$B$25,FD_Lists!E$4:E$25)</f>
        <v>Company</v>
      </c>
      <c r="F30" s="11" t="str">
        <f>_xlfn.XLOOKUP($B30,FD_Lists!$B$4:$B$25,FD_Lists!F$4:F$25)</f>
        <v>WaSC</v>
      </c>
      <c r="G30" s="12" t="s">
        <v>118</v>
      </c>
      <c r="H30" s="13" t="s">
        <v>79</v>
      </c>
      <c r="I30" s="13" t="str">
        <f t="shared" si="1"/>
        <v>WSXOUT2_17_PR24</v>
      </c>
      <c r="J30" s="13" t="str">
        <f>VLOOKUP(H30, FD_Lists!$D$78:$I$110, 2, FALSE)</f>
        <v>Base</v>
      </c>
      <c r="K30" s="13" t="str">
        <f>VLOOKUP(H30, FD_Lists!$D$78:$I$110, 3, FALSE)</f>
        <v>Company view (DD)</v>
      </c>
      <c r="L30" s="13" t="s">
        <v>119</v>
      </c>
      <c r="M30" s="14" t="str">
        <f>VLOOKUP($H30, FD_Lists!$D$78:$I$110, 4, FALSE)</f>
        <v>Average spills per overflow - with unmonitored adjustment</v>
      </c>
      <c r="N30" s="14" t="str">
        <f>VLOOKUP($H30, FD_Lists!$D$78:$I$110, 5, FALSE)</f>
        <v>Number</v>
      </c>
      <c r="O30" s="14">
        <f>VLOOKUP($H30, FD_Lists!$D$78:$I$110, 6, FALSE)</f>
        <v>2</v>
      </c>
      <c r="P30" s="99" t="str">
        <f>IFERROR(ROUND(INDEX(F_Inputs!$A$2:$AE$92, MATCH(F_Inputs_Formatted!$B30&amp;F_Inputs_Formatted!$H30,F_Inputs!$AE$2:$AE$92,0),MATCH(F_Inputs_Formatted!P$4,F_Inputs!$A$2:$AE$2,0)),$O30),"-")</f>
        <v>-</v>
      </c>
      <c r="Q30" s="99" t="str">
        <f>IFERROR(ROUND(INDEX(F_Inputs!$A$2:$AE$92, MATCH(F_Inputs_Formatted!$B30&amp;F_Inputs_Formatted!$H30,F_Inputs!$AE$2:$AE$92,0),MATCH(F_Inputs_Formatted!Q$4,F_Inputs!$A$2:$AE$2,0)),$O30),"-")</f>
        <v>-</v>
      </c>
      <c r="R30" s="99" t="str">
        <f>IFERROR(ROUND(INDEX(F_Inputs!$A$2:$AE$92, MATCH(F_Inputs_Formatted!$B30&amp;F_Inputs_Formatted!$H30,F_Inputs!$AE$2:$AE$92,0),MATCH(F_Inputs_Formatted!R$4,F_Inputs!$A$2:$AE$2,0)),$O30),"-")</f>
        <v>-</v>
      </c>
      <c r="S30" s="99" t="str">
        <f>IFERROR(ROUND(INDEX(F_Inputs!$A$2:$AE$92, MATCH(F_Inputs_Formatted!$B30&amp;F_Inputs_Formatted!$H30,F_Inputs!$AE$2:$AE$92,0),MATCH(F_Inputs_Formatted!S$4,F_Inputs!$A$2:$AE$2,0)),$O30),"-")</f>
        <v>-</v>
      </c>
      <c r="T30" s="99" t="str">
        <f>IFERROR(ROUND(INDEX(F_Inputs!$A$2:$AE$92, MATCH(F_Inputs_Formatted!$B30&amp;F_Inputs_Formatted!$H30,F_Inputs!$AE$2:$AE$92,0),MATCH(F_Inputs_Formatted!T$4,F_Inputs!$A$2:$AE$2,0)),$O30),"-")</f>
        <v>-</v>
      </c>
      <c r="U30" s="99">
        <f>IFERROR(ROUND(INDEX(F_Inputs!$A$2:$AE$92, MATCH(F_Inputs_Formatted!$B30&amp;F_Inputs_Formatted!$H30,F_Inputs!$AE$2:$AE$92,0),MATCH(F_Inputs_Formatted!U$4,F_Inputs!$A$2:$AE$2,0)),$O30),"-")</f>
        <v>88.91</v>
      </c>
      <c r="V30" s="99">
        <f>IFERROR(ROUND(INDEX(F_Inputs!$A$2:$AE$92, MATCH(F_Inputs_Formatted!$B30&amp;F_Inputs_Formatted!$H30,F_Inputs!$AE$2:$AE$92,0),MATCH(F_Inputs_Formatted!V$4,F_Inputs!$A$2:$AE$2,0)),$O30),"-")</f>
        <v>85.05</v>
      </c>
      <c r="W30" s="99">
        <f>IFERROR(ROUND(INDEX(F_Inputs!$A$2:$AE$92, MATCH(F_Inputs_Formatted!$B30&amp;F_Inputs_Formatted!$H30,F_Inputs!$AE$2:$AE$92,0),MATCH(F_Inputs_Formatted!W$4,F_Inputs!$A$2:$AE$2,0)),$O30),"-")</f>
        <v>79.680000000000007</v>
      </c>
      <c r="X30" s="99">
        <f>IFERROR(ROUND(INDEX(F_Inputs!$A$2:$AE$92, MATCH(F_Inputs_Formatted!$B30&amp;F_Inputs_Formatted!$H30,F_Inputs!$AE$2:$AE$92,0),MATCH(F_Inputs_Formatted!X$4,F_Inputs!$A$2:$AE$2,0)),$O30),"-")</f>
        <v>72.34</v>
      </c>
      <c r="Y30" s="99">
        <f>IFERROR(ROUND(INDEX(F_Inputs!$A$2:$AE$92, MATCH(F_Inputs_Formatted!$B30&amp;F_Inputs_Formatted!$H30,F_Inputs!$AE$2:$AE$92,0),MATCH(F_Inputs_Formatted!Y$4,F_Inputs!$A$2:$AE$2,0)),$O30),"-")</f>
        <v>52.03</v>
      </c>
      <c r="Z30" s="99">
        <f>IFERROR(ROUND(INDEX(F_Inputs!$A$2:$AE$92, MATCH(F_Inputs_Formatted!$B30&amp;F_Inputs_Formatted!$H30,F_Inputs!$AE$2:$AE$92,0),MATCH(F_Inputs_Formatted!Z$4,F_Inputs!$A$2:$AE$2,0)),$O30),"-")</f>
        <v>38.85</v>
      </c>
      <c r="AA30" s="99">
        <f>IFERROR(ROUND(INDEX(F_Inputs!$A$2:$AE$92, MATCH(F_Inputs_Formatted!$B30&amp;F_Inputs_Formatted!$H30,F_Inputs!$AE$2:$AE$92,0),MATCH(F_Inputs_Formatted!AA$4,F_Inputs!$A$2:$AE$2,0)),$O30),"-")</f>
        <v>27.18</v>
      </c>
      <c r="AB30" s="99">
        <f>IFERROR(ROUND(INDEX(F_Inputs!$A$2:$AE$92, MATCH(F_Inputs_Formatted!$B30&amp;F_Inputs_Formatted!$H30,F_Inputs!$AE$2:$AE$92,0),MATCH(F_Inputs_Formatted!AB$4,F_Inputs!$A$2:$AE$2,0)),$O30),"-")</f>
        <v>32.01</v>
      </c>
      <c r="AC30" s="99">
        <f>IFERROR(ROUND(INDEX(F_Inputs!$A$2:$AE$92, MATCH(F_Inputs_Formatted!$B30&amp;F_Inputs_Formatted!$H30,F_Inputs!$AE$2:$AE$92,0),MATCH(F_Inputs_Formatted!AC$4,F_Inputs!$A$2:$AE$2,0)),$O30),"-")</f>
        <v>24.01</v>
      </c>
      <c r="AD30" s="99">
        <f>IFERROR(ROUND(INDEX(F_Inputs!$A$2:$AE$92, MATCH(F_Inputs_Formatted!$B30&amp;F_Inputs_Formatted!$H30,F_Inputs!$AE$2:$AE$92,0),MATCH(F_Inputs_Formatted!AD$4,F_Inputs!$A$2:$AE$2,0)),$O30),"-")</f>
        <v>23.5</v>
      </c>
      <c r="AE30" s="99">
        <f>IFERROR(ROUND(INDEX(F_Inputs!$A$2:$AE$92, MATCH(F_Inputs_Formatted!$B30&amp;F_Inputs_Formatted!$H30,F_Inputs!$AE$2:$AE$92,0),MATCH(F_Inputs_Formatted!AE$4,F_Inputs!$A$2:$AE$2,0)),$O30),"-")</f>
        <v>23.5</v>
      </c>
      <c r="AF30" s="99">
        <f>IFERROR(ROUND(INDEX(F_Inputs!$A$2:$AE$92, MATCH(F_Inputs_Formatted!$B30&amp;F_Inputs_Formatted!$H30,F_Inputs!$AE$2:$AE$92,0),MATCH(F_Inputs_Formatted!AF$4,F_Inputs!$A$2:$AE$2,0)),$O30),"-")</f>
        <v>23.5</v>
      </c>
      <c r="AG30" s="99">
        <f>IFERROR(ROUND(INDEX(F_Inputs!$A$2:$AE$92, MATCH(F_Inputs_Formatted!$B30&amp;F_Inputs_Formatted!$H30,F_Inputs!$AE$2:$AE$92,0),MATCH(F_Inputs_Formatted!AG$4,F_Inputs!$A$2:$AE$2,0)),$O30),"-")</f>
        <v>23.5</v>
      </c>
      <c r="AH30" s="99">
        <f>IFERROR(ROUND(INDEX(F_Inputs!$A$2:$AE$92, MATCH(F_Inputs_Formatted!$B30&amp;F_Inputs_Formatted!$H30,F_Inputs!$AE$2:$AE$92,0),MATCH(F_Inputs_Formatted!AH$4,F_Inputs!$A$2:$AE$2,0)),$O30),"-")</f>
        <v>22.65</v>
      </c>
    </row>
    <row r="31" spans="1:34" s="1" customFormat="1" ht="22.15" x14ac:dyDescent="1.1499999999999999">
      <c r="A31" s="9"/>
      <c r="B31" s="11" t="s">
        <v>103</v>
      </c>
      <c r="C31" s="11" t="str">
        <f>_xlfn.XLOOKUP($B31,FD_Lists!$B$4:$B$25,FD_Lists!C$4:C$25)</f>
        <v>Yorkshire Water</v>
      </c>
      <c r="D31" s="11" t="str">
        <f>_xlfn.XLOOKUP($B31,FD_Lists!$B$4:$B$25,FD_Lists!D$4:D$25)</f>
        <v>England</v>
      </c>
      <c r="E31" s="11" t="str">
        <f>_xlfn.XLOOKUP($B31,FD_Lists!$B$4:$B$25,FD_Lists!E$4:E$25)</f>
        <v>Company</v>
      </c>
      <c r="F31" s="11" t="str">
        <f>_xlfn.XLOOKUP($B31,FD_Lists!$B$4:$B$25,FD_Lists!F$4:F$25)</f>
        <v>WaSC</v>
      </c>
      <c r="G31" s="12" t="s">
        <v>118</v>
      </c>
      <c r="H31" s="13" t="s">
        <v>79</v>
      </c>
      <c r="I31" s="13" t="str">
        <f t="shared" si="1"/>
        <v>YKYOUT2_17_PR24</v>
      </c>
      <c r="J31" s="13" t="str">
        <f>VLOOKUP(H31, FD_Lists!$D$78:$I$110, 2, FALSE)</f>
        <v>Base</v>
      </c>
      <c r="K31" s="13" t="str">
        <f>VLOOKUP(H31, FD_Lists!$D$78:$I$110, 3, FALSE)</f>
        <v>Company view (DD)</v>
      </c>
      <c r="L31" s="13" t="s">
        <v>119</v>
      </c>
      <c r="M31" s="14" t="str">
        <f>VLOOKUP($H31, FD_Lists!$D$78:$I$110, 4, FALSE)</f>
        <v>Average spills per overflow - with unmonitored adjustment</v>
      </c>
      <c r="N31" s="14" t="str">
        <f>VLOOKUP($H31, FD_Lists!$D$78:$I$110, 5, FALSE)</f>
        <v>Number</v>
      </c>
      <c r="O31" s="14">
        <f>VLOOKUP($H31, FD_Lists!$D$78:$I$110, 6, FALSE)</f>
        <v>2</v>
      </c>
      <c r="P31" s="99" t="str">
        <f>IFERROR(ROUND(INDEX(F_Inputs!$A$2:$AE$92, MATCH(F_Inputs_Formatted!$B31&amp;F_Inputs_Formatted!$H31,F_Inputs!$AE$2:$AE$92,0),MATCH(F_Inputs_Formatted!P$4,F_Inputs!$A$2:$AE$2,0)),$O31),"-")</f>
        <v>-</v>
      </c>
      <c r="Q31" s="99" t="str">
        <f>IFERROR(ROUND(INDEX(F_Inputs!$A$2:$AE$92, MATCH(F_Inputs_Formatted!$B31&amp;F_Inputs_Formatted!$H31,F_Inputs!$AE$2:$AE$92,0),MATCH(F_Inputs_Formatted!Q$4,F_Inputs!$A$2:$AE$2,0)),$O31),"-")</f>
        <v>-</v>
      </c>
      <c r="R31" s="99" t="str">
        <f>IFERROR(ROUND(INDEX(F_Inputs!$A$2:$AE$92, MATCH(F_Inputs_Formatted!$B31&amp;F_Inputs_Formatted!$H31,F_Inputs!$AE$2:$AE$92,0),MATCH(F_Inputs_Formatted!R$4,F_Inputs!$A$2:$AE$2,0)),$O31),"-")</f>
        <v>-</v>
      </c>
      <c r="S31" s="99" t="str">
        <f>IFERROR(ROUND(INDEX(F_Inputs!$A$2:$AE$92, MATCH(F_Inputs_Formatted!$B31&amp;F_Inputs_Formatted!$H31,F_Inputs!$AE$2:$AE$92,0),MATCH(F_Inputs_Formatted!S$4,F_Inputs!$A$2:$AE$2,0)),$O31),"-")</f>
        <v>-</v>
      </c>
      <c r="T31" s="99" t="str">
        <f>IFERROR(ROUND(INDEX(F_Inputs!$A$2:$AE$92, MATCH(F_Inputs_Formatted!$B31&amp;F_Inputs_Formatted!$H31,F_Inputs!$AE$2:$AE$92,0),MATCH(F_Inputs_Formatted!T$4,F_Inputs!$A$2:$AE$2,0)),$O31),"-")</f>
        <v>-</v>
      </c>
      <c r="U31" s="99" t="str">
        <f>IFERROR(ROUND(INDEX(F_Inputs!$A$2:$AE$92, MATCH(F_Inputs_Formatted!$B31&amp;F_Inputs_Formatted!$H31,F_Inputs!$AE$2:$AE$92,0),MATCH(F_Inputs_Formatted!U$4,F_Inputs!$A$2:$AE$2,0)),$O31),"-")</f>
        <v>-</v>
      </c>
      <c r="V31" s="99" t="str">
        <f>IFERROR(ROUND(INDEX(F_Inputs!$A$2:$AE$92, MATCH(F_Inputs_Formatted!$B31&amp;F_Inputs_Formatted!$H31,F_Inputs!$AE$2:$AE$92,0),MATCH(F_Inputs_Formatted!V$4,F_Inputs!$A$2:$AE$2,0)),$O31),"-")</f>
        <v>-</v>
      </c>
      <c r="W31" s="99" t="str">
        <f>IFERROR(ROUND(INDEX(F_Inputs!$A$2:$AE$92, MATCH(F_Inputs_Formatted!$B31&amp;F_Inputs_Formatted!$H31,F_Inputs!$AE$2:$AE$92,0),MATCH(F_Inputs_Formatted!W$4,F_Inputs!$A$2:$AE$2,0)),$O31),"-")</f>
        <v>-</v>
      </c>
      <c r="X31" s="99" t="str">
        <f>IFERROR(ROUND(INDEX(F_Inputs!$A$2:$AE$92, MATCH(F_Inputs_Formatted!$B31&amp;F_Inputs_Formatted!$H31,F_Inputs!$AE$2:$AE$92,0),MATCH(F_Inputs_Formatted!X$4,F_Inputs!$A$2:$AE$2,0)),$O31),"-")</f>
        <v>-</v>
      </c>
      <c r="Y31" s="99" t="str">
        <f>IFERROR(ROUND(INDEX(F_Inputs!$A$2:$AE$92, MATCH(F_Inputs_Formatted!$B31&amp;F_Inputs_Formatted!$H31,F_Inputs!$AE$2:$AE$92,0),MATCH(F_Inputs_Formatted!Y$4,F_Inputs!$A$2:$AE$2,0)),$O31),"-")</f>
        <v>-</v>
      </c>
      <c r="Z31" s="99" t="str">
        <f>IFERROR(ROUND(INDEX(F_Inputs!$A$2:$AE$92, MATCH(F_Inputs_Formatted!$B31&amp;F_Inputs_Formatted!$H31,F_Inputs!$AE$2:$AE$92,0),MATCH(F_Inputs_Formatted!Z$4,F_Inputs!$A$2:$AE$2,0)),$O31),"-")</f>
        <v>-</v>
      </c>
      <c r="AA31" s="99" t="str">
        <f>IFERROR(ROUND(INDEX(F_Inputs!$A$2:$AE$92, MATCH(F_Inputs_Formatted!$B31&amp;F_Inputs_Formatted!$H31,F_Inputs!$AE$2:$AE$92,0),MATCH(F_Inputs_Formatted!AA$4,F_Inputs!$A$2:$AE$2,0)),$O31),"-")</f>
        <v>-</v>
      </c>
      <c r="AB31" s="99">
        <f>IFERROR(ROUND(INDEX(F_Inputs!$A$2:$AE$92, MATCH(F_Inputs_Formatted!$B31&amp;F_Inputs_Formatted!$H31,F_Inputs!$AE$2:$AE$92,0),MATCH(F_Inputs_Formatted!AB$4,F_Inputs!$A$2:$AE$2,0)),$O31),"-")</f>
        <v>39.26</v>
      </c>
      <c r="AC31" s="99">
        <f>IFERROR(ROUND(INDEX(F_Inputs!$A$2:$AE$92, MATCH(F_Inputs_Formatted!$B31&amp;F_Inputs_Formatted!$H31,F_Inputs!$AE$2:$AE$92,0),MATCH(F_Inputs_Formatted!AC$4,F_Inputs!$A$2:$AE$2,0)),$O31),"-")</f>
        <v>41.32</v>
      </c>
      <c r="AD31" s="99">
        <f>IFERROR(ROUND(INDEX(F_Inputs!$A$2:$AE$92, MATCH(F_Inputs_Formatted!$B31&amp;F_Inputs_Formatted!$H31,F_Inputs!$AE$2:$AE$92,0),MATCH(F_Inputs_Formatted!AD$4,F_Inputs!$A$2:$AE$2,0)),$O31),"-")</f>
        <v>33.42</v>
      </c>
      <c r="AE31" s="99">
        <f>IFERROR(ROUND(INDEX(F_Inputs!$A$2:$AE$92, MATCH(F_Inputs_Formatted!$B31&amp;F_Inputs_Formatted!$H31,F_Inputs!$AE$2:$AE$92,0),MATCH(F_Inputs_Formatted!AE$4,F_Inputs!$A$2:$AE$2,0)),$O31),"-")</f>
        <v>32.01</v>
      </c>
      <c r="AF31" s="99">
        <f>IFERROR(ROUND(INDEX(F_Inputs!$A$2:$AE$92, MATCH(F_Inputs_Formatted!$B31&amp;F_Inputs_Formatted!$H31,F_Inputs!$AE$2:$AE$92,0),MATCH(F_Inputs_Formatted!AF$4,F_Inputs!$A$2:$AE$2,0)),$O31),"-")</f>
        <v>31.56</v>
      </c>
      <c r="AG31" s="99">
        <f>IFERROR(ROUND(INDEX(F_Inputs!$A$2:$AE$92, MATCH(F_Inputs_Formatted!$B31&amp;F_Inputs_Formatted!$H31,F_Inputs!$AE$2:$AE$92,0),MATCH(F_Inputs_Formatted!AG$4,F_Inputs!$A$2:$AE$2,0)),$O31),"-")</f>
        <v>31.11</v>
      </c>
      <c r="AH31" s="99">
        <f>IFERROR(ROUND(INDEX(F_Inputs!$A$2:$AE$92, MATCH(F_Inputs_Formatted!$B31&amp;F_Inputs_Formatted!$H31,F_Inputs!$AE$2:$AE$92,0),MATCH(F_Inputs_Formatted!AH$4,F_Inputs!$A$2:$AE$2,0)),$O31),"-")</f>
        <v>30.8</v>
      </c>
    </row>
    <row r="32" spans="1:34" s="1" customFormat="1" ht="22.15" x14ac:dyDescent="1.1499999999999999">
      <c r="A32" s="9"/>
      <c r="B32" s="11" t="s">
        <v>121</v>
      </c>
      <c r="C32" s="11" t="str">
        <f>_xlfn.XLOOKUP($B32,FD_Lists!$B$4:$B$25,FD_Lists!C$4:C$25)</f>
        <v>Affinity Water</v>
      </c>
      <c r="D32" s="11" t="str">
        <f>_xlfn.XLOOKUP($B32,FD_Lists!$B$4:$B$25,FD_Lists!D$4:D$25)</f>
        <v>England</v>
      </c>
      <c r="E32" s="11" t="str">
        <f>_xlfn.XLOOKUP($B32,FD_Lists!$B$4:$B$25,FD_Lists!E$4:E$25)</f>
        <v>Company</v>
      </c>
      <c r="F32" s="11" t="str">
        <f>_xlfn.XLOOKUP($B32,FD_Lists!$B$4:$B$25,FD_Lists!F$4:F$25)</f>
        <v>WoC</v>
      </c>
      <c r="G32" s="12" t="s">
        <v>118</v>
      </c>
      <c r="H32" s="13" t="s">
        <v>79</v>
      </c>
      <c r="I32" s="13" t="str">
        <f t="shared" si="1"/>
        <v>AFWOUT2_17_PR24</v>
      </c>
      <c r="J32" s="13" t="str">
        <f>VLOOKUP(H32, FD_Lists!$D$78:$I$110, 2, FALSE)</f>
        <v>Base</v>
      </c>
      <c r="K32" s="13" t="str">
        <f>VLOOKUP(H32, FD_Lists!$D$78:$I$110, 3, FALSE)</f>
        <v>Company view (DD)</v>
      </c>
      <c r="L32" s="13" t="s">
        <v>119</v>
      </c>
      <c r="M32" s="14" t="str">
        <f>VLOOKUP($H32, FD_Lists!$D$78:$I$110, 4, FALSE)</f>
        <v>Average spills per overflow - with unmonitored adjustment</v>
      </c>
      <c r="N32" s="14" t="str">
        <f>VLOOKUP($H32, FD_Lists!$D$78:$I$110, 5, FALSE)</f>
        <v>Number</v>
      </c>
      <c r="O32" s="14">
        <f>VLOOKUP($H32, FD_Lists!$D$78:$I$110, 6, FALSE)</f>
        <v>2</v>
      </c>
      <c r="P32" s="99" t="str">
        <f>IFERROR(ROUND(INDEX(F_Inputs!$A$2:$AE$92, MATCH(F_Inputs_Formatted!$B32&amp;F_Inputs_Formatted!$H32,F_Inputs!$AE$2:$AE$92,0),MATCH(F_Inputs_Formatted!P$4,F_Inputs!$A$2:$AE$2,0)),$O32),"-")</f>
        <v>-</v>
      </c>
      <c r="Q32" s="99" t="str">
        <f>IFERROR(ROUND(INDEX(F_Inputs!$A$2:$AE$92, MATCH(F_Inputs_Formatted!$B32&amp;F_Inputs_Formatted!$H32,F_Inputs!$AE$2:$AE$92,0),MATCH(F_Inputs_Formatted!Q$4,F_Inputs!$A$2:$AE$2,0)),$O32),"-")</f>
        <v>-</v>
      </c>
      <c r="R32" s="99" t="str">
        <f>IFERROR(ROUND(INDEX(F_Inputs!$A$2:$AE$92, MATCH(F_Inputs_Formatted!$B32&amp;F_Inputs_Formatted!$H32,F_Inputs!$AE$2:$AE$92,0),MATCH(F_Inputs_Formatted!R$4,F_Inputs!$A$2:$AE$2,0)),$O32),"-")</f>
        <v>-</v>
      </c>
      <c r="S32" s="99" t="str">
        <f>IFERROR(ROUND(INDEX(F_Inputs!$A$2:$AE$92, MATCH(F_Inputs_Formatted!$B32&amp;F_Inputs_Formatted!$H32,F_Inputs!$AE$2:$AE$92,0),MATCH(F_Inputs_Formatted!S$4,F_Inputs!$A$2:$AE$2,0)),$O32),"-")</f>
        <v>-</v>
      </c>
      <c r="T32" s="99" t="str">
        <f>IFERROR(ROUND(INDEX(F_Inputs!$A$2:$AE$92, MATCH(F_Inputs_Formatted!$B32&amp;F_Inputs_Formatted!$H32,F_Inputs!$AE$2:$AE$92,0),MATCH(F_Inputs_Formatted!T$4,F_Inputs!$A$2:$AE$2,0)),$O32),"-")</f>
        <v>-</v>
      </c>
      <c r="U32" s="99" t="str">
        <f>IFERROR(ROUND(INDEX(F_Inputs!$A$2:$AE$92, MATCH(F_Inputs_Formatted!$B32&amp;F_Inputs_Formatted!$H32,F_Inputs!$AE$2:$AE$92,0),MATCH(F_Inputs_Formatted!U$4,F_Inputs!$A$2:$AE$2,0)),$O32),"-")</f>
        <v>-</v>
      </c>
      <c r="V32" s="99" t="str">
        <f>IFERROR(ROUND(INDEX(F_Inputs!$A$2:$AE$92, MATCH(F_Inputs_Formatted!$B32&amp;F_Inputs_Formatted!$H32,F_Inputs!$AE$2:$AE$92,0),MATCH(F_Inputs_Formatted!V$4,F_Inputs!$A$2:$AE$2,0)),$O32),"-")</f>
        <v>-</v>
      </c>
      <c r="W32" s="99" t="str">
        <f>IFERROR(ROUND(INDEX(F_Inputs!$A$2:$AE$92, MATCH(F_Inputs_Formatted!$B32&amp;F_Inputs_Formatted!$H32,F_Inputs!$AE$2:$AE$92,0),MATCH(F_Inputs_Formatted!W$4,F_Inputs!$A$2:$AE$2,0)),$O32),"-")</f>
        <v>-</v>
      </c>
      <c r="X32" s="99" t="str">
        <f>IFERROR(ROUND(INDEX(F_Inputs!$A$2:$AE$92, MATCH(F_Inputs_Formatted!$B32&amp;F_Inputs_Formatted!$H32,F_Inputs!$AE$2:$AE$92,0),MATCH(F_Inputs_Formatted!X$4,F_Inputs!$A$2:$AE$2,0)),$O32),"-")</f>
        <v>-</v>
      </c>
      <c r="Y32" s="99" t="str">
        <f>IFERROR(ROUND(INDEX(F_Inputs!$A$2:$AE$92, MATCH(F_Inputs_Formatted!$B32&amp;F_Inputs_Formatted!$H32,F_Inputs!$AE$2:$AE$92,0),MATCH(F_Inputs_Formatted!Y$4,F_Inputs!$A$2:$AE$2,0)),$O32),"-")</f>
        <v>-</v>
      </c>
      <c r="Z32" s="99" t="str">
        <f>IFERROR(ROUND(INDEX(F_Inputs!$A$2:$AE$92, MATCH(F_Inputs_Formatted!$B32&amp;F_Inputs_Formatted!$H32,F_Inputs!$AE$2:$AE$92,0),MATCH(F_Inputs_Formatted!Z$4,F_Inputs!$A$2:$AE$2,0)),$O32),"-")</f>
        <v>-</v>
      </c>
      <c r="AA32" s="99" t="str">
        <f>IFERROR(ROUND(INDEX(F_Inputs!$A$2:$AE$92, MATCH(F_Inputs_Formatted!$B32&amp;F_Inputs_Formatted!$H32,F_Inputs!$AE$2:$AE$92,0),MATCH(F_Inputs_Formatted!AA$4,F_Inputs!$A$2:$AE$2,0)),$O32),"-")</f>
        <v>-</v>
      </c>
      <c r="AB32" s="99" t="str">
        <f>IFERROR(ROUND(INDEX(F_Inputs!$A$2:$AE$92, MATCH(F_Inputs_Formatted!$B32&amp;F_Inputs_Formatted!$H32,F_Inputs!$AE$2:$AE$92,0),MATCH(F_Inputs_Formatted!AB$4,F_Inputs!$A$2:$AE$2,0)),$O32),"-")</f>
        <v>-</v>
      </c>
      <c r="AC32" s="99" t="str">
        <f>IFERROR(ROUND(INDEX(F_Inputs!$A$2:$AE$92, MATCH(F_Inputs_Formatted!$B32&amp;F_Inputs_Formatted!$H32,F_Inputs!$AE$2:$AE$92,0),MATCH(F_Inputs_Formatted!AC$4,F_Inputs!$A$2:$AE$2,0)),$O32),"-")</f>
        <v>-</v>
      </c>
      <c r="AD32" s="99" t="str">
        <f>IFERROR(ROUND(INDEX(F_Inputs!$A$2:$AE$92, MATCH(F_Inputs_Formatted!$B32&amp;F_Inputs_Formatted!$H32,F_Inputs!$AE$2:$AE$92,0),MATCH(F_Inputs_Formatted!AD$4,F_Inputs!$A$2:$AE$2,0)),$O32),"-")</f>
        <v>-</v>
      </c>
      <c r="AE32" s="99" t="str">
        <f>IFERROR(ROUND(INDEX(F_Inputs!$A$2:$AE$92, MATCH(F_Inputs_Formatted!$B32&amp;F_Inputs_Formatted!$H32,F_Inputs!$AE$2:$AE$92,0),MATCH(F_Inputs_Formatted!AE$4,F_Inputs!$A$2:$AE$2,0)),$O32),"-")</f>
        <v>-</v>
      </c>
      <c r="AF32" s="99" t="str">
        <f>IFERROR(ROUND(INDEX(F_Inputs!$A$2:$AE$92, MATCH(F_Inputs_Formatted!$B32&amp;F_Inputs_Formatted!$H32,F_Inputs!$AE$2:$AE$92,0),MATCH(F_Inputs_Formatted!AF$4,F_Inputs!$A$2:$AE$2,0)),$O32),"-")</f>
        <v>-</v>
      </c>
      <c r="AG32" s="99" t="str">
        <f>IFERROR(ROUND(INDEX(F_Inputs!$A$2:$AE$92, MATCH(F_Inputs_Formatted!$B32&amp;F_Inputs_Formatted!$H32,F_Inputs!$AE$2:$AE$92,0),MATCH(F_Inputs_Formatted!AG$4,F_Inputs!$A$2:$AE$2,0)),$O32),"-")</f>
        <v>-</v>
      </c>
      <c r="AH32" s="99" t="str">
        <f>IFERROR(ROUND(INDEX(F_Inputs!$A$2:$AE$92, MATCH(F_Inputs_Formatted!$B32&amp;F_Inputs_Formatted!$H32,F_Inputs!$AE$2:$AE$92,0),MATCH(F_Inputs_Formatted!AH$4,F_Inputs!$A$2:$AE$2,0)),$O32),"-")</f>
        <v>-</v>
      </c>
    </row>
    <row r="33" spans="1:34" s="1" customFormat="1" ht="22.15" x14ac:dyDescent="1.1499999999999999">
      <c r="A33" s="17"/>
      <c r="B33" s="11" t="s">
        <v>122</v>
      </c>
      <c r="C33" s="11" t="str">
        <f>_xlfn.XLOOKUP($B33,FD_Lists!$B$4:$B$25,FD_Lists!C$4:C$25)</f>
        <v>Portsmouth Water</v>
      </c>
      <c r="D33" s="11" t="str">
        <f>_xlfn.XLOOKUP($B33,FD_Lists!$B$4:$B$25,FD_Lists!D$4:D$25)</f>
        <v>England</v>
      </c>
      <c r="E33" s="11" t="str">
        <f>_xlfn.XLOOKUP($B33,FD_Lists!$B$4:$B$25,FD_Lists!E$4:E$25)</f>
        <v>Company</v>
      </c>
      <c r="F33" s="11" t="str">
        <f>_xlfn.XLOOKUP($B33,FD_Lists!$B$4:$B$25,FD_Lists!F$4:F$25)</f>
        <v>WoC</v>
      </c>
      <c r="G33" s="12" t="s">
        <v>118</v>
      </c>
      <c r="H33" s="13" t="s">
        <v>79</v>
      </c>
      <c r="I33" s="13" t="str">
        <f t="shared" si="1"/>
        <v>PRTOUT2_17_PR24</v>
      </c>
      <c r="J33" s="13" t="str">
        <f>VLOOKUP(H33, FD_Lists!$D$78:$I$110, 2, FALSE)</f>
        <v>Base</v>
      </c>
      <c r="K33" s="13" t="str">
        <f>VLOOKUP(H33, FD_Lists!$D$78:$I$110, 3, FALSE)</f>
        <v>Company view (DD)</v>
      </c>
      <c r="L33" s="13" t="s">
        <v>119</v>
      </c>
      <c r="M33" s="14" t="str">
        <f>VLOOKUP($H33, FD_Lists!$D$78:$I$110, 4, FALSE)</f>
        <v>Average spills per overflow - with unmonitored adjustment</v>
      </c>
      <c r="N33" s="14" t="str">
        <f>VLOOKUP($H33, FD_Lists!$D$78:$I$110, 5, FALSE)</f>
        <v>Number</v>
      </c>
      <c r="O33" s="14">
        <f>VLOOKUP($H33, FD_Lists!$D$78:$I$110, 6, FALSE)</f>
        <v>2</v>
      </c>
      <c r="P33" s="99" t="str">
        <f>IFERROR(ROUND(INDEX(F_Inputs!$A$2:$AE$92, MATCH(F_Inputs_Formatted!$B33&amp;F_Inputs_Formatted!$H33,F_Inputs!$AE$2:$AE$92,0),MATCH(F_Inputs_Formatted!P$4,F_Inputs!$A$2:$AE$2,0)),$O33),"-")</f>
        <v>-</v>
      </c>
      <c r="Q33" s="99" t="str">
        <f>IFERROR(ROUND(INDEX(F_Inputs!$A$2:$AE$92, MATCH(F_Inputs_Formatted!$B33&amp;F_Inputs_Formatted!$H33,F_Inputs!$AE$2:$AE$92,0),MATCH(F_Inputs_Formatted!Q$4,F_Inputs!$A$2:$AE$2,0)),$O33),"-")</f>
        <v>-</v>
      </c>
      <c r="R33" s="99" t="str">
        <f>IFERROR(ROUND(INDEX(F_Inputs!$A$2:$AE$92, MATCH(F_Inputs_Formatted!$B33&amp;F_Inputs_Formatted!$H33,F_Inputs!$AE$2:$AE$92,0),MATCH(F_Inputs_Formatted!R$4,F_Inputs!$A$2:$AE$2,0)),$O33),"-")</f>
        <v>-</v>
      </c>
      <c r="S33" s="99" t="str">
        <f>IFERROR(ROUND(INDEX(F_Inputs!$A$2:$AE$92, MATCH(F_Inputs_Formatted!$B33&amp;F_Inputs_Formatted!$H33,F_Inputs!$AE$2:$AE$92,0),MATCH(F_Inputs_Formatted!S$4,F_Inputs!$A$2:$AE$2,0)),$O33),"-")</f>
        <v>-</v>
      </c>
      <c r="T33" s="99" t="str">
        <f>IFERROR(ROUND(INDEX(F_Inputs!$A$2:$AE$92, MATCH(F_Inputs_Formatted!$B33&amp;F_Inputs_Formatted!$H33,F_Inputs!$AE$2:$AE$92,0),MATCH(F_Inputs_Formatted!T$4,F_Inputs!$A$2:$AE$2,0)),$O33),"-")</f>
        <v>-</v>
      </c>
      <c r="U33" s="99" t="str">
        <f>IFERROR(ROUND(INDEX(F_Inputs!$A$2:$AE$92, MATCH(F_Inputs_Formatted!$B33&amp;F_Inputs_Formatted!$H33,F_Inputs!$AE$2:$AE$92,0),MATCH(F_Inputs_Formatted!U$4,F_Inputs!$A$2:$AE$2,0)),$O33),"-")</f>
        <v>-</v>
      </c>
      <c r="V33" s="99" t="str">
        <f>IFERROR(ROUND(INDEX(F_Inputs!$A$2:$AE$92, MATCH(F_Inputs_Formatted!$B33&amp;F_Inputs_Formatted!$H33,F_Inputs!$AE$2:$AE$92,0),MATCH(F_Inputs_Formatted!V$4,F_Inputs!$A$2:$AE$2,0)),$O33),"-")</f>
        <v>-</v>
      </c>
      <c r="W33" s="99" t="str">
        <f>IFERROR(ROUND(INDEX(F_Inputs!$A$2:$AE$92, MATCH(F_Inputs_Formatted!$B33&amp;F_Inputs_Formatted!$H33,F_Inputs!$AE$2:$AE$92,0),MATCH(F_Inputs_Formatted!W$4,F_Inputs!$A$2:$AE$2,0)),$O33),"-")</f>
        <v>-</v>
      </c>
      <c r="X33" s="99" t="str">
        <f>IFERROR(ROUND(INDEX(F_Inputs!$A$2:$AE$92, MATCH(F_Inputs_Formatted!$B33&amp;F_Inputs_Formatted!$H33,F_Inputs!$AE$2:$AE$92,0),MATCH(F_Inputs_Formatted!X$4,F_Inputs!$A$2:$AE$2,0)),$O33),"-")</f>
        <v>-</v>
      </c>
      <c r="Y33" s="99" t="str">
        <f>IFERROR(ROUND(INDEX(F_Inputs!$A$2:$AE$92, MATCH(F_Inputs_Formatted!$B33&amp;F_Inputs_Formatted!$H33,F_Inputs!$AE$2:$AE$92,0),MATCH(F_Inputs_Formatted!Y$4,F_Inputs!$A$2:$AE$2,0)),$O33),"-")</f>
        <v>-</v>
      </c>
      <c r="Z33" s="99" t="str">
        <f>IFERROR(ROUND(INDEX(F_Inputs!$A$2:$AE$92, MATCH(F_Inputs_Formatted!$B33&amp;F_Inputs_Formatted!$H33,F_Inputs!$AE$2:$AE$92,0),MATCH(F_Inputs_Formatted!Z$4,F_Inputs!$A$2:$AE$2,0)),$O33),"-")</f>
        <v>-</v>
      </c>
      <c r="AA33" s="99" t="str">
        <f>IFERROR(ROUND(INDEX(F_Inputs!$A$2:$AE$92, MATCH(F_Inputs_Formatted!$B33&amp;F_Inputs_Formatted!$H33,F_Inputs!$AE$2:$AE$92,0),MATCH(F_Inputs_Formatted!AA$4,F_Inputs!$A$2:$AE$2,0)),$O33),"-")</f>
        <v>-</v>
      </c>
      <c r="AB33" s="99" t="str">
        <f>IFERROR(ROUND(INDEX(F_Inputs!$A$2:$AE$92, MATCH(F_Inputs_Formatted!$B33&amp;F_Inputs_Formatted!$H33,F_Inputs!$AE$2:$AE$92,0),MATCH(F_Inputs_Formatted!AB$4,F_Inputs!$A$2:$AE$2,0)),$O33),"-")</f>
        <v>-</v>
      </c>
      <c r="AC33" s="99" t="str">
        <f>IFERROR(ROUND(INDEX(F_Inputs!$A$2:$AE$92, MATCH(F_Inputs_Formatted!$B33&amp;F_Inputs_Formatted!$H33,F_Inputs!$AE$2:$AE$92,0),MATCH(F_Inputs_Formatted!AC$4,F_Inputs!$A$2:$AE$2,0)),$O33),"-")</f>
        <v>-</v>
      </c>
      <c r="AD33" s="99" t="str">
        <f>IFERROR(ROUND(INDEX(F_Inputs!$A$2:$AE$92, MATCH(F_Inputs_Formatted!$B33&amp;F_Inputs_Formatted!$H33,F_Inputs!$AE$2:$AE$92,0),MATCH(F_Inputs_Formatted!AD$4,F_Inputs!$A$2:$AE$2,0)),$O33),"-")</f>
        <v>-</v>
      </c>
      <c r="AE33" s="99" t="str">
        <f>IFERROR(ROUND(INDEX(F_Inputs!$A$2:$AE$92, MATCH(F_Inputs_Formatted!$B33&amp;F_Inputs_Formatted!$H33,F_Inputs!$AE$2:$AE$92,0),MATCH(F_Inputs_Formatted!AE$4,F_Inputs!$A$2:$AE$2,0)),$O33),"-")</f>
        <v>-</v>
      </c>
      <c r="AF33" s="99" t="str">
        <f>IFERROR(ROUND(INDEX(F_Inputs!$A$2:$AE$92, MATCH(F_Inputs_Formatted!$B33&amp;F_Inputs_Formatted!$H33,F_Inputs!$AE$2:$AE$92,0),MATCH(F_Inputs_Formatted!AF$4,F_Inputs!$A$2:$AE$2,0)),$O33),"-")</f>
        <v>-</v>
      </c>
      <c r="AG33" s="99" t="str">
        <f>IFERROR(ROUND(INDEX(F_Inputs!$A$2:$AE$92, MATCH(F_Inputs_Formatted!$B33&amp;F_Inputs_Formatted!$H33,F_Inputs!$AE$2:$AE$92,0),MATCH(F_Inputs_Formatted!AG$4,F_Inputs!$A$2:$AE$2,0)),$O33),"-")</f>
        <v>-</v>
      </c>
      <c r="AH33" s="99" t="str">
        <f>IFERROR(ROUND(INDEX(F_Inputs!$A$2:$AE$92, MATCH(F_Inputs_Formatted!$B33&amp;F_Inputs_Formatted!$H33,F_Inputs!$AE$2:$AE$92,0),MATCH(F_Inputs_Formatted!AH$4,F_Inputs!$A$2:$AE$2,0)),$O33),"-")</f>
        <v>-</v>
      </c>
    </row>
    <row r="34" spans="1:34" s="1" customFormat="1" ht="22.15" x14ac:dyDescent="1.1499999999999999">
      <c r="A34" s="9"/>
      <c r="B34" s="11" t="s">
        <v>123</v>
      </c>
      <c r="C34" s="11" t="str">
        <f>_xlfn.XLOOKUP($B34,FD_Lists!$B$4:$B$25,FD_Lists!C$4:C$25)</f>
        <v>South East Water</v>
      </c>
      <c r="D34" s="11" t="str">
        <f>_xlfn.XLOOKUP($B34,FD_Lists!$B$4:$B$25,FD_Lists!D$4:D$25)</f>
        <v>England</v>
      </c>
      <c r="E34" s="11" t="str">
        <f>_xlfn.XLOOKUP($B34,FD_Lists!$B$4:$B$25,FD_Lists!E$4:E$25)</f>
        <v>Company</v>
      </c>
      <c r="F34" s="11" t="str">
        <f>_xlfn.XLOOKUP($B34,FD_Lists!$B$4:$B$25,FD_Lists!F$4:F$25)</f>
        <v>WoC</v>
      </c>
      <c r="G34" s="12" t="s">
        <v>118</v>
      </c>
      <c r="H34" s="13" t="s">
        <v>79</v>
      </c>
      <c r="I34" s="13" t="str">
        <f t="shared" si="1"/>
        <v>SEWOUT2_17_PR24</v>
      </c>
      <c r="J34" s="13" t="str">
        <f>VLOOKUP(H34, FD_Lists!$D$78:$I$110, 2, FALSE)</f>
        <v>Base</v>
      </c>
      <c r="K34" s="13" t="str">
        <f>VLOOKUP(H34, FD_Lists!$D$78:$I$110, 3, FALSE)</f>
        <v>Company view (DD)</v>
      </c>
      <c r="L34" s="13" t="s">
        <v>119</v>
      </c>
      <c r="M34" s="14" t="str">
        <f>VLOOKUP($H34, FD_Lists!$D$78:$I$110, 4, FALSE)</f>
        <v>Average spills per overflow - with unmonitored adjustment</v>
      </c>
      <c r="N34" s="14" t="str">
        <f>VLOOKUP($H34, FD_Lists!$D$78:$I$110, 5, FALSE)</f>
        <v>Number</v>
      </c>
      <c r="O34" s="14">
        <f>VLOOKUP($H34, FD_Lists!$D$78:$I$110, 6, FALSE)</f>
        <v>2</v>
      </c>
      <c r="P34" s="99" t="str">
        <f>IFERROR(ROUND(INDEX(F_Inputs!$A$2:$AE$92, MATCH(F_Inputs_Formatted!$B34&amp;F_Inputs_Formatted!$H34,F_Inputs!$AE$2:$AE$92,0),MATCH(F_Inputs_Formatted!P$4,F_Inputs!$A$2:$AE$2,0)),$O34),"-")</f>
        <v>-</v>
      </c>
      <c r="Q34" s="99" t="str">
        <f>IFERROR(ROUND(INDEX(F_Inputs!$A$2:$AE$92, MATCH(F_Inputs_Formatted!$B34&amp;F_Inputs_Formatted!$H34,F_Inputs!$AE$2:$AE$92,0),MATCH(F_Inputs_Formatted!Q$4,F_Inputs!$A$2:$AE$2,0)),$O34),"-")</f>
        <v>-</v>
      </c>
      <c r="R34" s="99" t="str">
        <f>IFERROR(ROUND(INDEX(F_Inputs!$A$2:$AE$92, MATCH(F_Inputs_Formatted!$B34&amp;F_Inputs_Formatted!$H34,F_Inputs!$AE$2:$AE$92,0),MATCH(F_Inputs_Formatted!R$4,F_Inputs!$A$2:$AE$2,0)),$O34),"-")</f>
        <v>-</v>
      </c>
      <c r="S34" s="99" t="str">
        <f>IFERROR(ROUND(INDEX(F_Inputs!$A$2:$AE$92, MATCH(F_Inputs_Formatted!$B34&amp;F_Inputs_Formatted!$H34,F_Inputs!$AE$2:$AE$92,0),MATCH(F_Inputs_Formatted!S$4,F_Inputs!$A$2:$AE$2,0)),$O34),"-")</f>
        <v>-</v>
      </c>
      <c r="T34" s="99" t="str">
        <f>IFERROR(ROUND(INDEX(F_Inputs!$A$2:$AE$92, MATCH(F_Inputs_Formatted!$B34&amp;F_Inputs_Formatted!$H34,F_Inputs!$AE$2:$AE$92,0),MATCH(F_Inputs_Formatted!T$4,F_Inputs!$A$2:$AE$2,0)),$O34),"-")</f>
        <v>-</v>
      </c>
      <c r="U34" s="99" t="str">
        <f>IFERROR(ROUND(INDEX(F_Inputs!$A$2:$AE$92, MATCH(F_Inputs_Formatted!$B34&amp;F_Inputs_Formatted!$H34,F_Inputs!$AE$2:$AE$92,0),MATCH(F_Inputs_Formatted!U$4,F_Inputs!$A$2:$AE$2,0)),$O34),"-")</f>
        <v>-</v>
      </c>
      <c r="V34" s="99" t="str">
        <f>IFERROR(ROUND(INDEX(F_Inputs!$A$2:$AE$92, MATCH(F_Inputs_Formatted!$B34&amp;F_Inputs_Formatted!$H34,F_Inputs!$AE$2:$AE$92,0),MATCH(F_Inputs_Formatted!V$4,F_Inputs!$A$2:$AE$2,0)),$O34),"-")</f>
        <v>-</v>
      </c>
      <c r="W34" s="99" t="str">
        <f>IFERROR(ROUND(INDEX(F_Inputs!$A$2:$AE$92, MATCH(F_Inputs_Formatted!$B34&amp;F_Inputs_Formatted!$H34,F_Inputs!$AE$2:$AE$92,0),MATCH(F_Inputs_Formatted!W$4,F_Inputs!$A$2:$AE$2,0)),$O34),"-")</f>
        <v>-</v>
      </c>
      <c r="X34" s="99" t="str">
        <f>IFERROR(ROUND(INDEX(F_Inputs!$A$2:$AE$92, MATCH(F_Inputs_Formatted!$B34&amp;F_Inputs_Formatted!$H34,F_Inputs!$AE$2:$AE$92,0),MATCH(F_Inputs_Formatted!X$4,F_Inputs!$A$2:$AE$2,0)),$O34),"-")</f>
        <v>-</v>
      </c>
      <c r="Y34" s="99" t="str">
        <f>IFERROR(ROUND(INDEX(F_Inputs!$A$2:$AE$92, MATCH(F_Inputs_Formatted!$B34&amp;F_Inputs_Formatted!$H34,F_Inputs!$AE$2:$AE$92,0),MATCH(F_Inputs_Formatted!Y$4,F_Inputs!$A$2:$AE$2,0)),$O34),"-")</f>
        <v>-</v>
      </c>
      <c r="Z34" s="99" t="str">
        <f>IFERROR(ROUND(INDEX(F_Inputs!$A$2:$AE$92, MATCH(F_Inputs_Formatted!$B34&amp;F_Inputs_Formatted!$H34,F_Inputs!$AE$2:$AE$92,0),MATCH(F_Inputs_Formatted!Z$4,F_Inputs!$A$2:$AE$2,0)),$O34),"-")</f>
        <v>-</v>
      </c>
      <c r="AA34" s="99" t="str">
        <f>IFERROR(ROUND(INDEX(F_Inputs!$A$2:$AE$92, MATCH(F_Inputs_Formatted!$B34&amp;F_Inputs_Formatted!$H34,F_Inputs!$AE$2:$AE$92,0),MATCH(F_Inputs_Formatted!AA$4,F_Inputs!$A$2:$AE$2,0)),$O34),"-")</f>
        <v>-</v>
      </c>
      <c r="AB34" s="99" t="str">
        <f>IFERROR(ROUND(INDEX(F_Inputs!$A$2:$AE$92, MATCH(F_Inputs_Formatted!$B34&amp;F_Inputs_Formatted!$H34,F_Inputs!$AE$2:$AE$92,0),MATCH(F_Inputs_Formatted!AB$4,F_Inputs!$A$2:$AE$2,0)),$O34),"-")</f>
        <v>-</v>
      </c>
      <c r="AC34" s="99" t="str">
        <f>IFERROR(ROUND(INDEX(F_Inputs!$A$2:$AE$92, MATCH(F_Inputs_Formatted!$B34&amp;F_Inputs_Formatted!$H34,F_Inputs!$AE$2:$AE$92,0),MATCH(F_Inputs_Formatted!AC$4,F_Inputs!$A$2:$AE$2,0)),$O34),"-")</f>
        <v>-</v>
      </c>
      <c r="AD34" s="99" t="str">
        <f>IFERROR(ROUND(INDEX(F_Inputs!$A$2:$AE$92, MATCH(F_Inputs_Formatted!$B34&amp;F_Inputs_Formatted!$H34,F_Inputs!$AE$2:$AE$92,0),MATCH(F_Inputs_Formatted!AD$4,F_Inputs!$A$2:$AE$2,0)),$O34),"-")</f>
        <v>-</v>
      </c>
      <c r="AE34" s="99" t="str">
        <f>IFERROR(ROUND(INDEX(F_Inputs!$A$2:$AE$92, MATCH(F_Inputs_Formatted!$B34&amp;F_Inputs_Formatted!$H34,F_Inputs!$AE$2:$AE$92,0),MATCH(F_Inputs_Formatted!AE$4,F_Inputs!$A$2:$AE$2,0)),$O34),"-")</f>
        <v>-</v>
      </c>
      <c r="AF34" s="99" t="str">
        <f>IFERROR(ROUND(INDEX(F_Inputs!$A$2:$AE$92, MATCH(F_Inputs_Formatted!$B34&amp;F_Inputs_Formatted!$H34,F_Inputs!$AE$2:$AE$92,0),MATCH(F_Inputs_Formatted!AF$4,F_Inputs!$A$2:$AE$2,0)),$O34),"-")</f>
        <v>-</v>
      </c>
      <c r="AG34" s="99" t="str">
        <f>IFERROR(ROUND(INDEX(F_Inputs!$A$2:$AE$92, MATCH(F_Inputs_Formatted!$B34&amp;F_Inputs_Formatted!$H34,F_Inputs!$AE$2:$AE$92,0),MATCH(F_Inputs_Formatted!AG$4,F_Inputs!$A$2:$AE$2,0)),$O34),"-")</f>
        <v>-</v>
      </c>
      <c r="AH34" s="99" t="str">
        <f>IFERROR(ROUND(INDEX(F_Inputs!$A$2:$AE$92, MATCH(F_Inputs_Formatted!$B34&amp;F_Inputs_Formatted!$H34,F_Inputs!$AE$2:$AE$92,0),MATCH(F_Inputs_Formatted!AH$4,F_Inputs!$A$2:$AE$2,0)),$O34),"-")</f>
        <v>-</v>
      </c>
    </row>
    <row r="35" spans="1:34" s="1" customFormat="1" ht="22.15" x14ac:dyDescent="1.1499999999999999">
      <c r="A35" s="9"/>
      <c r="B35" s="11" t="s">
        <v>124</v>
      </c>
      <c r="C35" s="11" t="str">
        <f>_xlfn.XLOOKUP($B35,FD_Lists!$B$4:$B$25,FD_Lists!C$4:C$25)</f>
        <v>South Staffordshire Water</v>
      </c>
      <c r="D35" s="11" t="str">
        <f>_xlfn.XLOOKUP($B35,FD_Lists!$B$4:$B$25,FD_Lists!D$4:D$25)</f>
        <v>England</v>
      </c>
      <c r="E35" s="11" t="str">
        <f>_xlfn.XLOOKUP($B35,FD_Lists!$B$4:$B$25,FD_Lists!E$4:E$25)</f>
        <v>Company</v>
      </c>
      <c r="F35" s="11" t="str">
        <f>_xlfn.XLOOKUP($B35,FD_Lists!$B$4:$B$25,FD_Lists!F$4:F$25)</f>
        <v>WoC</v>
      </c>
      <c r="G35" s="12" t="s">
        <v>118</v>
      </c>
      <c r="H35" s="13" t="s">
        <v>79</v>
      </c>
      <c r="I35" s="13" t="str">
        <f t="shared" si="1"/>
        <v>SSCOUT2_17_PR24</v>
      </c>
      <c r="J35" s="13" t="str">
        <f>VLOOKUP(H35, FD_Lists!$D$78:$I$110, 2, FALSE)</f>
        <v>Base</v>
      </c>
      <c r="K35" s="13" t="str">
        <f>VLOOKUP(H35, FD_Lists!$D$78:$I$110, 3, FALSE)</f>
        <v>Company view (DD)</v>
      </c>
      <c r="L35" s="13" t="s">
        <v>119</v>
      </c>
      <c r="M35" s="14" t="str">
        <f>VLOOKUP($H35, FD_Lists!$D$78:$I$110, 4, FALSE)</f>
        <v>Average spills per overflow - with unmonitored adjustment</v>
      </c>
      <c r="N35" s="14" t="str">
        <f>VLOOKUP($H35, FD_Lists!$D$78:$I$110, 5, FALSE)</f>
        <v>Number</v>
      </c>
      <c r="O35" s="14">
        <f>VLOOKUP($H35, FD_Lists!$D$78:$I$110, 6, FALSE)</f>
        <v>2</v>
      </c>
      <c r="P35" s="99" t="str">
        <f>IFERROR(ROUND(INDEX(F_Inputs!$A$2:$AE$92, MATCH(F_Inputs_Formatted!$B35&amp;F_Inputs_Formatted!$H35,F_Inputs!$AE$2:$AE$92,0),MATCH(F_Inputs_Formatted!P$4,F_Inputs!$A$2:$AE$2,0)),$O35),"-")</f>
        <v>-</v>
      </c>
      <c r="Q35" s="99" t="str">
        <f>IFERROR(ROUND(INDEX(F_Inputs!$A$2:$AE$92, MATCH(F_Inputs_Formatted!$B35&amp;F_Inputs_Formatted!$H35,F_Inputs!$AE$2:$AE$92,0),MATCH(F_Inputs_Formatted!Q$4,F_Inputs!$A$2:$AE$2,0)),$O35),"-")</f>
        <v>-</v>
      </c>
      <c r="R35" s="99" t="str">
        <f>IFERROR(ROUND(INDEX(F_Inputs!$A$2:$AE$92, MATCH(F_Inputs_Formatted!$B35&amp;F_Inputs_Formatted!$H35,F_Inputs!$AE$2:$AE$92,0),MATCH(F_Inputs_Formatted!R$4,F_Inputs!$A$2:$AE$2,0)),$O35),"-")</f>
        <v>-</v>
      </c>
      <c r="S35" s="99" t="str">
        <f>IFERROR(ROUND(INDEX(F_Inputs!$A$2:$AE$92, MATCH(F_Inputs_Formatted!$B35&amp;F_Inputs_Formatted!$H35,F_Inputs!$AE$2:$AE$92,0),MATCH(F_Inputs_Formatted!S$4,F_Inputs!$A$2:$AE$2,0)),$O35),"-")</f>
        <v>-</v>
      </c>
      <c r="T35" s="99" t="str">
        <f>IFERROR(ROUND(INDEX(F_Inputs!$A$2:$AE$92, MATCH(F_Inputs_Formatted!$B35&amp;F_Inputs_Formatted!$H35,F_Inputs!$AE$2:$AE$92,0),MATCH(F_Inputs_Formatted!T$4,F_Inputs!$A$2:$AE$2,0)),$O35),"-")</f>
        <v>-</v>
      </c>
      <c r="U35" s="99" t="str">
        <f>IFERROR(ROUND(INDEX(F_Inputs!$A$2:$AE$92, MATCH(F_Inputs_Formatted!$B35&amp;F_Inputs_Formatted!$H35,F_Inputs!$AE$2:$AE$92,0),MATCH(F_Inputs_Formatted!U$4,F_Inputs!$A$2:$AE$2,0)),$O35),"-")</f>
        <v>-</v>
      </c>
      <c r="V35" s="99" t="str">
        <f>IFERROR(ROUND(INDEX(F_Inputs!$A$2:$AE$92, MATCH(F_Inputs_Formatted!$B35&amp;F_Inputs_Formatted!$H35,F_Inputs!$AE$2:$AE$92,0),MATCH(F_Inputs_Formatted!V$4,F_Inputs!$A$2:$AE$2,0)),$O35),"-")</f>
        <v>-</v>
      </c>
      <c r="W35" s="99" t="str">
        <f>IFERROR(ROUND(INDEX(F_Inputs!$A$2:$AE$92, MATCH(F_Inputs_Formatted!$B35&amp;F_Inputs_Formatted!$H35,F_Inputs!$AE$2:$AE$92,0),MATCH(F_Inputs_Formatted!W$4,F_Inputs!$A$2:$AE$2,0)),$O35),"-")</f>
        <v>-</v>
      </c>
      <c r="X35" s="99" t="str">
        <f>IFERROR(ROUND(INDEX(F_Inputs!$A$2:$AE$92, MATCH(F_Inputs_Formatted!$B35&amp;F_Inputs_Formatted!$H35,F_Inputs!$AE$2:$AE$92,0),MATCH(F_Inputs_Formatted!X$4,F_Inputs!$A$2:$AE$2,0)),$O35),"-")</f>
        <v>-</v>
      </c>
      <c r="Y35" s="99" t="str">
        <f>IFERROR(ROUND(INDEX(F_Inputs!$A$2:$AE$92, MATCH(F_Inputs_Formatted!$B35&amp;F_Inputs_Formatted!$H35,F_Inputs!$AE$2:$AE$92,0),MATCH(F_Inputs_Formatted!Y$4,F_Inputs!$A$2:$AE$2,0)),$O35),"-")</f>
        <v>-</v>
      </c>
      <c r="Z35" s="99" t="str">
        <f>IFERROR(ROUND(INDEX(F_Inputs!$A$2:$AE$92, MATCH(F_Inputs_Formatted!$B35&amp;F_Inputs_Formatted!$H35,F_Inputs!$AE$2:$AE$92,0),MATCH(F_Inputs_Formatted!Z$4,F_Inputs!$A$2:$AE$2,0)),$O35),"-")</f>
        <v>-</v>
      </c>
      <c r="AA35" s="99" t="str">
        <f>IFERROR(ROUND(INDEX(F_Inputs!$A$2:$AE$92, MATCH(F_Inputs_Formatted!$B35&amp;F_Inputs_Formatted!$H35,F_Inputs!$AE$2:$AE$92,0),MATCH(F_Inputs_Formatted!AA$4,F_Inputs!$A$2:$AE$2,0)),$O35),"-")</f>
        <v>-</v>
      </c>
      <c r="AB35" s="99" t="str">
        <f>IFERROR(ROUND(INDEX(F_Inputs!$A$2:$AE$92, MATCH(F_Inputs_Formatted!$B35&amp;F_Inputs_Formatted!$H35,F_Inputs!$AE$2:$AE$92,0),MATCH(F_Inputs_Formatted!AB$4,F_Inputs!$A$2:$AE$2,0)),$O35),"-")</f>
        <v>-</v>
      </c>
      <c r="AC35" s="99" t="str">
        <f>IFERROR(ROUND(INDEX(F_Inputs!$A$2:$AE$92, MATCH(F_Inputs_Formatted!$B35&amp;F_Inputs_Formatted!$H35,F_Inputs!$AE$2:$AE$92,0),MATCH(F_Inputs_Formatted!AC$4,F_Inputs!$A$2:$AE$2,0)),$O35),"-")</f>
        <v>-</v>
      </c>
      <c r="AD35" s="99" t="str">
        <f>IFERROR(ROUND(INDEX(F_Inputs!$A$2:$AE$92, MATCH(F_Inputs_Formatted!$B35&amp;F_Inputs_Formatted!$H35,F_Inputs!$AE$2:$AE$92,0),MATCH(F_Inputs_Formatted!AD$4,F_Inputs!$A$2:$AE$2,0)),$O35),"-")</f>
        <v>-</v>
      </c>
      <c r="AE35" s="99" t="str">
        <f>IFERROR(ROUND(INDEX(F_Inputs!$A$2:$AE$92, MATCH(F_Inputs_Formatted!$B35&amp;F_Inputs_Formatted!$H35,F_Inputs!$AE$2:$AE$92,0),MATCH(F_Inputs_Formatted!AE$4,F_Inputs!$A$2:$AE$2,0)),$O35),"-")</f>
        <v>-</v>
      </c>
      <c r="AF35" s="99" t="str">
        <f>IFERROR(ROUND(INDEX(F_Inputs!$A$2:$AE$92, MATCH(F_Inputs_Formatted!$B35&amp;F_Inputs_Formatted!$H35,F_Inputs!$AE$2:$AE$92,0),MATCH(F_Inputs_Formatted!AF$4,F_Inputs!$A$2:$AE$2,0)),$O35),"-")</f>
        <v>-</v>
      </c>
      <c r="AG35" s="99" t="str">
        <f>IFERROR(ROUND(INDEX(F_Inputs!$A$2:$AE$92, MATCH(F_Inputs_Formatted!$B35&amp;F_Inputs_Formatted!$H35,F_Inputs!$AE$2:$AE$92,0),MATCH(F_Inputs_Formatted!AG$4,F_Inputs!$A$2:$AE$2,0)),$O35),"-")</f>
        <v>-</v>
      </c>
      <c r="AH35" s="99" t="str">
        <f>IFERROR(ROUND(INDEX(F_Inputs!$A$2:$AE$92, MATCH(F_Inputs_Formatted!$B35&amp;F_Inputs_Formatted!$H35,F_Inputs!$AE$2:$AE$92,0),MATCH(F_Inputs_Formatted!AH$4,F_Inputs!$A$2:$AE$2,0)),$O35),"-")</f>
        <v>-</v>
      </c>
    </row>
    <row r="36" spans="1:34" s="1" customFormat="1" ht="22.15" x14ac:dyDescent="1.1499999999999999">
      <c r="A36" s="9"/>
      <c r="B36" s="11" t="s">
        <v>125</v>
      </c>
      <c r="C36" s="11" t="str">
        <f>_xlfn.XLOOKUP($B36,FD_Lists!$B$4:$B$25,FD_Lists!C$4:C$25)</f>
        <v>SES Water</v>
      </c>
      <c r="D36" s="11" t="str">
        <f>_xlfn.XLOOKUP($B36,FD_Lists!$B$4:$B$25,FD_Lists!D$4:D$25)</f>
        <v>England</v>
      </c>
      <c r="E36" s="11" t="str">
        <f>_xlfn.XLOOKUP($B36,FD_Lists!$B$4:$B$25,FD_Lists!E$4:E$25)</f>
        <v>Company</v>
      </c>
      <c r="F36" s="11" t="str">
        <f>_xlfn.XLOOKUP($B36,FD_Lists!$B$4:$B$25,FD_Lists!F$4:F$25)</f>
        <v>WoC</v>
      </c>
      <c r="G36" s="12" t="s">
        <v>118</v>
      </c>
      <c r="H36" s="13" t="s">
        <v>79</v>
      </c>
      <c r="I36" s="13" t="str">
        <f t="shared" si="1"/>
        <v>SESOUT2_17_PR24</v>
      </c>
      <c r="J36" s="13" t="str">
        <f>VLOOKUP(H36, FD_Lists!$D$78:$I$110, 2, FALSE)</f>
        <v>Base</v>
      </c>
      <c r="K36" s="13" t="str">
        <f>VLOOKUP(H36, FD_Lists!$D$78:$I$110, 3, FALSE)</f>
        <v>Company view (DD)</v>
      </c>
      <c r="L36" s="13" t="s">
        <v>119</v>
      </c>
      <c r="M36" s="14" t="str">
        <f>VLOOKUP($H36, FD_Lists!$D$78:$I$110, 4, FALSE)</f>
        <v>Average spills per overflow - with unmonitored adjustment</v>
      </c>
      <c r="N36" s="14" t="str">
        <f>VLOOKUP($H36, FD_Lists!$D$78:$I$110, 5, FALSE)</f>
        <v>Number</v>
      </c>
      <c r="O36" s="14">
        <f>VLOOKUP($H36, FD_Lists!$D$78:$I$110, 6, FALSE)</f>
        <v>2</v>
      </c>
      <c r="P36" s="99" t="str">
        <f>IFERROR(ROUND(INDEX(F_Inputs!$A$2:$AE$92, MATCH(F_Inputs_Formatted!$B36&amp;F_Inputs_Formatted!$H36,F_Inputs!$AE$2:$AE$92,0),MATCH(F_Inputs_Formatted!P$4,F_Inputs!$A$2:$AE$2,0)),$O36),"-")</f>
        <v>-</v>
      </c>
      <c r="Q36" s="99" t="str">
        <f>IFERROR(ROUND(INDEX(F_Inputs!$A$2:$AE$92, MATCH(F_Inputs_Formatted!$B36&amp;F_Inputs_Formatted!$H36,F_Inputs!$AE$2:$AE$92,0),MATCH(F_Inputs_Formatted!Q$4,F_Inputs!$A$2:$AE$2,0)),$O36),"-")</f>
        <v>-</v>
      </c>
      <c r="R36" s="99" t="str">
        <f>IFERROR(ROUND(INDEX(F_Inputs!$A$2:$AE$92, MATCH(F_Inputs_Formatted!$B36&amp;F_Inputs_Formatted!$H36,F_Inputs!$AE$2:$AE$92,0),MATCH(F_Inputs_Formatted!R$4,F_Inputs!$A$2:$AE$2,0)),$O36),"-")</f>
        <v>-</v>
      </c>
      <c r="S36" s="99" t="str">
        <f>IFERROR(ROUND(INDEX(F_Inputs!$A$2:$AE$92, MATCH(F_Inputs_Formatted!$B36&amp;F_Inputs_Formatted!$H36,F_Inputs!$AE$2:$AE$92,0),MATCH(F_Inputs_Formatted!S$4,F_Inputs!$A$2:$AE$2,0)),$O36),"-")</f>
        <v>-</v>
      </c>
      <c r="T36" s="99" t="str">
        <f>IFERROR(ROUND(INDEX(F_Inputs!$A$2:$AE$92, MATCH(F_Inputs_Formatted!$B36&amp;F_Inputs_Formatted!$H36,F_Inputs!$AE$2:$AE$92,0),MATCH(F_Inputs_Formatted!T$4,F_Inputs!$A$2:$AE$2,0)),$O36),"-")</f>
        <v>-</v>
      </c>
      <c r="U36" s="99" t="str">
        <f>IFERROR(ROUND(INDEX(F_Inputs!$A$2:$AE$92, MATCH(F_Inputs_Formatted!$B36&amp;F_Inputs_Formatted!$H36,F_Inputs!$AE$2:$AE$92,0),MATCH(F_Inputs_Formatted!U$4,F_Inputs!$A$2:$AE$2,0)),$O36),"-")</f>
        <v>-</v>
      </c>
      <c r="V36" s="99" t="str">
        <f>IFERROR(ROUND(INDEX(F_Inputs!$A$2:$AE$92, MATCH(F_Inputs_Formatted!$B36&amp;F_Inputs_Formatted!$H36,F_Inputs!$AE$2:$AE$92,0),MATCH(F_Inputs_Formatted!V$4,F_Inputs!$A$2:$AE$2,0)),$O36),"-")</f>
        <v>-</v>
      </c>
      <c r="W36" s="99" t="str">
        <f>IFERROR(ROUND(INDEX(F_Inputs!$A$2:$AE$92, MATCH(F_Inputs_Formatted!$B36&amp;F_Inputs_Formatted!$H36,F_Inputs!$AE$2:$AE$92,0),MATCH(F_Inputs_Formatted!W$4,F_Inputs!$A$2:$AE$2,0)),$O36),"-")</f>
        <v>-</v>
      </c>
      <c r="X36" s="99" t="str">
        <f>IFERROR(ROUND(INDEX(F_Inputs!$A$2:$AE$92, MATCH(F_Inputs_Formatted!$B36&amp;F_Inputs_Formatted!$H36,F_Inputs!$AE$2:$AE$92,0),MATCH(F_Inputs_Formatted!X$4,F_Inputs!$A$2:$AE$2,0)),$O36),"-")</f>
        <v>-</v>
      </c>
      <c r="Y36" s="99" t="str">
        <f>IFERROR(ROUND(INDEX(F_Inputs!$A$2:$AE$92, MATCH(F_Inputs_Formatted!$B36&amp;F_Inputs_Formatted!$H36,F_Inputs!$AE$2:$AE$92,0),MATCH(F_Inputs_Formatted!Y$4,F_Inputs!$A$2:$AE$2,0)),$O36),"-")</f>
        <v>-</v>
      </c>
      <c r="Z36" s="99" t="str">
        <f>IFERROR(ROUND(INDEX(F_Inputs!$A$2:$AE$92, MATCH(F_Inputs_Formatted!$B36&amp;F_Inputs_Formatted!$H36,F_Inputs!$AE$2:$AE$92,0),MATCH(F_Inputs_Formatted!Z$4,F_Inputs!$A$2:$AE$2,0)),$O36),"-")</f>
        <v>-</v>
      </c>
      <c r="AA36" s="99" t="str">
        <f>IFERROR(ROUND(INDEX(F_Inputs!$A$2:$AE$92, MATCH(F_Inputs_Formatted!$B36&amp;F_Inputs_Formatted!$H36,F_Inputs!$AE$2:$AE$92,0),MATCH(F_Inputs_Formatted!AA$4,F_Inputs!$A$2:$AE$2,0)),$O36),"-")</f>
        <v>-</v>
      </c>
      <c r="AB36" s="99" t="str">
        <f>IFERROR(ROUND(INDEX(F_Inputs!$A$2:$AE$92, MATCH(F_Inputs_Formatted!$B36&amp;F_Inputs_Formatted!$H36,F_Inputs!$AE$2:$AE$92,0),MATCH(F_Inputs_Formatted!AB$4,F_Inputs!$A$2:$AE$2,0)),$O36),"-")</f>
        <v>-</v>
      </c>
      <c r="AC36" s="99" t="str">
        <f>IFERROR(ROUND(INDEX(F_Inputs!$A$2:$AE$92, MATCH(F_Inputs_Formatted!$B36&amp;F_Inputs_Formatted!$H36,F_Inputs!$AE$2:$AE$92,0),MATCH(F_Inputs_Formatted!AC$4,F_Inputs!$A$2:$AE$2,0)),$O36),"-")</f>
        <v>-</v>
      </c>
      <c r="AD36" s="99" t="str">
        <f>IFERROR(ROUND(INDEX(F_Inputs!$A$2:$AE$92, MATCH(F_Inputs_Formatted!$B36&amp;F_Inputs_Formatted!$H36,F_Inputs!$AE$2:$AE$92,0),MATCH(F_Inputs_Formatted!AD$4,F_Inputs!$A$2:$AE$2,0)),$O36),"-")</f>
        <v>-</v>
      </c>
      <c r="AE36" s="99" t="str">
        <f>IFERROR(ROUND(INDEX(F_Inputs!$A$2:$AE$92, MATCH(F_Inputs_Formatted!$B36&amp;F_Inputs_Formatted!$H36,F_Inputs!$AE$2:$AE$92,0),MATCH(F_Inputs_Formatted!AE$4,F_Inputs!$A$2:$AE$2,0)),$O36),"-")</f>
        <v>-</v>
      </c>
      <c r="AF36" s="99" t="str">
        <f>IFERROR(ROUND(INDEX(F_Inputs!$A$2:$AE$92, MATCH(F_Inputs_Formatted!$B36&amp;F_Inputs_Formatted!$H36,F_Inputs!$AE$2:$AE$92,0),MATCH(F_Inputs_Formatted!AF$4,F_Inputs!$A$2:$AE$2,0)),$O36),"-")</f>
        <v>-</v>
      </c>
      <c r="AG36" s="99" t="str">
        <f>IFERROR(ROUND(INDEX(F_Inputs!$A$2:$AE$92, MATCH(F_Inputs_Formatted!$B36&amp;F_Inputs_Formatted!$H36,F_Inputs!$AE$2:$AE$92,0),MATCH(F_Inputs_Formatted!AG$4,F_Inputs!$A$2:$AE$2,0)),$O36),"-")</f>
        <v>-</v>
      </c>
      <c r="AH36" s="99" t="str">
        <f>IFERROR(ROUND(INDEX(F_Inputs!$A$2:$AE$92, MATCH(F_Inputs_Formatted!$B36&amp;F_Inputs_Formatted!$H36,F_Inputs!$AE$2:$AE$92,0),MATCH(F_Inputs_Formatted!AH$4,F_Inputs!$A$2:$AE$2,0)),$O36),"-")</f>
        <v>-</v>
      </c>
    </row>
    <row r="37" spans="1:34" s="1" customFormat="1" ht="22.15" x14ac:dyDescent="1.1499999999999999">
      <c r="A37" s="9"/>
      <c r="B37" s="11" t="s">
        <v>98</v>
      </c>
      <c r="C37" s="11" t="str">
        <f>_xlfn.XLOOKUP($B37,FD_Lists!$B$4:$B$25,FD_Lists!C$4:C$25)</f>
        <v>South West Water</v>
      </c>
      <c r="D37" s="11" t="str">
        <f>_xlfn.XLOOKUP($B37,FD_Lists!$B$4:$B$25,FD_Lists!D$4:D$25)</f>
        <v>England</v>
      </c>
      <c r="E37" s="11" t="str">
        <f>_xlfn.XLOOKUP($B37,FD_Lists!$B$4:$B$25,FD_Lists!E$4:E$25)</f>
        <v>Company</v>
      </c>
      <c r="F37" s="11" t="str">
        <f>_xlfn.XLOOKUP($B37,FD_Lists!$B$4:$B$25,FD_Lists!F$4:F$25)</f>
        <v>WaSC</v>
      </c>
      <c r="G37" s="12" t="s">
        <v>118</v>
      </c>
      <c r="H37" s="13" t="s">
        <v>79</v>
      </c>
      <c r="I37" s="13" t="str">
        <f t="shared" si="1"/>
        <v>SWBOUT2_17_PR24</v>
      </c>
      <c r="J37" s="13" t="str">
        <f>VLOOKUP(H37, FD_Lists!$D$78:$I$110, 2, FALSE)</f>
        <v>Base</v>
      </c>
      <c r="K37" s="13" t="str">
        <f>VLOOKUP(H37, FD_Lists!$D$78:$I$110, 3, FALSE)</f>
        <v>Company view (DD)</v>
      </c>
      <c r="L37" s="13" t="s">
        <v>119</v>
      </c>
      <c r="M37" s="14" t="str">
        <f>VLOOKUP($H37, FD_Lists!$D$78:$I$110, 4, FALSE)</f>
        <v>Average spills per overflow - with unmonitored adjustment</v>
      </c>
      <c r="N37" s="14" t="str">
        <f>VLOOKUP($H37, FD_Lists!$D$78:$I$110, 5, FALSE)</f>
        <v>Number</v>
      </c>
      <c r="O37" s="14">
        <f>VLOOKUP($H37, FD_Lists!$D$78:$I$110, 6, FALSE)</f>
        <v>2</v>
      </c>
      <c r="P37" s="99" t="str">
        <f>IFERROR(ROUND(INDEX(F_Inputs!$A$2:$AE$92, MATCH(F_Inputs_Formatted!$B37&amp;F_Inputs_Formatted!$H37,F_Inputs!$AE$2:$AE$92,0),MATCH(F_Inputs_Formatted!P$4,F_Inputs!$A$2:$AE$2,0)),$O37),"-")</f>
        <v>-</v>
      </c>
      <c r="Q37" s="99" t="str">
        <f>IFERROR(ROUND(INDEX(F_Inputs!$A$2:$AE$92, MATCH(F_Inputs_Formatted!$B37&amp;F_Inputs_Formatted!$H37,F_Inputs!$AE$2:$AE$92,0),MATCH(F_Inputs_Formatted!Q$4,F_Inputs!$A$2:$AE$2,0)),$O37),"-")</f>
        <v>-</v>
      </c>
      <c r="R37" s="99" t="str">
        <f>IFERROR(ROUND(INDEX(F_Inputs!$A$2:$AE$92, MATCH(F_Inputs_Formatted!$B37&amp;F_Inputs_Formatted!$H37,F_Inputs!$AE$2:$AE$92,0),MATCH(F_Inputs_Formatted!R$4,F_Inputs!$A$2:$AE$2,0)),$O37),"-")</f>
        <v>-</v>
      </c>
      <c r="S37" s="99" t="str">
        <f>IFERROR(ROUND(INDEX(F_Inputs!$A$2:$AE$92, MATCH(F_Inputs_Formatted!$B37&amp;F_Inputs_Formatted!$H37,F_Inputs!$AE$2:$AE$92,0),MATCH(F_Inputs_Formatted!S$4,F_Inputs!$A$2:$AE$2,0)),$O37),"-")</f>
        <v>-</v>
      </c>
      <c r="T37" s="99" t="str">
        <f>IFERROR(ROUND(INDEX(F_Inputs!$A$2:$AE$92, MATCH(F_Inputs_Formatted!$B37&amp;F_Inputs_Formatted!$H37,F_Inputs!$AE$2:$AE$92,0),MATCH(F_Inputs_Formatted!T$4,F_Inputs!$A$2:$AE$2,0)),$O37),"-")</f>
        <v>-</v>
      </c>
      <c r="U37" s="99" t="str">
        <f>IFERROR(ROUND(INDEX(F_Inputs!$A$2:$AE$92, MATCH(F_Inputs_Formatted!$B37&amp;F_Inputs_Formatted!$H37,F_Inputs!$AE$2:$AE$92,0),MATCH(F_Inputs_Formatted!U$4,F_Inputs!$A$2:$AE$2,0)),$O37),"-")</f>
        <v>-</v>
      </c>
      <c r="V37" s="99" t="str">
        <f>IFERROR(ROUND(INDEX(F_Inputs!$A$2:$AE$92, MATCH(F_Inputs_Formatted!$B37&amp;F_Inputs_Formatted!$H37,F_Inputs!$AE$2:$AE$92,0),MATCH(F_Inputs_Formatted!V$4,F_Inputs!$A$2:$AE$2,0)),$O37),"-")</f>
        <v>-</v>
      </c>
      <c r="W37" s="99" t="str">
        <f>IFERROR(ROUND(INDEX(F_Inputs!$A$2:$AE$92, MATCH(F_Inputs_Formatted!$B37&amp;F_Inputs_Formatted!$H37,F_Inputs!$AE$2:$AE$92,0),MATCH(F_Inputs_Formatted!W$4,F_Inputs!$A$2:$AE$2,0)),$O37),"-")</f>
        <v>-</v>
      </c>
      <c r="X37" s="99" t="str">
        <f>IFERROR(ROUND(INDEX(F_Inputs!$A$2:$AE$92, MATCH(F_Inputs_Formatted!$B37&amp;F_Inputs_Formatted!$H37,F_Inputs!$AE$2:$AE$92,0),MATCH(F_Inputs_Formatted!X$4,F_Inputs!$A$2:$AE$2,0)),$O37),"-")</f>
        <v>-</v>
      </c>
      <c r="Y37" s="19">
        <f>IFERROR(ROUND(INDEX(F_Inputs!$A$2:$AE$92, MATCH(F_Inputs_Formatted!$B37&amp;F_Inputs_Formatted!$H37,F_Inputs!$AE$2:$AE$92,0),MATCH(F_Inputs_Formatted!Y$4,F_Inputs!$A$2:$AE$2,0)),$O37),"-")</f>
        <v>38.4</v>
      </c>
      <c r="Z37" s="19">
        <f>IFERROR(ROUND(INDEX(F_Inputs!$A$2:$AE$92, MATCH(F_Inputs_Formatted!$B37&amp;F_Inputs_Formatted!$H37,F_Inputs!$AE$2:$AE$92,0),MATCH(F_Inputs_Formatted!Z$4,F_Inputs!$A$2:$AE$2,0)),$O37),"-")</f>
        <v>35.200000000000003</v>
      </c>
      <c r="AA37" s="19">
        <f>IFERROR(ROUND(INDEX(F_Inputs!$A$2:$AE$92, MATCH(F_Inputs_Formatted!$B37&amp;F_Inputs_Formatted!$H37,F_Inputs!$AE$2:$AE$92,0),MATCH(F_Inputs_Formatted!AA$4,F_Inputs!$A$2:$AE$2,0)),$O37),"-")</f>
        <v>28.5</v>
      </c>
      <c r="AB37" s="19">
        <f>IFERROR(ROUND(INDEX(F_Inputs!$A$2:$AE$92, MATCH(F_Inputs_Formatted!$B37&amp;F_Inputs_Formatted!$H37,F_Inputs!$AE$2:$AE$92,0),MATCH(F_Inputs_Formatted!AB$4,F_Inputs!$A$2:$AE$2,0)),$O37),"-")</f>
        <v>41</v>
      </c>
      <c r="AC37" s="19">
        <f>IFERROR(ROUND(INDEX(F_Inputs!$A$2:$AE$92, MATCH(F_Inputs_Formatted!$B37&amp;F_Inputs_Formatted!$H37,F_Inputs!$AE$2:$AE$92,0),MATCH(F_Inputs_Formatted!AC$4,F_Inputs!$A$2:$AE$2,0)),$O37),"-")</f>
        <v>20</v>
      </c>
      <c r="AD37" s="19">
        <f>IFERROR(ROUND(INDEX(F_Inputs!$A$2:$AE$92, MATCH(F_Inputs_Formatted!$B37&amp;F_Inputs_Formatted!$H37,F_Inputs!$AE$2:$AE$92,0),MATCH(F_Inputs_Formatted!AD$4,F_Inputs!$A$2:$AE$2,0)),$O37),"-")</f>
        <v>20</v>
      </c>
      <c r="AE37" s="19">
        <f>IFERROR(ROUND(INDEX(F_Inputs!$A$2:$AE$92, MATCH(F_Inputs_Formatted!$B37&amp;F_Inputs_Formatted!$H37,F_Inputs!$AE$2:$AE$92,0),MATCH(F_Inputs_Formatted!AE$4,F_Inputs!$A$2:$AE$2,0)),$O37),"-")</f>
        <v>20</v>
      </c>
      <c r="AF37" s="19">
        <f>IFERROR(ROUND(INDEX(F_Inputs!$A$2:$AE$92, MATCH(F_Inputs_Formatted!$B37&amp;F_Inputs_Formatted!$H37,F_Inputs!$AE$2:$AE$92,0),MATCH(F_Inputs_Formatted!AF$4,F_Inputs!$A$2:$AE$2,0)),$O37),"-")</f>
        <v>20</v>
      </c>
      <c r="AG37" s="19">
        <f>IFERROR(ROUND(INDEX(F_Inputs!$A$2:$AE$92, MATCH(F_Inputs_Formatted!$B37&amp;F_Inputs_Formatted!$H37,F_Inputs!$AE$2:$AE$92,0),MATCH(F_Inputs_Formatted!AG$4,F_Inputs!$A$2:$AE$2,0)),$O37),"-")</f>
        <v>20</v>
      </c>
      <c r="AH37" s="19">
        <f>IFERROR(ROUND(INDEX(F_Inputs!$A$2:$AE$92, MATCH(F_Inputs_Formatted!$B37&amp;F_Inputs_Formatted!$H37,F_Inputs!$AE$2:$AE$92,0),MATCH(F_Inputs_Formatted!AH$4,F_Inputs!$A$2:$AE$2,0)),$O37),"-")</f>
        <v>20</v>
      </c>
    </row>
    <row r="38" spans="1:34" s="1" customFormat="1" ht="22.15" x14ac:dyDescent="1.1499999999999999">
      <c r="A38" s="9"/>
      <c r="B38" s="11" t="s">
        <v>126</v>
      </c>
      <c r="C38" s="11" t="str">
        <f>_xlfn.XLOOKUP($B38,FD_Lists!$B$4:$B$25,FD_Lists!C$4:C$25)</f>
        <v>Bristol Water</v>
      </c>
      <c r="D38" s="11" t="str">
        <f>_xlfn.XLOOKUP($B38,FD_Lists!$B$4:$B$25,FD_Lists!D$4:D$25)</f>
        <v>England</v>
      </c>
      <c r="E38" s="11" t="str">
        <f>_xlfn.XLOOKUP($B38,FD_Lists!$B$4:$B$25,FD_Lists!E$4:E$25)</f>
        <v>Company</v>
      </c>
      <c r="F38" s="11" t="str">
        <f>_xlfn.XLOOKUP($B38,FD_Lists!$B$4:$B$25,FD_Lists!F$4:F$25)</f>
        <v>WoC</v>
      </c>
      <c r="G38" s="12" t="s">
        <v>118</v>
      </c>
      <c r="H38" s="13" t="s">
        <v>79</v>
      </c>
      <c r="I38" s="13" t="str">
        <f t="shared" si="1"/>
        <v>BRLOUT2_17_PR24</v>
      </c>
      <c r="J38" s="13" t="str">
        <f>VLOOKUP(H38, FD_Lists!$D$78:$I$110, 2, FALSE)</f>
        <v>Base</v>
      </c>
      <c r="K38" s="13" t="str">
        <f>VLOOKUP(H38, FD_Lists!$D$78:$I$110, 3, FALSE)</f>
        <v>Company view (DD)</v>
      </c>
      <c r="L38" s="13" t="s">
        <v>119</v>
      </c>
      <c r="M38" s="14" t="str">
        <f>VLOOKUP($H38, FD_Lists!$D$78:$I$110, 4, FALSE)</f>
        <v>Average spills per overflow - with unmonitored adjustment</v>
      </c>
      <c r="N38" s="14" t="str">
        <f>VLOOKUP($H38, FD_Lists!$D$78:$I$110, 5, FALSE)</f>
        <v>Number</v>
      </c>
      <c r="O38" s="14">
        <f>VLOOKUP($H38, FD_Lists!$D$78:$I$110, 6, FALSE)</f>
        <v>2</v>
      </c>
      <c r="P38" s="99" t="str">
        <f>IFERROR(ROUND(INDEX(F_Inputs!$A$2:$AE$92, MATCH(F_Inputs_Formatted!$B38&amp;F_Inputs_Formatted!$H38,F_Inputs!$AE$2:$AE$92,0),MATCH(F_Inputs_Formatted!P$4,F_Inputs!$A$2:$AE$2,0)),$O38),"-")</f>
        <v>-</v>
      </c>
      <c r="Q38" s="99" t="str">
        <f>IFERROR(ROUND(INDEX(F_Inputs!$A$2:$AE$92, MATCH(F_Inputs_Formatted!$B38&amp;F_Inputs_Formatted!$H38,F_Inputs!$AE$2:$AE$92,0),MATCH(F_Inputs_Formatted!Q$4,F_Inputs!$A$2:$AE$2,0)),$O38),"-")</f>
        <v>-</v>
      </c>
      <c r="R38" s="99" t="str">
        <f>IFERROR(ROUND(INDEX(F_Inputs!$A$2:$AE$92, MATCH(F_Inputs_Formatted!$B38&amp;F_Inputs_Formatted!$H38,F_Inputs!$AE$2:$AE$92,0),MATCH(F_Inputs_Formatted!R$4,F_Inputs!$A$2:$AE$2,0)),$O38),"-")</f>
        <v>-</v>
      </c>
      <c r="S38" s="99" t="str">
        <f>IFERROR(ROUND(INDEX(F_Inputs!$A$2:$AE$92, MATCH(F_Inputs_Formatted!$B38&amp;F_Inputs_Formatted!$H38,F_Inputs!$AE$2:$AE$92,0),MATCH(F_Inputs_Formatted!S$4,F_Inputs!$A$2:$AE$2,0)),$O38),"-")</f>
        <v>-</v>
      </c>
      <c r="T38" s="99" t="str">
        <f>IFERROR(ROUND(INDEX(F_Inputs!$A$2:$AE$92, MATCH(F_Inputs_Formatted!$B38&amp;F_Inputs_Formatted!$H38,F_Inputs!$AE$2:$AE$92,0),MATCH(F_Inputs_Formatted!T$4,F_Inputs!$A$2:$AE$2,0)),$O38),"-")</f>
        <v>-</v>
      </c>
      <c r="U38" s="99" t="str">
        <f>IFERROR(ROUND(INDEX(F_Inputs!$A$2:$AE$92, MATCH(F_Inputs_Formatted!$B38&amp;F_Inputs_Formatted!$H38,F_Inputs!$AE$2:$AE$92,0),MATCH(F_Inputs_Formatted!U$4,F_Inputs!$A$2:$AE$2,0)),$O38),"-")</f>
        <v>-</v>
      </c>
      <c r="V38" s="99" t="str">
        <f>IFERROR(ROUND(INDEX(F_Inputs!$A$2:$AE$92, MATCH(F_Inputs_Formatted!$B38&amp;F_Inputs_Formatted!$H38,F_Inputs!$AE$2:$AE$92,0),MATCH(F_Inputs_Formatted!V$4,F_Inputs!$A$2:$AE$2,0)),$O38),"-")</f>
        <v>-</v>
      </c>
      <c r="W38" s="99" t="str">
        <f>IFERROR(ROUND(INDEX(F_Inputs!$A$2:$AE$92, MATCH(F_Inputs_Formatted!$B38&amp;F_Inputs_Formatted!$H38,F_Inputs!$AE$2:$AE$92,0),MATCH(F_Inputs_Formatted!W$4,F_Inputs!$A$2:$AE$2,0)),$O38),"-")</f>
        <v>-</v>
      </c>
      <c r="X38" s="99" t="str">
        <f>IFERROR(ROUND(INDEX(F_Inputs!$A$2:$AE$92, MATCH(F_Inputs_Formatted!$B38&amp;F_Inputs_Formatted!$H38,F_Inputs!$AE$2:$AE$92,0),MATCH(F_Inputs_Formatted!X$4,F_Inputs!$A$2:$AE$2,0)),$O38),"-")</f>
        <v>-</v>
      </c>
      <c r="Y38" s="99" t="str">
        <f>IFERROR(ROUND(INDEX(F_Inputs!$A$2:$AE$92, MATCH(F_Inputs_Formatted!$B38&amp;F_Inputs_Formatted!$H38,F_Inputs!$AE$2:$AE$92,0),MATCH(F_Inputs_Formatted!Y$4,F_Inputs!$A$2:$AE$2,0)),$O38),"-")</f>
        <v>-</v>
      </c>
      <c r="Z38" s="99" t="str">
        <f>IFERROR(ROUND(INDEX(F_Inputs!$A$2:$AE$92, MATCH(F_Inputs_Formatted!$B38&amp;F_Inputs_Formatted!$H38,F_Inputs!$AE$2:$AE$92,0),MATCH(F_Inputs_Formatted!Z$4,F_Inputs!$A$2:$AE$2,0)),$O38),"-")</f>
        <v>-</v>
      </c>
      <c r="AA38" s="99" t="str">
        <f>IFERROR(ROUND(INDEX(F_Inputs!$A$2:$AE$92, MATCH(F_Inputs_Formatted!$B38&amp;F_Inputs_Formatted!$H38,F_Inputs!$AE$2:$AE$92,0),MATCH(F_Inputs_Formatted!AA$4,F_Inputs!$A$2:$AE$2,0)),$O38),"-")</f>
        <v>-</v>
      </c>
      <c r="AB38" s="99" t="str">
        <f>IFERROR(ROUND(INDEX(F_Inputs!$A$2:$AE$92, MATCH(F_Inputs_Formatted!$B38&amp;F_Inputs_Formatted!$H38,F_Inputs!$AE$2:$AE$92,0),MATCH(F_Inputs_Formatted!AB$4,F_Inputs!$A$2:$AE$2,0)),$O38),"-")</f>
        <v>-</v>
      </c>
      <c r="AC38" s="99" t="str">
        <f>IFERROR(ROUND(INDEX(F_Inputs!$A$2:$AE$92, MATCH(F_Inputs_Formatted!$B38&amp;F_Inputs_Formatted!$H38,F_Inputs!$AE$2:$AE$92,0),MATCH(F_Inputs_Formatted!AC$4,F_Inputs!$A$2:$AE$2,0)),$O38),"-")</f>
        <v>-</v>
      </c>
      <c r="AD38" s="99" t="str">
        <f>IFERROR(ROUND(INDEX(F_Inputs!$A$2:$AE$92, MATCH(F_Inputs_Formatted!$B38&amp;F_Inputs_Formatted!$H38,F_Inputs!$AE$2:$AE$92,0),MATCH(F_Inputs_Formatted!AD$4,F_Inputs!$A$2:$AE$2,0)),$O38),"-")</f>
        <v>-</v>
      </c>
      <c r="AE38" s="99" t="str">
        <f>IFERROR(ROUND(INDEX(F_Inputs!$A$2:$AE$92, MATCH(F_Inputs_Formatted!$B38&amp;F_Inputs_Formatted!$H38,F_Inputs!$AE$2:$AE$92,0),MATCH(F_Inputs_Formatted!AE$4,F_Inputs!$A$2:$AE$2,0)),$O38),"-")</f>
        <v>-</v>
      </c>
      <c r="AF38" s="99" t="str">
        <f>IFERROR(ROUND(INDEX(F_Inputs!$A$2:$AE$92, MATCH(F_Inputs_Formatted!$B38&amp;F_Inputs_Formatted!$H38,F_Inputs!$AE$2:$AE$92,0),MATCH(F_Inputs_Formatted!AF$4,F_Inputs!$A$2:$AE$2,0)),$O38),"-")</f>
        <v>-</v>
      </c>
      <c r="AG38" s="99" t="str">
        <f>IFERROR(ROUND(INDEX(F_Inputs!$A$2:$AE$92, MATCH(F_Inputs_Formatted!$B38&amp;F_Inputs_Formatted!$H38,F_Inputs!$AE$2:$AE$92,0),MATCH(F_Inputs_Formatted!AG$4,F_Inputs!$A$2:$AE$2,0)),$O38),"-")</f>
        <v>-</v>
      </c>
      <c r="AH38" s="99" t="str">
        <f>IFERROR(ROUND(INDEX(F_Inputs!$A$2:$AE$92, MATCH(F_Inputs_Formatted!$B38&amp;F_Inputs_Formatted!$H38,F_Inputs!$AE$2:$AE$92,0),MATCH(F_Inputs_Formatted!AH$4,F_Inputs!$A$2:$AE$2,0)),$O38),"-")</f>
        <v>-</v>
      </c>
    </row>
    <row r="39" spans="1:34" s="1" customFormat="1" ht="22.15" x14ac:dyDescent="1.1499999999999999">
      <c r="A39" s="9"/>
      <c r="B39" s="10" t="s">
        <v>73</v>
      </c>
      <c r="C39" s="11" t="str">
        <f>_xlfn.XLOOKUP($B39,FD_Lists!$B$4:$B$25,FD_Lists!C$4:C$25)</f>
        <v>Anglian Water</v>
      </c>
      <c r="D39" s="11" t="str">
        <f>_xlfn.XLOOKUP($B39,FD_Lists!$B$4:$B$25,FD_Lists!D$4:D$25)</f>
        <v>England</v>
      </c>
      <c r="E39" s="11" t="str">
        <f>_xlfn.XLOOKUP($B39,FD_Lists!$B$4:$B$25,FD_Lists!E$4:E$25)</f>
        <v>Company</v>
      </c>
      <c r="F39" s="11" t="str">
        <f>_xlfn.XLOOKUP($B39,FD_Lists!$B$4:$B$25,FD_Lists!F$4:F$25)</f>
        <v>WaSC</v>
      </c>
      <c r="G39" s="12" t="s">
        <v>118</v>
      </c>
      <c r="H39" s="13" t="s">
        <v>81</v>
      </c>
      <c r="I39" s="13" t="str">
        <f t="shared" ref="I39:I54" si="2">B39&amp;H39</f>
        <v>ANHOUT3_17_01_PR24</v>
      </c>
      <c r="J39" s="13" t="str">
        <f>VLOOKUP(H39, FD_Lists!$D$78:$I$110, 2, FALSE)</f>
        <v>Enhancement</v>
      </c>
      <c r="K39" s="13" t="str">
        <f>VLOOKUP(H39, FD_Lists!$D$78:$I$110, 3, FALSE)</f>
        <v>Company view (DD)</v>
      </c>
      <c r="L39" s="13" t="s">
        <v>119</v>
      </c>
      <c r="M39" s="14" t="str">
        <f>VLOOKUP($H39, FD_Lists!$D$78:$I$110, 4, FALSE)</f>
        <v>Average spills per overflow - with unmonitored adjustment</v>
      </c>
      <c r="N39" s="14" t="str">
        <f>VLOOKUP($H39, FD_Lists!$D$78:$I$110, 5, FALSE)</f>
        <v>Number</v>
      </c>
      <c r="O39" s="14">
        <f>VLOOKUP($H39, FD_Lists!$D$78:$I$110, 6, FALSE)</f>
        <v>2</v>
      </c>
      <c r="P39" s="99" t="str">
        <f>IFERROR(ROUND(INDEX(F_Inputs!$A$2:$AE$92, MATCH(F_Inputs_Formatted!$B39&amp;F_Inputs_Formatted!$H39,F_Inputs!$AE$2:$AE$92,0),MATCH(F_Inputs_Formatted!P$4,F_Inputs!$A$2:$AE$2,0)),$O39),"-")</f>
        <v>-</v>
      </c>
      <c r="Q39" s="99" t="str">
        <f>IFERROR(ROUND(INDEX(F_Inputs!$A$2:$AE$92, MATCH(F_Inputs_Formatted!$B39&amp;F_Inputs_Formatted!$H39,F_Inputs!$AE$2:$AE$92,0),MATCH(F_Inputs_Formatted!Q$4,F_Inputs!$A$2:$AE$2,0)),$O39),"-")</f>
        <v>-</v>
      </c>
      <c r="R39" s="99" t="str">
        <f>IFERROR(ROUND(INDEX(F_Inputs!$A$2:$AE$92, MATCH(F_Inputs_Formatted!$B39&amp;F_Inputs_Formatted!$H39,F_Inputs!$AE$2:$AE$92,0),MATCH(F_Inputs_Formatted!R$4,F_Inputs!$A$2:$AE$2,0)),$O39),"-")</f>
        <v>-</v>
      </c>
      <c r="S39" s="99" t="str">
        <f>IFERROR(ROUND(INDEX(F_Inputs!$A$2:$AE$92, MATCH(F_Inputs_Formatted!$B39&amp;F_Inputs_Formatted!$H39,F_Inputs!$AE$2:$AE$92,0),MATCH(F_Inputs_Formatted!S$4,F_Inputs!$A$2:$AE$2,0)),$O39),"-")</f>
        <v>-</v>
      </c>
      <c r="T39" s="99" t="str">
        <f>IFERROR(ROUND(INDEX(F_Inputs!$A$2:$AE$92, MATCH(F_Inputs_Formatted!$B39&amp;F_Inputs_Formatted!$H39,F_Inputs!$AE$2:$AE$92,0),MATCH(F_Inputs_Formatted!T$4,F_Inputs!$A$2:$AE$2,0)),$O39),"-")</f>
        <v>-</v>
      </c>
      <c r="U39" s="99" t="str">
        <f>IFERROR(ROUND(INDEX(F_Inputs!$A$2:$AE$92, MATCH(F_Inputs_Formatted!$B39&amp;F_Inputs_Formatted!$H39,F_Inputs!$AE$2:$AE$92,0),MATCH(F_Inputs_Formatted!U$4,F_Inputs!$A$2:$AE$2,0)),$O39),"-")</f>
        <v>-</v>
      </c>
      <c r="V39" s="99" t="str">
        <f>IFERROR(ROUND(INDEX(F_Inputs!$A$2:$AE$92, MATCH(F_Inputs_Formatted!$B39&amp;F_Inputs_Formatted!$H39,F_Inputs!$AE$2:$AE$92,0),MATCH(F_Inputs_Formatted!V$4,F_Inputs!$A$2:$AE$2,0)),$O39),"-")</f>
        <v>-</v>
      </c>
      <c r="W39" s="99" t="str">
        <f>IFERROR(ROUND(INDEX(F_Inputs!$A$2:$AE$92, MATCH(F_Inputs_Formatted!$B39&amp;F_Inputs_Formatted!$H39,F_Inputs!$AE$2:$AE$92,0),MATCH(F_Inputs_Formatted!W$4,F_Inputs!$A$2:$AE$2,0)),$O39),"-")</f>
        <v>-</v>
      </c>
      <c r="X39" s="99" t="str">
        <f>IFERROR(ROUND(INDEX(F_Inputs!$A$2:$AE$92, MATCH(F_Inputs_Formatted!$B39&amp;F_Inputs_Formatted!$H39,F_Inputs!$AE$2:$AE$92,0),MATCH(F_Inputs_Formatted!X$4,F_Inputs!$A$2:$AE$2,0)),$O39),"-")</f>
        <v>-</v>
      </c>
      <c r="Y39" s="99" t="str">
        <f>IFERROR(ROUND(INDEX(F_Inputs!$A$2:$AE$92, MATCH(F_Inputs_Formatted!$B39&amp;F_Inputs_Formatted!$H39,F_Inputs!$AE$2:$AE$92,0),MATCH(F_Inputs_Formatted!Y$4,F_Inputs!$A$2:$AE$2,0)),$O39),"-")</f>
        <v>-</v>
      </c>
      <c r="Z39" s="99" t="str">
        <f>IFERROR(ROUND(INDEX(F_Inputs!$A$2:$AE$92, MATCH(F_Inputs_Formatted!$B39&amp;F_Inputs_Formatted!$H39,F_Inputs!$AE$2:$AE$92,0),MATCH(F_Inputs_Formatted!Z$4,F_Inputs!$A$2:$AE$2,0)),$O39),"-")</f>
        <v>-</v>
      </c>
      <c r="AA39" s="99">
        <f>IFERROR(ROUND(INDEX(F_Inputs!$A$2:$AE$92, MATCH(F_Inputs_Formatted!$B39&amp;F_Inputs_Formatted!$H39,F_Inputs!$AE$2:$AE$92,0),MATCH(F_Inputs_Formatted!AA$4,F_Inputs!$A$2:$AE$2,0)),$O39),"-")</f>
        <v>-40.270000000000003</v>
      </c>
      <c r="AB39" s="99">
        <f>IFERROR(ROUND(INDEX(F_Inputs!$A$2:$AE$92, MATCH(F_Inputs_Formatted!$B39&amp;F_Inputs_Formatted!$H39,F_Inputs!$AE$2:$AE$92,0),MATCH(F_Inputs_Formatted!AB$4,F_Inputs!$A$2:$AE$2,0)),$O39),"-")</f>
        <v>-25.34</v>
      </c>
      <c r="AC39" s="99">
        <f>IFERROR(ROUND(INDEX(F_Inputs!$A$2:$AE$92, MATCH(F_Inputs_Formatted!$B39&amp;F_Inputs_Formatted!$H39,F_Inputs!$AE$2:$AE$92,0),MATCH(F_Inputs_Formatted!AC$4,F_Inputs!$A$2:$AE$2,0)),$O39),"-")</f>
        <v>-23.14</v>
      </c>
      <c r="AD39" s="99">
        <f>IFERROR(ROUND(INDEX(F_Inputs!$A$2:$AE$92, MATCH(F_Inputs_Formatted!$B39&amp;F_Inputs_Formatted!$H39,F_Inputs!$AE$2:$AE$92,0),MATCH(F_Inputs_Formatted!AD$4,F_Inputs!$A$2:$AE$2,0)),$O39),"-")</f>
        <v>0.27</v>
      </c>
      <c r="AE39" s="99">
        <f>IFERROR(ROUND(INDEX(F_Inputs!$A$2:$AE$92, MATCH(F_Inputs_Formatted!$B39&amp;F_Inputs_Formatted!$H39,F_Inputs!$AE$2:$AE$92,0),MATCH(F_Inputs_Formatted!AE$4,F_Inputs!$A$2:$AE$2,0)),$O39),"-")</f>
        <v>0.81</v>
      </c>
      <c r="AF39" s="99">
        <f>IFERROR(ROUND(INDEX(F_Inputs!$A$2:$AE$92, MATCH(F_Inputs_Formatted!$B39&amp;F_Inputs_Formatted!$H39,F_Inputs!$AE$2:$AE$92,0),MATCH(F_Inputs_Formatted!AF$4,F_Inputs!$A$2:$AE$2,0)),$O39),"-")</f>
        <v>1.35</v>
      </c>
      <c r="AG39" s="99">
        <f>IFERROR(ROUND(INDEX(F_Inputs!$A$2:$AE$92, MATCH(F_Inputs_Formatted!$B39&amp;F_Inputs_Formatted!$H39,F_Inputs!$AE$2:$AE$92,0),MATCH(F_Inputs_Formatted!AG$4,F_Inputs!$A$2:$AE$2,0)),$O39),"-")</f>
        <v>1.89</v>
      </c>
      <c r="AH39" s="99">
        <f>IFERROR(ROUND(INDEX(F_Inputs!$A$2:$AE$92, MATCH(F_Inputs_Formatted!$B39&amp;F_Inputs_Formatted!$H39,F_Inputs!$AE$2:$AE$92,0),MATCH(F_Inputs_Formatted!AH$4,F_Inputs!$A$2:$AE$2,0)),$O39),"-")</f>
        <v>2.7</v>
      </c>
    </row>
    <row r="40" spans="1:34" s="1" customFormat="1" ht="22.15" x14ac:dyDescent="1.1499999999999999">
      <c r="A40" s="9"/>
      <c r="B40" s="11" t="s">
        <v>94</v>
      </c>
      <c r="C40" s="11" t="str">
        <f>_xlfn.XLOOKUP($B40,FD_Lists!$B$4:$B$25,FD_Lists!C$4:C$25)</f>
        <v>Dŵr Cymru</v>
      </c>
      <c r="D40" s="11" t="str">
        <f>_xlfn.XLOOKUP($B40,FD_Lists!$B$4:$B$25,FD_Lists!D$4:D$25)</f>
        <v>Wales</v>
      </c>
      <c r="E40" s="11" t="str">
        <f>_xlfn.XLOOKUP($B40,FD_Lists!$B$4:$B$25,FD_Lists!E$4:E$25)</f>
        <v>Company</v>
      </c>
      <c r="F40" s="11" t="str">
        <f>_xlfn.XLOOKUP($B40,FD_Lists!$B$4:$B$25,FD_Lists!F$4:F$25)</f>
        <v>WaSC</v>
      </c>
      <c r="G40" s="12" t="s">
        <v>118</v>
      </c>
      <c r="H40" s="13" t="s">
        <v>81</v>
      </c>
      <c r="I40" s="13" t="str">
        <f t="shared" si="2"/>
        <v>WSHOUT3_17_01_PR24</v>
      </c>
      <c r="J40" s="13" t="str">
        <f>VLOOKUP(H40, FD_Lists!$D$78:$I$110, 2, FALSE)</f>
        <v>Enhancement</v>
      </c>
      <c r="K40" s="13" t="str">
        <f>VLOOKUP(H40, FD_Lists!$D$78:$I$110, 3, FALSE)</f>
        <v>Company view (DD)</v>
      </c>
      <c r="L40" s="13" t="s">
        <v>119</v>
      </c>
      <c r="M40" s="14" t="str">
        <f>VLOOKUP($H40, FD_Lists!$D$78:$I$110, 4, FALSE)</f>
        <v>Average spills per overflow - with unmonitored adjustment</v>
      </c>
      <c r="N40" s="14" t="str">
        <f>VLOOKUP($H40, FD_Lists!$D$78:$I$110, 5, FALSE)</f>
        <v>Number</v>
      </c>
      <c r="O40" s="14">
        <f>VLOOKUP($H40, FD_Lists!$D$78:$I$110, 6, FALSE)</f>
        <v>2</v>
      </c>
      <c r="P40" s="99" t="str">
        <f>IFERROR(ROUND(INDEX(F_Inputs!$A$2:$AE$92, MATCH(F_Inputs_Formatted!$B40&amp;F_Inputs_Formatted!$H40,F_Inputs!$AE$2:$AE$92,0),MATCH(F_Inputs_Formatted!P$4,F_Inputs!$A$2:$AE$2,0)),$O40),"-")</f>
        <v>-</v>
      </c>
      <c r="Q40" s="99" t="str">
        <f>IFERROR(ROUND(INDEX(F_Inputs!$A$2:$AE$92, MATCH(F_Inputs_Formatted!$B40&amp;F_Inputs_Formatted!$H40,F_Inputs!$AE$2:$AE$92,0),MATCH(F_Inputs_Formatted!Q$4,F_Inputs!$A$2:$AE$2,0)),$O40),"-")</f>
        <v>-</v>
      </c>
      <c r="R40" s="99" t="str">
        <f>IFERROR(ROUND(INDEX(F_Inputs!$A$2:$AE$92, MATCH(F_Inputs_Formatted!$B40&amp;F_Inputs_Formatted!$H40,F_Inputs!$AE$2:$AE$92,0),MATCH(F_Inputs_Formatted!R$4,F_Inputs!$A$2:$AE$2,0)),$O40),"-")</f>
        <v>-</v>
      </c>
      <c r="S40" s="99" t="str">
        <f>IFERROR(ROUND(INDEX(F_Inputs!$A$2:$AE$92, MATCH(F_Inputs_Formatted!$B40&amp;F_Inputs_Formatted!$H40,F_Inputs!$AE$2:$AE$92,0),MATCH(F_Inputs_Formatted!S$4,F_Inputs!$A$2:$AE$2,0)),$O40),"-")</f>
        <v>-</v>
      </c>
      <c r="T40" s="99" t="str">
        <f>IFERROR(ROUND(INDEX(F_Inputs!$A$2:$AE$92, MATCH(F_Inputs_Formatted!$B40&amp;F_Inputs_Formatted!$H40,F_Inputs!$AE$2:$AE$92,0),MATCH(F_Inputs_Formatted!T$4,F_Inputs!$A$2:$AE$2,0)),$O40),"-")</f>
        <v>-</v>
      </c>
      <c r="U40" s="99" t="str">
        <f>IFERROR(ROUND(INDEX(F_Inputs!$A$2:$AE$92, MATCH(F_Inputs_Formatted!$B40&amp;F_Inputs_Formatted!$H40,F_Inputs!$AE$2:$AE$92,0),MATCH(F_Inputs_Formatted!U$4,F_Inputs!$A$2:$AE$2,0)),$O40),"-")</f>
        <v>-</v>
      </c>
      <c r="V40" s="99" t="str">
        <f>IFERROR(ROUND(INDEX(F_Inputs!$A$2:$AE$92, MATCH(F_Inputs_Formatted!$B40&amp;F_Inputs_Formatted!$H40,F_Inputs!$AE$2:$AE$92,0),MATCH(F_Inputs_Formatted!V$4,F_Inputs!$A$2:$AE$2,0)),$O40),"-")</f>
        <v>-</v>
      </c>
      <c r="W40" s="99" t="str">
        <f>IFERROR(ROUND(INDEX(F_Inputs!$A$2:$AE$92, MATCH(F_Inputs_Formatted!$B40&amp;F_Inputs_Formatted!$H40,F_Inputs!$AE$2:$AE$92,0),MATCH(F_Inputs_Formatted!W$4,F_Inputs!$A$2:$AE$2,0)),$O40),"-")</f>
        <v>-</v>
      </c>
      <c r="X40" s="99" t="str">
        <f>IFERROR(ROUND(INDEX(F_Inputs!$A$2:$AE$92, MATCH(F_Inputs_Formatted!$B40&amp;F_Inputs_Formatted!$H40,F_Inputs!$AE$2:$AE$92,0),MATCH(F_Inputs_Formatted!X$4,F_Inputs!$A$2:$AE$2,0)),$O40),"-")</f>
        <v>-</v>
      </c>
      <c r="Y40" s="99" t="str">
        <f>IFERROR(ROUND(INDEX(F_Inputs!$A$2:$AE$92, MATCH(F_Inputs_Formatted!$B40&amp;F_Inputs_Formatted!$H40,F_Inputs!$AE$2:$AE$92,0),MATCH(F_Inputs_Formatted!Y$4,F_Inputs!$A$2:$AE$2,0)),$O40),"-")</f>
        <v>-</v>
      </c>
      <c r="Z40" s="99" t="str">
        <f>IFERROR(ROUND(INDEX(F_Inputs!$A$2:$AE$92, MATCH(F_Inputs_Formatted!$B40&amp;F_Inputs_Formatted!$H40,F_Inputs!$AE$2:$AE$92,0),MATCH(F_Inputs_Formatted!Z$4,F_Inputs!$A$2:$AE$2,0)),$O40),"-")</f>
        <v>-</v>
      </c>
      <c r="AA40" s="99">
        <f>IFERROR(ROUND(INDEX(F_Inputs!$A$2:$AE$92, MATCH(F_Inputs_Formatted!$B40&amp;F_Inputs_Formatted!$H40,F_Inputs!$AE$2:$AE$92,0),MATCH(F_Inputs_Formatted!AA$4,F_Inputs!$A$2:$AE$2,0)),$O40),"-")</f>
        <v>0.16</v>
      </c>
      <c r="AB40" s="99">
        <f>IFERROR(ROUND(INDEX(F_Inputs!$A$2:$AE$92, MATCH(F_Inputs_Formatted!$B40&amp;F_Inputs_Formatted!$H40,F_Inputs!$AE$2:$AE$92,0),MATCH(F_Inputs_Formatted!AB$4,F_Inputs!$A$2:$AE$2,0)),$O40),"-")</f>
        <v>-7.87</v>
      </c>
      <c r="AC40" s="99">
        <f>IFERROR(ROUND(INDEX(F_Inputs!$A$2:$AE$92, MATCH(F_Inputs_Formatted!$B40&amp;F_Inputs_Formatted!$H40,F_Inputs!$AE$2:$AE$92,0),MATCH(F_Inputs_Formatted!AC$4,F_Inputs!$A$2:$AE$2,0)),$O40),"-")</f>
        <v>-0.69</v>
      </c>
      <c r="AD40" s="99">
        <f>IFERROR(ROUND(INDEX(F_Inputs!$A$2:$AE$92, MATCH(F_Inputs_Formatted!$B40&amp;F_Inputs_Formatted!$H40,F_Inputs!$AE$2:$AE$92,0),MATCH(F_Inputs_Formatted!AD$4,F_Inputs!$A$2:$AE$2,0)),$O40),"-")</f>
        <v>0</v>
      </c>
      <c r="AE40" s="99">
        <f>IFERROR(ROUND(INDEX(F_Inputs!$A$2:$AE$92, MATCH(F_Inputs_Formatted!$B40&amp;F_Inputs_Formatted!$H40,F_Inputs!$AE$2:$AE$92,0),MATCH(F_Inputs_Formatted!AE$4,F_Inputs!$A$2:$AE$2,0)),$O40),"-")</f>
        <v>0.55000000000000004</v>
      </c>
      <c r="AF40" s="99">
        <f>IFERROR(ROUND(INDEX(F_Inputs!$A$2:$AE$92, MATCH(F_Inputs_Formatted!$B40&amp;F_Inputs_Formatted!$H40,F_Inputs!$AE$2:$AE$92,0),MATCH(F_Inputs_Formatted!AF$4,F_Inputs!$A$2:$AE$2,0)),$O40),"-")</f>
        <v>1.77</v>
      </c>
      <c r="AG40" s="99">
        <f>IFERROR(ROUND(INDEX(F_Inputs!$A$2:$AE$92, MATCH(F_Inputs_Formatted!$B40&amp;F_Inputs_Formatted!$H40,F_Inputs!$AE$2:$AE$92,0),MATCH(F_Inputs_Formatted!AG$4,F_Inputs!$A$2:$AE$2,0)),$O40),"-")</f>
        <v>3.91</v>
      </c>
      <c r="AH40" s="99">
        <f>IFERROR(ROUND(INDEX(F_Inputs!$A$2:$AE$92, MATCH(F_Inputs_Formatted!$B40&amp;F_Inputs_Formatted!$H40,F_Inputs!$AE$2:$AE$92,0),MATCH(F_Inputs_Formatted!AH$4,F_Inputs!$A$2:$AE$2,0)),$O40),"-")</f>
        <v>5.96</v>
      </c>
    </row>
    <row r="41" spans="1:34" s="1" customFormat="1" ht="22.15" x14ac:dyDescent="1.1499999999999999">
      <c r="A41" s="9"/>
      <c r="B41" s="11" t="s">
        <v>95</v>
      </c>
      <c r="C41" s="11" t="str">
        <f>_xlfn.XLOOKUP($B41,FD_Lists!$B$4:$B$25,FD_Lists!C$4:C$25)</f>
        <v>Hafren Dyfrdwy</v>
      </c>
      <c r="D41" s="11" t="str">
        <f>_xlfn.XLOOKUP($B41,FD_Lists!$B$4:$B$25,FD_Lists!D$4:D$25)</f>
        <v>Wales</v>
      </c>
      <c r="E41" s="11" t="str">
        <f>_xlfn.XLOOKUP($B41,FD_Lists!$B$4:$B$25,FD_Lists!E$4:E$25)</f>
        <v>Company</v>
      </c>
      <c r="F41" s="11" t="str">
        <f>_xlfn.XLOOKUP($B41,FD_Lists!$B$4:$B$25,FD_Lists!F$4:F$25)</f>
        <v>WaSC</v>
      </c>
      <c r="G41" s="12" t="s">
        <v>118</v>
      </c>
      <c r="H41" s="13" t="s">
        <v>81</v>
      </c>
      <c r="I41" s="13" t="str">
        <f t="shared" si="2"/>
        <v>HDDOUT3_17_01_PR24</v>
      </c>
      <c r="J41" s="13" t="str">
        <f>VLOOKUP(H41, FD_Lists!$D$78:$I$110, 2, FALSE)</f>
        <v>Enhancement</v>
      </c>
      <c r="K41" s="13" t="str">
        <f>VLOOKUP(H41, FD_Lists!$D$78:$I$110, 3, FALSE)</f>
        <v>Company view (DD)</v>
      </c>
      <c r="L41" s="13" t="s">
        <v>119</v>
      </c>
      <c r="M41" s="14" t="str">
        <f>VLOOKUP($H41, FD_Lists!$D$78:$I$110, 4, FALSE)</f>
        <v>Average spills per overflow - with unmonitored adjustment</v>
      </c>
      <c r="N41" s="14" t="str">
        <f>VLOOKUP($H41, FD_Lists!$D$78:$I$110, 5, FALSE)</f>
        <v>Number</v>
      </c>
      <c r="O41" s="14">
        <f>VLOOKUP($H41, FD_Lists!$D$78:$I$110, 6, FALSE)</f>
        <v>2</v>
      </c>
      <c r="P41" s="99" t="str">
        <f>IFERROR(ROUND(INDEX(F_Inputs!$A$2:$AE$92, MATCH(F_Inputs_Formatted!$B41&amp;F_Inputs_Formatted!$H41,F_Inputs!$AE$2:$AE$92,0),MATCH(F_Inputs_Formatted!P$4,F_Inputs!$A$2:$AE$2,0)),$O41),"-")</f>
        <v>-</v>
      </c>
      <c r="Q41" s="99" t="str">
        <f>IFERROR(ROUND(INDEX(F_Inputs!$A$2:$AE$92, MATCH(F_Inputs_Formatted!$B41&amp;F_Inputs_Formatted!$H41,F_Inputs!$AE$2:$AE$92,0),MATCH(F_Inputs_Formatted!Q$4,F_Inputs!$A$2:$AE$2,0)),$O41),"-")</f>
        <v>-</v>
      </c>
      <c r="R41" s="99" t="str">
        <f>IFERROR(ROUND(INDEX(F_Inputs!$A$2:$AE$92, MATCH(F_Inputs_Formatted!$B41&amp;F_Inputs_Formatted!$H41,F_Inputs!$AE$2:$AE$92,0),MATCH(F_Inputs_Formatted!R$4,F_Inputs!$A$2:$AE$2,0)),$O41),"-")</f>
        <v>-</v>
      </c>
      <c r="S41" s="99" t="str">
        <f>IFERROR(ROUND(INDEX(F_Inputs!$A$2:$AE$92, MATCH(F_Inputs_Formatted!$B41&amp;F_Inputs_Formatted!$H41,F_Inputs!$AE$2:$AE$92,0),MATCH(F_Inputs_Formatted!S$4,F_Inputs!$A$2:$AE$2,0)),$O41),"-")</f>
        <v>-</v>
      </c>
      <c r="T41" s="99" t="str">
        <f>IFERROR(ROUND(INDEX(F_Inputs!$A$2:$AE$92, MATCH(F_Inputs_Formatted!$B41&amp;F_Inputs_Formatted!$H41,F_Inputs!$AE$2:$AE$92,0),MATCH(F_Inputs_Formatted!T$4,F_Inputs!$A$2:$AE$2,0)),$O41),"-")</f>
        <v>-</v>
      </c>
      <c r="U41" s="99" t="str">
        <f>IFERROR(ROUND(INDEX(F_Inputs!$A$2:$AE$92, MATCH(F_Inputs_Formatted!$B41&amp;F_Inputs_Formatted!$H41,F_Inputs!$AE$2:$AE$92,0),MATCH(F_Inputs_Formatted!U$4,F_Inputs!$A$2:$AE$2,0)),$O41),"-")</f>
        <v>-</v>
      </c>
      <c r="V41" s="99" t="str">
        <f>IFERROR(ROUND(INDEX(F_Inputs!$A$2:$AE$92, MATCH(F_Inputs_Formatted!$B41&amp;F_Inputs_Formatted!$H41,F_Inputs!$AE$2:$AE$92,0),MATCH(F_Inputs_Formatted!V$4,F_Inputs!$A$2:$AE$2,0)),$O41),"-")</f>
        <v>-</v>
      </c>
      <c r="W41" s="99" t="str">
        <f>IFERROR(ROUND(INDEX(F_Inputs!$A$2:$AE$92, MATCH(F_Inputs_Formatted!$B41&amp;F_Inputs_Formatted!$H41,F_Inputs!$AE$2:$AE$92,0),MATCH(F_Inputs_Formatted!W$4,F_Inputs!$A$2:$AE$2,0)),$O41),"-")</f>
        <v>-</v>
      </c>
      <c r="X41" s="99" t="str">
        <f>IFERROR(ROUND(INDEX(F_Inputs!$A$2:$AE$92, MATCH(F_Inputs_Formatted!$B41&amp;F_Inputs_Formatted!$H41,F_Inputs!$AE$2:$AE$92,0),MATCH(F_Inputs_Formatted!X$4,F_Inputs!$A$2:$AE$2,0)),$O41),"-")</f>
        <v>-</v>
      </c>
      <c r="Y41" s="99" t="str">
        <f>IFERROR(ROUND(INDEX(F_Inputs!$A$2:$AE$92, MATCH(F_Inputs_Formatted!$B41&amp;F_Inputs_Formatted!$H41,F_Inputs!$AE$2:$AE$92,0),MATCH(F_Inputs_Formatted!Y$4,F_Inputs!$A$2:$AE$2,0)),$O41),"-")</f>
        <v>-</v>
      </c>
      <c r="Z41" s="99" t="str">
        <f>IFERROR(ROUND(INDEX(F_Inputs!$A$2:$AE$92, MATCH(F_Inputs_Formatted!$B41&amp;F_Inputs_Formatted!$H41,F_Inputs!$AE$2:$AE$92,0),MATCH(F_Inputs_Formatted!Z$4,F_Inputs!$A$2:$AE$2,0)),$O41),"-")</f>
        <v>-</v>
      </c>
      <c r="AA41" s="99">
        <f>IFERROR(ROUND(INDEX(F_Inputs!$A$2:$AE$92, MATCH(F_Inputs_Formatted!$B41&amp;F_Inputs_Formatted!$H41,F_Inputs!$AE$2:$AE$92,0),MATCH(F_Inputs_Formatted!AA$4,F_Inputs!$A$2:$AE$2,0)),$O41),"-")</f>
        <v>0</v>
      </c>
      <c r="AB41" s="99">
        <f>IFERROR(ROUND(INDEX(F_Inputs!$A$2:$AE$92, MATCH(F_Inputs_Formatted!$B41&amp;F_Inputs_Formatted!$H41,F_Inputs!$AE$2:$AE$92,0),MATCH(F_Inputs_Formatted!AB$4,F_Inputs!$A$2:$AE$2,0)),$O41),"-")</f>
        <v>-1.72</v>
      </c>
      <c r="AC41" s="99">
        <f>IFERROR(ROUND(INDEX(F_Inputs!$A$2:$AE$92, MATCH(F_Inputs_Formatted!$B41&amp;F_Inputs_Formatted!$H41,F_Inputs!$AE$2:$AE$92,0),MATCH(F_Inputs_Formatted!AC$4,F_Inputs!$A$2:$AE$2,0)),$O41),"-")</f>
        <v>0.01</v>
      </c>
      <c r="AD41" s="99">
        <f>IFERROR(ROUND(INDEX(F_Inputs!$A$2:$AE$92, MATCH(F_Inputs_Formatted!$B41&amp;F_Inputs_Formatted!$H41,F_Inputs!$AE$2:$AE$92,0),MATCH(F_Inputs_Formatted!AD$4,F_Inputs!$A$2:$AE$2,0)),$O41),"-")</f>
        <v>0.24</v>
      </c>
      <c r="AE41" s="99">
        <f>IFERROR(ROUND(INDEX(F_Inputs!$A$2:$AE$92, MATCH(F_Inputs_Formatted!$B41&amp;F_Inputs_Formatted!$H41,F_Inputs!$AE$2:$AE$92,0),MATCH(F_Inputs_Formatted!AE$4,F_Inputs!$A$2:$AE$2,0)),$O41),"-")</f>
        <v>0.22</v>
      </c>
      <c r="AF41" s="99">
        <f>IFERROR(ROUND(INDEX(F_Inputs!$A$2:$AE$92, MATCH(F_Inputs_Formatted!$B41&amp;F_Inputs_Formatted!$H41,F_Inputs!$AE$2:$AE$92,0),MATCH(F_Inputs_Formatted!AF$4,F_Inputs!$A$2:$AE$2,0)),$O41),"-")</f>
        <v>4.1900000000000004</v>
      </c>
      <c r="AG41" s="99">
        <f>IFERROR(ROUND(INDEX(F_Inputs!$A$2:$AE$92, MATCH(F_Inputs_Formatted!$B41&amp;F_Inputs_Formatted!$H41,F_Inputs!$AE$2:$AE$92,0),MATCH(F_Inputs_Formatted!AG$4,F_Inputs!$A$2:$AE$2,0)),$O41),"-")</f>
        <v>6.07</v>
      </c>
      <c r="AH41" s="99">
        <f>IFERROR(ROUND(INDEX(F_Inputs!$A$2:$AE$92, MATCH(F_Inputs_Formatted!$B41&amp;F_Inputs_Formatted!$H41,F_Inputs!$AE$2:$AE$92,0),MATCH(F_Inputs_Formatted!AH$4,F_Inputs!$A$2:$AE$2,0)),$O41),"-")</f>
        <v>12.55</v>
      </c>
    </row>
    <row r="42" spans="1:34" s="1" customFormat="1" ht="22.15" x14ac:dyDescent="1.1499999999999999">
      <c r="A42" s="9"/>
      <c r="B42" s="11" t="s">
        <v>96</v>
      </c>
      <c r="C42" s="11" t="str">
        <f>_xlfn.XLOOKUP($B42,FD_Lists!$B$4:$B$25,FD_Lists!C$4:C$25)</f>
        <v>Northumbrian Water</v>
      </c>
      <c r="D42" s="11" t="str">
        <f>_xlfn.XLOOKUP($B42,FD_Lists!$B$4:$B$25,FD_Lists!D$4:D$25)</f>
        <v>England</v>
      </c>
      <c r="E42" s="11" t="str">
        <f>_xlfn.XLOOKUP($B42,FD_Lists!$B$4:$B$25,FD_Lists!E$4:E$25)</f>
        <v>Company</v>
      </c>
      <c r="F42" s="11" t="str">
        <f>_xlfn.XLOOKUP($B42,FD_Lists!$B$4:$B$25,FD_Lists!F$4:F$25)</f>
        <v>WaSC</v>
      </c>
      <c r="G42" s="12" t="s">
        <v>118</v>
      </c>
      <c r="H42" s="13" t="s">
        <v>81</v>
      </c>
      <c r="I42" s="13" t="str">
        <f t="shared" si="2"/>
        <v>NESOUT3_17_01_PR24</v>
      </c>
      <c r="J42" s="13" t="str">
        <f>VLOOKUP(H42, FD_Lists!$D$78:$I$110, 2, FALSE)</f>
        <v>Enhancement</v>
      </c>
      <c r="K42" s="13" t="str">
        <f>VLOOKUP(H42, FD_Lists!$D$78:$I$110, 3, FALSE)</f>
        <v>Company view (DD)</v>
      </c>
      <c r="L42" s="13" t="s">
        <v>119</v>
      </c>
      <c r="M42" s="14" t="str">
        <f>VLOOKUP($H42, FD_Lists!$D$78:$I$110, 4, FALSE)</f>
        <v>Average spills per overflow - with unmonitored adjustment</v>
      </c>
      <c r="N42" s="14" t="str">
        <f>VLOOKUP($H42, FD_Lists!$D$78:$I$110, 5, FALSE)</f>
        <v>Number</v>
      </c>
      <c r="O42" s="14">
        <f>VLOOKUP($H42, FD_Lists!$D$78:$I$110, 6, FALSE)</f>
        <v>2</v>
      </c>
      <c r="P42" s="99" t="str">
        <f>IFERROR(ROUND(INDEX(F_Inputs!$A$2:$AE$92, MATCH(F_Inputs_Formatted!$B42&amp;F_Inputs_Formatted!$H42,F_Inputs!$AE$2:$AE$92,0),MATCH(F_Inputs_Formatted!P$4,F_Inputs!$A$2:$AE$2,0)),$O42),"-")</f>
        <v>-</v>
      </c>
      <c r="Q42" s="99" t="str">
        <f>IFERROR(ROUND(INDEX(F_Inputs!$A$2:$AE$92, MATCH(F_Inputs_Formatted!$B42&amp;F_Inputs_Formatted!$H42,F_Inputs!$AE$2:$AE$92,0),MATCH(F_Inputs_Formatted!Q$4,F_Inputs!$A$2:$AE$2,0)),$O42),"-")</f>
        <v>-</v>
      </c>
      <c r="R42" s="99" t="str">
        <f>IFERROR(ROUND(INDEX(F_Inputs!$A$2:$AE$92, MATCH(F_Inputs_Formatted!$B42&amp;F_Inputs_Formatted!$H42,F_Inputs!$AE$2:$AE$92,0),MATCH(F_Inputs_Formatted!R$4,F_Inputs!$A$2:$AE$2,0)),$O42),"-")</f>
        <v>-</v>
      </c>
      <c r="S42" s="99" t="str">
        <f>IFERROR(ROUND(INDEX(F_Inputs!$A$2:$AE$92, MATCH(F_Inputs_Formatted!$B42&amp;F_Inputs_Formatted!$H42,F_Inputs!$AE$2:$AE$92,0),MATCH(F_Inputs_Formatted!S$4,F_Inputs!$A$2:$AE$2,0)),$O42),"-")</f>
        <v>-</v>
      </c>
      <c r="T42" s="99" t="str">
        <f>IFERROR(ROUND(INDEX(F_Inputs!$A$2:$AE$92, MATCH(F_Inputs_Formatted!$B42&amp;F_Inputs_Formatted!$H42,F_Inputs!$AE$2:$AE$92,0),MATCH(F_Inputs_Formatted!T$4,F_Inputs!$A$2:$AE$2,0)),$O42),"-")</f>
        <v>-</v>
      </c>
      <c r="U42" s="99" t="str">
        <f>IFERROR(ROUND(INDEX(F_Inputs!$A$2:$AE$92, MATCH(F_Inputs_Formatted!$B42&amp;F_Inputs_Formatted!$H42,F_Inputs!$AE$2:$AE$92,0),MATCH(F_Inputs_Formatted!U$4,F_Inputs!$A$2:$AE$2,0)),$O42),"-")</f>
        <v>-</v>
      </c>
      <c r="V42" s="99" t="str">
        <f>IFERROR(ROUND(INDEX(F_Inputs!$A$2:$AE$92, MATCH(F_Inputs_Formatted!$B42&amp;F_Inputs_Formatted!$H42,F_Inputs!$AE$2:$AE$92,0),MATCH(F_Inputs_Formatted!V$4,F_Inputs!$A$2:$AE$2,0)),$O42),"-")</f>
        <v>-</v>
      </c>
      <c r="W42" s="99" t="str">
        <f>IFERROR(ROUND(INDEX(F_Inputs!$A$2:$AE$92, MATCH(F_Inputs_Formatted!$B42&amp;F_Inputs_Formatted!$H42,F_Inputs!$AE$2:$AE$92,0),MATCH(F_Inputs_Formatted!W$4,F_Inputs!$A$2:$AE$2,0)),$O42),"-")</f>
        <v>-</v>
      </c>
      <c r="X42" s="99" t="str">
        <f>IFERROR(ROUND(INDEX(F_Inputs!$A$2:$AE$92, MATCH(F_Inputs_Formatted!$B42&amp;F_Inputs_Formatted!$H42,F_Inputs!$AE$2:$AE$92,0),MATCH(F_Inputs_Formatted!X$4,F_Inputs!$A$2:$AE$2,0)),$O42),"-")</f>
        <v>-</v>
      </c>
      <c r="Y42" s="99" t="str">
        <f>IFERROR(ROUND(INDEX(F_Inputs!$A$2:$AE$92, MATCH(F_Inputs_Formatted!$B42&amp;F_Inputs_Formatted!$H42,F_Inputs!$AE$2:$AE$92,0),MATCH(F_Inputs_Formatted!Y$4,F_Inputs!$A$2:$AE$2,0)),$O42),"-")</f>
        <v>-</v>
      </c>
      <c r="Z42" s="99" t="str">
        <f>IFERROR(ROUND(INDEX(F_Inputs!$A$2:$AE$92, MATCH(F_Inputs_Formatted!$B42&amp;F_Inputs_Formatted!$H42,F_Inputs!$AE$2:$AE$92,0),MATCH(F_Inputs_Formatted!Z$4,F_Inputs!$A$2:$AE$2,0)),$O42),"-")</f>
        <v>-</v>
      </c>
      <c r="AA42" s="99">
        <f>IFERROR(ROUND(INDEX(F_Inputs!$A$2:$AE$92, MATCH(F_Inputs_Formatted!$B42&amp;F_Inputs_Formatted!$H42,F_Inputs!$AE$2:$AE$92,0),MATCH(F_Inputs_Formatted!AA$4,F_Inputs!$A$2:$AE$2,0)),$O42),"-")</f>
        <v>0</v>
      </c>
      <c r="AB42" s="99">
        <f>IFERROR(ROUND(INDEX(F_Inputs!$A$2:$AE$92, MATCH(F_Inputs_Formatted!$B42&amp;F_Inputs_Formatted!$H42,F_Inputs!$AE$2:$AE$92,0),MATCH(F_Inputs_Formatted!AB$4,F_Inputs!$A$2:$AE$2,0)),$O42),"-")</f>
        <v>0</v>
      </c>
      <c r="AC42" s="99">
        <f>IFERROR(ROUND(INDEX(F_Inputs!$A$2:$AE$92, MATCH(F_Inputs_Formatted!$B42&amp;F_Inputs_Formatted!$H42,F_Inputs!$AE$2:$AE$92,0),MATCH(F_Inputs_Formatted!AC$4,F_Inputs!$A$2:$AE$2,0)),$O42),"-")</f>
        <v>0</v>
      </c>
      <c r="AD42" s="99">
        <f>IFERROR(ROUND(INDEX(F_Inputs!$A$2:$AE$92, MATCH(F_Inputs_Formatted!$B42&amp;F_Inputs_Formatted!$H42,F_Inputs!$AE$2:$AE$92,0),MATCH(F_Inputs_Formatted!AD$4,F_Inputs!$A$2:$AE$2,0)),$O42),"-")</f>
        <v>0.67</v>
      </c>
      <c r="AE42" s="99">
        <f>IFERROR(ROUND(INDEX(F_Inputs!$A$2:$AE$92, MATCH(F_Inputs_Formatted!$B42&amp;F_Inputs_Formatted!$H42,F_Inputs!$AE$2:$AE$92,0),MATCH(F_Inputs_Formatted!AE$4,F_Inputs!$A$2:$AE$2,0)),$O42),"-")</f>
        <v>1.89</v>
      </c>
      <c r="AF42" s="99">
        <f>IFERROR(ROUND(INDEX(F_Inputs!$A$2:$AE$92, MATCH(F_Inputs_Formatted!$B42&amp;F_Inputs_Formatted!$H42,F_Inputs!$AE$2:$AE$92,0),MATCH(F_Inputs_Formatted!AF$4,F_Inputs!$A$2:$AE$2,0)),$O42),"-")</f>
        <v>3.26</v>
      </c>
      <c r="AG42" s="99">
        <f>IFERROR(ROUND(INDEX(F_Inputs!$A$2:$AE$92, MATCH(F_Inputs_Formatted!$B42&amp;F_Inputs_Formatted!$H42,F_Inputs!$AE$2:$AE$92,0),MATCH(F_Inputs_Formatted!AG$4,F_Inputs!$A$2:$AE$2,0)),$O42),"-")</f>
        <v>4.6399999999999997</v>
      </c>
      <c r="AH42" s="99">
        <f>IFERROR(ROUND(INDEX(F_Inputs!$A$2:$AE$92, MATCH(F_Inputs_Formatted!$B42&amp;F_Inputs_Formatted!$H42,F_Inputs!$AE$2:$AE$92,0),MATCH(F_Inputs_Formatted!AH$4,F_Inputs!$A$2:$AE$2,0)),$O42),"-")</f>
        <v>6</v>
      </c>
    </row>
    <row r="43" spans="1:34" s="1" customFormat="1" ht="22.15" x14ac:dyDescent="1.1499999999999999">
      <c r="A43" s="9"/>
      <c r="B43" s="11" t="s">
        <v>97</v>
      </c>
      <c r="C43" s="11" t="str">
        <f>_xlfn.XLOOKUP($B43,FD_Lists!$B$4:$B$25,FD_Lists!C$4:C$25)</f>
        <v>Severn Trent Water</v>
      </c>
      <c r="D43" s="11" t="str">
        <f>_xlfn.XLOOKUP($B43,FD_Lists!$B$4:$B$25,FD_Lists!D$4:D$25)</f>
        <v>England</v>
      </c>
      <c r="E43" s="11" t="str">
        <f>_xlfn.XLOOKUP($B43,FD_Lists!$B$4:$B$25,FD_Lists!E$4:E$25)</f>
        <v>Company</v>
      </c>
      <c r="F43" s="11" t="str">
        <f>_xlfn.XLOOKUP($B43,FD_Lists!$B$4:$B$25,FD_Lists!F$4:F$25)</f>
        <v>WaSC</v>
      </c>
      <c r="G43" s="12" t="s">
        <v>118</v>
      </c>
      <c r="H43" s="13" t="s">
        <v>81</v>
      </c>
      <c r="I43" s="13" t="str">
        <f t="shared" si="2"/>
        <v>SVEOUT3_17_01_PR24</v>
      </c>
      <c r="J43" s="13" t="str">
        <f>VLOOKUP(H43, FD_Lists!$D$78:$I$110, 2, FALSE)</f>
        <v>Enhancement</v>
      </c>
      <c r="K43" s="13" t="str">
        <f>VLOOKUP(H43, FD_Lists!$D$78:$I$110, 3, FALSE)</f>
        <v>Company view (DD)</v>
      </c>
      <c r="L43" s="13" t="s">
        <v>119</v>
      </c>
      <c r="M43" s="14" t="str">
        <f>VLOOKUP($H43, FD_Lists!$D$78:$I$110, 4, FALSE)</f>
        <v>Average spills per overflow - with unmonitored adjustment</v>
      </c>
      <c r="N43" s="14" t="str">
        <f>VLOOKUP($H43, FD_Lists!$D$78:$I$110, 5, FALSE)</f>
        <v>Number</v>
      </c>
      <c r="O43" s="14">
        <f>VLOOKUP($H43, FD_Lists!$D$78:$I$110, 6, FALSE)</f>
        <v>2</v>
      </c>
      <c r="P43" s="99" t="str">
        <f>IFERROR(ROUND(INDEX(F_Inputs!$A$2:$AE$92, MATCH(F_Inputs_Formatted!$B43&amp;F_Inputs_Formatted!$H43,F_Inputs!$AE$2:$AE$92,0),MATCH(F_Inputs_Formatted!P$4,F_Inputs!$A$2:$AE$2,0)),$O43),"-")</f>
        <v>-</v>
      </c>
      <c r="Q43" s="99" t="str">
        <f>IFERROR(ROUND(INDEX(F_Inputs!$A$2:$AE$92, MATCH(F_Inputs_Formatted!$B43&amp;F_Inputs_Formatted!$H43,F_Inputs!$AE$2:$AE$92,0),MATCH(F_Inputs_Formatted!Q$4,F_Inputs!$A$2:$AE$2,0)),$O43),"-")</f>
        <v>-</v>
      </c>
      <c r="R43" s="99" t="str">
        <f>IFERROR(ROUND(INDEX(F_Inputs!$A$2:$AE$92, MATCH(F_Inputs_Formatted!$B43&amp;F_Inputs_Formatted!$H43,F_Inputs!$AE$2:$AE$92,0),MATCH(F_Inputs_Formatted!R$4,F_Inputs!$A$2:$AE$2,0)),$O43),"-")</f>
        <v>-</v>
      </c>
      <c r="S43" s="99" t="str">
        <f>IFERROR(ROUND(INDEX(F_Inputs!$A$2:$AE$92, MATCH(F_Inputs_Formatted!$B43&amp;F_Inputs_Formatted!$H43,F_Inputs!$AE$2:$AE$92,0),MATCH(F_Inputs_Formatted!S$4,F_Inputs!$A$2:$AE$2,0)),$O43),"-")</f>
        <v>-</v>
      </c>
      <c r="T43" s="99" t="str">
        <f>IFERROR(ROUND(INDEX(F_Inputs!$A$2:$AE$92, MATCH(F_Inputs_Formatted!$B43&amp;F_Inputs_Formatted!$H43,F_Inputs!$AE$2:$AE$92,0),MATCH(F_Inputs_Formatted!T$4,F_Inputs!$A$2:$AE$2,0)),$O43),"-")</f>
        <v>-</v>
      </c>
      <c r="U43" s="99" t="str">
        <f>IFERROR(ROUND(INDEX(F_Inputs!$A$2:$AE$92, MATCH(F_Inputs_Formatted!$B43&amp;F_Inputs_Formatted!$H43,F_Inputs!$AE$2:$AE$92,0),MATCH(F_Inputs_Formatted!U$4,F_Inputs!$A$2:$AE$2,0)),$O43),"-")</f>
        <v>-</v>
      </c>
      <c r="V43" s="99" t="str">
        <f>IFERROR(ROUND(INDEX(F_Inputs!$A$2:$AE$92, MATCH(F_Inputs_Formatted!$B43&amp;F_Inputs_Formatted!$H43,F_Inputs!$AE$2:$AE$92,0),MATCH(F_Inputs_Formatted!V$4,F_Inputs!$A$2:$AE$2,0)),$O43),"-")</f>
        <v>-</v>
      </c>
      <c r="W43" s="99" t="str">
        <f>IFERROR(ROUND(INDEX(F_Inputs!$A$2:$AE$92, MATCH(F_Inputs_Formatted!$B43&amp;F_Inputs_Formatted!$H43,F_Inputs!$AE$2:$AE$92,0),MATCH(F_Inputs_Formatted!W$4,F_Inputs!$A$2:$AE$2,0)),$O43),"-")</f>
        <v>-</v>
      </c>
      <c r="X43" s="99" t="str">
        <f>IFERROR(ROUND(INDEX(F_Inputs!$A$2:$AE$92, MATCH(F_Inputs_Formatted!$B43&amp;F_Inputs_Formatted!$H43,F_Inputs!$AE$2:$AE$92,0),MATCH(F_Inputs_Formatted!X$4,F_Inputs!$A$2:$AE$2,0)),$O43),"-")</f>
        <v>-</v>
      </c>
      <c r="Y43" s="99" t="str">
        <f>IFERROR(ROUND(INDEX(F_Inputs!$A$2:$AE$92, MATCH(F_Inputs_Formatted!$B43&amp;F_Inputs_Formatted!$H43,F_Inputs!$AE$2:$AE$92,0),MATCH(F_Inputs_Formatted!Y$4,F_Inputs!$A$2:$AE$2,0)),$O43),"-")</f>
        <v>-</v>
      </c>
      <c r="Z43" s="99" t="str">
        <f>IFERROR(ROUND(INDEX(F_Inputs!$A$2:$AE$92, MATCH(F_Inputs_Formatted!$B43&amp;F_Inputs_Formatted!$H43,F_Inputs!$AE$2:$AE$92,0),MATCH(F_Inputs_Formatted!Z$4,F_Inputs!$A$2:$AE$2,0)),$O43),"-")</f>
        <v>-</v>
      </c>
      <c r="AA43" s="99">
        <f>IFERROR(ROUND(INDEX(F_Inputs!$A$2:$AE$92, MATCH(F_Inputs_Formatted!$B43&amp;F_Inputs_Formatted!$H43,F_Inputs!$AE$2:$AE$92,0),MATCH(F_Inputs_Formatted!AA$4,F_Inputs!$A$2:$AE$2,0)),$O43),"-")</f>
        <v>0</v>
      </c>
      <c r="AB43" s="99">
        <f>IFERROR(ROUND(INDEX(F_Inputs!$A$2:$AE$92, MATCH(F_Inputs_Formatted!$B43&amp;F_Inputs_Formatted!$H43,F_Inputs!$AE$2:$AE$92,0),MATCH(F_Inputs_Formatted!AB$4,F_Inputs!$A$2:$AE$2,0)),$O43),"-")</f>
        <v>0</v>
      </c>
      <c r="AC43" s="99">
        <f>IFERROR(ROUND(INDEX(F_Inputs!$A$2:$AE$92, MATCH(F_Inputs_Formatted!$B43&amp;F_Inputs_Formatted!$H43,F_Inputs!$AE$2:$AE$92,0),MATCH(F_Inputs_Formatted!AC$4,F_Inputs!$A$2:$AE$2,0)),$O43),"-")</f>
        <v>0</v>
      </c>
      <c r="AD43" s="99">
        <f>IFERROR(ROUND(INDEX(F_Inputs!$A$2:$AE$92, MATCH(F_Inputs_Formatted!$B43&amp;F_Inputs_Formatted!$H43,F_Inputs!$AE$2:$AE$92,0),MATCH(F_Inputs_Formatted!AD$4,F_Inputs!$A$2:$AE$2,0)),$O43),"-")</f>
        <v>0.79</v>
      </c>
      <c r="AE43" s="99">
        <f>IFERROR(ROUND(INDEX(F_Inputs!$A$2:$AE$92, MATCH(F_Inputs_Formatted!$B43&amp;F_Inputs_Formatted!$H43,F_Inputs!$AE$2:$AE$92,0),MATCH(F_Inputs_Formatted!AE$4,F_Inputs!$A$2:$AE$2,0)),$O43),"-")</f>
        <v>1.59</v>
      </c>
      <c r="AF43" s="99">
        <f>IFERROR(ROUND(INDEX(F_Inputs!$A$2:$AE$92, MATCH(F_Inputs_Formatted!$B43&amp;F_Inputs_Formatted!$H43,F_Inputs!$AE$2:$AE$92,0),MATCH(F_Inputs_Formatted!AF$4,F_Inputs!$A$2:$AE$2,0)),$O43),"-")</f>
        <v>2.38</v>
      </c>
      <c r="AG43" s="99">
        <f>IFERROR(ROUND(INDEX(F_Inputs!$A$2:$AE$92, MATCH(F_Inputs_Formatted!$B43&amp;F_Inputs_Formatted!$H43,F_Inputs!$AE$2:$AE$92,0),MATCH(F_Inputs_Formatted!AG$4,F_Inputs!$A$2:$AE$2,0)),$O43),"-")</f>
        <v>3.19</v>
      </c>
      <c r="AH43" s="99">
        <f>IFERROR(ROUND(INDEX(F_Inputs!$A$2:$AE$92, MATCH(F_Inputs_Formatted!$B43&amp;F_Inputs_Formatted!$H43,F_Inputs!$AE$2:$AE$92,0),MATCH(F_Inputs_Formatted!AH$4,F_Inputs!$A$2:$AE$2,0)),$O43),"-")</f>
        <v>4</v>
      </c>
    </row>
    <row r="44" spans="1:34" s="1" customFormat="1" ht="22.15" x14ac:dyDescent="1.1499999999999999">
      <c r="A44" s="9"/>
      <c r="B44" s="11" t="s">
        <v>99</v>
      </c>
      <c r="C44" s="11" t="str">
        <f>_xlfn.XLOOKUP($B44,FD_Lists!$B$4:$B$25,FD_Lists!C$4:C$25)</f>
        <v>Southern Water</v>
      </c>
      <c r="D44" s="11" t="str">
        <f>_xlfn.XLOOKUP($B44,FD_Lists!$B$4:$B$25,FD_Lists!D$4:D$25)</f>
        <v>England</v>
      </c>
      <c r="E44" s="11" t="str">
        <f>_xlfn.XLOOKUP($B44,FD_Lists!$B$4:$B$25,FD_Lists!E$4:E$25)</f>
        <v>Company</v>
      </c>
      <c r="F44" s="11" t="str">
        <f>_xlfn.XLOOKUP($B44,FD_Lists!$B$4:$B$25,FD_Lists!F$4:F$25)</f>
        <v>WaSC</v>
      </c>
      <c r="G44" s="12" t="s">
        <v>118</v>
      </c>
      <c r="H44" s="13" t="s">
        <v>81</v>
      </c>
      <c r="I44" s="13" t="str">
        <f t="shared" si="2"/>
        <v>SRNOUT3_17_01_PR24</v>
      </c>
      <c r="J44" s="13" t="str">
        <f>VLOOKUP(H44, FD_Lists!$D$78:$I$110, 2, FALSE)</f>
        <v>Enhancement</v>
      </c>
      <c r="K44" s="13" t="str">
        <f>VLOOKUP(H44, FD_Lists!$D$78:$I$110, 3, FALSE)</f>
        <v>Company view (DD)</v>
      </c>
      <c r="L44" s="13" t="s">
        <v>119</v>
      </c>
      <c r="M44" s="14" t="str">
        <f>VLOOKUP($H44, FD_Lists!$D$78:$I$110, 4, FALSE)</f>
        <v>Average spills per overflow - with unmonitored adjustment</v>
      </c>
      <c r="N44" s="14" t="str">
        <f>VLOOKUP($H44, FD_Lists!$D$78:$I$110, 5, FALSE)</f>
        <v>Number</v>
      </c>
      <c r="O44" s="14">
        <f>VLOOKUP($H44, FD_Lists!$D$78:$I$110, 6, FALSE)</f>
        <v>2</v>
      </c>
      <c r="P44" s="99" t="str">
        <f>IFERROR(ROUND(INDEX(F_Inputs!$A$2:$AE$92, MATCH(F_Inputs_Formatted!$B44&amp;F_Inputs_Formatted!$H44,F_Inputs!$AE$2:$AE$92,0),MATCH(F_Inputs_Formatted!P$4,F_Inputs!$A$2:$AE$2,0)),$O44),"-")</f>
        <v>-</v>
      </c>
      <c r="Q44" s="99" t="str">
        <f>IFERROR(ROUND(INDEX(F_Inputs!$A$2:$AE$92, MATCH(F_Inputs_Formatted!$B44&amp;F_Inputs_Formatted!$H44,F_Inputs!$AE$2:$AE$92,0),MATCH(F_Inputs_Formatted!Q$4,F_Inputs!$A$2:$AE$2,0)),$O44),"-")</f>
        <v>-</v>
      </c>
      <c r="R44" s="99" t="str">
        <f>IFERROR(ROUND(INDEX(F_Inputs!$A$2:$AE$92, MATCH(F_Inputs_Formatted!$B44&amp;F_Inputs_Formatted!$H44,F_Inputs!$AE$2:$AE$92,0),MATCH(F_Inputs_Formatted!R$4,F_Inputs!$A$2:$AE$2,0)),$O44),"-")</f>
        <v>-</v>
      </c>
      <c r="S44" s="99" t="str">
        <f>IFERROR(ROUND(INDEX(F_Inputs!$A$2:$AE$92, MATCH(F_Inputs_Formatted!$B44&amp;F_Inputs_Formatted!$H44,F_Inputs!$AE$2:$AE$92,0),MATCH(F_Inputs_Formatted!S$4,F_Inputs!$A$2:$AE$2,0)),$O44),"-")</f>
        <v>-</v>
      </c>
      <c r="T44" s="99" t="str">
        <f>IFERROR(ROUND(INDEX(F_Inputs!$A$2:$AE$92, MATCH(F_Inputs_Formatted!$B44&amp;F_Inputs_Formatted!$H44,F_Inputs!$AE$2:$AE$92,0),MATCH(F_Inputs_Formatted!T$4,F_Inputs!$A$2:$AE$2,0)),$O44),"-")</f>
        <v>-</v>
      </c>
      <c r="U44" s="99" t="str">
        <f>IFERROR(ROUND(INDEX(F_Inputs!$A$2:$AE$92, MATCH(F_Inputs_Formatted!$B44&amp;F_Inputs_Formatted!$H44,F_Inputs!$AE$2:$AE$92,0),MATCH(F_Inputs_Formatted!U$4,F_Inputs!$A$2:$AE$2,0)),$O44),"-")</f>
        <v>-</v>
      </c>
      <c r="V44" s="99" t="str">
        <f>IFERROR(ROUND(INDEX(F_Inputs!$A$2:$AE$92, MATCH(F_Inputs_Formatted!$B44&amp;F_Inputs_Formatted!$H44,F_Inputs!$AE$2:$AE$92,0),MATCH(F_Inputs_Formatted!V$4,F_Inputs!$A$2:$AE$2,0)),$O44),"-")</f>
        <v>-</v>
      </c>
      <c r="W44" s="99" t="str">
        <f>IFERROR(ROUND(INDEX(F_Inputs!$A$2:$AE$92, MATCH(F_Inputs_Formatted!$B44&amp;F_Inputs_Formatted!$H44,F_Inputs!$AE$2:$AE$92,0),MATCH(F_Inputs_Formatted!W$4,F_Inputs!$A$2:$AE$2,0)),$O44),"-")</f>
        <v>-</v>
      </c>
      <c r="X44" s="99" t="str">
        <f>IFERROR(ROUND(INDEX(F_Inputs!$A$2:$AE$92, MATCH(F_Inputs_Formatted!$B44&amp;F_Inputs_Formatted!$H44,F_Inputs!$AE$2:$AE$92,0),MATCH(F_Inputs_Formatted!X$4,F_Inputs!$A$2:$AE$2,0)),$O44),"-")</f>
        <v>-</v>
      </c>
      <c r="Y44" s="99" t="str">
        <f>IFERROR(ROUND(INDEX(F_Inputs!$A$2:$AE$92, MATCH(F_Inputs_Formatted!$B44&amp;F_Inputs_Formatted!$H44,F_Inputs!$AE$2:$AE$92,0),MATCH(F_Inputs_Formatted!Y$4,F_Inputs!$A$2:$AE$2,0)),$O44),"-")</f>
        <v>-</v>
      </c>
      <c r="Z44" s="99" t="str">
        <f>IFERROR(ROUND(INDEX(F_Inputs!$A$2:$AE$92, MATCH(F_Inputs_Formatted!$B44&amp;F_Inputs_Formatted!$H44,F_Inputs!$AE$2:$AE$92,0),MATCH(F_Inputs_Formatted!Z$4,F_Inputs!$A$2:$AE$2,0)),$O44),"-")</f>
        <v>-</v>
      </c>
      <c r="AA44" s="99">
        <f>IFERROR(ROUND(INDEX(F_Inputs!$A$2:$AE$92, MATCH(F_Inputs_Formatted!$B44&amp;F_Inputs_Formatted!$H44,F_Inputs!$AE$2:$AE$92,0),MATCH(F_Inputs_Formatted!AA$4,F_Inputs!$A$2:$AE$2,0)),$O44),"-")</f>
        <v>0</v>
      </c>
      <c r="AB44" s="99">
        <f>IFERROR(ROUND(INDEX(F_Inputs!$A$2:$AE$92, MATCH(F_Inputs_Formatted!$B44&amp;F_Inputs_Formatted!$H44,F_Inputs!$AE$2:$AE$92,0),MATCH(F_Inputs_Formatted!AB$4,F_Inputs!$A$2:$AE$2,0)),$O44),"-")</f>
        <v>0</v>
      </c>
      <c r="AC44" s="99">
        <f>IFERROR(ROUND(INDEX(F_Inputs!$A$2:$AE$92, MATCH(F_Inputs_Formatted!$B44&amp;F_Inputs_Formatted!$H44,F_Inputs!$AE$2:$AE$92,0),MATCH(F_Inputs_Formatted!AC$4,F_Inputs!$A$2:$AE$2,0)),$O44),"-")</f>
        <v>0</v>
      </c>
      <c r="AD44" s="99">
        <f>IFERROR(ROUND(INDEX(F_Inputs!$A$2:$AE$92, MATCH(F_Inputs_Formatted!$B44&amp;F_Inputs_Formatted!$H44,F_Inputs!$AE$2:$AE$92,0),MATCH(F_Inputs_Formatted!AD$4,F_Inputs!$A$2:$AE$2,0)),$O44),"-")</f>
        <v>0.55000000000000004</v>
      </c>
      <c r="AE44" s="99">
        <f>IFERROR(ROUND(INDEX(F_Inputs!$A$2:$AE$92, MATCH(F_Inputs_Formatted!$B44&amp;F_Inputs_Formatted!$H44,F_Inputs!$AE$2:$AE$92,0),MATCH(F_Inputs_Formatted!AE$4,F_Inputs!$A$2:$AE$2,0)),$O44),"-")</f>
        <v>0.59</v>
      </c>
      <c r="AF44" s="99">
        <f>IFERROR(ROUND(INDEX(F_Inputs!$A$2:$AE$92, MATCH(F_Inputs_Formatted!$B44&amp;F_Inputs_Formatted!$H44,F_Inputs!$AE$2:$AE$92,0),MATCH(F_Inputs_Formatted!AF$4,F_Inputs!$A$2:$AE$2,0)),$O44),"-")</f>
        <v>1.39</v>
      </c>
      <c r="AG44" s="99">
        <f>IFERROR(ROUND(INDEX(F_Inputs!$A$2:$AE$92, MATCH(F_Inputs_Formatted!$B44&amp;F_Inputs_Formatted!$H44,F_Inputs!$AE$2:$AE$92,0),MATCH(F_Inputs_Formatted!AG$4,F_Inputs!$A$2:$AE$2,0)),$O44),"-")</f>
        <v>1.39</v>
      </c>
      <c r="AH44" s="99">
        <f>IFERROR(ROUND(INDEX(F_Inputs!$A$2:$AE$92, MATCH(F_Inputs_Formatted!$B44&amp;F_Inputs_Formatted!$H44,F_Inputs!$AE$2:$AE$92,0),MATCH(F_Inputs_Formatted!AH$4,F_Inputs!$A$2:$AE$2,0)),$O44),"-")</f>
        <v>3.73</v>
      </c>
    </row>
    <row r="45" spans="1:34" s="1" customFormat="1" ht="22.15" x14ac:dyDescent="1.1499999999999999">
      <c r="A45" s="9"/>
      <c r="B45" s="11" t="s">
        <v>100</v>
      </c>
      <c r="C45" s="11" t="str">
        <f>_xlfn.XLOOKUP($B45,FD_Lists!$B$4:$B$25,FD_Lists!C$4:C$25)</f>
        <v>Thames Water</v>
      </c>
      <c r="D45" s="11" t="str">
        <f>_xlfn.XLOOKUP($B45,FD_Lists!$B$4:$B$25,FD_Lists!D$4:D$25)</f>
        <v>England</v>
      </c>
      <c r="E45" s="11" t="str">
        <f>_xlfn.XLOOKUP($B45,FD_Lists!$B$4:$B$25,FD_Lists!E$4:E$25)</f>
        <v>Company</v>
      </c>
      <c r="F45" s="11" t="str">
        <f>_xlfn.XLOOKUP($B45,FD_Lists!$B$4:$B$25,FD_Lists!F$4:F$25)</f>
        <v>WaSC</v>
      </c>
      <c r="G45" s="12" t="s">
        <v>118</v>
      </c>
      <c r="H45" s="13" t="s">
        <v>81</v>
      </c>
      <c r="I45" s="13" t="str">
        <f t="shared" si="2"/>
        <v>TMSOUT3_17_01_PR24</v>
      </c>
      <c r="J45" s="13" t="str">
        <f>VLOOKUP(H45, FD_Lists!$D$78:$I$110, 2, FALSE)</f>
        <v>Enhancement</v>
      </c>
      <c r="K45" s="13" t="str">
        <f>VLOOKUP(H45, FD_Lists!$D$78:$I$110, 3, FALSE)</f>
        <v>Company view (DD)</v>
      </c>
      <c r="L45" s="13" t="s">
        <v>119</v>
      </c>
      <c r="M45" s="14" t="str">
        <f>VLOOKUP($H45, FD_Lists!$D$78:$I$110, 4, FALSE)</f>
        <v>Average spills per overflow - with unmonitored adjustment</v>
      </c>
      <c r="N45" s="14" t="str">
        <f>VLOOKUP($H45, FD_Lists!$D$78:$I$110, 5, FALSE)</f>
        <v>Number</v>
      </c>
      <c r="O45" s="14">
        <f>VLOOKUP($H45, FD_Lists!$D$78:$I$110, 6, FALSE)</f>
        <v>2</v>
      </c>
      <c r="P45" s="99" t="str">
        <f>IFERROR(ROUND(INDEX(F_Inputs!$A$2:$AE$92, MATCH(F_Inputs_Formatted!$B45&amp;F_Inputs_Formatted!$H45,F_Inputs!$AE$2:$AE$92,0),MATCH(F_Inputs_Formatted!P$4,F_Inputs!$A$2:$AE$2,0)),$O45),"-")</f>
        <v>-</v>
      </c>
      <c r="Q45" s="99" t="str">
        <f>IFERROR(ROUND(INDEX(F_Inputs!$A$2:$AE$92, MATCH(F_Inputs_Formatted!$B45&amp;F_Inputs_Formatted!$H45,F_Inputs!$AE$2:$AE$92,0),MATCH(F_Inputs_Formatted!Q$4,F_Inputs!$A$2:$AE$2,0)),$O45),"-")</f>
        <v>-</v>
      </c>
      <c r="R45" s="99" t="str">
        <f>IFERROR(ROUND(INDEX(F_Inputs!$A$2:$AE$92, MATCH(F_Inputs_Formatted!$B45&amp;F_Inputs_Formatted!$H45,F_Inputs!$AE$2:$AE$92,0),MATCH(F_Inputs_Formatted!R$4,F_Inputs!$A$2:$AE$2,0)),$O45),"-")</f>
        <v>-</v>
      </c>
      <c r="S45" s="99" t="str">
        <f>IFERROR(ROUND(INDEX(F_Inputs!$A$2:$AE$92, MATCH(F_Inputs_Formatted!$B45&amp;F_Inputs_Formatted!$H45,F_Inputs!$AE$2:$AE$92,0),MATCH(F_Inputs_Formatted!S$4,F_Inputs!$A$2:$AE$2,0)),$O45),"-")</f>
        <v>-</v>
      </c>
      <c r="T45" s="99" t="str">
        <f>IFERROR(ROUND(INDEX(F_Inputs!$A$2:$AE$92, MATCH(F_Inputs_Formatted!$B45&amp;F_Inputs_Formatted!$H45,F_Inputs!$AE$2:$AE$92,0),MATCH(F_Inputs_Formatted!T$4,F_Inputs!$A$2:$AE$2,0)),$O45),"-")</f>
        <v>-</v>
      </c>
      <c r="U45" s="99" t="str">
        <f>IFERROR(ROUND(INDEX(F_Inputs!$A$2:$AE$92, MATCH(F_Inputs_Formatted!$B45&amp;F_Inputs_Formatted!$H45,F_Inputs!$AE$2:$AE$92,0),MATCH(F_Inputs_Formatted!U$4,F_Inputs!$A$2:$AE$2,0)),$O45),"-")</f>
        <v>-</v>
      </c>
      <c r="V45" s="99" t="str">
        <f>IFERROR(ROUND(INDEX(F_Inputs!$A$2:$AE$92, MATCH(F_Inputs_Formatted!$B45&amp;F_Inputs_Formatted!$H45,F_Inputs!$AE$2:$AE$92,0),MATCH(F_Inputs_Formatted!V$4,F_Inputs!$A$2:$AE$2,0)),$O45),"-")</f>
        <v>-</v>
      </c>
      <c r="W45" s="99" t="str">
        <f>IFERROR(ROUND(INDEX(F_Inputs!$A$2:$AE$92, MATCH(F_Inputs_Formatted!$B45&amp;F_Inputs_Formatted!$H45,F_Inputs!$AE$2:$AE$92,0),MATCH(F_Inputs_Formatted!W$4,F_Inputs!$A$2:$AE$2,0)),$O45),"-")</f>
        <v>-</v>
      </c>
      <c r="X45" s="99" t="str">
        <f>IFERROR(ROUND(INDEX(F_Inputs!$A$2:$AE$92, MATCH(F_Inputs_Formatted!$B45&amp;F_Inputs_Formatted!$H45,F_Inputs!$AE$2:$AE$92,0),MATCH(F_Inputs_Formatted!X$4,F_Inputs!$A$2:$AE$2,0)),$O45),"-")</f>
        <v>-</v>
      </c>
      <c r="Y45" s="99" t="str">
        <f>IFERROR(ROUND(INDEX(F_Inputs!$A$2:$AE$92, MATCH(F_Inputs_Formatted!$B45&amp;F_Inputs_Formatted!$H45,F_Inputs!$AE$2:$AE$92,0),MATCH(F_Inputs_Formatted!Y$4,F_Inputs!$A$2:$AE$2,0)),$O45),"-")</f>
        <v>-</v>
      </c>
      <c r="Z45" s="99" t="str">
        <f>IFERROR(ROUND(INDEX(F_Inputs!$A$2:$AE$92, MATCH(F_Inputs_Formatted!$B45&amp;F_Inputs_Formatted!$H45,F_Inputs!$AE$2:$AE$92,0),MATCH(F_Inputs_Formatted!Z$4,F_Inputs!$A$2:$AE$2,0)),$O45),"-")</f>
        <v>-</v>
      </c>
      <c r="AA45" s="99">
        <f>IFERROR(ROUND(INDEX(F_Inputs!$A$2:$AE$92, MATCH(F_Inputs_Formatted!$B45&amp;F_Inputs_Formatted!$H45,F_Inputs!$AE$2:$AE$92,0),MATCH(F_Inputs_Formatted!AA$4,F_Inputs!$A$2:$AE$2,0)),$O45),"-")</f>
        <v>0</v>
      </c>
      <c r="AB45" s="99">
        <f>IFERROR(ROUND(INDEX(F_Inputs!$A$2:$AE$92, MATCH(F_Inputs_Formatted!$B45&amp;F_Inputs_Formatted!$H45,F_Inputs!$AE$2:$AE$92,0),MATCH(F_Inputs_Formatted!AB$4,F_Inputs!$A$2:$AE$2,0)),$O45),"-")</f>
        <v>0</v>
      </c>
      <c r="AC45" s="99">
        <f>IFERROR(ROUND(INDEX(F_Inputs!$A$2:$AE$92, MATCH(F_Inputs_Formatted!$B45&amp;F_Inputs_Formatted!$H45,F_Inputs!$AE$2:$AE$92,0),MATCH(F_Inputs_Formatted!AC$4,F_Inputs!$A$2:$AE$2,0)),$O45),"-")</f>
        <v>1.36</v>
      </c>
      <c r="AD45" s="99">
        <f>IFERROR(ROUND(INDEX(F_Inputs!$A$2:$AE$92, MATCH(F_Inputs_Formatted!$B45&amp;F_Inputs_Formatted!$H45,F_Inputs!$AE$2:$AE$92,0),MATCH(F_Inputs_Formatted!AD$4,F_Inputs!$A$2:$AE$2,0)),$O45),"-")</f>
        <v>2.88</v>
      </c>
      <c r="AE45" s="99">
        <f>IFERROR(ROUND(INDEX(F_Inputs!$A$2:$AE$92, MATCH(F_Inputs_Formatted!$B45&amp;F_Inputs_Formatted!$H45,F_Inputs!$AE$2:$AE$92,0),MATCH(F_Inputs_Formatted!AE$4,F_Inputs!$A$2:$AE$2,0)),$O45),"-")</f>
        <v>5.92</v>
      </c>
      <c r="AF45" s="99">
        <f>IFERROR(ROUND(INDEX(F_Inputs!$A$2:$AE$92, MATCH(F_Inputs_Formatted!$B45&amp;F_Inputs_Formatted!$H45,F_Inputs!$AE$2:$AE$92,0),MATCH(F_Inputs_Formatted!AF$4,F_Inputs!$A$2:$AE$2,0)),$O45),"-")</f>
        <v>7.24</v>
      </c>
      <c r="AG45" s="99">
        <f>IFERROR(ROUND(INDEX(F_Inputs!$A$2:$AE$92, MATCH(F_Inputs_Formatted!$B45&amp;F_Inputs_Formatted!$H45,F_Inputs!$AE$2:$AE$92,0),MATCH(F_Inputs_Formatted!AG$4,F_Inputs!$A$2:$AE$2,0)),$O45),"-")</f>
        <v>7.42</v>
      </c>
      <c r="AH45" s="99">
        <f>IFERROR(ROUND(INDEX(F_Inputs!$A$2:$AE$92, MATCH(F_Inputs_Formatted!$B45&amp;F_Inputs_Formatted!$H45,F_Inputs!$AE$2:$AE$92,0),MATCH(F_Inputs_Formatted!AH$4,F_Inputs!$A$2:$AE$2,0)),$O45),"-")</f>
        <v>10.119999999999999</v>
      </c>
    </row>
    <row r="46" spans="1:34" s="1" customFormat="1" ht="22.15" x14ac:dyDescent="1.1499999999999999">
      <c r="A46" s="16" t="s">
        <v>120</v>
      </c>
      <c r="B46" s="11" t="s">
        <v>101</v>
      </c>
      <c r="C46" s="11" t="str">
        <f>_xlfn.XLOOKUP($B46,FD_Lists!$B$4:$B$25,FD_Lists!C$4:C$25)</f>
        <v xml:space="preserve">United Utilities </v>
      </c>
      <c r="D46" s="11" t="str">
        <f>_xlfn.XLOOKUP($B46,FD_Lists!$B$4:$B$25,FD_Lists!D$4:D$25)</f>
        <v>England</v>
      </c>
      <c r="E46" s="11" t="str">
        <f>_xlfn.XLOOKUP($B46,FD_Lists!$B$4:$B$25,FD_Lists!E$4:E$25)</f>
        <v>Company</v>
      </c>
      <c r="F46" s="11" t="str">
        <f>_xlfn.XLOOKUP($B46,FD_Lists!$B$4:$B$25,FD_Lists!F$4:F$25)</f>
        <v>WaSC</v>
      </c>
      <c r="G46" s="12" t="s">
        <v>118</v>
      </c>
      <c r="H46" s="13" t="s">
        <v>81</v>
      </c>
      <c r="I46" s="13" t="str">
        <f t="shared" si="2"/>
        <v>NWTOUT3_17_01_PR24</v>
      </c>
      <c r="J46" s="13" t="str">
        <f>VLOOKUP(H46, FD_Lists!$D$78:$I$110, 2, FALSE)</f>
        <v>Enhancement</v>
      </c>
      <c r="K46" s="13" t="str">
        <f>VLOOKUP(H46, FD_Lists!$D$78:$I$110, 3, FALSE)</f>
        <v>Company view (DD)</v>
      </c>
      <c r="L46" s="13" t="s">
        <v>119</v>
      </c>
      <c r="M46" s="14" t="str">
        <f>VLOOKUP($H46, FD_Lists!$D$78:$I$110, 4, FALSE)</f>
        <v>Average spills per overflow - with unmonitored adjustment</v>
      </c>
      <c r="N46" s="14" t="str">
        <f>VLOOKUP($H46, FD_Lists!$D$78:$I$110, 5, FALSE)</f>
        <v>Number</v>
      </c>
      <c r="O46" s="14">
        <f>VLOOKUP($H46, FD_Lists!$D$78:$I$110, 6, FALSE)</f>
        <v>2</v>
      </c>
      <c r="P46" s="99" t="str">
        <f>IFERROR(ROUND(INDEX(F_Inputs!$A$2:$AE$92, MATCH(F_Inputs_Formatted!$B46&amp;F_Inputs_Formatted!$H46,F_Inputs!$AE$2:$AE$92,0),MATCH(F_Inputs_Formatted!P$4,F_Inputs!$A$2:$AE$2,0)),$O46),"-")</f>
        <v>-</v>
      </c>
      <c r="Q46" s="99" t="str">
        <f>IFERROR(ROUND(INDEX(F_Inputs!$A$2:$AE$92, MATCH(F_Inputs_Formatted!$B46&amp;F_Inputs_Formatted!$H46,F_Inputs!$AE$2:$AE$92,0),MATCH(F_Inputs_Formatted!Q$4,F_Inputs!$A$2:$AE$2,0)),$O46),"-")</f>
        <v>-</v>
      </c>
      <c r="R46" s="99" t="str">
        <f>IFERROR(ROUND(INDEX(F_Inputs!$A$2:$AE$92, MATCH(F_Inputs_Formatted!$B46&amp;F_Inputs_Formatted!$H46,F_Inputs!$AE$2:$AE$92,0),MATCH(F_Inputs_Formatted!R$4,F_Inputs!$A$2:$AE$2,0)),$O46),"-")</f>
        <v>-</v>
      </c>
      <c r="S46" s="99" t="str">
        <f>IFERROR(ROUND(INDEX(F_Inputs!$A$2:$AE$92, MATCH(F_Inputs_Formatted!$B46&amp;F_Inputs_Formatted!$H46,F_Inputs!$AE$2:$AE$92,0),MATCH(F_Inputs_Formatted!S$4,F_Inputs!$A$2:$AE$2,0)),$O46),"-")</f>
        <v>-</v>
      </c>
      <c r="T46" s="99" t="str">
        <f>IFERROR(ROUND(INDEX(F_Inputs!$A$2:$AE$92, MATCH(F_Inputs_Formatted!$B46&amp;F_Inputs_Formatted!$H46,F_Inputs!$AE$2:$AE$92,0),MATCH(F_Inputs_Formatted!T$4,F_Inputs!$A$2:$AE$2,0)),$O46),"-")</f>
        <v>-</v>
      </c>
      <c r="U46" s="99" t="str">
        <f>IFERROR(ROUND(INDEX(F_Inputs!$A$2:$AE$92, MATCH(F_Inputs_Formatted!$B46&amp;F_Inputs_Formatted!$H46,F_Inputs!$AE$2:$AE$92,0),MATCH(F_Inputs_Formatted!U$4,F_Inputs!$A$2:$AE$2,0)),$O46),"-")</f>
        <v>-</v>
      </c>
      <c r="V46" s="99" t="str">
        <f>IFERROR(ROUND(INDEX(F_Inputs!$A$2:$AE$92, MATCH(F_Inputs_Formatted!$B46&amp;F_Inputs_Formatted!$H46,F_Inputs!$AE$2:$AE$92,0),MATCH(F_Inputs_Formatted!V$4,F_Inputs!$A$2:$AE$2,0)),$O46),"-")</f>
        <v>-</v>
      </c>
      <c r="W46" s="99" t="str">
        <f>IFERROR(ROUND(INDEX(F_Inputs!$A$2:$AE$92, MATCH(F_Inputs_Formatted!$B46&amp;F_Inputs_Formatted!$H46,F_Inputs!$AE$2:$AE$92,0),MATCH(F_Inputs_Formatted!W$4,F_Inputs!$A$2:$AE$2,0)),$O46),"-")</f>
        <v>-</v>
      </c>
      <c r="X46" s="99" t="str">
        <f>IFERROR(ROUND(INDEX(F_Inputs!$A$2:$AE$92, MATCH(F_Inputs_Formatted!$B46&amp;F_Inputs_Formatted!$H46,F_Inputs!$AE$2:$AE$92,0),MATCH(F_Inputs_Formatted!X$4,F_Inputs!$A$2:$AE$2,0)),$O46),"-")</f>
        <v>-</v>
      </c>
      <c r="Y46" s="99" t="str">
        <f>IFERROR(ROUND(INDEX(F_Inputs!$A$2:$AE$92, MATCH(F_Inputs_Formatted!$B46&amp;F_Inputs_Formatted!$H46,F_Inputs!$AE$2:$AE$92,0),MATCH(F_Inputs_Formatted!Y$4,F_Inputs!$A$2:$AE$2,0)),$O46),"-")</f>
        <v>-</v>
      </c>
      <c r="Z46" s="99" t="str">
        <f>IFERROR(ROUND(INDEX(F_Inputs!$A$2:$AE$92, MATCH(F_Inputs_Formatted!$B46&amp;F_Inputs_Formatted!$H46,F_Inputs!$AE$2:$AE$92,0),MATCH(F_Inputs_Formatted!Z$4,F_Inputs!$A$2:$AE$2,0)),$O46),"-")</f>
        <v>-</v>
      </c>
      <c r="AA46" s="99">
        <f>IFERROR(ROUND(INDEX(F_Inputs!$A$2:$AE$92, MATCH(F_Inputs_Formatted!$B46&amp;F_Inputs_Formatted!$H46,F_Inputs!$AE$2:$AE$92,0),MATCH(F_Inputs_Formatted!AA$4,F_Inputs!$A$2:$AE$2,0)),$O46),"-")</f>
        <v>0</v>
      </c>
      <c r="AB46" s="99">
        <f>IFERROR(ROUND(INDEX(F_Inputs!$A$2:$AE$92, MATCH(F_Inputs_Formatted!$B46&amp;F_Inputs_Formatted!$H46,F_Inputs!$AE$2:$AE$92,0),MATCH(F_Inputs_Formatted!AB$4,F_Inputs!$A$2:$AE$2,0)),$O46),"-")</f>
        <v>0</v>
      </c>
      <c r="AC46" s="99">
        <f>IFERROR(ROUND(INDEX(F_Inputs!$A$2:$AE$92, MATCH(F_Inputs_Formatted!$B46&amp;F_Inputs_Formatted!$H46,F_Inputs!$AE$2:$AE$92,0),MATCH(F_Inputs_Formatted!AC$4,F_Inputs!$A$2:$AE$2,0)),$O46),"-")</f>
        <v>0.01</v>
      </c>
      <c r="AD46" s="99">
        <f>IFERROR(ROUND(INDEX(F_Inputs!$A$2:$AE$92, MATCH(F_Inputs_Formatted!$B46&amp;F_Inputs_Formatted!$H46,F_Inputs!$AE$2:$AE$92,0),MATCH(F_Inputs_Formatted!AD$4,F_Inputs!$A$2:$AE$2,0)),$O46),"-")</f>
        <v>0.11</v>
      </c>
      <c r="AE46" s="99">
        <f>IFERROR(ROUND(INDEX(F_Inputs!$A$2:$AE$92, MATCH(F_Inputs_Formatted!$B46&amp;F_Inputs_Formatted!$H46,F_Inputs!$AE$2:$AE$92,0),MATCH(F_Inputs_Formatted!AE$4,F_Inputs!$A$2:$AE$2,0)),$O46),"-")</f>
        <v>0.55000000000000004</v>
      </c>
      <c r="AF46" s="99">
        <f>IFERROR(ROUND(INDEX(F_Inputs!$A$2:$AE$92, MATCH(F_Inputs_Formatted!$B46&amp;F_Inputs_Formatted!$H46,F_Inputs!$AE$2:$AE$92,0),MATCH(F_Inputs_Formatted!AF$4,F_Inputs!$A$2:$AE$2,0)),$O46),"-")</f>
        <v>2</v>
      </c>
      <c r="AG46" s="99">
        <f>IFERROR(ROUND(INDEX(F_Inputs!$A$2:$AE$92, MATCH(F_Inputs_Formatted!$B46&amp;F_Inputs_Formatted!$H46,F_Inputs!$AE$2:$AE$92,0),MATCH(F_Inputs_Formatted!AG$4,F_Inputs!$A$2:$AE$2,0)),$O46),"-")</f>
        <v>5.2</v>
      </c>
      <c r="AH46" s="99">
        <f>IFERROR(ROUND(INDEX(F_Inputs!$A$2:$AE$92, MATCH(F_Inputs_Formatted!$B46&amp;F_Inputs_Formatted!$H46,F_Inputs!$AE$2:$AE$92,0),MATCH(F_Inputs_Formatted!AH$4,F_Inputs!$A$2:$AE$2,0)),$O46),"-")</f>
        <v>9.74</v>
      </c>
    </row>
    <row r="47" spans="1:34" s="1" customFormat="1" ht="22.15" x14ac:dyDescent="1.1499999999999999">
      <c r="A47" s="9"/>
      <c r="B47" s="11" t="s">
        <v>102</v>
      </c>
      <c r="C47" s="11" t="str">
        <f>_xlfn.XLOOKUP($B47,FD_Lists!$B$4:$B$25,FD_Lists!C$4:C$25)</f>
        <v>Wessex Water</v>
      </c>
      <c r="D47" s="11" t="str">
        <f>_xlfn.XLOOKUP($B47,FD_Lists!$B$4:$B$25,FD_Lists!D$4:D$25)</f>
        <v>England</v>
      </c>
      <c r="E47" s="11" t="str">
        <f>_xlfn.XLOOKUP($B47,FD_Lists!$B$4:$B$25,FD_Lists!E$4:E$25)</f>
        <v>Company</v>
      </c>
      <c r="F47" s="11" t="str">
        <f>_xlfn.XLOOKUP($B47,FD_Lists!$B$4:$B$25,FD_Lists!F$4:F$25)</f>
        <v>WaSC</v>
      </c>
      <c r="G47" s="12" t="s">
        <v>118</v>
      </c>
      <c r="H47" s="13" t="s">
        <v>81</v>
      </c>
      <c r="I47" s="13" t="str">
        <f t="shared" si="2"/>
        <v>WSXOUT3_17_01_PR24</v>
      </c>
      <c r="J47" s="13" t="str">
        <f>VLOOKUP(H47, FD_Lists!$D$78:$I$110, 2, FALSE)</f>
        <v>Enhancement</v>
      </c>
      <c r="K47" s="13" t="str">
        <f>VLOOKUP(H47, FD_Lists!$D$78:$I$110, 3, FALSE)</f>
        <v>Company view (DD)</v>
      </c>
      <c r="L47" s="13" t="s">
        <v>119</v>
      </c>
      <c r="M47" s="14" t="str">
        <f>VLOOKUP($H47, FD_Lists!$D$78:$I$110, 4, FALSE)</f>
        <v>Average spills per overflow - with unmonitored adjustment</v>
      </c>
      <c r="N47" s="14" t="str">
        <f>VLOOKUP($H47, FD_Lists!$D$78:$I$110, 5, FALSE)</f>
        <v>Number</v>
      </c>
      <c r="O47" s="14">
        <f>VLOOKUP($H47, FD_Lists!$D$78:$I$110, 6, FALSE)</f>
        <v>2</v>
      </c>
      <c r="P47" s="99" t="str">
        <f>IFERROR(ROUND(INDEX(F_Inputs!$A$2:$AE$92, MATCH(F_Inputs_Formatted!$B47&amp;F_Inputs_Formatted!$H47,F_Inputs!$AE$2:$AE$92,0),MATCH(F_Inputs_Formatted!P$4,F_Inputs!$A$2:$AE$2,0)),$O47),"-")</f>
        <v>-</v>
      </c>
      <c r="Q47" s="99" t="str">
        <f>IFERROR(ROUND(INDEX(F_Inputs!$A$2:$AE$92, MATCH(F_Inputs_Formatted!$B47&amp;F_Inputs_Formatted!$H47,F_Inputs!$AE$2:$AE$92,0),MATCH(F_Inputs_Formatted!Q$4,F_Inputs!$A$2:$AE$2,0)),$O47),"-")</f>
        <v>-</v>
      </c>
      <c r="R47" s="99" t="str">
        <f>IFERROR(ROUND(INDEX(F_Inputs!$A$2:$AE$92, MATCH(F_Inputs_Formatted!$B47&amp;F_Inputs_Formatted!$H47,F_Inputs!$AE$2:$AE$92,0),MATCH(F_Inputs_Formatted!R$4,F_Inputs!$A$2:$AE$2,0)),$O47),"-")</f>
        <v>-</v>
      </c>
      <c r="S47" s="99" t="str">
        <f>IFERROR(ROUND(INDEX(F_Inputs!$A$2:$AE$92, MATCH(F_Inputs_Formatted!$B47&amp;F_Inputs_Formatted!$H47,F_Inputs!$AE$2:$AE$92,0),MATCH(F_Inputs_Formatted!S$4,F_Inputs!$A$2:$AE$2,0)),$O47),"-")</f>
        <v>-</v>
      </c>
      <c r="T47" s="99" t="str">
        <f>IFERROR(ROUND(INDEX(F_Inputs!$A$2:$AE$92, MATCH(F_Inputs_Formatted!$B47&amp;F_Inputs_Formatted!$H47,F_Inputs!$AE$2:$AE$92,0),MATCH(F_Inputs_Formatted!T$4,F_Inputs!$A$2:$AE$2,0)),$O47),"-")</f>
        <v>-</v>
      </c>
      <c r="U47" s="99" t="str">
        <f>IFERROR(ROUND(INDEX(F_Inputs!$A$2:$AE$92, MATCH(F_Inputs_Formatted!$B47&amp;F_Inputs_Formatted!$H47,F_Inputs!$AE$2:$AE$92,0),MATCH(F_Inputs_Formatted!U$4,F_Inputs!$A$2:$AE$2,0)),$O47),"-")</f>
        <v>-</v>
      </c>
      <c r="V47" s="99" t="str">
        <f>IFERROR(ROUND(INDEX(F_Inputs!$A$2:$AE$92, MATCH(F_Inputs_Formatted!$B47&amp;F_Inputs_Formatted!$H47,F_Inputs!$AE$2:$AE$92,0),MATCH(F_Inputs_Formatted!V$4,F_Inputs!$A$2:$AE$2,0)),$O47),"-")</f>
        <v>-</v>
      </c>
      <c r="W47" s="99" t="str">
        <f>IFERROR(ROUND(INDEX(F_Inputs!$A$2:$AE$92, MATCH(F_Inputs_Formatted!$B47&amp;F_Inputs_Formatted!$H47,F_Inputs!$AE$2:$AE$92,0),MATCH(F_Inputs_Formatted!W$4,F_Inputs!$A$2:$AE$2,0)),$O47),"-")</f>
        <v>-</v>
      </c>
      <c r="X47" s="99" t="str">
        <f>IFERROR(ROUND(INDEX(F_Inputs!$A$2:$AE$92, MATCH(F_Inputs_Formatted!$B47&amp;F_Inputs_Formatted!$H47,F_Inputs!$AE$2:$AE$92,0),MATCH(F_Inputs_Formatted!X$4,F_Inputs!$A$2:$AE$2,0)),$O47),"-")</f>
        <v>-</v>
      </c>
      <c r="Y47" s="99" t="str">
        <f>IFERROR(ROUND(INDEX(F_Inputs!$A$2:$AE$92, MATCH(F_Inputs_Formatted!$B47&amp;F_Inputs_Formatted!$H47,F_Inputs!$AE$2:$AE$92,0),MATCH(F_Inputs_Formatted!Y$4,F_Inputs!$A$2:$AE$2,0)),$O47),"-")</f>
        <v>-</v>
      </c>
      <c r="Z47" s="99" t="str">
        <f>IFERROR(ROUND(INDEX(F_Inputs!$A$2:$AE$92, MATCH(F_Inputs_Formatted!$B47&amp;F_Inputs_Formatted!$H47,F_Inputs!$AE$2:$AE$92,0),MATCH(F_Inputs_Formatted!Z$4,F_Inputs!$A$2:$AE$2,0)),$O47),"-")</f>
        <v>-</v>
      </c>
      <c r="AA47" s="99">
        <f>IFERROR(ROUND(INDEX(F_Inputs!$A$2:$AE$92, MATCH(F_Inputs_Formatted!$B47&amp;F_Inputs_Formatted!$H47,F_Inputs!$AE$2:$AE$92,0),MATCH(F_Inputs_Formatted!AA$4,F_Inputs!$A$2:$AE$2,0)),$O47),"-")</f>
        <v>8.66</v>
      </c>
      <c r="AB47" s="99">
        <f>IFERROR(ROUND(INDEX(F_Inputs!$A$2:$AE$92, MATCH(F_Inputs_Formatted!$B47&amp;F_Inputs_Formatted!$H47,F_Inputs!$AE$2:$AE$92,0),MATCH(F_Inputs_Formatted!AB$4,F_Inputs!$A$2:$AE$2,0)),$O47),"-")</f>
        <v>0</v>
      </c>
      <c r="AC47" s="99">
        <f>IFERROR(ROUND(INDEX(F_Inputs!$A$2:$AE$92, MATCH(F_Inputs_Formatted!$B47&amp;F_Inputs_Formatted!$H47,F_Inputs!$AE$2:$AE$92,0),MATCH(F_Inputs_Formatted!AC$4,F_Inputs!$A$2:$AE$2,0)),$O47),"-")</f>
        <v>0</v>
      </c>
      <c r="AD47" s="99">
        <f>IFERROR(ROUND(INDEX(F_Inputs!$A$2:$AE$92, MATCH(F_Inputs_Formatted!$B47&amp;F_Inputs_Formatted!$H47,F_Inputs!$AE$2:$AE$92,0),MATCH(F_Inputs_Formatted!AD$4,F_Inputs!$A$2:$AE$2,0)),$O47),"-")</f>
        <v>0</v>
      </c>
      <c r="AE47" s="99">
        <f>IFERROR(ROUND(INDEX(F_Inputs!$A$2:$AE$92, MATCH(F_Inputs_Formatted!$B47&amp;F_Inputs_Formatted!$H47,F_Inputs!$AE$2:$AE$92,0),MATCH(F_Inputs_Formatted!AE$4,F_Inputs!$A$2:$AE$2,0)),$O47),"-")</f>
        <v>0</v>
      </c>
      <c r="AF47" s="99">
        <f>IFERROR(ROUND(INDEX(F_Inputs!$A$2:$AE$92, MATCH(F_Inputs_Formatted!$B47&amp;F_Inputs_Formatted!$H47,F_Inputs!$AE$2:$AE$92,0),MATCH(F_Inputs_Formatted!AF$4,F_Inputs!$A$2:$AE$2,0)),$O47),"-")</f>
        <v>0.73</v>
      </c>
      <c r="AG47" s="99">
        <f>IFERROR(ROUND(INDEX(F_Inputs!$A$2:$AE$92, MATCH(F_Inputs_Formatted!$B47&amp;F_Inputs_Formatted!$H47,F_Inputs!$AE$2:$AE$92,0),MATCH(F_Inputs_Formatted!AG$4,F_Inputs!$A$2:$AE$2,0)),$O47),"-")</f>
        <v>1.49</v>
      </c>
      <c r="AH47" s="99">
        <f>IFERROR(ROUND(INDEX(F_Inputs!$A$2:$AE$92, MATCH(F_Inputs_Formatted!$B47&amp;F_Inputs_Formatted!$H47,F_Inputs!$AE$2:$AE$92,0),MATCH(F_Inputs_Formatted!AH$4,F_Inputs!$A$2:$AE$2,0)),$O47),"-")</f>
        <v>2.65</v>
      </c>
    </row>
    <row r="48" spans="1:34" s="1" customFormat="1" ht="22.15" x14ac:dyDescent="1.1499999999999999">
      <c r="A48" s="9"/>
      <c r="B48" s="11" t="s">
        <v>103</v>
      </c>
      <c r="C48" s="11" t="str">
        <f>_xlfn.XLOOKUP($B48,FD_Lists!$B$4:$B$25,FD_Lists!C$4:C$25)</f>
        <v>Yorkshire Water</v>
      </c>
      <c r="D48" s="11" t="str">
        <f>_xlfn.XLOOKUP($B48,FD_Lists!$B$4:$B$25,FD_Lists!D$4:D$25)</f>
        <v>England</v>
      </c>
      <c r="E48" s="11" t="str">
        <f>_xlfn.XLOOKUP($B48,FD_Lists!$B$4:$B$25,FD_Lists!E$4:E$25)</f>
        <v>Company</v>
      </c>
      <c r="F48" s="11" t="str">
        <f>_xlfn.XLOOKUP($B48,FD_Lists!$B$4:$B$25,FD_Lists!F$4:F$25)</f>
        <v>WaSC</v>
      </c>
      <c r="G48" s="12" t="s">
        <v>118</v>
      </c>
      <c r="H48" s="13" t="s">
        <v>81</v>
      </c>
      <c r="I48" s="13" t="str">
        <f t="shared" si="2"/>
        <v>YKYOUT3_17_01_PR24</v>
      </c>
      <c r="J48" s="13" t="str">
        <f>VLOOKUP(H48, FD_Lists!$D$78:$I$110, 2, FALSE)</f>
        <v>Enhancement</v>
      </c>
      <c r="K48" s="13" t="str">
        <f>VLOOKUP(H48, FD_Lists!$D$78:$I$110, 3, FALSE)</f>
        <v>Company view (DD)</v>
      </c>
      <c r="L48" s="13" t="s">
        <v>119</v>
      </c>
      <c r="M48" s="14" t="str">
        <f>VLOOKUP($H48, FD_Lists!$D$78:$I$110, 4, FALSE)</f>
        <v>Average spills per overflow - with unmonitored adjustment</v>
      </c>
      <c r="N48" s="14" t="str">
        <f>VLOOKUP($H48, FD_Lists!$D$78:$I$110, 5, FALSE)</f>
        <v>Number</v>
      </c>
      <c r="O48" s="14">
        <f>VLOOKUP($H48, FD_Lists!$D$78:$I$110, 6, FALSE)</f>
        <v>2</v>
      </c>
      <c r="P48" s="99" t="str">
        <f>IFERROR(ROUND(INDEX(F_Inputs!$A$2:$AE$92, MATCH(F_Inputs_Formatted!$B48&amp;F_Inputs_Formatted!$H48,F_Inputs!$AE$2:$AE$92,0),MATCH(F_Inputs_Formatted!P$4,F_Inputs!$A$2:$AE$2,0)),$O48),"-")</f>
        <v>-</v>
      </c>
      <c r="Q48" s="99" t="str">
        <f>IFERROR(ROUND(INDEX(F_Inputs!$A$2:$AE$92, MATCH(F_Inputs_Formatted!$B48&amp;F_Inputs_Formatted!$H48,F_Inputs!$AE$2:$AE$92,0),MATCH(F_Inputs_Formatted!Q$4,F_Inputs!$A$2:$AE$2,0)),$O48),"-")</f>
        <v>-</v>
      </c>
      <c r="R48" s="99" t="str">
        <f>IFERROR(ROUND(INDEX(F_Inputs!$A$2:$AE$92, MATCH(F_Inputs_Formatted!$B48&amp;F_Inputs_Formatted!$H48,F_Inputs!$AE$2:$AE$92,0),MATCH(F_Inputs_Formatted!R$4,F_Inputs!$A$2:$AE$2,0)),$O48),"-")</f>
        <v>-</v>
      </c>
      <c r="S48" s="99" t="str">
        <f>IFERROR(ROUND(INDEX(F_Inputs!$A$2:$AE$92, MATCH(F_Inputs_Formatted!$B48&amp;F_Inputs_Formatted!$H48,F_Inputs!$AE$2:$AE$92,0),MATCH(F_Inputs_Formatted!S$4,F_Inputs!$A$2:$AE$2,0)),$O48),"-")</f>
        <v>-</v>
      </c>
      <c r="T48" s="99" t="str">
        <f>IFERROR(ROUND(INDEX(F_Inputs!$A$2:$AE$92, MATCH(F_Inputs_Formatted!$B48&amp;F_Inputs_Formatted!$H48,F_Inputs!$AE$2:$AE$92,0),MATCH(F_Inputs_Formatted!T$4,F_Inputs!$A$2:$AE$2,0)),$O48),"-")</f>
        <v>-</v>
      </c>
      <c r="U48" s="99" t="str">
        <f>IFERROR(ROUND(INDEX(F_Inputs!$A$2:$AE$92, MATCH(F_Inputs_Formatted!$B48&amp;F_Inputs_Formatted!$H48,F_Inputs!$AE$2:$AE$92,0),MATCH(F_Inputs_Formatted!U$4,F_Inputs!$A$2:$AE$2,0)),$O48),"-")</f>
        <v>-</v>
      </c>
      <c r="V48" s="99" t="str">
        <f>IFERROR(ROUND(INDEX(F_Inputs!$A$2:$AE$92, MATCH(F_Inputs_Formatted!$B48&amp;F_Inputs_Formatted!$H48,F_Inputs!$AE$2:$AE$92,0),MATCH(F_Inputs_Formatted!V$4,F_Inputs!$A$2:$AE$2,0)),$O48),"-")</f>
        <v>-</v>
      </c>
      <c r="W48" s="99" t="str">
        <f>IFERROR(ROUND(INDEX(F_Inputs!$A$2:$AE$92, MATCH(F_Inputs_Formatted!$B48&amp;F_Inputs_Formatted!$H48,F_Inputs!$AE$2:$AE$92,0),MATCH(F_Inputs_Formatted!W$4,F_Inputs!$A$2:$AE$2,0)),$O48),"-")</f>
        <v>-</v>
      </c>
      <c r="X48" s="99" t="str">
        <f>IFERROR(ROUND(INDEX(F_Inputs!$A$2:$AE$92, MATCH(F_Inputs_Formatted!$B48&amp;F_Inputs_Formatted!$H48,F_Inputs!$AE$2:$AE$92,0),MATCH(F_Inputs_Formatted!X$4,F_Inputs!$A$2:$AE$2,0)),$O48),"-")</f>
        <v>-</v>
      </c>
      <c r="Y48" s="99" t="str">
        <f>IFERROR(ROUND(INDEX(F_Inputs!$A$2:$AE$92, MATCH(F_Inputs_Formatted!$B48&amp;F_Inputs_Formatted!$H48,F_Inputs!$AE$2:$AE$92,0),MATCH(F_Inputs_Formatted!Y$4,F_Inputs!$A$2:$AE$2,0)),$O48),"-")</f>
        <v>-</v>
      </c>
      <c r="Z48" s="99" t="str">
        <f>IFERROR(ROUND(INDEX(F_Inputs!$A$2:$AE$92, MATCH(F_Inputs_Formatted!$B48&amp;F_Inputs_Formatted!$H48,F_Inputs!$AE$2:$AE$92,0),MATCH(F_Inputs_Formatted!Z$4,F_Inputs!$A$2:$AE$2,0)),$O48),"-")</f>
        <v>-</v>
      </c>
      <c r="AA48" s="99">
        <f>IFERROR(ROUND(INDEX(F_Inputs!$A$2:$AE$92, MATCH(F_Inputs_Formatted!$B48&amp;F_Inputs_Formatted!$H48,F_Inputs!$AE$2:$AE$92,0),MATCH(F_Inputs_Formatted!AA$4,F_Inputs!$A$2:$AE$2,0)),$O48),"-")</f>
        <v>-37.97</v>
      </c>
      <c r="AB48" s="99">
        <f>IFERROR(ROUND(INDEX(F_Inputs!$A$2:$AE$92, MATCH(F_Inputs_Formatted!$B48&amp;F_Inputs_Formatted!$H48,F_Inputs!$AE$2:$AE$92,0),MATCH(F_Inputs_Formatted!AB$4,F_Inputs!$A$2:$AE$2,0)),$O48),"-")</f>
        <v>-3.58</v>
      </c>
      <c r="AC48" s="99">
        <f>IFERROR(ROUND(INDEX(F_Inputs!$A$2:$AE$92, MATCH(F_Inputs_Formatted!$B48&amp;F_Inputs_Formatted!$H48,F_Inputs!$AE$2:$AE$92,0),MATCH(F_Inputs_Formatted!AC$4,F_Inputs!$A$2:$AE$2,0)),$O48),"-")</f>
        <v>2.36</v>
      </c>
      <c r="AD48" s="99">
        <f>IFERROR(ROUND(INDEX(F_Inputs!$A$2:$AE$92, MATCH(F_Inputs_Formatted!$B48&amp;F_Inputs_Formatted!$H48,F_Inputs!$AE$2:$AE$92,0),MATCH(F_Inputs_Formatted!AD$4,F_Inputs!$A$2:$AE$2,0)),$O48),"-")</f>
        <v>0.85</v>
      </c>
      <c r="AE48" s="99">
        <f>IFERROR(ROUND(INDEX(F_Inputs!$A$2:$AE$92, MATCH(F_Inputs_Formatted!$B48&amp;F_Inputs_Formatted!$H48,F_Inputs!$AE$2:$AE$92,0),MATCH(F_Inputs_Formatted!AE$4,F_Inputs!$A$2:$AE$2,0)),$O48),"-")</f>
        <v>1.36</v>
      </c>
      <c r="AF48" s="99">
        <f>IFERROR(ROUND(INDEX(F_Inputs!$A$2:$AE$92, MATCH(F_Inputs_Formatted!$B48&amp;F_Inputs_Formatted!$H48,F_Inputs!$AE$2:$AE$92,0),MATCH(F_Inputs_Formatted!AF$4,F_Inputs!$A$2:$AE$2,0)),$O48),"-")</f>
        <v>1.95</v>
      </c>
      <c r="AG48" s="99">
        <f>IFERROR(ROUND(INDEX(F_Inputs!$A$2:$AE$92, MATCH(F_Inputs_Formatted!$B48&amp;F_Inputs_Formatted!$H48,F_Inputs!$AE$2:$AE$92,0),MATCH(F_Inputs_Formatted!AG$4,F_Inputs!$A$2:$AE$2,0)),$O48),"-")</f>
        <v>3.59</v>
      </c>
      <c r="AH48" s="99">
        <f>IFERROR(ROUND(INDEX(F_Inputs!$A$2:$AE$92, MATCH(F_Inputs_Formatted!$B48&amp;F_Inputs_Formatted!$H48,F_Inputs!$AE$2:$AE$92,0),MATCH(F_Inputs_Formatted!AH$4,F_Inputs!$A$2:$AE$2,0)),$O48),"-")</f>
        <v>8.8000000000000007</v>
      </c>
    </row>
    <row r="49" spans="1:34" s="1" customFormat="1" ht="22.15" x14ac:dyDescent="1.1499999999999999">
      <c r="A49" s="9"/>
      <c r="B49" s="11" t="s">
        <v>121</v>
      </c>
      <c r="C49" s="11" t="str">
        <f>_xlfn.XLOOKUP($B49,FD_Lists!$B$4:$B$25,FD_Lists!C$4:C$25)</f>
        <v>Affinity Water</v>
      </c>
      <c r="D49" s="11" t="str">
        <f>_xlfn.XLOOKUP($B49,FD_Lists!$B$4:$B$25,FD_Lists!D$4:D$25)</f>
        <v>England</v>
      </c>
      <c r="E49" s="11" t="str">
        <f>_xlfn.XLOOKUP($B49,FD_Lists!$B$4:$B$25,FD_Lists!E$4:E$25)</f>
        <v>Company</v>
      </c>
      <c r="F49" s="11" t="str">
        <f>_xlfn.XLOOKUP($B49,FD_Lists!$B$4:$B$25,FD_Lists!F$4:F$25)</f>
        <v>WoC</v>
      </c>
      <c r="G49" s="12" t="s">
        <v>118</v>
      </c>
      <c r="H49" s="13" t="s">
        <v>81</v>
      </c>
      <c r="I49" s="13" t="str">
        <f t="shared" si="2"/>
        <v>AFWOUT3_17_01_PR24</v>
      </c>
      <c r="J49" s="13" t="str">
        <f>VLOOKUP(H49, FD_Lists!$D$78:$I$110, 2, FALSE)</f>
        <v>Enhancement</v>
      </c>
      <c r="K49" s="13" t="str">
        <f>VLOOKUP(H49, FD_Lists!$D$78:$I$110, 3, FALSE)</f>
        <v>Company view (DD)</v>
      </c>
      <c r="L49" s="13" t="s">
        <v>119</v>
      </c>
      <c r="M49" s="14" t="str">
        <f>VLOOKUP($H49, FD_Lists!$D$78:$I$110, 4, FALSE)</f>
        <v>Average spills per overflow - with unmonitored adjustment</v>
      </c>
      <c r="N49" s="14" t="str">
        <f>VLOOKUP($H49, FD_Lists!$D$78:$I$110, 5, FALSE)</f>
        <v>Number</v>
      </c>
      <c r="O49" s="14">
        <f>VLOOKUP($H49, FD_Lists!$D$78:$I$110, 6, FALSE)</f>
        <v>2</v>
      </c>
      <c r="P49" s="99" t="str">
        <f>IFERROR(ROUND(INDEX(F_Inputs!$A$2:$AE$92, MATCH(F_Inputs_Formatted!$B49&amp;F_Inputs_Formatted!$H49,F_Inputs!$AE$2:$AE$92,0),MATCH(F_Inputs_Formatted!P$4,F_Inputs!$A$2:$AE$2,0)),$O49),"-")</f>
        <v>-</v>
      </c>
      <c r="Q49" s="99" t="str">
        <f>IFERROR(ROUND(INDEX(F_Inputs!$A$2:$AE$92, MATCH(F_Inputs_Formatted!$B49&amp;F_Inputs_Formatted!$H49,F_Inputs!$AE$2:$AE$92,0),MATCH(F_Inputs_Formatted!Q$4,F_Inputs!$A$2:$AE$2,0)),$O49),"-")</f>
        <v>-</v>
      </c>
      <c r="R49" s="99" t="str">
        <f>IFERROR(ROUND(INDEX(F_Inputs!$A$2:$AE$92, MATCH(F_Inputs_Formatted!$B49&amp;F_Inputs_Formatted!$H49,F_Inputs!$AE$2:$AE$92,0),MATCH(F_Inputs_Formatted!R$4,F_Inputs!$A$2:$AE$2,0)),$O49),"-")</f>
        <v>-</v>
      </c>
      <c r="S49" s="99" t="str">
        <f>IFERROR(ROUND(INDEX(F_Inputs!$A$2:$AE$92, MATCH(F_Inputs_Formatted!$B49&amp;F_Inputs_Formatted!$H49,F_Inputs!$AE$2:$AE$92,0),MATCH(F_Inputs_Formatted!S$4,F_Inputs!$A$2:$AE$2,0)),$O49),"-")</f>
        <v>-</v>
      </c>
      <c r="T49" s="99" t="str">
        <f>IFERROR(ROUND(INDEX(F_Inputs!$A$2:$AE$92, MATCH(F_Inputs_Formatted!$B49&amp;F_Inputs_Formatted!$H49,F_Inputs!$AE$2:$AE$92,0),MATCH(F_Inputs_Formatted!T$4,F_Inputs!$A$2:$AE$2,0)),$O49),"-")</f>
        <v>-</v>
      </c>
      <c r="U49" s="99" t="str">
        <f>IFERROR(ROUND(INDEX(F_Inputs!$A$2:$AE$92, MATCH(F_Inputs_Formatted!$B49&amp;F_Inputs_Formatted!$H49,F_Inputs!$AE$2:$AE$92,0),MATCH(F_Inputs_Formatted!U$4,F_Inputs!$A$2:$AE$2,0)),$O49),"-")</f>
        <v>-</v>
      </c>
      <c r="V49" s="99" t="str">
        <f>IFERROR(ROUND(INDEX(F_Inputs!$A$2:$AE$92, MATCH(F_Inputs_Formatted!$B49&amp;F_Inputs_Formatted!$H49,F_Inputs!$AE$2:$AE$92,0),MATCH(F_Inputs_Formatted!V$4,F_Inputs!$A$2:$AE$2,0)),$O49),"-")</f>
        <v>-</v>
      </c>
      <c r="W49" s="99" t="str">
        <f>IFERROR(ROUND(INDEX(F_Inputs!$A$2:$AE$92, MATCH(F_Inputs_Formatted!$B49&amp;F_Inputs_Formatted!$H49,F_Inputs!$AE$2:$AE$92,0),MATCH(F_Inputs_Formatted!W$4,F_Inputs!$A$2:$AE$2,0)),$O49),"-")</f>
        <v>-</v>
      </c>
      <c r="X49" s="99" t="str">
        <f>IFERROR(ROUND(INDEX(F_Inputs!$A$2:$AE$92, MATCH(F_Inputs_Formatted!$B49&amp;F_Inputs_Formatted!$H49,F_Inputs!$AE$2:$AE$92,0),MATCH(F_Inputs_Formatted!X$4,F_Inputs!$A$2:$AE$2,0)),$O49),"-")</f>
        <v>-</v>
      </c>
      <c r="Y49" s="99" t="str">
        <f>IFERROR(ROUND(INDEX(F_Inputs!$A$2:$AE$92, MATCH(F_Inputs_Formatted!$B49&amp;F_Inputs_Formatted!$H49,F_Inputs!$AE$2:$AE$92,0),MATCH(F_Inputs_Formatted!Y$4,F_Inputs!$A$2:$AE$2,0)),$O49),"-")</f>
        <v>-</v>
      </c>
      <c r="Z49" s="99" t="str">
        <f>IFERROR(ROUND(INDEX(F_Inputs!$A$2:$AE$92, MATCH(F_Inputs_Formatted!$B49&amp;F_Inputs_Formatted!$H49,F_Inputs!$AE$2:$AE$92,0),MATCH(F_Inputs_Formatted!Z$4,F_Inputs!$A$2:$AE$2,0)),$O49),"-")</f>
        <v>-</v>
      </c>
      <c r="AA49" s="99" t="str">
        <f>IFERROR(ROUND(INDEX(F_Inputs!$A$2:$AE$92, MATCH(F_Inputs_Formatted!$B49&amp;F_Inputs_Formatted!$H49,F_Inputs!$AE$2:$AE$92,0),MATCH(F_Inputs_Formatted!AA$4,F_Inputs!$A$2:$AE$2,0)),$O49),"-")</f>
        <v>-</v>
      </c>
      <c r="AB49" s="99" t="str">
        <f>IFERROR(ROUND(INDEX(F_Inputs!$A$2:$AE$92, MATCH(F_Inputs_Formatted!$B49&amp;F_Inputs_Formatted!$H49,F_Inputs!$AE$2:$AE$92,0),MATCH(F_Inputs_Formatted!AB$4,F_Inputs!$A$2:$AE$2,0)),$O49),"-")</f>
        <v>-</v>
      </c>
      <c r="AC49" s="99" t="str">
        <f>IFERROR(ROUND(INDEX(F_Inputs!$A$2:$AE$92, MATCH(F_Inputs_Formatted!$B49&amp;F_Inputs_Formatted!$H49,F_Inputs!$AE$2:$AE$92,0),MATCH(F_Inputs_Formatted!AC$4,F_Inputs!$A$2:$AE$2,0)),$O49),"-")</f>
        <v>-</v>
      </c>
      <c r="AD49" s="99" t="str">
        <f>IFERROR(ROUND(INDEX(F_Inputs!$A$2:$AE$92, MATCH(F_Inputs_Formatted!$B49&amp;F_Inputs_Formatted!$H49,F_Inputs!$AE$2:$AE$92,0),MATCH(F_Inputs_Formatted!AD$4,F_Inputs!$A$2:$AE$2,0)),$O49),"-")</f>
        <v>-</v>
      </c>
      <c r="AE49" s="99" t="str">
        <f>IFERROR(ROUND(INDEX(F_Inputs!$A$2:$AE$92, MATCH(F_Inputs_Formatted!$B49&amp;F_Inputs_Formatted!$H49,F_Inputs!$AE$2:$AE$92,0),MATCH(F_Inputs_Formatted!AE$4,F_Inputs!$A$2:$AE$2,0)),$O49),"-")</f>
        <v>-</v>
      </c>
      <c r="AF49" s="99" t="str">
        <f>IFERROR(ROUND(INDEX(F_Inputs!$A$2:$AE$92, MATCH(F_Inputs_Formatted!$B49&amp;F_Inputs_Formatted!$H49,F_Inputs!$AE$2:$AE$92,0),MATCH(F_Inputs_Formatted!AF$4,F_Inputs!$A$2:$AE$2,0)),$O49),"-")</f>
        <v>-</v>
      </c>
      <c r="AG49" s="99" t="str">
        <f>IFERROR(ROUND(INDEX(F_Inputs!$A$2:$AE$92, MATCH(F_Inputs_Formatted!$B49&amp;F_Inputs_Formatted!$H49,F_Inputs!$AE$2:$AE$92,0),MATCH(F_Inputs_Formatted!AG$4,F_Inputs!$A$2:$AE$2,0)),$O49),"-")</f>
        <v>-</v>
      </c>
      <c r="AH49" s="99" t="str">
        <f>IFERROR(ROUND(INDEX(F_Inputs!$A$2:$AE$92, MATCH(F_Inputs_Formatted!$B49&amp;F_Inputs_Formatted!$H49,F_Inputs!$AE$2:$AE$92,0),MATCH(F_Inputs_Formatted!AH$4,F_Inputs!$A$2:$AE$2,0)),$O49),"-")</f>
        <v>-</v>
      </c>
    </row>
    <row r="50" spans="1:34" s="1" customFormat="1" ht="22.15" x14ac:dyDescent="1.1499999999999999">
      <c r="A50" s="17"/>
      <c r="B50" s="11" t="s">
        <v>122</v>
      </c>
      <c r="C50" s="11" t="str">
        <f>_xlfn.XLOOKUP($B50,FD_Lists!$B$4:$B$25,FD_Lists!C$4:C$25)</f>
        <v>Portsmouth Water</v>
      </c>
      <c r="D50" s="11" t="str">
        <f>_xlfn.XLOOKUP($B50,FD_Lists!$B$4:$B$25,FD_Lists!D$4:D$25)</f>
        <v>England</v>
      </c>
      <c r="E50" s="11" t="str">
        <f>_xlfn.XLOOKUP($B50,FD_Lists!$B$4:$B$25,FD_Lists!E$4:E$25)</f>
        <v>Company</v>
      </c>
      <c r="F50" s="11" t="str">
        <f>_xlfn.XLOOKUP($B50,FD_Lists!$B$4:$B$25,FD_Lists!F$4:F$25)</f>
        <v>WoC</v>
      </c>
      <c r="G50" s="12" t="s">
        <v>118</v>
      </c>
      <c r="H50" s="13" t="s">
        <v>81</v>
      </c>
      <c r="I50" s="13" t="str">
        <f t="shared" si="2"/>
        <v>PRTOUT3_17_01_PR24</v>
      </c>
      <c r="J50" s="13" t="str">
        <f>VLOOKUP(H50, FD_Lists!$D$78:$I$110, 2, FALSE)</f>
        <v>Enhancement</v>
      </c>
      <c r="K50" s="13" t="str">
        <f>VLOOKUP(H50, FD_Lists!$D$78:$I$110, 3, FALSE)</f>
        <v>Company view (DD)</v>
      </c>
      <c r="L50" s="13" t="s">
        <v>119</v>
      </c>
      <c r="M50" s="14" t="str">
        <f>VLOOKUP($H50, FD_Lists!$D$78:$I$110, 4, FALSE)</f>
        <v>Average spills per overflow - with unmonitored adjustment</v>
      </c>
      <c r="N50" s="14" t="str">
        <f>VLOOKUP($H50, FD_Lists!$D$78:$I$110, 5, FALSE)</f>
        <v>Number</v>
      </c>
      <c r="O50" s="14">
        <f>VLOOKUP($H50, FD_Lists!$D$78:$I$110, 6, FALSE)</f>
        <v>2</v>
      </c>
      <c r="P50" s="99" t="str">
        <f>IFERROR(ROUND(INDEX(F_Inputs!$A$2:$AE$92, MATCH(F_Inputs_Formatted!$B50&amp;F_Inputs_Formatted!$H50,F_Inputs!$AE$2:$AE$92,0),MATCH(F_Inputs_Formatted!P$4,F_Inputs!$A$2:$AE$2,0)),$O50),"-")</f>
        <v>-</v>
      </c>
      <c r="Q50" s="99" t="str">
        <f>IFERROR(ROUND(INDEX(F_Inputs!$A$2:$AE$92, MATCH(F_Inputs_Formatted!$B50&amp;F_Inputs_Formatted!$H50,F_Inputs!$AE$2:$AE$92,0),MATCH(F_Inputs_Formatted!Q$4,F_Inputs!$A$2:$AE$2,0)),$O50),"-")</f>
        <v>-</v>
      </c>
      <c r="R50" s="99" t="str">
        <f>IFERROR(ROUND(INDEX(F_Inputs!$A$2:$AE$92, MATCH(F_Inputs_Formatted!$B50&amp;F_Inputs_Formatted!$H50,F_Inputs!$AE$2:$AE$92,0),MATCH(F_Inputs_Formatted!R$4,F_Inputs!$A$2:$AE$2,0)),$O50),"-")</f>
        <v>-</v>
      </c>
      <c r="S50" s="99" t="str">
        <f>IFERROR(ROUND(INDEX(F_Inputs!$A$2:$AE$92, MATCH(F_Inputs_Formatted!$B50&amp;F_Inputs_Formatted!$H50,F_Inputs!$AE$2:$AE$92,0),MATCH(F_Inputs_Formatted!S$4,F_Inputs!$A$2:$AE$2,0)),$O50),"-")</f>
        <v>-</v>
      </c>
      <c r="T50" s="99" t="str">
        <f>IFERROR(ROUND(INDEX(F_Inputs!$A$2:$AE$92, MATCH(F_Inputs_Formatted!$B50&amp;F_Inputs_Formatted!$H50,F_Inputs!$AE$2:$AE$92,0),MATCH(F_Inputs_Formatted!T$4,F_Inputs!$A$2:$AE$2,0)),$O50),"-")</f>
        <v>-</v>
      </c>
      <c r="U50" s="99" t="str">
        <f>IFERROR(ROUND(INDEX(F_Inputs!$A$2:$AE$92, MATCH(F_Inputs_Formatted!$B50&amp;F_Inputs_Formatted!$H50,F_Inputs!$AE$2:$AE$92,0),MATCH(F_Inputs_Formatted!U$4,F_Inputs!$A$2:$AE$2,0)),$O50),"-")</f>
        <v>-</v>
      </c>
      <c r="V50" s="99" t="str">
        <f>IFERROR(ROUND(INDEX(F_Inputs!$A$2:$AE$92, MATCH(F_Inputs_Formatted!$B50&amp;F_Inputs_Formatted!$H50,F_Inputs!$AE$2:$AE$92,0),MATCH(F_Inputs_Formatted!V$4,F_Inputs!$A$2:$AE$2,0)),$O50),"-")</f>
        <v>-</v>
      </c>
      <c r="W50" s="99" t="str">
        <f>IFERROR(ROUND(INDEX(F_Inputs!$A$2:$AE$92, MATCH(F_Inputs_Formatted!$B50&amp;F_Inputs_Formatted!$H50,F_Inputs!$AE$2:$AE$92,0),MATCH(F_Inputs_Formatted!W$4,F_Inputs!$A$2:$AE$2,0)),$O50),"-")</f>
        <v>-</v>
      </c>
      <c r="X50" s="99" t="str">
        <f>IFERROR(ROUND(INDEX(F_Inputs!$A$2:$AE$92, MATCH(F_Inputs_Formatted!$B50&amp;F_Inputs_Formatted!$H50,F_Inputs!$AE$2:$AE$92,0),MATCH(F_Inputs_Formatted!X$4,F_Inputs!$A$2:$AE$2,0)),$O50),"-")</f>
        <v>-</v>
      </c>
      <c r="Y50" s="99" t="str">
        <f>IFERROR(ROUND(INDEX(F_Inputs!$A$2:$AE$92, MATCH(F_Inputs_Formatted!$B50&amp;F_Inputs_Formatted!$H50,F_Inputs!$AE$2:$AE$92,0),MATCH(F_Inputs_Formatted!Y$4,F_Inputs!$A$2:$AE$2,0)),$O50),"-")</f>
        <v>-</v>
      </c>
      <c r="Z50" s="99" t="str">
        <f>IFERROR(ROUND(INDEX(F_Inputs!$A$2:$AE$92, MATCH(F_Inputs_Formatted!$B50&amp;F_Inputs_Formatted!$H50,F_Inputs!$AE$2:$AE$92,0),MATCH(F_Inputs_Formatted!Z$4,F_Inputs!$A$2:$AE$2,0)),$O50),"-")</f>
        <v>-</v>
      </c>
      <c r="AA50" s="99" t="str">
        <f>IFERROR(ROUND(INDEX(F_Inputs!$A$2:$AE$92, MATCH(F_Inputs_Formatted!$B50&amp;F_Inputs_Formatted!$H50,F_Inputs!$AE$2:$AE$92,0),MATCH(F_Inputs_Formatted!AA$4,F_Inputs!$A$2:$AE$2,0)),$O50),"-")</f>
        <v>-</v>
      </c>
      <c r="AB50" s="99" t="str">
        <f>IFERROR(ROUND(INDEX(F_Inputs!$A$2:$AE$92, MATCH(F_Inputs_Formatted!$B50&amp;F_Inputs_Formatted!$H50,F_Inputs!$AE$2:$AE$92,0),MATCH(F_Inputs_Formatted!AB$4,F_Inputs!$A$2:$AE$2,0)),$O50),"-")</f>
        <v>-</v>
      </c>
      <c r="AC50" s="99" t="str">
        <f>IFERROR(ROUND(INDEX(F_Inputs!$A$2:$AE$92, MATCH(F_Inputs_Formatted!$B50&amp;F_Inputs_Formatted!$H50,F_Inputs!$AE$2:$AE$92,0),MATCH(F_Inputs_Formatted!AC$4,F_Inputs!$A$2:$AE$2,0)),$O50),"-")</f>
        <v>-</v>
      </c>
      <c r="AD50" s="99" t="str">
        <f>IFERROR(ROUND(INDEX(F_Inputs!$A$2:$AE$92, MATCH(F_Inputs_Formatted!$B50&amp;F_Inputs_Formatted!$H50,F_Inputs!$AE$2:$AE$92,0),MATCH(F_Inputs_Formatted!AD$4,F_Inputs!$A$2:$AE$2,0)),$O50),"-")</f>
        <v>-</v>
      </c>
      <c r="AE50" s="99" t="str">
        <f>IFERROR(ROUND(INDEX(F_Inputs!$A$2:$AE$92, MATCH(F_Inputs_Formatted!$B50&amp;F_Inputs_Formatted!$H50,F_Inputs!$AE$2:$AE$92,0),MATCH(F_Inputs_Formatted!AE$4,F_Inputs!$A$2:$AE$2,0)),$O50),"-")</f>
        <v>-</v>
      </c>
      <c r="AF50" s="99" t="str">
        <f>IFERROR(ROUND(INDEX(F_Inputs!$A$2:$AE$92, MATCH(F_Inputs_Formatted!$B50&amp;F_Inputs_Formatted!$H50,F_Inputs!$AE$2:$AE$92,0),MATCH(F_Inputs_Formatted!AF$4,F_Inputs!$A$2:$AE$2,0)),$O50),"-")</f>
        <v>-</v>
      </c>
      <c r="AG50" s="99" t="str">
        <f>IFERROR(ROUND(INDEX(F_Inputs!$A$2:$AE$92, MATCH(F_Inputs_Formatted!$B50&amp;F_Inputs_Formatted!$H50,F_Inputs!$AE$2:$AE$92,0),MATCH(F_Inputs_Formatted!AG$4,F_Inputs!$A$2:$AE$2,0)),$O50),"-")</f>
        <v>-</v>
      </c>
      <c r="AH50" s="99" t="str">
        <f>IFERROR(ROUND(INDEX(F_Inputs!$A$2:$AE$92, MATCH(F_Inputs_Formatted!$B50&amp;F_Inputs_Formatted!$H50,F_Inputs!$AE$2:$AE$92,0),MATCH(F_Inputs_Formatted!AH$4,F_Inputs!$A$2:$AE$2,0)),$O50),"-")</f>
        <v>-</v>
      </c>
    </row>
    <row r="51" spans="1:34" s="1" customFormat="1" ht="22.15" x14ac:dyDescent="1.1499999999999999">
      <c r="A51" s="9"/>
      <c r="B51" s="11" t="s">
        <v>123</v>
      </c>
      <c r="C51" s="11" t="str">
        <f>_xlfn.XLOOKUP($B51,FD_Lists!$B$4:$B$25,FD_Lists!C$4:C$25)</f>
        <v>South East Water</v>
      </c>
      <c r="D51" s="11" t="str">
        <f>_xlfn.XLOOKUP($B51,FD_Lists!$B$4:$B$25,FD_Lists!D$4:D$25)</f>
        <v>England</v>
      </c>
      <c r="E51" s="11" t="str">
        <f>_xlfn.XLOOKUP($B51,FD_Lists!$B$4:$B$25,FD_Lists!E$4:E$25)</f>
        <v>Company</v>
      </c>
      <c r="F51" s="11" t="str">
        <f>_xlfn.XLOOKUP($B51,FD_Lists!$B$4:$B$25,FD_Lists!F$4:F$25)</f>
        <v>WoC</v>
      </c>
      <c r="G51" s="12" t="s">
        <v>118</v>
      </c>
      <c r="H51" s="13" t="s">
        <v>81</v>
      </c>
      <c r="I51" s="13" t="str">
        <f t="shared" si="2"/>
        <v>SEWOUT3_17_01_PR24</v>
      </c>
      <c r="J51" s="13" t="str">
        <f>VLOOKUP(H51, FD_Lists!$D$78:$I$110, 2, FALSE)</f>
        <v>Enhancement</v>
      </c>
      <c r="K51" s="13" t="str">
        <f>VLOOKUP(H51, FD_Lists!$D$78:$I$110, 3, FALSE)</f>
        <v>Company view (DD)</v>
      </c>
      <c r="L51" s="13" t="s">
        <v>119</v>
      </c>
      <c r="M51" s="14" t="str">
        <f>VLOOKUP($H51, FD_Lists!$D$78:$I$110, 4, FALSE)</f>
        <v>Average spills per overflow - with unmonitored adjustment</v>
      </c>
      <c r="N51" s="14" t="str">
        <f>VLOOKUP($H51, FD_Lists!$D$78:$I$110, 5, FALSE)</f>
        <v>Number</v>
      </c>
      <c r="O51" s="14">
        <f>VLOOKUP($H51, FD_Lists!$D$78:$I$110, 6, FALSE)</f>
        <v>2</v>
      </c>
      <c r="P51" s="99" t="str">
        <f>IFERROR(ROUND(INDEX(F_Inputs!$A$2:$AE$92, MATCH(F_Inputs_Formatted!$B51&amp;F_Inputs_Formatted!$H51,F_Inputs!$AE$2:$AE$92,0),MATCH(F_Inputs_Formatted!P$4,F_Inputs!$A$2:$AE$2,0)),$O51),"-")</f>
        <v>-</v>
      </c>
      <c r="Q51" s="99" t="str">
        <f>IFERROR(ROUND(INDEX(F_Inputs!$A$2:$AE$92, MATCH(F_Inputs_Formatted!$B51&amp;F_Inputs_Formatted!$H51,F_Inputs!$AE$2:$AE$92,0),MATCH(F_Inputs_Formatted!Q$4,F_Inputs!$A$2:$AE$2,0)),$O51),"-")</f>
        <v>-</v>
      </c>
      <c r="R51" s="99" t="str">
        <f>IFERROR(ROUND(INDEX(F_Inputs!$A$2:$AE$92, MATCH(F_Inputs_Formatted!$B51&amp;F_Inputs_Formatted!$H51,F_Inputs!$AE$2:$AE$92,0),MATCH(F_Inputs_Formatted!R$4,F_Inputs!$A$2:$AE$2,0)),$O51),"-")</f>
        <v>-</v>
      </c>
      <c r="S51" s="99" t="str">
        <f>IFERROR(ROUND(INDEX(F_Inputs!$A$2:$AE$92, MATCH(F_Inputs_Formatted!$B51&amp;F_Inputs_Formatted!$H51,F_Inputs!$AE$2:$AE$92,0),MATCH(F_Inputs_Formatted!S$4,F_Inputs!$A$2:$AE$2,0)),$O51),"-")</f>
        <v>-</v>
      </c>
      <c r="T51" s="99" t="str">
        <f>IFERROR(ROUND(INDEX(F_Inputs!$A$2:$AE$92, MATCH(F_Inputs_Formatted!$B51&amp;F_Inputs_Formatted!$H51,F_Inputs!$AE$2:$AE$92,0),MATCH(F_Inputs_Formatted!T$4,F_Inputs!$A$2:$AE$2,0)),$O51),"-")</f>
        <v>-</v>
      </c>
      <c r="U51" s="99" t="str">
        <f>IFERROR(ROUND(INDEX(F_Inputs!$A$2:$AE$92, MATCH(F_Inputs_Formatted!$B51&amp;F_Inputs_Formatted!$H51,F_Inputs!$AE$2:$AE$92,0),MATCH(F_Inputs_Formatted!U$4,F_Inputs!$A$2:$AE$2,0)),$O51),"-")</f>
        <v>-</v>
      </c>
      <c r="V51" s="99" t="str">
        <f>IFERROR(ROUND(INDEX(F_Inputs!$A$2:$AE$92, MATCH(F_Inputs_Formatted!$B51&amp;F_Inputs_Formatted!$H51,F_Inputs!$AE$2:$AE$92,0),MATCH(F_Inputs_Formatted!V$4,F_Inputs!$A$2:$AE$2,0)),$O51),"-")</f>
        <v>-</v>
      </c>
      <c r="W51" s="99" t="str">
        <f>IFERROR(ROUND(INDEX(F_Inputs!$A$2:$AE$92, MATCH(F_Inputs_Formatted!$B51&amp;F_Inputs_Formatted!$H51,F_Inputs!$AE$2:$AE$92,0),MATCH(F_Inputs_Formatted!W$4,F_Inputs!$A$2:$AE$2,0)),$O51),"-")</f>
        <v>-</v>
      </c>
      <c r="X51" s="99" t="str">
        <f>IFERROR(ROUND(INDEX(F_Inputs!$A$2:$AE$92, MATCH(F_Inputs_Formatted!$B51&amp;F_Inputs_Formatted!$H51,F_Inputs!$AE$2:$AE$92,0),MATCH(F_Inputs_Formatted!X$4,F_Inputs!$A$2:$AE$2,0)),$O51),"-")</f>
        <v>-</v>
      </c>
      <c r="Y51" s="99" t="str">
        <f>IFERROR(ROUND(INDEX(F_Inputs!$A$2:$AE$92, MATCH(F_Inputs_Formatted!$B51&amp;F_Inputs_Formatted!$H51,F_Inputs!$AE$2:$AE$92,0),MATCH(F_Inputs_Formatted!Y$4,F_Inputs!$A$2:$AE$2,0)),$O51),"-")</f>
        <v>-</v>
      </c>
      <c r="Z51" s="99" t="str">
        <f>IFERROR(ROUND(INDEX(F_Inputs!$A$2:$AE$92, MATCH(F_Inputs_Formatted!$B51&amp;F_Inputs_Formatted!$H51,F_Inputs!$AE$2:$AE$92,0),MATCH(F_Inputs_Formatted!Z$4,F_Inputs!$A$2:$AE$2,0)),$O51),"-")</f>
        <v>-</v>
      </c>
      <c r="AA51" s="99" t="str">
        <f>IFERROR(ROUND(INDEX(F_Inputs!$A$2:$AE$92, MATCH(F_Inputs_Formatted!$B51&amp;F_Inputs_Formatted!$H51,F_Inputs!$AE$2:$AE$92,0),MATCH(F_Inputs_Formatted!AA$4,F_Inputs!$A$2:$AE$2,0)),$O51),"-")</f>
        <v>-</v>
      </c>
      <c r="AB51" s="99" t="str">
        <f>IFERROR(ROUND(INDEX(F_Inputs!$A$2:$AE$92, MATCH(F_Inputs_Formatted!$B51&amp;F_Inputs_Formatted!$H51,F_Inputs!$AE$2:$AE$92,0),MATCH(F_Inputs_Formatted!AB$4,F_Inputs!$A$2:$AE$2,0)),$O51),"-")</f>
        <v>-</v>
      </c>
      <c r="AC51" s="99" t="str">
        <f>IFERROR(ROUND(INDEX(F_Inputs!$A$2:$AE$92, MATCH(F_Inputs_Formatted!$B51&amp;F_Inputs_Formatted!$H51,F_Inputs!$AE$2:$AE$92,0),MATCH(F_Inputs_Formatted!AC$4,F_Inputs!$A$2:$AE$2,0)),$O51),"-")</f>
        <v>-</v>
      </c>
      <c r="AD51" s="99" t="str">
        <f>IFERROR(ROUND(INDEX(F_Inputs!$A$2:$AE$92, MATCH(F_Inputs_Formatted!$B51&amp;F_Inputs_Formatted!$H51,F_Inputs!$AE$2:$AE$92,0),MATCH(F_Inputs_Formatted!AD$4,F_Inputs!$A$2:$AE$2,0)),$O51),"-")</f>
        <v>-</v>
      </c>
      <c r="AE51" s="99" t="str">
        <f>IFERROR(ROUND(INDEX(F_Inputs!$A$2:$AE$92, MATCH(F_Inputs_Formatted!$B51&amp;F_Inputs_Formatted!$H51,F_Inputs!$AE$2:$AE$92,0),MATCH(F_Inputs_Formatted!AE$4,F_Inputs!$A$2:$AE$2,0)),$O51),"-")</f>
        <v>-</v>
      </c>
      <c r="AF51" s="99" t="str">
        <f>IFERROR(ROUND(INDEX(F_Inputs!$A$2:$AE$92, MATCH(F_Inputs_Formatted!$B51&amp;F_Inputs_Formatted!$H51,F_Inputs!$AE$2:$AE$92,0),MATCH(F_Inputs_Formatted!AF$4,F_Inputs!$A$2:$AE$2,0)),$O51),"-")</f>
        <v>-</v>
      </c>
      <c r="AG51" s="99" t="str">
        <f>IFERROR(ROUND(INDEX(F_Inputs!$A$2:$AE$92, MATCH(F_Inputs_Formatted!$B51&amp;F_Inputs_Formatted!$H51,F_Inputs!$AE$2:$AE$92,0),MATCH(F_Inputs_Formatted!AG$4,F_Inputs!$A$2:$AE$2,0)),$O51),"-")</f>
        <v>-</v>
      </c>
      <c r="AH51" s="99" t="str">
        <f>IFERROR(ROUND(INDEX(F_Inputs!$A$2:$AE$92, MATCH(F_Inputs_Formatted!$B51&amp;F_Inputs_Formatted!$H51,F_Inputs!$AE$2:$AE$92,0),MATCH(F_Inputs_Formatted!AH$4,F_Inputs!$A$2:$AE$2,0)),$O51),"-")</f>
        <v>-</v>
      </c>
    </row>
    <row r="52" spans="1:34" s="1" customFormat="1" ht="22.15" x14ac:dyDescent="1.1499999999999999">
      <c r="A52" s="9"/>
      <c r="B52" s="11" t="s">
        <v>124</v>
      </c>
      <c r="C52" s="11" t="str">
        <f>_xlfn.XLOOKUP($B52,FD_Lists!$B$4:$B$25,FD_Lists!C$4:C$25)</f>
        <v>South Staffordshire Water</v>
      </c>
      <c r="D52" s="11" t="str">
        <f>_xlfn.XLOOKUP($B52,FD_Lists!$B$4:$B$25,FD_Lists!D$4:D$25)</f>
        <v>England</v>
      </c>
      <c r="E52" s="11" t="str">
        <f>_xlfn.XLOOKUP($B52,FD_Lists!$B$4:$B$25,FD_Lists!E$4:E$25)</f>
        <v>Company</v>
      </c>
      <c r="F52" s="11" t="str">
        <f>_xlfn.XLOOKUP($B52,FD_Lists!$B$4:$B$25,FD_Lists!F$4:F$25)</f>
        <v>WoC</v>
      </c>
      <c r="G52" s="12" t="s">
        <v>118</v>
      </c>
      <c r="H52" s="13" t="s">
        <v>81</v>
      </c>
      <c r="I52" s="13" t="str">
        <f t="shared" si="2"/>
        <v>SSCOUT3_17_01_PR24</v>
      </c>
      <c r="J52" s="13" t="str">
        <f>VLOOKUP(H52, FD_Lists!$D$78:$I$110, 2, FALSE)</f>
        <v>Enhancement</v>
      </c>
      <c r="K52" s="13" t="str">
        <f>VLOOKUP(H52, FD_Lists!$D$78:$I$110, 3, FALSE)</f>
        <v>Company view (DD)</v>
      </c>
      <c r="L52" s="13" t="s">
        <v>119</v>
      </c>
      <c r="M52" s="14" t="str">
        <f>VLOOKUP($H52, FD_Lists!$D$78:$I$110, 4, FALSE)</f>
        <v>Average spills per overflow - with unmonitored adjustment</v>
      </c>
      <c r="N52" s="14" t="str">
        <f>VLOOKUP($H52, FD_Lists!$D$78:$I$110, 5, FALSE)</f>
        <v>Number</v>
      </c>
      <c r="O52" s="14">
        <f>VLOOKUP($H52, FD_Lists!$D$78:$I$110, 6, FALSE)</f>
        <v>2</v>
      </c>
      <c r="P52" s="99" t="str">
        <f>IFERROR(ROUND(INDEX(F_Inputs!$A$2:$AE$92, MATCH(F_Inputs_Formatted!$B52&amp;F_Inputs_Formatted!$H52,F_Inputs!$AE$2:$AE$92,0),MATCH(F_Inputs_Formatted!P$4,F_Inputs!$A$2:$AE$2,0)),$O52),"-")</f>
        <v>-</v>
      </c>
      <c r="Q52" s="99" t="str">
        <f>IFERROR(ROUND(INDEX(F_Inputs!$A$2:$AE$92, MATCH(F_Inputs_Formatted!$B52&amp;F_Inputs_Formatted!$H52,F_Inputs!$AE$2:$AE$92,0),MATCH(F_Inputs_Formatted!Q$4,F_Inputs!$A$2:$AE$2,0)),$O52),"-")</f>
        <v>-</v>
      </c>
      <c r="R52" s="99" t="str">
        <f>IFERROR(ROUND(INDEX(F_Inputs!$A$2:$AE$92, MATCH(F_Inputs_Formatted!$B52&amp;F_Inputs_Formatted!$H52,F_Inputs!$AE$2:$AE$92,0),MATCH(F_Inputs_Formatted!R$4,F_Inputs!$A$2:$AE$2,0)),$O52),"-")</f>
        <v>-</v>
      </c>
      <c r="S52" s="99" t="str">
        <f>IFERROR(ROUND(INDEX(F_Inputs!$A$2:$AE$92, MATCH(F_Inputs_Formatted!$B52&amp;F_Inputs_Formatted!$H52,F_Inputs!$AE$2:$AE$92,0),MATCH(F_Inputs_Formatted!S$4,F_Inputs!$A$2:$AE$2,0)),$O52),"-")</f>
        <v>-</v>
      </c>
      <c r="T52" s="99" t="str">
        <f>IFERROR(ROUND(INDEX(F_Inputs!$A$2:$AE$92, MATCH(F_Inputs_Formatted!$B52&amp;F_Inputs_Formatted!$H52,F_Inputs!$AE$2:$AE$92,0),MATCH(F_Inputs_Formatted!T$4,F_Inputs!$A$2:$AE$2,0)),$O52),"-")</f>
        <v>-</v>
      </c>
      <c r="U52" s="99" t="str">
        <f>IFERROR(ROUND(INDEX(F_Inputs!$A$2:$AE$92, MATCH(F_Inputs_Formatted!$B52&amp;F_Inputs_Formatted!$H52,F_Inputs!$AE$2:$AE$92,0),MATCH(F_Inputs_Formatted!U$4,F_Inputs!$A$2:$AE$2,0)),$O52),"-")</f>
        <v>-</v>
      </c>
      <c r="V52" s="99" t="str">
        <f>IFERROR(ROUND(INDEX(F_Inputs!$A$2:$AE$92, MATCH(F_Inputs_Formatted!$B52&amp;F_Inputs_Formatted!$H52,F_Inputs!$AE$2:$AE$92,0),MATCH(F_Inputs_Formatted!V$4,F_Inputs!$A$2:$AE$2,0)),$O52),"-")</f>
        <v>-</v>
      </c>
      <c r="W52" s="99" t="str">
        <f>IFERROR(ROUND(INDEX(F_Inputs!$A$2:$AE$92, MATCH(F_Inputs_Formatted!$B52&amp;F_Inputs_Formatted!$H52,F_Inputs!$AE$2:$AE$92,0),MATCH(F_Inputs_Formatted!W$4,F_Inputs!$A$2:$AE$2,0)),$O52),"-")</f>
        <v>-</v>
      </c>
      <c r="X52" s="99" t="str">
        <f>IFERROR(ROUND(INDEX(F_Inputs!$A$2:$AE$92, MATCH(F_Inputs_Formatted!$B52&amp;F_Inputs_Formatted!$H52,F_Inputs!$AE$2:$AE$92,0),MATCH(F_Inputs_Formatted!X$4,F_Inputs!$A$2:$AE$2,0)),$O52),"-")</f>
        <v>-</v>
      </c>
      <c r="Y52" s="99" t="str">
        <f>IFERROR(ROUND(INDEX(F_Inputs!$A$2:$AE$92, MATCH(F_Inputs_Formatted!$B52&amp;F_Inputs_Formatted!$H52,F_Inputs!$AE$2:$AE$92,0),MATCH(F_Inputs_Formatted!Y$4,F_Inputs!$A$2:$AE$2,0)),$O52),"-")</f>
        <v>-</v>
      </c>
      <c r="Z52" s="99" t="str">
        <f>IFERROR(ROUND(INDEX(F_Inputs!$A$2:$AE$92, MATCH(F_Inputs_Formatted!$B52&amp;F_Inputs_Formatted!$H52,F_Inputs!$AE$2:$AE$92,0),MATCH(F_Inputs_Formatted!Z$4,F_Inputs!$A$2:$AE$2,0)),$O52),"-")</f>
        <v>-</v>
      </c>
      <c r="AA52" s="99" t="str">
        <f>IFERROR(ROUND(INDEX(F_Inputs!$A$2:$AE$92, MATCH(F_Inputs_Formatted!$B52&amp;F_Inputs_Formatted!$H52,F_Inputs!$AE$2:$AE$92,0),MATCH(F_Inputs_Formatted!AA$4,F_Inputs!$A$2:$AE$2,0)),$O52),"-")</f>
        <v>-</v>
      </c>
      <c r="AB52" s="99" t="str">
        <f>IFERROR(ROUND(INDEX(F_Inputs!$A$2:$AE$92, MATCH(F_Inputs_Formatted!$B52&amp;F_Inputs_Formatted!$H52,F_Inputs!$AE$2:$AE$92,0),MATCH(F_Inputs_Formatted!AB$4,F_Inputs!$A$2:$AE$2,0)),$O52),"-")</f>
        <v>-</v>
      </c>
      <c r="AC52" s="99" t="str">
        <f>IFERROR(ROUND(INDEX(F_Inputs!$A$2:$AE$92, MATCH(F_Inputs_Formatted!$B52&amp;F_Inputs_Formatted!$H52,F_Inputs!$AE$2:$AE$92,0),MATCH(F_Inputs_Formatted!AC$4,F_Inputs!$A$2:$AE$2,0)),$O52),"-")</f>
        <v>-</v>
      </c>
      <c r="AD52" s="99" t="str">
        <f>IFERROR(ROUND(INDEX(F_Inputs!$A$2:$AE$92, MATCH(F_Inputs_Formatted!$B52&amp;F_Inputs_Formatted!$H52,F_Inputs!$AE$2:$AE$92,0),MATCH(F_Inputs_Formatted!AD$4,F_Inputs!$A$2:$AE$2,0)),$O52),"-")</f>
        <v>-</v>
      </c>
      <c r="AE52" s="99" t="str">
        <f>IFERROR(ROUND(INDEX(F_Inputs!$A$2:$AE$92, MATCH(F_Inputs_Formatted!$B52&amp;F_Inputs_Formatted!$H52,F_Inputs!$AE$2:$AE$92,0),MATCH(F_Inputs_Formatted!AE$4,F_Inputs!$A$2:$AE$2,0)),$O52),"-")</f>
        <v>-</v>
      </c>
      <c r="AF52" s="99" t="str">
        <f>IFERROR(ROUND(INDEX(F_Inputs!$A$2:$AE$92, MATCH(F_Inputs_Formatted!$B52&amp;F_Inputs_Formatted!$H52,F_Inputs!$AE$2:$AE$92,0),MATCH(F_Inputs_Formatted!AF$4,F_Inputs!$A$2:$AE$2,0)),$O52),"-")</f>
        <v>-</v>
      </c>
      <c r="AG52" s="99" t="str">
        <f>IFERROR(ROUND(INDEX(F_Inputs!$A$2:$AE$92, MATCH(F_Inputs_Formatted!$B52&amp;F_Inputs_Formatted!$H52,F_Inputs!$AE$2:$AE$92,0),MATCH(F_Inputs_Formatted!AG$4,F_Inputs!$A$2:$AE$2,0)),$O52),"-")</f>
        <v>-</v>
      </c>
      <c r="AH52" s="99" t="str">
        <f>IFERROR(ROUND(INDEX(F_Inputs!$A$2:$AE$92, MATCH(F_Inputs_Formatted!$B52&amp;F_Inputs_Formatted!$H52,F_Inputs!$AE$2:$AE$92,0),MATCH(F_Inputs_Formatted!AH$4,F_Inputs!$A$2:$AE$2,0)),$O52),"-")</f>
        <v>-</v>
      </c>
    </row>
    <row r="53" spans="1:34" s="1" customFormat="1" ht="22.15" x14ac:dyDescent="1.1499999999999999">
      <c r="A53" s="9"/>
      <c r="B53" s="11" t="s">
        <v>125</v>
      </c>
      <c r="C53" s="11" t="str">
        <f>_xlfn.XLOOKUP($B53,FD_Lists!$B$4:$B$25,FD_Lists!C$4:C$25)</f>
        <v>SES Water</v>
      </c>
      <c r="D53" s="11" t="str">
        <f>_xlfn.XLOOKUP($B53,FD_Lists!$B$4:$B$25,FD_Lists!D$4:D$25)</f>
        <v>England</v>
      </c>
      <c r="E53" s="11" t="str">
        <f>_xlfn.XLOOKUP($B53,FD_Lists!$B$4:$B$25,FD_Lists!E$4:E$25)</f>
        <v>Company</v>
      </c>
      <c r="F53" s="11" t="str">
        <f>_xlfn.XLOOKUP($B53,FD_Lists!$B$4:$B$25,FD_Lists!F$4:F$25)</f>
        <v>WoC</v>
      </c>
      <c r="G53" s="12" t="s">
        <v>118</v>
      </c>
      <c r="H53" s="13" t="s">
        <v>81</v>
      </c>
      <c r="I53" s="13" t="str">
        <f t="shared" si="2"/>
        <v>SESOUT3_17_01_PR24</v>
      </c>
      <c r="J53" s="13" t="str">
        <f>VLOOKUP(H53, FD_Lists!$D$78:$I$110, 2, FALSE)</f>
        <v>Enhancement</v>
      </c>
      <c r="K53" s="13" t="str">
        <f>VLOOKUP(H53, FD_Lists!$D$78:$I$110, 3, FALSE)</f>
        <v>Company view (DD)</v>
      </c>
      <c r="L53" s="13" t="s">
        <v>119</v>
      </c>
      <c r="M53" s="14" t="str">
        <f>VLOOKUP($H53, FD_Lists!$D$78:$I$110, 4, FALSE)</f>
        <v>Average spills per overflow - with unmonitored adjustment</v>
      </c>
      <c r="N53" s="14" t="str">
        <f>VLOOKUP($H53, FD_Lists!$D$78:$I$110, 5, FALSE)</f>
        <v>Number</v>
      </c>
      <c r="O53" s="14">
        <f>VLOOKUP($H53, FD_Lists!$D$78:$I$110, 6, FALSE)</f>
        <v>2</v>
      </c>
      <c r="P53" s="99" t="str">
        <f>IFERROR(ROUND(INDEX(F_Inputs!$A$2:$AE$92, MATCH(F_Inputs_Formatted!$B53&amp;F_Inputs_Formatted!$H53,F_Inputs!$AE$2:$AE$92,0),MATCH(F_Inputs_Formatted!P$4,F_Inputs!$A$2:$AE$2,0)),$O53),"-")</f>
        <v>-</v>
      </c>
      <c r="Q53" s="99" t="str">
        <f>IFERROR(ROUND(INDEX(F_Inputs!$A$2:$AE$92, MATCH(F_Inputs_Formatted!$B53&amp;F_Inputs_Formatted!$H53,F_Inputs!$AE$2:$AE$92,0),MATCH(F_Inputs_Formatted!Q$4,F_Inputs!$A$2:$AE$2,0)),$O53),"-")</f>
        <v>-</v>
      </c>
      <c r="R53" s="99" t="str">
        <f>IFERROR(ROUND(INDEX(F_Inputs!$A$2:$AE$92, MATCH(F_Inputs_Formatted!$B53&amp;F_Inputs_Formatted!$H53,F_Inputs!$AE$2:$AE$92,0),MATCH(F_Inputs_Formatted!R$4,F_Inputs!$A$2:$AE$2,0)),$O53),"-")</f>
        <v>-</v>
      </c>
      <c r="S53" s="99" t="str">
        <f>IFERROR(ROUND(INDEX(F_Inputs!$A$2:$AE$92, MATCH(F_Inputs_Formatted!$B53&amp;F_Inputs_Formatted!$H53,F_Inputs!$AE$2:$AE$92,0),MATCH(F_Inputs_Formatted!S$4,F_Inputs!$A$2:$AE$2,0)),$O53),"-")</f>
        <v>-</v>
      </c>
      <c r="T53" s="99" t="str">
        <f>IFERROR(ROUND(INDEX(F_Inputs!$A$2:$AE$92, MATCH(F_Inputs_Formatted!$B53&amp;F_Inputs_Formatted!$H53,F_Inputs!$AE$2:$AE$92,0),MATCH(F_Inputs_Formatted!T$4,F_Inputs!$A$2:$AE$2,0)),$O53),"-")</f>
        <v>-</v>
      </c>
      <c r="U53" s="99" t="str">
        <f>IFERROR(ROUND(INDEX(F_Inputs!$A$2:$AE$92, MATCH(F_Inputs_Formatted!$B53&amp;F_Inputs_Formatted!$H53,F_Inputs!$AE$2:$AE$92,0),MATCH(F_Inputs_Formatted!U$4,F_Inputs!$A$2:$AE$2,0)),$O53),"-")</f>
        <v>-</v>
      </c>
      <c r="V53" s="99" t="str">
        <f>IFERROR(ROUND(INDEX(F_Inputs!$A$2:$AE$92, MATCH(F_Inputs_Formatted!$B53&amp;F_Inputs_Formatted!$H53,F_Inputs!$AE$2:$AE$92,0),MATCH(F_Inputs_Formatted!V$4,F_Inputs!$A$2:$AE$2,0)),$O53),"-")</f>
        <v>-</v>
      </c>
      <c r="W53" s="99" t="str">
        <f>IFERROR(ROUND(INDEX(F_Inputs!$A$2:$AE$92, MATCH(F_Inputs_Formatted!$B53&amp;F_Inputs_Formatted!$H53,F_Inputs!$AE$2:$AE$92,0),MATCH(F_Inputs_Formatted!W$4,F_Inputs!$A$2:$AE$2,0)),$O53),"-")</f>
        <v>-</v>
      </c>
      <c r="X53" s="99" t="str">
        <f>IFERROR(ROUND(INDEX(F_Inputs!$A$2:$AE$92, MATCH(F_Inputs_Formatted!$B53&amp;F_Inputs_Formatted!$H53,F_Inputs!$AE$2:$AE$92,0),MATCH(F_Inputs_Formatted!X$4,F_Inputs!$A$2:$AE$2,0)),$O53),"-")</f>
        <v>-</v>
      </c>
      <c r="Y53" s="99" t="str">
        <f>IFERROR(ROUND(INDEX(F_Inputs!$A$2:$AE$92, MATCH(F_Inputs_Formatted!$B53&amp;F_Inputs_Formatted!$H53,F_Inputs!$AE$2:$AE$92,0),MATCH(F_Inputs_Formatted!Y$4,F_Inputs!$A$2:$AE$2,0)),$O53),"-")</f>
        <v>-</v>
      </c>
      <c r="Z53" s="99" t="str">
        <f>IFERROR(ROUND(INDEX(F_Inputs!$A$2:$AE$92, MATCH(F_Inputs_Formatted!$B53&amp;F_Inputs_Formatted!$H53,F_Inputs!$AE$2:$AE$92,0),MATCH(F_Inputs_Formatted!Z$4,F_Inputs!$A$2:$AE$2,0)),$O53),"-")</f>
        <v>-</v>
      </c>
      <c r="AA53" s="99" t="str">
        <f>IFERROR(ROUND(INDEX(F_Inputs!$A$2:$AE$92, MATCH(F_Inputs_Formatted!$B53&amp;F_Inputs_Formatted!$H53,F_Inputs!$AE$2:$AE$92,0),MATCH(F_Inputs_Formatted!AA$4,F_Inputs!$A$2:$AE$2,0)),$O53),"-")</f>
        <v>-</v>
      </c>
      <c r="AB53" s="99" t="str">
        <f>IFERROR(ROUND(INDEX(F_Inputs!$A$2:$AE$92, MATCH(F_Inputs_Formatted!$B53&amp;F_Inputs_Formatted!$H53,F_Inputs!$AE$2:$AE$92,0),MATCH(F_Inputs_Formatted!AB$4,F_Inputs!$A$2:$AE$2,0)),$O53),"-")</f>
        <v>-</v>
      </c>
      <c r="AC53" s="99" t="str">
        <f>IFERROR(ROUND(INDEX(F_Inputs!$A$2:$AE$92, MATCH(F_Inputs_Formatted!$B53&amp;F_Inputs_Formatted!$H53,F_Inputs!$AE$2:$AE$92,0),MATCH(F_Inputs_Formatted!AC$4,F_Inputs!$A$2:$AE$2,0)),$O53),"-")</f>
        <v>-</v>
      </c>
      <c r="AD53" s="99" t="str">
        <f>IFERROR(ROUND(INDEX(F_Inputs!$A$2:$AE$92, MATCH(F_Inputs_Formatted!$B53&amp;F_Inputs_Formatted!$H53,F_Inputs!$AE$2:$AE$92,0),MATCH(F_Inputs_Formatted!AD$4,F_Inputs!$A$2:$AE$2,0)),$O53),"-")</f>
        <v>-</v>
      </c>
      <c r="AE53" s="99" t="str">
        <f>IFERROR(ROUND(INDEX(F_Inputs!$A$2:$AE$92, MATCH(F_Inputs_Formatted!$B53&amp;F_Inputs_Formatted!$H53,F_Inputs!$AE$2:$AE$92,0),MATCH(F_Inputs_Formatted!AE$4,F_Inputs!$A$2:$AE$2,0)),$O53),"-")</f>
        <v>-</v>
      </c>
      <c r="AF53" s="99" t="str">
        <f>IFERROR(ROUND(INDEX(F_Inputs!$A$2:$AE$92, MATCH(F_Inputs_Formatted!$B53&amp;F_Inputs_Formatted!$H53,F_Inputs!$AE$2:$AE$92,0),MATCH(F_Inputs_Formatted!AF$4,F_Inputs!$A$2:$AE$2,0)),$O53),"-")</f>
        <v>-</v>
      </c>
      <c r="AG53" s="99" t="str">
        <f>IFERROR(ROUND(INDEX(F_Inputs!$A$2:$AE$92, MATCH(F_Inputs_Formatted!$B53&amp;F_Inputs_Formatted!$H53,F_Inputs!$AE$2:$AE$92,0),MATCH(F_Inputs_Formatted!AG$4,F_Inputs!$A$2:$AE$2,0)),$O53),"-")</f>
        <v>-</v>
      </c>
      <c r="AH53" s="99" t="str">
        <f>IFERROR(ROUND(INDEX(F_Inputs!$A$2:$AE$92, MATCH(F_Inputs_Formatted!$B53&amp;F_Inputs_Formatted!$H53,F_Inputs!$AE$2:$AE$92,0),MATCH(F_Inputs_Formatted!AH$4,F_Inputs!$A$2:$AE$2,0)),$O53),"-")</f>
        <v>-</v>
      </c>
    </row>
    <row r="54" spans="1:34" s="1" customFormat="1" ht="22.15" x14ac:dyDescent="1.1499999999999999">
      <c r="A54" s="9"/>
      <c r="B54" s="11" t="s">
        <v>98</v>
      </c>
      <c r="C54" s="11" t="str">
        <f>_xlfn.XLOOKUP($B54,FD_Lists!$B$4:$B$25,FD_Lists!C$4:C$25)</f>
        <v>South West Water</v>
      </c>
      <c r="D54" s="11" t="str">
        <f>_xlfn.XLOOKUP($B54,FD_Lists!$B$4:$B$25,FD_Lists!D$4:D$25)</f>
        <v>England</v>
      </c>
      <c r="E54" s="11" t="str">
        <f>_xlfn.XLOOKUP($B54,FD_Lists!$B$4:$B$25,FD_Lists!E$4:E$25)</f>
        <v>Company</v>
      </c>
      <c r="F54" s="11" t="str">
        <f>_xlfn.XLOOKUP($B54,FD_Lists!$B$4:$B$25,FD_Lists!F$4:F$25)</f>
        <v>WaSC</v>
      </c>
      <c r="G54" s="12" t="s">
        <v>118</v>
      </c>
      <c r="H54" s="13" t="s">
        <v>81</v>
      </c>
      <c r="I54" s="13" t="str">
        <f t="shared" si="2"/>
        <v>SWBOUT3_17_01_PR24</v>
      </c>
      <c r="J54" s="13" t="str">
        <f>VLOOKUP(H54, FD_Lists!$D$78:$I$110, 2, FALSE)</f>
        <v>Enhancement</v>
      </c>
      <c r="K54" s="13" t="str">
        <f>VLOOKUP(H54, FD_Lists!$D$78:$I$110, 3, FALSE)</f>
        <v>Company view (DD)</v>
      </c>
      <c r="L54" s="13" t="s">
        <v>119</v>
      </c>
      <c r="M54" s="14" t="str">
        <f>VLOOKUP($H54, FD_Lists!$D$78:$I$110, 4, FALSE)</f>
        <v>Average spills per overflow - with unmonitored adjustment</v>
      </c>
      <c r="N54" s="14" t="str">
        <f>VLOOKUP($H54, FD_Lists!$D$78:$I$110, 5, FALSE)</f>
        <v>Number</v>
      </c>
      <c r="O54" s="14">
        <f>VLOOKUP($H54, FD_Lists!$D$78:$I$110, 6, FALSE)</f>
        <v>2</v>
      </c>
      <c r="P54" s="99" t="str">
        <f>IFERROR(ROUND(INDEX(F_Inputs!$A$2:$AE$92, MATCH(F_Inputs_Formatted!$B54&amp;F_Inputs_Formatted!$H54,F_Inputs!$AE$2:$AE$92,0),MATCH(F_Inputs_Formatted!P$4,F_Inputs!$A$2:$AE$2,0)),$O54),"-")</f>
        <v>-</v>
      </c>
      <c r="Q54" s="99" t="str">
        <f>IFERROR(ROUND(INDEX(F_Inputs!$A$2:$AE$92, MATCH(F_Inputs_Formatted!$B54&amp;F_Inputs_Formatted!$H54,F_Inputs!$AE$2:$AE$92,0),MATCH(F_Inputs_Formatted!Q$4,F_Inputs!$A$2:$AE$2,0)),$O54),"-")</f>
        <v>-</v>
      </c>
      <c r="R54" s="99" t="str">
        <f>IFERROR(ROUND(INDEX(F_Inputs!$A$2:$AE$92, MATCH(F_Inputs_Formatted!$B54&amp;F_Inputs_Formatted!$H54,F_Inputs!$AE$2:$AE$92,0),MATCH(F_Inputs_Formatted!R$4,F_Inputs!$A$2:$AE$2,0)),$O54),"-")</f>
        <v>-</v>
      </c>
      <c r="S54" s="99" t="str">
        <f>IFERROR(ROUND(INDEX(F_Inputs!$A$2:$AE$92, MATCH(F_Inputs_Formatted!$B54&amp;F_Inputs_Formatted!$H54,F_Inputs!$AE$2:$AE$92,0),MATCH(F_Inputs_Formatted!S$4,F_Inputs!$A$2:$AE$2,0)),$O54),"-")</f>
        <v>-</v>
      </c>
      <c r="T54" s="99" t="str">
        <f>IFERROR(ROUND(INDEX(F_Inputs!$A$2:$AE$92, MATCH(F_Inputs_Formatted!$B54&amp;F_Inputs_Formatted!$H54,F_Inputs!$AE$2:$AE$92,0),MATCH(F_Inputs_Formatted!T$4,F_Inputs!$A$2:$AE$2,0)),$O54),"-")</f>
        <v>-</v>
      </c>
      <c r="U54" s="99" t="str">
        <f>IFERROR(ROUND(INDEX(F_Inputs!$A$2:$AE$92, MATCH(F_Inputs_Formatted!$B54&amp;F_Inputs_Formatted!$H54,F_Inputs!$AE$2:$AE$92,0),MATCH(F_Inputs_Formatted!U$4,F_Inputs!$A$2:$AE$2,0)),$O54),"-")</f>
        <v>-</v>
      </c>
      <c r="V54" s="99" t="str">
        <f>IFERROR(ROUND(INDEX(F_Inputs!$A$2:$AE$92, MATCH(F_Inputs_Formatted!$B54&amp;F_Inputs_Formatted!$H54,F_Inputs!$AE$2:$AE$92,0),MATCH(F_Inputs_Formatted!V$4,F_Inputs!$A$2:$AE$2,0)),$O54),"-")</f>
        <v>-</v>
      </c>
      <c r="W54" s="99" t="str">
        <f>IFERROR(ROUND(INDEX(F_Inputs!$A$2:$AE$92, MATCH(F_Inputs_Formatted!$B54&amp;F_Inputs_Formatted!$H54,F_Inputs!$AE$2:$AE$92,0),MATCH(F_Inputs_Formatted!W$4,F_Inputs!$A$2:$AE$2,0)),$O54),"-")</f>
        <v>-</v>
      </c>
      <c r="X54" s="99" t="str">
        <f>IFERROR(ROUND(INDEX(F_Inputs!$A$2:$AE$92, MATCH(F_Inputs_Formatted!$B54&amp;F_Inputs_Formatted!$H54,F_Inputs!$AE$2:$AE$92,0),MATCH(F_Inputs_Formatted!X$4,F_Inputs!$A$2:$AE$2,0)),$O54),"-")</f>
        <v>-</v>
      </c>
      <c r="Y54" s="99" t="str">
        <f>IFERROR(ROUND(INDEX(F_Inputs!$A$2:$AE$92, MATCH(F_Inputs_Formatted!$B54&amp;F_Inputs_Formatted!$H54,F_Inputs!$AE$2:$AE$92,0),MATCH(F_Inputs_Formatted!Y$4,F_Inputs!$A$2:$AE$2,0)),$O54),"-")</f>
        <v>-</v>
      </c>
      <c r="Z54" s="99" t="str">
        <f>IFERROR(ROUND(INDEX(F_Inputs!$A$2:$AE$92, MATCH(F_Inputs_Formatted!$B54&amp;F_Inputs_Formatted!$H54,F_Inputs!$AE$2:$AE$92,0),MATCH(F_Inputs_Formatted!Z$4,F_Inputs!$A$2:$AE$2,0)),$O54),"-")</f>
        <v>-</v>
      </c>
      <c r="AA54" s="99">
        <f>IFERROR(ROUND(INDEX(F_Inputs!$A$2:$AE$92, MATCH(F_Inputs_Formatted!$B54&amp;F_Inputs_Formatted!$H54,F_Inputs!$AE$2:$AE$92,0),MATCH(F_Inputs_Formatted!AA$4,F_Inputs!$A$2:$AE$2,0)),$O54),"-")</f>
        <v>0.47</v>
      </c>
      <c r="AB54" s="99">
        <f>IFERROR(ROUND(INDEX(F_Inputs!$A$2:$AE$92, MATCH(F_Inputs_Formatted!$B54&amp;F_Inputs_Formatted!$H54,F_Inputs!$AE$2:$AE$92,0),MATCH(F_Inputs_Formatted!AB$4,F_Inputs!$A$2:$AE$2,0)),$O54),"-")</f>
        <v>-0.02</v>
      </c>
      <c r="AC54" s="99">
        <f>IFERROR(ROUND(INDEX(F_Inputs!$A$2:$AE$92, MATCH(F_Inputs_Formatted!$B54&amp;F_Inputs_Formatted!$H54,F_Inputs!$AE$2:$AE$92,0),MATCH(F_Inputs_Formatted!AC$4,F_Inputs!$A$2:$AE$2,0)),$O54),"-")</f>
        <v>0.04</v>
      </c>
      <c r="AD54" s="99">
        <f>IFERROR(ROUND(INDEX(F_Inputs!$A$2:$AE$92, MATCH(F_Inputs_Formatted!$B54&amp;F_Inputs_Formatted!$H54,F_Inputs!$AE$2:$AE$92,0),MATCH(F_Inputs_Formatted!AD$4,F_Inputs!$A$2:$AE$2,0)),$O54),"-")</f>
        <v>0.55000000000000004</v>
      </c>
      <c r="AE54" s="99">
        <f>IFERROR(ROUND(INDEX(F_Inputs!$A$2:$AE$92, MATCH(F_Inputs_Formatted!$B54&amp;F_Inputs_Formatted!$H54,F_Inputs!$AE$2:$AE$92,0),MATCH(F_Inputs_Formatted!AE$4,F_Inputs!$A$2:$AE$2,0)),$O54),"-")</f>
        <v>1.05</v>
      </c>
      <c r="AF54" s="99">
        <f>IFERROR(ROUND(INDEX(F_Inputs!$A$2:$AE$92, MATCH(F_Inputs_Formatted!$B54&amp;F_Inputs_Formatted!$H54,F_Inputs!$AE$2:$AE$92,0),MATCH(F_Inputs_Formatted!AF$4,F_Inputs!$A$2:$AE$2,0)),$O54),"-")</f>
        <v>1.55</v>
      </c>
      <c r="AG54" s="99">
        <f>IFERROR(ROUND(INDEX(F_Inputs!$A$2:$AE$92, MATCH(F_Inputs_Formatted!$B54&amp;F_Inputs_Formatted!$H54,F_Inputs!$AE$2:$AE$92,0),MATCH(F_Inputs_Formatted!AG$4,F_Inputs!$A$2:$AE$2,0)),$O54),"-")</f>
        <v>2.0499999999999998</v>
      </c>
      <c r="AH54" s="99">
        <f>IFERROR(ROUND(INDEX(F_Inputs!$A$2:$AE$92, MATCH(F_Inputs_Formatted!$B54&amp;F_Inputs_Formatted!$H54,F_Inputs!$AE$2:$AE$92,0),MATCH(F_Inputs_Formatted!AH$4,F_Inputs!$A$2:$AE$2,0)),$O54),"-")</f>
        <v>2.5499999999999998</v>
      </c>
    </row>
    <row r="55" spans="1:34" s="1" customFormat="1" ht="22.15" x14ac:dyDescent="1.1499999999999999">
      <c r="A55" s="9"/>
      <c r="B55" s="11" t="s">
        <v>126</v>
      </c>
      <c r="C55" s="11" t="str">
        <f>_xlfn.XLOOKUP($B55,FD_Lists!$B$4:$B$25,FD_Lists!C$4:C$25)</f>
        <v>Bristol Water</v>
      </c>
      <c r="D55" s="11" t="str">
        <f>_xlfn.XLOOKUP($B55,FD_Lists!$B$4:$B$25,FD_Lists!D$4:D$25)</f>
        <v>England</v>
      </c>
      <c r="E55" s="11" t="str">
        <f>_xlfn.XLOOKUP($B55,FD_Lists!$B$4:$B$25,FD_Lists!E$4:E$25)</f>
        <v>Company</v>
      </c>
      <c r="F55" s="11" t="str">
        <f>_xlfn.XLOOKUP($B55,FD_Lists!$B$4:$B$25,FD_Lists!F$4:F$25)</f>
        <v>WoC</v>
      </c>
      <c r="G55" s="12" t="s">
        <v>118</v>
      </c>
      <c r="H55" s="13" t="s">
        <v>81</v>
      </c>
      <c r="I55" s="13" t="str">
        <f t="shared" ref="I55:I118" si="3">B55&amp;H55</f>
        <v>BRLOUT3_17_01_PR24</v>
      </c>
      <c r="J55" s="13" t="str">
        <f>VLOOKUP(H55, FD_Lists!$D$78:$I$110, 2, FALSE)</f>
        <v>Enhancement</v>
      </c>
      <c r="K55" s="13" t="str">
        <f>VLOOKUP(H55, FD_Lists!$D$78:$I$110, 3, FALSE)</f>
        <v>Company view (DD)</v>
      </c>
      <c r="L55" s="13" t="s">
        <v>119</v>
      </c>
      <c r="M55" s="14" t="str">
        <f>VLOOKUP($H55, FD_Lists!$D$78:$I$110, 4, FALSE)</f>
        <v>Average spills per overflow - with unmonitored adjustment</v>
      </c>
      <c r="N55" s="14" t="str">
        <f>VLOOKUP($H55, FD_Lists!$D$78:$I$110, 5, FALSE)</f>
        <v>Number</v>
      </c>
      <c r="O55" s="14">
        <f>VLOOKUP($H55, FD_Lists!$D$78:$I$110, 6, FALSE)</f>
        <v>2</v>
      </c>
      <c r="P55" s="99" t="str">
        <f>IFERROR(ROUND(INDEX(F_Inputs!$A$2:$AE$92, MATCH(F_Inputs_Formatted!$B55&amp;F_Inputs_Formatted!$H55,F_Inputs!$AE$2:$AE$92,0),MATCH(F_Inputs_Formatted!P$4,F_Inputs!$A$2:$AE$2,0)),$O55),"-")</f>
        <v>-</v>
      </c>
      <c r="Q55" s="99" t="str">
        <f>IFERROR(ROUND(INDEX(F_Inputs!$A$2:$AE$92, MATCH(F_Inputs_Formatted!$B55&amp;F_Inputs_Formatted!$H55,F_Inputs!$AE$2:$AE$92,0),MATCH(F_Inputs_Formatted!Q$4,F_Inputs!$A$2:$AE$2,0)),$O55),"-")</f>
        <v>-</v>
      </c>
      <c r="R55" s="99" t="str">
        <f>IFERROR(ROUND(INDEX(F_Inputs!$A$2:$AE$92, MATCH(F_Inputs_Formatted!$B55&amp;F_Inputs_Formatted!$H55,F_Inputs!$AE$2:$AE$92,0),MATCH(F_Inputs_Formatted!R$4,F_Inputs!$A$2:$AE$2,0)),$O55),"-")</f>
        <v>-</v>
      </c>
      <c r="S55" s="99" t="str">
        <f>IFERROR(ROUND(INDEX(F_Inputs!$A$2:$AE$92, MATCH(F_Inputs_Formatted!$B55&amp;F_Inputs_Formatted!$H55,F_Inputs!$AE$2:$AE$92,0),MATCH(F_Inputs_Formatted!S$4,F_Inputs!$A$2:$AE$2,0)),$O55),"-")</f>
        <v>-</v>
      </c>
      <c r="T55" s="99" t="str">
        <f>IFERROR(ROUND(INDEX(F_Inputs!$A$2:$AE$92, MATCH(F_Inputs_Formatted!$B55&amp;F_Inputs_Formatted!$H55,F_Inputs!$AE$2:$AE$92,0),MATCH(F_Inputs_Formatted!T$4,F_Inputs!$A$2:$AE$2,0)),$O55),"-")</f>
        <v>-</v>
      </c>
      <c r="U55" s="99" t="str">
        <f>IFERROR(ROUND(INDEX(F_Inputs!$A$2:$AE$92, MATCH(F_Inputs_Formatted!$B55&amp;F_Inputs_Formatted!$H55,F_Inputs!$AE$2:$AE$92,0),MATCH(F_Inputs_Formatted!U$4,F_Inputs!$A$2:$AE$2,0)),$O55),"-")</f>
        <v>-</v>
      </c>
      <c r="V55" s="99" t="str">
        <f>IFERROR(ROUND(INDEX(F_Inputs!$A$2:$AE$92, MATCH(F_Inputs_Formatted!$B55&amp;F_Inputs_Formatted!$H55,F_Inputs!$AE$2:$AE$92,0),MATCH(F_Inputs_Formatted!V$4,F_Inputs!$A$2:$AE$2,0)),$O55),"-")</f>
        <v>-</v>
      </c>
      <c r="W55" s="99" t="str">
        <f>IFERROR(ROUND(INDEX(F_Inputs!$A$2:$AE$92, MATCH(F_Inputs_Formatted!$B55&amp;F_Inputs_Formatted!$H55,F_Inputs!$AE$2:$AE$92,0),MATCH(F_Inputs_Formatted!W$4,F_Inputs!$A$2:$AE$2,0)),$O55),"-")</f>
        <v>-</v>
      </c>
      <c r="X55" s="99" t="str">
        <f>IFERROR(ROUND(INDEX(F_Inputs!$A$2:$AE$92, MATCH(F_Inputs_Formatted!$B55&amp;F_Inputs_Formatted!$H55,F_Inputs!$AE$2:$AE$92,0),MATCH(F_Inputs_Formatted!X$4,F_Inputs!$A$2:$AE$2,0)),$O55),"-")</f>
        <v>-</v>
      </c>
      <c r="Y55" s="99" t="str">
        <f>IFERROR(ROUND(INDEX(F_Inputs!$A$2:$AE$92, MATCH(F_Inputs_Formatted!$B55&amp;F_Inputs_Formatted!$H55,F_Inputs!$AE$2:$AE$92,0),MATCH(F_Inputs_Formatted!Y$4,F_Inputs!$A$2:$AE$2,0)),$O55),"-")</f>
        <v>-</v>
      </c>
      <c r="Z55" s="99" t="str">
        <f>IFERROR(ROUND(INDEX(F_Inputs!$A$2:$AE$92, MATCH(F_Inputs_Formatted!$B55&amp;F_Inputs_Formatted!$H55,F_Inputs!$AE$2:$AE$92,0),MATCH(F_Inputs_Formatted!Z$4,F_Inputs!$A$2:$AE$2,0)),$O55),"-")</f>
        <v>-</v>
      </c>
      <c r="AA55" s="99" t="str">
        <f>IFERROR(ROUND(INDEX(F_Inputs!$A$2:$AE$92, MATCH(F_Inputs_Formatted!$B55&amp;F_Inputs_Formatted!$H55,F_Inputs!$AE$2:$AE$92,0),MATCH(F_Inputs_Formatted!AA$4,F_Inputs!$A$2:$AE$2,0)),$O55),"-")</f>
        <v>-</v>
      </c>
      <c r="AB55" s="99" t="str">
        <f>IFERROR(ROUND(INDEX(F_Inputs!$A$2:$AE$92, MATCH(F_Inputs_Formatted!$B55&amp;F_Inputs_Formatted!$H55,F_Inputs!$AE$2:$AE$92,0),MATCH(F_Inputs_Formatted!AB$4,F_Inputs!$A$2:$AE$2,0)),$O55),"-")</f>
        <v>-</v>
      </c>
      <c r="AC55" s="99" t="str">
        <f>IFERROR(ROUND(INDEX(F_Inputs!$A$2:$AE$92, MATCH(F_Inputs_Formatted!$B55&amp;F_Inputs_Formatted!$H55,F_Inputs!$AE$2:$AE$92,0),MATCH(F_Inputs_Formatted!AC$4,F_Inputs!$A$2:$AE$2,0)),$O55),"-")</f>
        <v>-</v>
      </c>
      <c r="AD55" s="99" t="str">
        <f>IFERROR(ROUND(INDEX(F_Inputs!$A$2:$AE$92, MATCH(F_Inputs_Formatted!$B55&amp;F_Inputs_Formatted!$H55,F_Inputs!$AE$2:$AE$92,0),MATCH(F_Inputs_Formatted!AD$4,F_Inputs!$A$2:$AE$2,0)),$O55),"-")</f>
        <v>-</v>
      </c>
      <c r="AE55" s="99" t="str">
        <f>IFERROR(ROUND(INDEX(F_Inputs!$A$2:$AE$92, MATCH(F_Inputs_Formatted!$B55&amp;F_Inputs_Formatted!$H55,F_Inputs!$AE$2:$AE$92,0),MATCH(F_Inputs_Formatted!AE$4,F_Inputs!$A$2:$AE$2,0)),$O55),"-")</f>
        <v>-</v>
      </c>
      <c r="AF55" s="99" t="str">
        <f>IFERROR(ROUND(INDEX(F_Inputs!$A$2:$AE$92, MATCH(F_Inputs_Formatted!$B55&amp;F_Inputs_Formatted!$H55,F_Inputs!$AE$2:$AE$92,0),MATCH(F_Inputs_Formatted!AF$4,F_Inputs!$A$2:$AE$2,0)),$O55),"-")</f>
        <v>-</v>
      </c>
      <c r="AG55" s="99" t="str">
        <f>IFERROR(ROUND(INDEX(F_Inputs!$A$2:$AE$92, MATCH(F_Inputs_Formatted!$B55&amp;F_Inputs_Formatted!$H55,F_Inputs!$AE$2:$AE$92,0),MATCH(F_Inputs_Formatted!AG$4,F_Inputs!$A$2:$AE$2,0)),$O55),"-")</f>
        <v>-</v>
      </c>
      <c r="AH55" s="99" t="str">
        <f>IFERROR(ROUND(INDEX(F_Inputs!$A$2:$AE$92, MATCH(F_Inputs_Formatted!$B55&amp;F_Inputs_Formatted!$H55,F_Inputs!$AE$2:$AE$92,0),MATCH(F_Inputs_Formatted!AH$4,F_Inputs!$A$2:$AE$2,0)),$O55),"-")</f>
        <v>-</v>
      </c>
    </row>
    <row r="56" spans="1:34" s="1" customFormat="1" ht="22.15" x14ac:dyDescent="1.1499999999999999">
      <c r="A56" s="9"/>
      <c r="B56" s="10" t="s">
        <v>73</v>
      </c>
      <c r="C56" s="11" t="str">
        <f>_xlfn.XLOOKUP($B56,FD_Lists!$B$4:$B$25,FD_Lists!C$4:C$25)</f>
        <v>Anglian Water</v>
      </c>
      <c r="D56" s="11" t="str">
        <f>_xlfn.XLOOKUP($B56,FD_Lists!$B$4:$B$25,FD_Lists!D$4:D$25)</f>
        <v>England</v>
      </c>
      <c r="E56" s="11" t="str">
        <f>_xlfn.XLOOKUP($B56,FD_Lists!$B$4:$B$25,FD_Lists!E$4:E$25)</f>
        <v>Company</v>
      </c>
      <c r="F56" s="11" t="str">
        <f>_xlfn.XLOOKUP($B56,FD_Lists!$B$4:$B$25,FD_Lists!F$4:F$25)</f>
        <v>WaSC</v>
      </c>
      <c r="G56" s="14" t="s">
        <v>109</v>
      </c>
      <c r="H56" s="13" t="s">
        <v>83</v>
      </c>
      <c r="I56" s="13" t="str">
        <f t="shared" si="3"/>
        <v>ANHOUT5_10_A_PR24</v>
      </c>
      <c r="J56" s="13" t="str">
        <f>VLOOKUP(H56, FD_Lists!$D$78:$I$110, 2, FALSE)</f>
        <v>Totex</v>
      </c>
      <c r="K56" s="13" t="str">
        <f>VLOOKUP(H56, FD_Lists!$D$78:$I$110, 3, FALSE)</f>
        <v>Company view (DD)</v>
      </c>
      <c r="L56" s="13" t="s">
        <v>119</v>
      </c>
      <c r="M56" s="14" t="str">
        <f>VLOOKUP($H56, FD_Lists!$D$78:$I$110, 4, FALSE)</f>
        <v>Total number of monitored spills</v>
      </c>
      <c r="N56" s="14" t="str">
        <f>VLOOKUP($H56, FD_Lists!$D$78:$I$110, 5, FALSE)</f>
        <v>Number</v>
      </c>
      <c r="O56" s="14">
        <f>VLOOKUP($H56, FD_Lists!$D$78:$I$110, 6, FALSE)</f>
        <v>0</v>
      </c>
      <c r="P56" s="99" t="str">
        <f>IFERROR(ROUND(INDEX(F_Inputs!$A$2:$AE$92, MATCH(F_Inputs_Formatted!$B56&amp;F_Inputs_Formatted!$H56,F_Inputs!$AE$2:$AE$92,0),MATCH(F_Inputs_Formatted!P$4,F_Inputs!$A$2:$AE$2,0)),$O56),"-")</f>
        <v>-</v>
      </c>
      <c r="Q56" s="99" t="str">
        <f>IFERROR(ROUND(INDEX(F_Inputs!$A$2:$AE$92, MATCH(F_Inputs_Formatted!$B56&amp;F_Inputs_Formatted!$H56,F_Inputs!$AE$2:$AE$92,0),MATCH(F_Inputs_Formatted!Q$4,F_Inputs!$A$2:$AE$2,0)),$O56),"-")</f>
        <v>-</v>
      </c>
      <c r="R56" s="99" t="str">
        <f>IFERROR(ROUND(INDEX(F_Inputs!$A$2:$AE$92, MATCH(F_Inputs_Formatted!$B56&amp;F_Inputs_Formatted!$H56,F_Inputs!$AE$2:$AE$92,0),MATCH(F_Inputs_Formatted!R$4,F_Inputs!$A$2:$AE$2,0)),$O56),"-")</f>
        <v>-</v>
      </c>
      <c r="S56" s="99" t="str">
        <f>IFERROR(ROUND(INDEX(F_Inputs!$A$2:$AE$92, MATCH(F_Inputs_Formatted!$B56&amp;F_Inputs_Formatted!$H56,F_Inputs!$AE$2:$AE$92,0),MATCH(F_Inputs_Formatted!S$4,F_Inputs!$A$2:$AE$2,0)),$O56),"-")</f>
        <v>-</v>
      </c>
      <c r="T56" s="99" t="str">
        <f>IFERROR(ROUND(INDEX(F_Inputs!$A$2:$AE$92, MATCH(F_Inputs_Formatted!$B56&amp;F_Inputs_Formatted!$H56,F_Inputs!$AE$2:$AE$92,0),MATCH(F_Inputs_Formatted!T$4,F_Inputs!$A$2:$AE$2,0)),$O56),"-")</f>
        <v>-</v>
      </c>
      <c r="U56" s="99" t="str">
        <f>IFERROR(ROUND(INDEX(F_Inputs!$A$2:$AE$92, MATCH(F_Inputs_Formatted!$B56&amp;F_Inputs_Formatted!$H56,F_Inputs!$AE$2:$AE$92,0),MATCH(F_Inputs_Formatted!U$4,F_Inputs!$A$2:$AE$2,0)),$O56),"-")</f>
        <v>-</v>
      </c>
      <c r="V56" s="99" t="str">
        <f>IFERROR(ROUND(INDEX(F_Inputs!$A$2:$AE$92, MATCH(F_Inputs_Formatted!$B56&amp;F_Inputs_Formatted!$H56,F_Inputs!$AE$2:$AE$92,0),MATCH(F_Inputs_Formatted!V$4,F_Inputs!$A$2:$AE$2,0)),$O56),"-")</f>
        <v>-</v>
      </c>
      <c r="W56" s="99">
        <f>IFERROR(ROUND(INDEX(F_Inputs!$A$2:$AE$92, MATCH(F_Inputs_Formatted!$B56&amp;F_Inputs_Formatted!$H56,F_Inputs!$AE$2:$AE$92,0),MATCH(F_Inputs_Formatted!W$4,F_Inputs!$A$2:$AE$2,0)),$O56),"-")</f>
        <v>5074</v>
      </c>
      <c r="X56" s="99">
        <f>IFERROR(ROUND(INDEX(F_Inputs!$A$2:$AE$92, MATCH(F_Inputs_Formatted!$B56&amp;F_Inputs_Formatted!$H56,F_Inputs!$AE$2:$AE$92,0),MATCH(F_Inputs_Formatted!X$4,F_Inputs!$A$2:$AE$2,0)),$O56),"-")</f>
        <v>15257</v>
      </c>
      <c r="Y56" s="99">
        <f>IFERROR(ROUND(INDEX(F_Inputs!$A$2:$AE$92, MATCH(F_Inputs_Formatted!$B56&amp;F_Inputs_Formatted!$H56,F_Inputs!$AE$2:$AE$92,0),MATCH(F_Inputs_Formatted!Y$4,F_Inputs!$A$2:$AE$2,0)),$O56),"-")</f>
        <v>17428</v>
      </c>
      <c r="Z56" s="99">
        <f>IFERROR(ROUND(INDEX(F_Inputs!$A$2:$AE$92, MATCH(F_Inputs_Formatted!$B56&amp;F_Inputs_Formatted!$H56,F_Inputs!$AE$2:$AE$92,0),MATCH(F_Inputs_Formatted!Z$4,F_Inputs!$A$2:$AE$2,0)),$O56),"-")</f>
        <v>21351</v>
      </c>
      <c r="AA56" s="99">
        <f>IFERROR(ROUND(INDEX(F_Inputs!$A$2:$AE$92, MATCH(F_Inputs_Formatted!$B56&amp;F_Inputs_Formatted!$H56,F_Inputs!$AE$2:$AE$92,0),MATCH(F_Inputs_Formatted!AA$4,F_Inputs!$A$2:$AE$2,0)),$O56),"-")</f>
        <v>16082</v>
      </c>
      <c r="AB56" s="99">
        <f>IFERROR(ROUND(INDEX(F_Inputs!$A$2:$AE$92, MATCH(F_Inputs_Formatted!$B56&amp;F_Inputs_Formatted!$H56,F_Inputs!$AE$2:$AE$92,0),MATCH(F_Inputs_Formatted!AB$4,F_Inputs!$A$2:$AE$2,0)),$O56),"-")</f>
        <v>32767</v>
      </c>
      <c r="AC56" s="99">
        <f>IFERROR(ROUND(INDEX(F_Inputs!$A$2:$AE$92, MATCH(F_Inputs_Formatted!$B56&amp;F_Inputs_Formatted!$H56,F_Inputs!$AE$2:$AE$92,0),MATCH(F_Inputs_Formatted!AC$4,F_Inputs!$A$2:$AE$2,0)),$O56),"-")</f>
        <v>29520</v>
      </c>
      <c r="AD56" s="99">
        <f>IFERROR(ROUND(INDEX(F_Inputs!$A$2:$AE$92, MATCH(F_Inputs_Formatted!$B56&amp;F_Inputs_Formatted!$H56,F_Inputs!$AE$2:$AE$92,0),MATCH(F_Inputs_Formatted!AD$4,F_Inputs!$A$2:$AE$2,0)),$O56),"-")</f>
        <v>30792</v>
      </c>
      <c r="AE56" s="99">
        <f>IFERROR(ROUND(INDEX(F_Inputs!$A$2:$AE$92, MATCH(F_Inputs_Formatted!$B56&amp;F_Inputs_Formatted!$H56,F_Inputs!$AE$2:$AE$92,0),MATCH(F_Inputs_Formatted!AE$4,F_Inputs!$A$2:$AE$2,0)),$O56),"-")</f>
        <v>29737</v>
      </c>
      <c r="AF56" s="99">
        <f>IFERROR(ROUND(INDEX(F_Inputs!$A$2:$AE$92, MATCH(F_Inputs_Formatted!$B56&amp;F_Inputs_Formatted!$H56,F_Inputs!$AE$2:$AE$92,0),MATCH(F_Inputs_Formatted!AF$4,F_Inputs!$A$2:$AE$2,0)),$O56),"-")</f>
        <v>28681</v>
      </c>
      <c r="AG56" s="99">
        <f>IFERROR(ROUND(INDEX(F_Inputs!$A$2:$AE$92, MATCH(F_Inputs_Formatted!$B56&amp;F_Inputs_Formatted!$H56,F_Inputs!$AE$2:$AE$92,0),MATCH(F_Inputs_Formatted!AG$4,F_Inputs!$A$2:$AE$2,0)),$O56),"-")</f>
        <v>27626</v>
      </c>
      <c r="AH56" s="99">
        <f>IFERROR(ROUND(INDEX(F_Inputs!$A$2:$AE$92, MATCH(F_Inputs_Formatted!$B56&amp;F_Inputs_Formatted!$H56,F_Inputs!$AE$2:$AE$92,0),MATCH(F_Inputs_Formatted!AH$4,F_Inputs!$A$2:$AE$2,0)),$O56),"-")</f>
        <v>26043</v>
      </c>
    </row>
    <row r="57" spans="1:34" s="1" customFormat="1" ht="22.15" x14ac:dyDescent="1.1499999999999999">
      <c r="A57" s="9"/>
      <c r="B57" s="11" t="s">
        <v>94</v>
      </c>
      <c r="C57" s="11" t="str">
        <f>_xlfn.XLOOKUP($B57,FD_Lists!$B$4:$B$25,FD_Lists!C$4:C$25)</f>
        <v>Dŵr Cymru</v>
      </c>
      <c r="D57" s="11" t="str">
        <f>_xlfn.XLOOKUP($B57,FD_Lists!$B$4:$B$25,FD_Lists!D$4:D$25)</f>
        <v>Wales</v>
      </c>
      <c r="E57" s="11" t="str">
        <f>_xlfn.XLOOKUP($B57,FD_Lists!$B$4:$B$25,FD_Lists!E$4:E$25)</f>
        <v>Company</v>
      </c>
      <c r="F57" s="11" t="str">
        <f>_xlfn.XLOOKUP($B57,FD_Lists!$B$4:$B$25,FD_Lists!F$4:F$25)</f>
        <v>WaSC</v>
      </c>
      <c r="G57" s="14" t="s">
        <v>109</v>
      </c>
      <c r="H57" s="13" t="s">
        <v>83</v>
      </c>
      <c r="I57" s="13" t="str">
        <f t="shared" si="3"/>
        <v>WSHOUT5_10_A_PR24</v>
      </c>
      <c r="J57" s="13" t="str">
        <f>VLOOKUP(H57, FD_Lists!$D$78:$I$110, 2, FALSE)</f>
        <v>Totex</v>
      </c>
      <c r="K57" s="13" t="str">
        <f>VLOOKUP(H57, FD_Lists!$D$78:$I$110, 3, FALSE)</f>
        <v>Company view (DD)</v>
      </c>
      <c r="L57" s="13" t="s">
        <v>119</v>
      </c>
      <c r="M57" s="14" t="str">
        <f>VLOOKUP($H57, FD_Lists!$D$78:$I$110, 4, FALSE)</f>
        <v>Total number of monitored spills</v>
      </c>
      <c r="N57" s="14" t="str">
        <f>VLOOKUP($H57, FD_Lists!$D$78:$I$110, 5, FALSE)</f>
        <v>Number</v>
      </c>
      <c r="O57" s="14">
        <f>VLOOKUP($H57, FD_Lists!$D$78:$I$110, 6, FALSE)</f>
        <v>0</v>
      </c>
      <c r="P57" s="99" t="str">
        <f>IFERROR(ROUND(INDEX(F_Inputs!$A$2:$AE$92, MATCH(F_Inputs_Formatted!$B57&amp;F_Inputs_Formatted!$H57,F_Inputs!$AE$2:$AE$92,0),MATCH(F_Inputs_Formatted!P$4,F_Inputs!$A$2:$AE$2,0)),$O57),"-")</f>
        <v>-</v>
      </c>
      <c r="Q57" s="99" t="str">
        <f>IFERROR(ROUND(INDEX(F_Inputs!$A$2:$AE$92, MATCH(F_Inputs_Formatted!$B57&amp;F_Inputs_Formatted!$H57,F_Inputs!$AE$2:$AE$92,0),MATCH(F_Inputs_Formatted!Q$4,F_Inputs!$A$2:$AE$2,0)),$O57),"-")</f>
        <v>-</v>
      </c>
      <c r="R57" s="99" t="str">
        <f>IFERROR(ROUND(INDEX(F_Inputs!$A$2:$AE$92, MATCH(F_Inputs_Formatted!$B57&amp;F_Inputs_Formatted!$H57,F_Inputs!$AE$2:$AE$92,0),MATCH(F_Inputs_Formatted!R$4,F_Inputs!$A$2:$AE$2,0)),$O57),"-")</f>
        <v>-</v>
      </c>
      <c r="S57" s="99" t="str">
        <f>IFERROR(ROUND(INDEX(F_Inputs!$A$2:$AE$92, MATCH(F_Inputs_Formatted!$B57&amp;F_Inputs_Formatted!$H57,F_Inputs!$AE$2:$AE$92,0),MATCH(F_Inputs_Formatted!S$4,F_Inputs!$A$2:$AE$2,0)),$O57),"-")</f>
        <v>-</v>
      </c>
      <c r="T57" s="99" t="str">
        <f>IFERROR(ROUND(INDEX(F_Inputs!$A$2:$AE$92, MATCH(F_Inputs_Formatted!$B57&amp;F_Inputs_Formatted!$H57,F_Inputs!$AE$2:$AE$92,0),MATCH(F_Inputs_Formatted!T$4,F_Inputs!$A$2:$AE$2,0)),$O57),"-")</f>
        <v>-</v>
      </c>
      <c r="U57" s="99" t="str">
        <f>IFERROR(ROUND(INDEX(F_Inputs!$A$2:$AE$92, MATCH(F_Inputs_Formatted!$B57&amp;F_Inputs_Formatted!$H57,F_Inputs!$AE$2:$AE$92,0),MATCH(F_Inputs_Formatted!U$4,F_Inputs!$A$2:$AE$2,0)),$O57),"-")</f>
        <v>-</v>
      </c>
      <c r="V57" s="99">
        <f>IFERROR(ROUND(INDEX(F_Inputs!$A$2:$AE$92, MATCH(F_Inputs_Formatted!$B57&amp;F_Inputs_Formatted!$H57,F_Inputs!$AE$2:$AE$92,0),MATCH(F_Inputs_Formatted!V$4,F_Inputs!$A$2:$AE$2,0)),$O57),"-")</f>
        <v>30237</v>
      </c>
      <c r="W57" s="99">
        <f>IFERROR(ROUND(INDEX(F_Inputs!$A$2:$AE$92, MATCH(F_Inputs_Formatted!$B57&amp;F_Inputs_Formatted!$H57,F_Inputs!$AE$2:$AE$92,0),MATCH(F_Inputs_Formatted!W$4,F_Inputs!$A$2:$AE$2,0)),$O57),"-")</f>
        <v>50270</v>
      </c>
      <c r="X57" s="99">
        <f>IFERROR(ROUND(INDEX(F_Inputs!$A$2:$AE$92, MATCH(F_Inputs_Formatted!$B57&amp;F_Inputs_Formatted!$H57,F_Inputs!$AE$2:$AE$92,0),MATCH(F_Inputs_Formatted!X$4,F_Inputs!$A$2:$AE$2,0)),$O57),"-")</f>
        <v>76120</v>
      </c>
      <c r="Y57" s="99">
        <f>IFERROR(ROUND(INDEX(F_Inputs!$A$2:$AE$92, MATCH(F_Inputs_Formatted!$B57&amp;F_Inputs_Formatted!$H57,F_Inputs!$AE$2:$AE$92,0),MATCH(F_Inputs_Formatted!Y$4,F_Inputs!$A$2:$AE$2,0)),$O57),"-")</f>
        <v>108451</v>
      </c>
      <c r="Z57" s="99">
        <f>IFERROR(ROUND(INDEX(F_Inputs!$A$2:$AE$92, MATCH(F_Inputs_Formatted!$B57&amp;F_Inputs_Formatted!$H57,F_Inputs!$AE$2:$AE$92,0),MATCH(F_Inputs_Formatted!Z$4,F_Inputs!$A$2:$AE$2,0)),$O57),"-")</f>
        <v>97955</v>
      </c>
      <c r="AA57" s="99">
        <f>IFERROR(ROUND(INDEX(F_Inputs!$A$2:$AE$92, MATCH(F_Inputs_Formatted!$B57&amp;F_Inputs_Formatted!$H57,F_Inputs!$AE$2:$AE$92,0),MATCH(F_Inputs_Formatted!AA$4,F_Inputs!$A$2:$AE$2,0)),$O57),"-")</f>
        <v>86277</v>
      </c>
      <c r="AB57" s="99">
        <f>IFERROR(ROUND(INDEX(F_Inputs!$A$2:$AE$92, MATCH(F_Inputs_Formatted!$B57&amp;F_Inputs_Formatted!$H57,F_Inputs!$AE$2:$AE$92,0),MATCH(F_Inputs_Formatted!AB$4,F_Inputs!$A$2:$AE$2,0)),$O57),"-")</f>
        <v>121418</v>
      </c>
      <c r="AC57" s="99">
        <f>IFERROR(ROUND(INDEX(F_Inputs!$A$2:$AE$92, MATCH(F_Inputs_Formatted!$B57&amp;F_Inputs_Formatted!$H57,F_Inputs!$AE$2:$AE$92,0),MATCH(F_Inputs_Formatted!AC$4,F_Inputs!$A$2:$AE$2,0)),$O57),"-")</f>
        <v>103527</v>
      </c>
      <c r="AD57" s="99">
        <f>IFERROR(ROUND(INDEX(F_Inputs!$A$2:$AE$92, MATCH(F_Inputs_Formatted!$B57&amp;F_Inputs_Formatted!$H57,F_Inputs!$AE$2:$AE$92,0),MATCH(F_Inputs_Formatted!AD$4,F_Inputs!$A$2:$AE$2,0)),$O57),"-")</f>
        <v>103527</v>
      </c>
      <c r="AE57" s="99">
        <f>IFERROR(ROUND(INDEX(F_Inputs!$A$2:$AE$92, MATCH(F_Inputs_Formatted!$B57&amp;F_Inputs_Formatted!$H57,F_Inputs!$AE$2:$AE$92,0),MATCH(F_Inputs_Formatted!AE$4,F_Inputs!$A$2:$AE$2,0)),$O57),"-")</f>
        <v>102252</v>
      </c>
      <c r="AF57" s="99">
        <f>IFERROR(ROUND(INDEX(F_Inputs!$A$2:$AE$92, MATCH(F_Inputs_Formatted!$B57&amp;F_Inputs_Formatted!$H57,F_Inputs!$AE$2:$AE$92,0),MATCH(F_Inputs_Formatted!AF$4,F_Inputs!$A$2:$AE$2,0)),$O57),"-")</f>
        <v>97156</v>
      </c>
      <c r="AG57" s="99">
        <f>IFERROR(ROUND(INDEX(F_Inputs!$A$2:$AE$92, MATCH(F_Inputs_Formatted!$B57&amp;F_Inputs_Formatted!$H57,F_Inputs!$AE$2:$AE$92,0),MATCH(F_Inputs_Formatted!AG$4,F_Inputs!$A$2:$AE$2,0)),$O57),"-")</f>
        <v>87600</v>
      </c>
      <c r="AH57" s="99">
        <f>IFERROR(ROUND(INDEX(F_Inputs!$A$2:$AE$92, MATCH(F_Inputs_Formatted!$B57&amp;F_Inputs_Formatted!$H57,F_Inputs!$AE$2:$AE$92,0),MATCH(F_Inputs_Formatted!AH$4,F_Inputs!$A$2:$AE$2,0)),$O57),"-")</f>
        <v>78044</v>
      </c>
    </row>
    <row r="58" spans="1:34" s="1" customFormat="1" ht="22.15" x14ac:dyDescent="1.1499999999999999">
      <c r="A58" s="9"/>
      <c r="B58" s="11" t="s">
        <v>95</v>
      </c>
      <c r="C58" s="11" t="str">
        <f>_xlfn.XLOOKUP($B58,FD_Lists!$B$4:$B$25,FD_Lists!C$4:C$25)</f>
        <v>Hafren Dyfrdwy</v>
      </c>
      <c r="D58" s="11" t="str">
        <f>_xlfn.XLOOKUP($B58,FD_Lists!$B$4:$B$25,FD_Lists!D$4:D$25)</f>
        <v>Wales</v>
      </c>
      <c r="E58" s="11" t="str">
        <f>_xlfn.XLOOKUP($B58,FD_Lists!$B$4:$B$25,FD_Lists!E$4:E$25)</f>
        <v>Company</v>
      </c>
      <c r="F58" s="11" t="str">
        <f>_xlfn.XLOOKUP($B58,FD_Lists!$B$4:$B$25,FD_Lists!F$4:F$25)</f>
        <v>WaSC</v>
      </c>
      <c r="G58" s="14" t="s">
        <v>109</v>
      </c>
      <c r="H58" s="13" t="s">
        <v>83</v>
      </c>
      <c r="I58" s="13" t="str">
        <f t="shared" si="3"/>
        <v>HDDOUT5_10_A_PR24</v>
      </c>
      <c r="J58" s="13" t="str">
        <f>VLOOKUP(H58, FD_Lists!$D$78:$I$110, 2, FALSE)</f>
        <v>Totex</v>
      </c>
      <c r="K58" s="13" t="str">
        <f>VLOOKUP(H58, FD_Lists!$D$78:$I$110, 3, FALSE)</f>
        <v>Company view (DD)</v>
      </c>
      <c r="L58" s="13" t="s">
        <v>119</v>
      </c>
      <c r="M58" s="14" t="str">
        <f>VLOOKUP($H58, FD_Lists!$D$78:$I$110, 4, FALSE)</f>
        <v>Total number of monitored spills</v>
      </c>
      <c r="N58" s="14" t="str">
        <f>VLOOKUP($H58, FD_Lists!$D$78:$I$110, 5, FALSE)</f>
        <v>Number</v>
      </c>
      <c r="O58" s="14">
        <f>VLOOKUP($H58, FD_Lists!$D$78:$I$110, 6, FALSE)</f>
        <v>0</v>
      </c>
      <c r="P58" s="99" t="str">
        <f>IFERROR(ROUND(INDEX(F_Inputs!$A$2:$AE$92, MATCH(F_Inputs_Formatted!$B58&amp;F_Inputs_Formatted!$H58,F_Inputs!$AE$2:$AE$92,0),MATCH(F_Inputs_Formatted!P$4,F_Inputs!$A$2:$AE$2,0)),$O58),"-")</f>
        <v>-</v>
      </c>
      <c r="Q58" s="99" t="str">
        <f>IFERROR(ROUND(INDEX(F_Inputs!$A$2:$AE$92, MATCH(F_Inputs_Formatted!$B58&amp;F_Inputs_Formatted!$H58,F_Inputs!$AE$2:$AE$92,0),MATCH(F_Inputs_Formatted!Q$4,F_Inputs!$A$2:$AE$2,0)),$O58),"-")</f>
        <v>-</v>
      </c>
      <c r="R58" s="99" t="str">
        <f>IFERROR(ROUND(INDEX(F_Inputs!$A$2:$AE$92, MATCH(F_Inputs_Formatted!$B58&amp;F_Inputs_Formatted!$H58,F_Inputs!$AE$2:$AE$92,0),MATCH(F_Inputs_Formatted!R$4,F_Inputs!$A$2:$AE$2,0)),$O58),"-")</f>
        <v>-</v>
      </c>
      <c r="S58" s="99" t="str">
        <f>IFERROR(ROUND(INDEX(F_Inputs!$A$2:$AE$92, MATCH(F_Inputs_Formatted!$B58&amp;F_Inputs_Formatted!$H58,F_Inputs!$AE$2:$AE$92,0),MATCH(F_Inputs_Formatted!S$4,F_Inputs!$A$2:$AE$2,0)),$O58),"-")</f>
        <v>-</v>
      </c>
      <c r="T58" s="99" t="str">
        <f>IFERROR(ROUND(INDEX(F_Inputs!$A$2:$AE$92, MATCH(F_Inputs_Formatted!$B58&amp;F_Inputs_Formatted!$H58,F_Inputs!$AE$2:$AE$92,0),MATCH(F_Inputs_Formatted!T$4,F_Inputs!$A$2:$AE$2,0)),$O58),"-")</f>
        <v>-</v>
      </c>
      <c r="U58" s="99" t="str">
        <f>IFERROR(ROUND(INDEX(F_Inputs!$A$2:$AE$92, MATCH(F_Inputs_Formatted!$B58&amp;F_Inputs_Formatted!$H58,F_Inputs!$AE$2:$AE$92,0),MATCH(F_Inputs_Formatted!U$4,F_Inputs!$A$2:$AE$2,0)),$O58),"-")</f>
        <v>-</v>
      </c>
      <c r="V58" s="99" t="str">
        <f>IFERROR(ROUND(INDEX(F_Inputs!$A$2:$AE$92, MATCH(F_Inputs_Formatted!$B58&amp;F_Inputs_Formatted!$H58,F_Inputs!$AE$2:$AE$92,0),MATCH(F_Inputs_Formatted!V$4,F_Inputs!$A$2:$AE$2,0)),$O58),"-")</f>
        <v>-</v>
      </c>
      <c r="W58" s="99" t="str">
        <f>IFERROR(ROUND(INDEX(F_Inputs!$A$2:$AE$92, MATCH(F_Inputs_Formatted!$B58&amp;F_Inputs_Formatted!$H58,F_Inputs!$AE$2:$AE$92,0),MATCH(F_Inputs_Formatted!W$4,F_Inputs!$A$2:$AE$2,0)),$O58),"-")</f>
        <v>-</v>
      </c>
      <c r="X58" s="99" t="str">
        <f>IFERROR(ROUND(INDEX(F_Inputs!$A$2:$AE$92, MATCH(F_Inputs_Formatted!$B58&amp;F_Inputs_Formatted!$H58,F_Inputs!$AE$2:$AE$92,0),MATCH(F_Inputs_Formatted!X$4,F_Inputs!$A$2:$AE$2,0)),$O58),"-")</f>
        <v>-</v>
      </c>
      <c r="Y58" s="99">
        <f>IFERROR(ROUND(INDEX(F_Inputs!$A$2:$AE$92, MATCH(F_Inputs_Formatted!$B58&amp;F_Inputs_Formatted!$H58,F_Inputs!$AE$2:$AE$92,0),MATCH(F_Inputs_Formatted!Y$4,F_Inputs!$A$2:$AE$2,0)),$O58),"-")</f>
        <v>1269</v>
      </c>
      <c r="Z58" s="99">
        <f>IFERROR(ROUND(INDEX(F_Inputs!$A$2:$AE$92, MATCH(F_Inputs_Formatted!$B58&amp;F_Inputs_Formatted!$H58,F_Inputs!$AE$2:$AE$92,0),MATCH(F_Inputs_Formatted!Z$4,F_Inputs!$A$2:$AE$2,0)),$O58),"-")</f>
        <v>1675</v>
      </c>
      <c r="AA58" s="99">
        <f>IFERROR(ROUND(INDEX(F_Inputs!$A$2:$AE$92, MATCH(F_Inputs_Formatted!$B58&amp;F_Inputs_Formatted!$H58,F_Inputs!$AE$2:$AE$92,0),MATCH(F_Inputs_Formatted!AA$4,F_Inputs!$A$2:$AE$2,0)),$O58),"-")</f>
        <v>1422</v>
      </c>
      <c r="AB58" s="99">
        <f>IFERROR(ROUND(INDEX(F_Inputs!$A$2:$AE$92, MATCH(F_Inputs_Formatted!$B58&amp;F_Inputs_Formatted!$H58,F_Inputs!$AE$2:$AE$92,0),MATCH(F_Inputs_Formatted!AB$4,F_Inputs!$A$2:$AE$2,0)),$O58),"-")</f>
        <v>1982</v>
      </c>
      <c r="AC58" s="99">
        <f>IFERROR(ROUND(INDEX(F_Inputs!$A$2:$AE$92, MATCH(F_Inputs_Formatted!$B58&amp;F_Inputs_Formatted!$H58,F_Inputs!$AE$2:$AE$92,0),MATCH(F_Inputs_Formatted!AC$4,F_Inputs!$A$2:$AE$2,0)),$O58),"-")</f>
        <v>2145</v>
      </c>
      <c r="AD58" s="99">
        <f>IFERROR(ROUND(INDEX(F_Inputs!$A$2:$AE$92, MATCH(F_Inputs_Formatted!$B58&amp;F_Inputs_Formatted!$H58,F_Inputs!$AE$2:$AE$92,0),MATCH(F_Inputs_Formatted!AD$4,F_Inputs!$A$2:$AE$2,0)),$O58),"-")</f>
        <v>2039</v>
      </c>
      <c r="AE58" s="99">
        <f>IFERROR(ROUND(INDEX(F_Inputs!$A$2:$AE$92, MATCH(F_Inputs_Formatted!$B58&amp;F_Inputs_Formatted!$H58,F_Inputs!$AE$2:$AE$92,0),MATCH(F_Inputs_Formatted!AE$4,F_Inputs!$A$2:$AE$2,0)),$O58),"-")</f>
        <v>1932</v>
      </c>
      <c r="AF58" s="99">
        <f>IFERROR(ROUND(INDEX(F_Inputs!$A$2:$AE$92, MATCH(F_Inputs_Formatted!$B58&amp;F_Inputs_Formatted!$H58,F_Inputs!$AE$2:$AE$92,0),MATCH(F_Inputs_Formatted!AF$4,F_Inputs!$A$2:$AE$2,0)),$O58),"-")</f>
        <v>1610</v>
      </c>
      <c r="AG58" s="99">
        <f>IFERROR(ROUND(INDEX(F_Inputs!$A$2:$AE$92, MATCH(F_Inputs_Formatted!$B58&amp;F_Inputs_Formatted!$H58,F_Inputs!$AE$2:$AE$92,0),MATCH(F_Inputs_Formatted!AG$4,F_Inputs!$A$2:$AE$2,0)),$O58),"-")</f>
        <v>1400</v>
      </c>
      <c r="AH58" s="99">
        <f>IFERROR(ROUND(INDEX(F_Inputs!$A$2:$AE$92, MATCH(F_Inputs_Formatted!$B58&amp;F_Inputs_Formatted!$H58,F_Inputs!$AE$2:$AE$92,0),MATCH(F_Inputs_Formatted!AH$4,F_Inputs!$A$2:$AE$2,0)),$O58),"-")</f>
        <v>932</v>
      </c>
    </row>
    <row r="59" spans="1:34" s="1" customFormat="1" ht="22.15" x14ac:dyDescent="1.1499999999999999">
      <c r="A59" s="9"/>
      <c r="B59" s="11" t="s">
        <v>96</v>
      </c>
      <c r="C59" s="11" t="str">
        <f>_xlfn.XLOOKUP($B59,FD_Lists!$B$4:$B$25,FD_Lists!C$4:C$25)</f>
        <v>Northumbrian Water</v>
      </c>
      <c r="D59" s="11" t="str">
        <f>_xlfn.XLOOKUP($B59,FD_Lists!$B$4:$B$25,FD_Lists!D$4:D$25)</f>
        <v>England</v>
      </c>
      <c r="E59" s="11" t="str">
        <f>_xlfn.XLOOKUP($B59,FD_Lists!$B$4:$B$25,FD_Lists!E$4:E$25)</f>
        <v>Company</v>
      </c>
      <c r="F59" s="11" t="str">
        <f>_xlfn.XLOOKUP($B59,FD_Lists!$B$4:$B$25,FD_Lists!F$4:F$25)</f>
        <v>WaSC</v>
      </c>
      <c r="G59" s="14" t="s">
        <v>109</v>
      </c>
      <c r="H59" s="13" t="s">
        <v>83</v>
      </c>
      <c r="I59" s="13" t="str">
        <f t="shared" si="3"/>
        <v>NESOUT5_10_A_PR24</v>
      </c>
      <c r="J59" s="13" t="str">
        <f>VLOOKUP(H59, FD_Lists!$D$78:$I$110, 2, FALSE)</f>
        <v>Totex</v>
      </c>
      <c r="K59" s="13" t="str">
        <f>VLOOKUP(H59, FD_Lists!$D$78:$I$110, 3, FALSE)</f>
        <v>Company view (DD)</v>
      </c>
      <c r="L59" s="13" t="s">
        <v>119</v>
      </c>
      <c r="M59" s="14" t="str">
        <f>VLOOKUP($H59, FD_Lists!$D$78:$I$110, 4, FALSE)</f>
        <v>Total number of monitored spills</v>
      </c>
      <c r="N59" s="14" t="str">
        <f>VLOOKUP($H59, FD_Lists!$D$78:$I$110, 5, FALSE)</f>
        <v>Number</v>
      </c>
      <c r="O59" s="14">
        <f>VLOOKUP($H59, FD_Lists!$D$78:$I$110, 6, FALSE)</f>
        <v>0</v>
      </c>
      <c r="P59" s="99" t="str">
        <f>IFERROR(ROUND(INDEX(F_Inputs!$A$2:$AE$92, MATCH(F_Inputs_Formatted!$B59&amp;F_Inputs_Formatted!$H59,F_Inputs!$AE$2:$AE$92,0),MATCH(F_Inputs_Formatted!P$4,F_Inputs!$A$2:$AE$2,0)),$O59),"-")</f>
        <v>-</v>
      </c>
      <c r="Q59" s="99" t="str">
        <f>IFERROR(ROUND(INDEX(F_Inputs!$A$2:$AE$92, MATCH(F_Inputs_Formatted!$B59&amp;F_Inputs_Formatted!$H59,F_Inputs!$AE$2:$AE$92,0),MATCH(F_Inputs_Formatted!Q$4,F_Inputs!$A$2:$AE$2,0)),$O59),"-")</f>
        <v>-</v>
      </c>
      <c r="R59" s="99" t="str">
        <f>IFERROR(ROUND(INDEX(F_Inputs!$A$2:$AE$92, MATCH(F_Inputs_Formatted!$B59&amp;F_Inputs_Formatted!$H59,F_Inputs!$AE$2:$AE$92,0),MATCH(F_Inputs_Formatted!R$4,F_Inputs!$A$2:$AE$2,0)),$O59),"-")</f>
        <v>-</v>
      </c>
      <c r="S59" s="99" t="str">
        <f>IFERROR(ROUND(INDEX(F_Inputs!$A$2:$AE$92, MATCH(F_Inputs_Formatted!$B59&amp;F_Inputs_Formatted!$H59,F_Inputs!$AE$2:$AE$92,0),MATCH(F_Inputs_Formatted!S$4,F_Inputs!$A$2:$AE$2,0)),$O59),"-")</f>
        <v>-</v>
      </c>
      <c r="T59" s="99" t="str">
        <f>IFERROR(ROUND(INDEX(F_Inputs!$A$2:$AE$92, MATCH(F_Inputs_Formatted!$B59&amp;F_Inputs_Formatted!$H59,F_Inputs!$AE$2:$AE$92,0),MATCH(F_Inputs_Formatted!T$4,F_Inputs!$A$2:$AE$2,0)),$O59),"-")</f>
        <v>-</v>
      </c>
      <c r="U59" s="99" t="str">
        <f>IFERROR(ROUND(INDEX(F_Inputs!$A$2:$AE$92, MATCH(F_Inputs_Formatted!$B59&amp;F_Inputs_Formatted!$H59,F_Inputs!$AE$2:$AE$92,0),MATCH(F_Inputs_Formatted!U$4,F_Inputs!$A$2:$AE$2,0)),$O59),"-")</f>
        <v>-</v>
      </c>
      <c r="V59" s="99" t="str">
        <f>IFERROR(ROUND(INDEX(F_Inputs!$A$2:$AE$92, MATCH(F_Inputs_Formatted!$B59&amp;F_Inputs_Formatted!$H59,F_Inputs!$AE$2:$AE$92,0),MATCH(F_Inputs_Formatted!V$4,F_Inputs!$A$2:$AE$2,0)),$O59),"-")</f>
        <v>-</v>
      </c>
      <c r="W59" s="99" t="str">
        <f>IFERROR(ROUND(INDEX(F_Inputs!$A$2:$AE$92, MATCH(F_Inputs_Formatted!$B59&amp;F_Inputs_Formatted!$H59,F_Inputs!$AE$2:$AE$92,0),MATCH(F_Inputs_Formatted!W$4,F_Inputs!$A$2:$AE$2,0)),$O59),"-")</f>
        <v>-</v>
      </c>
      <c r="X59" s="99" t="str">
        <f>IFERROR(ROUND(INDEX(F_Inputs!$A$2:$AE$92, MATCH(F_Inputs_Formatted!$B59&amp;F_Inputs_Formatted!$H59,F_Inputs!$AE$2:$AE$92,0),MATCH(F_Inputs_Formatted!X$4,F_Inputs!$A$2:$AE$2,0)),$O59),"-")</f>
        <v>-</v>
      </c>
      <c r="Y59" s="99">
        <f>IFERROR(ROUND(INDEX(F_Inputs!$A$2:$AE$92, MATCH(F_Inputs_Formatted!$B59&amp;F_Inputs_Formatted!$H59,F_Inputs!$AE$2:$AE$92,0),MATCH(F_Inputs_Formatted!Y$4,F_Inputs!$A$2:$AE$2,0)),$O59),"-")</f>
        <v>32937</v>
      </c>
      <c r="Z59" s="99">
        <f>IFERROR(ROUND(INDEX(F_Inputs!$A$2:$AE$92, MATCH(F_Inputs_Formatted!$B59&amp;F_Inputs_Formatted!$H59,F_Inputs!$AE$2:$AE$92,0),MATCH(F_Inputs_Formatted!Z$4,F_Inputs!$A$2:$AE$2,0)),$O59),"-")</f>
        <v>36483</v>
      </c>
      <c r="AA59" s="99">
        <f>IFERROR(ROUND(INDEX(F_Inputs!$A$2:$AE$92, MATCH(F_Inputs_Formatted!$B59&amp;F_Inputs_Formatted!$H59,F_Inputs!$AE$2:$AE$92,0),MATCH(F_Inputs_Formatted!AA$4,F_Inputs!$A$2:$AE$2,0)),$O59),"-")</f>
        <v>29697</v>
      </c>
      <c r="AB59" s="99">
        <f>IFERROR(ROUND(INDEX(F_Inputs!$A$2:$AE$92, MATCH(F_Inputs_Formatted!$B59&amp;F_Inputs_Formatted!$H59,F_Inputs!$AE$2:$AE$92,0),MATCH(F_Inputs_Formatted!AB$4,F_Inputs!$A$2:$AE$2,0)),$O59),"-")</f>
        <v>46492</v>
      </c>
      <c r="AC59" s="99">
        <f>IFERROR(ROUND(INDEX(F_Inputs!$A$2:$AE$92, MATCH(F_Inputs_Formatted!$B59&amp;F_Inputs_Formatted!$H59,F_Inputs!$AE$2:$AE$92,0),MATCH(F_Inputs_Formatted!AC$4,F_Inputs!$A$2:$AE$2,0)),$O59),"-")</f>
        <v>31280</v>
      </c>
      <c r="AD59" s="99">
        <f>IFERROR(ROUND(INDEX(F_Inputs!$A$2:$AE$92, MATCH(F_Inputs_Formatted!$B59&amp;F_Inputs_Formatted!$H59,F_Inputs!$AE$2:$AE$92,0),MATCH(F_Inputs_Formatted!AD$4,F_Inputs!$A$2:$AE$2,0)),$O59),"-")</f>
        <v>30232</v>
      </c>
      <c r="AE59" s="99">
        <f>IFERROR(ROUND(INDEX(F_Inputs!$A$2:$AE$92, MATCH(F_Inputs_Formatted!$B59&amp;F_Inputs_Formatted!$H59,F_Inputs!$AE$2:$AE$92,0),MATCH(F_Inputs_Formatted!AE$4,F_Inputs!$A$2:$AE$2,0)),$O59),"-")</f>
        <v>28324</v>
      </c>
      <c r="AF59" s="99">
        <f>IFERROR(ROUND(INDEX(F_Inputs!$A$2:$AE$92, MATCH(F_Inputs_Formatted!$B59&amp;F_Inputs_Formatted!$H59,F_Inputs!$AE$2:$AE$92,0),MATCH(F_Inputs_Formatted!AF$4,F_Inputs!$A$2:$AE$2,0)),$O59),"-")</f>
        <v>26181</v>
      </c>
      <c r="AG59" s="99">
        <f>IFERROR(ROUND(INDEX(F_Inputs!$A$2:$AE$92, MATCH(F_Inputs_Formatted!$B59&amp;F_Inputs_Formatted!$H59,F_Inputs!$AE$2:$AE$92,0),MATCH(F_Inputs_Formatted!AG$4,F_Inputs!$A$2:$AE$2,0)),$O59),"-")</f>
        <v>24023</v>
      </c>
      <c r="AH59" s="99">
        <f>IFERROR(ROUND(INDEX(F_Inputs!$A$2:$AE$92, MATCH(F_Inputs_Formatted!$B59&amp;F_Inputs_Formatted!$H59,F_Inputs!$AE$2:$AE$92,0),MATCH(F_Inputs_Formatted!AH$4,F_Inputs!$A$2:$AE$2,0)),$O59),"-")</f>
        <v>21896</v>
      </c>
    </row>
    <row r="60" spans="1:34" s="1" customFormat="1" ht="22.15" x14ac:dyDescent="1.1499999999999999">
      <c r="A60" s="9"/>
      <c r="B60" s="11" t="s">
        <v>97</v>
      </c>
      <c r="C60" s="11" t="str">
        <f>_xlfn.XLOOKUP($B60,FD_Lists!$B$4:$B$25,FD_Lists!C$4:C$25)</f>
        <v>Severn Trent Water</v>
      </c>
      <c r="D60" s="11" t="str">
        <f>_xlfn.XLOOKUP($B60,FD_Lists!$B$4:$B$25,FD_Lists!D$4:D$25)</f>
        <v>England</v>
      </c>
      <c r="E60" s="11" t="str">
        <f>_xlfn.XLOOKUP($B60,FD_Lists!$B$4:$B$25,FD_Lists!E$4:E$25)</f>
        <v>Company</v>
      </c>
      <c r="F60" s="11" t="str">
        <f>_xlfn.XLOOKUP($B60,FD_Lists!$B$4:$B$25,FD_Lists!F$4:F$25)</f>
        <v>WaSC</v>
      </c>
      <c r="G60" s="14" t="s">
        <v>109</v>
      </c>
      <c r="H60" s="13" t="s">
        <v>83</v>
      </c>
      <c r="I60" s="13" t="str">
        <f t="shared" si="3"/>
        <v>SVEOUT5_10_A_PR24</v>
      </c>
      <c r="J60" s="13" t="str">
        <f>VLOOKUP(H60, FD_Lists!$D$78:$I$110, 2, FALSE)</f>
        <v>Totex</v>
      </c>
      <c r="K60" s="13" t="str">
        <f>VLOOKUP(H60, FD_Lists!$D$78:$I$110, 3, FALSE)</f>
        <v>Company view (DD)</v>
      </c>
      <c r="L60" s="13" t="s">
        <v>119</v>
      </c>
      <c r="M60" s="14" t="str">
        <f>VLOOKUP($H60, FD_Lists!$D$78:$I$110, 4, FALSE)</f>
        <v>Total number of monitored spills</v>
      </c>
      <c r="N60" s="14" t="str">
        <f>VLOOKUP($H60, FD_Lists!$D$78:$I$110, 5, FALSE)</f>
        <v>Number</v>
      </c>
      <c r="O60" s="14">
        <f>VLOOKUP($H60, FD_Lists!$D$78:$I$110, 6, FALSE)</f>
        <v>0</v>
      </c>
      <c r="P60" s="99" t="str">
        <f>IFERROR(ROUND(INDEX(F_Inputs!$A$2:$AE$92, MATCH(F_Inputs_Formatted!$B60&amp;F_Inputs_Formatted!$H60,F_Inputs!$AE$2:$AE$92,0),MATCH(F_Inputs_Formatted!P$4,F_Inputs!$A$2:$AE$2,0)),$O60),"-")</f>
        <v>-</v>
      </c>
      <c r="Q60" s="99" t="str">
        <f>IFERROR(ROUND(INDEX(F_Inputs!$A$2:$AE$92, MATCH(F_Inputs_Formatted!$B60&amp;F_Inputs_Formatted!$H60,F_Inputs!$AE$2:$AE$92,0),MATCH(F_Inputs_Formatted!Q$4,F_Inputs!$A$2:$AE$2,0)),$O60),"-")</f>
        <v>-</v>
      </c>
      <c r="R60" s="99" t="str">
        <f>IFERROR(ROUND(INDEX(F_Inputs!$A$2:$AE$92, MATCH(F_Inputs_Formatted!$B60&amp;F_Inputs_Formatted!$H60,F_Inputs!$AE$2:$AE$92,0),MATCH(F_Inputs_Formatted!R$4,F_Inputs!$A$2:$AE$2,0)),$O60),"-")</f>
        <v>-</v>
      </c>
      <c r="S60" s="99" t="str">
        <f>IFERROR(ROUND(INDEX(F_Inputs!$A$2:$AE$92, MATCH(F_Inputs_Formatted!$B60&amp;F_Inputs_Formatted!$H60,F_Inputs!$AE$2:$AE$92,0),MATCH(F_Inputs_Formatted!S$4,F_Inputs!$A$2:$AE$2,0)),$O60),"-")</f>
        <v>-</v>
      </c>
      <c r="T60" s="99" t="str">
        <f>IFERROR(ROUND(INDEX(F_Inputs!$A$2:$AE$92, MATCH(F_Inputs_Formatted!$B60&amp;F_Inputs_Formatted!$H60,F_Inputs!$AE$2:$AE$92,0),MATCH(F_Inputs_Formatted!T$4,F_Inputs!$A$2:$AE$2,0)),$O60),"-")</f>
        <v>-</v>
      </c>
      <c r="U60" s="99">
        <f>IFERROR(ROUND(INDEX(F_Inputs!$A$2:$AE$92, MATCH(F_Inputs_Formatted!$B60&amp;F_Inputs_Formatted!$H60,F_Inputs!$AE$2:$AE$92,0),MATCH(F_Inputs_Formatted!U$4,F_Inputs!$A$2:$AE$2,0)),$O60),"-")</f>
        <v>969</v>
      </c>
      <c r="V60" s="99">
        <f>IFERROR(ROUND(INDEX(F_Inputs!$A$2:$AE$92, MATCH(F_Inputs_Formatted!$B60&amp;F_Inputs_Formatted!$H60,F_Inputs!$AE$2:$AE$92,0),MATCH(F_Inputs_Formatted!V$4,F_Inputs!$A$2:$AE$2,0)),$O60),"-")</f>
        <v>1500</v>
      </c>
      <c r="W60" s="99">
        <f>IFERROR(ROUND(INDEX(F_Inputs!$A$2:$AE$92, MATCH(F_Inputs_Formatted!$B60&amp;F_Inputs_Formatted!$H60,F_Inputs!$AE$2:$AE$92,0),MATCH(F_Inputs_Formatted!W$4,F_Inputs!$A$2:$AE$2,0)),$O60),"-")</f>
        <v>13010</v>
      </c>
      <c r="X60" s="99">
        <f>IFERROR(ROUND(INDEX(F_Inputs!$A$2:$AE$92, MATCH(F_Inputs_Formatted!$B60&amp;F_Inputs_Formatted!$H60,F_Inputs!$AE$2:$AE$92,0),MATCH(F_Inputs_Formatted!X$4,F_Inputs!$A$2:$AE$2,0)),$O60),"-")</f>
        <v>39938</v>
      </c>
      <c r="Y60" s="99">
        <f>IFERROR(ROUND(INDEX(F_Inputs!$A$2:$AE$92, MATCH(F_Inputs_Formatted!$B60&amp;F_Inputs_Formatted!$H60,F_Inputs!$AE$2:$AE$92,0),MATCH(F_Inputs_Formatted!Y$4,F_Inputs!$A$2:$AE$2,0)),$O60),"-")</f>
        <v>60982</v>
      </c>
      <c r="Z60" s="99">
        <f>IFERROR(ROUND(INDEX(F_Inputs!$A$2:$AE$92, MATCH(F_Inputs_Formatted!$B60&amp;F_Inputs_Formatted!$H60,F_Inputs!$AE$2:$AE$92,0),MATCH(F_Inputs_Formatted!Z$4,F_Inputs!$A$2:$AE$2,0)),$O60),"-")</f>
        <v>59676</v>
      </c>
      <c r="AA60" s="99">
        <f>IFERROR(ROUND(INDEX(F_Inputs!$A$2:$AE$92, MATCH(F_Inputs_Formatted!$B60&amp;F_Inputs_Formatted!$H60,F_Inputs!$AE$2:$AE$92,0),MATCH(F_Inputs_Formatted!AA$4,F_Inputs!$A$2:$AE$2,0)),$O60),"-")</f>
        <v>44765</v>
      </c>
      <c r="AB60" s="99">
        <f>IFERROR(ROUND(INDEX(F_Inputs!$A$2:$AE$92, MATCH(F_Inputs_Formatted!$B60&amp;F_Inputs_Formatted!$H60,F_Inputs!$AE$2:$AE$92,0),MATCH(F_Inputs_Formatted!AB$4,F_Inputs!$A$2:$AE$2,0)),$O60),"-")</f>
        <v>60253</v>
      </c>
      <c r="AC60" s="99">
        <f>IFERROR(ROUND(INDEX(F_Inputs!$A$2:$AE$92, MATCH(F_Inputs_Formatted!$B60&amp;F_Inputs_Formatted!$H60,F_Inputs!$AE$2:$AE$92,0),MATCH(F_Inputs_Formatted!AC$4,F_Inputs!$A$2:$AE$2,0)),$O60),"-")</f>
        <v>47883</v>
      </c>
      <c r="AD60" s="99">
        <f>IFERROR(ROUND(INDEX(F_Inputs!$A$2:$AE$92, MATCH(F_Inputs_Formatted!$B60&amp;F_Inputs_Formatted!$H60,F_Inputs!$AE$2:$AE$92,0),MATCH(F_Inputs_Formatted!AD$4,F_Inputs!$A$2:$AE$2,0)),$O60),"-")</f>
        <v>45007</v>
      </c>
      <c r="AE60" s="99">
        <f>IFERROR(ROUND(INDEX(F_Inputs!$A$2:$AE$92, MATCH(F_Inputs_Formatted!$B60&amp;F_Inputs_Formatted!$H60,F_Inputs!$AE$2:$AE$92,0),MATCH(F_Inputs_Formatted!AE$4,F_Inputs!$A$2:$AE$2,0)),$O60),"-")</f>
        <v>42011</v>
      </c>
      <c r="AF60" s="99">
        <f>IFERROR(ROUND(INDEX(F_Inputs!$A$2:$AE$92, MATCH(F_Inputs_Formatted!$B60&amp;F_Inputs_Formatted!$H60,F_Inputs!$AE$2:$AE$92,0),MATCH(F_Inputs_Formatted!AF$4,F_Inputs!$A$2:$AE$2,0)),$O60),"-")</f>
        <v>39032</v>
      </c>
      <c r="AG60" s="99">
        <f>IFERROR(ROUND(INDEX(F_Inputs!$A$2:$AE$92, MATCH(F_Inputs_Formatted!$B60&amp;F_Inputs_Formatted!$H60,F_Inputs!$AE$2:$AE$92,0),MATCH(F_Inputs_Formatted!AG$4,F_Inputs!$A$2:$AE$2,0)),$O60),"-")</f>
        <v>36070</v>
      </c>
      <c r="AH60" s="99">
        <f>IFERROR(ROUND(INDEX(F_Inputs!$A$2:$AE$92, MATCH(F_Inputs_Formatted!$B60&amp;F_Inputs_Formatted!$H60,F_Inputs!$AE$2:$AE$92,0),MATCH(F_Inputs_Formatted!AH$4,F_Inputs!$A$2:$AE$2,0)),$O60),"-")</f>
        <v>33124</v>
      </c>
    </row>
    <row r="61" spans="1:34" s="1" customFormat="1" ht="22.15" x14ac:dyDescent="1.1499999999999999">
      <c r="A61" s="9"/>
      <c r="B61" s="11" t="s">
        <v>99</v>
      </c>
      <c r="C61" s="11" t="str">
        <f>_xlfn.XLOOKUP($B61,FD_Lists!$B$4:$B$25,FD_Lists!C$4:C$25)</f>
        <v>Southern Water</v>
      </c>
      <c r="D61" s="11" t="str">
        <f>_xlfn.XLOOKUP($B61,FD_Lists!$B$4:$B$25,FD_Lists!D$4:D$25)</f>
        <v>England</v>
      </c>
      <c r="E61" s="11" t="str">
        <f>_xlfn.XLOOKUP($B61,FD_Lists!$B$4:$B$25,FD_Lists!E$4:E$25)</f>
        <v>Company</v>
      </c>
      <c r="F61" s="11" t="str">
        <f>_xlfn.XLOOKUP($B61,FD_Lists!$B$4:$B$25,FD_Lists!F$4:F$25)</f>
        <v>WaSC</v>
      </c>
      <c r="G61" s="14" t="s">
        <v>109</v>
      </c>
      <c r="H61" s="13" t="s">
        <v>83</v>
      </c>
      <c r="I61" s="13" t="str">
        <f t="shared" si="3"/>
        <v>SRNOUT5_10_A_PR24</v>
      </c>
      <c r="J61" s="13" t="str">
        <f>VLOOKUP(H61, FD_Lists!$D$78:$I$110, 2, FALSE)</f>
        <v>Totex</v>
      </c>
      <c r="K61" s="13" t="str">
        <f>VLOOKUP(H61, FD_Lists!$D$78:$I$110, 3, FALSE)</f>
        <v>Company view (DD)</v>
      </c>
      <c r="L61" s="13" t="s">
        <v>119</v>
      </c>
      <c r="M61" s="14" t="str">
        <f>VLOOKUP($H61, FD_Lists!$D$78:$I$110, 4, FALSE)</f>
        <v>Total number of monitored spills</v>
      </c>
      <c r="N61" s="14" t="str">
        <f>VLOOKUP($H61, FD_Lists!$D$78:$I$110, 5, FALSE)</f>
        <v>Number</v>
      </c>
      <c r="O61" s="14">
        <f>VLOOKUP($H61, FD_Lists!$D$78:$I$110, 6, FALSE)</f>
        <v>0</v>
      </c>
      <c r="P61" s="99" t="str">
        <f>IFERROR(ROUND(INDEX(F_Inputs!$A$2:$AE$92, MATCH(F_Inputs_Formatted!$B61&amp;F_Inputs_Formatted!$H61,F_Inputs!$AE$2:$AE$92,0),MATCH(F_Inputs_Formatted!P$4,F_Inputs!$A$2:$AE$2,0)),$O61),"-")</f>
        <v>-</v>
      </c>
      <c r="Q61" s="99" t="str">
        <f>IFERROR(ROUND(INDEX(F_Inputs!$A$2:$AE$92, MATCH(F_Inputs_Formatted!$B61&amp;F_Inputs_Formatted!$H61,F_Inputs!$AE$2:$AE$92,0),MATCH(F_Inputs_Formatted!Q$4,F_Inputs!$A$2:$AE$2,0)),$O61),"-")</f>
        <v>-</v>
      </c>
      <c r="R61" s="99" t="str">
        <f>IFERROR(ROUND(INDEX(F_Inputs!$A$2:$AE$92, MATCH(F_Inputs_Formatted!$B61&amp;F_Inputs_Formatted!$H61,F_Inputs!$AE$2:$AE$92,0),MATCH(F_Inputs_Formatted!R$4,F_Inputs!$A$2:$AE$2,0)),$O61),"-")</f>
        <v>-</v>
      </c>
      <c r="S61" s="99" t="str">
        <f>IFERROR(ROUND(INDEX(F_Inputs!$A$2:$AE$92, MATCH(F_Inputs_Formatted!$B61&amp;F_Inputs_Formatted!$H61,F_Inputs!$AE$2:$AE$92,0),MATCH(F_Inputs_Formatted!S$4,F_Inputs!$A$2:$AE$2,0)),$O61),"-")</f>
        <v>-</v>
      </c>
      <c r="T61" s="99" t="str">
        <f>IFERROR(ROUND(INDEX(F_Inputs!$A$2:$AE$92, MATCH(F_Inputs_Formatted!$B61&amp;F_Inputs_Formatted!$H61,F_Inputs!$AE$2:$AE$92,0),MATCH(F_Inputs_Formatted!T$4,F_Inputs!$A$2:$AE$2,0)),$O61),"-")</f>
        <v>-</v>
      </c>
      <c r="U61" s="99" t="str">
        <f>IFERROR(ROUND(INDEX(F_Inputs!$A$2:$AE$92, MATCH(F_Inputs_Formatted!$B61&amp;F_Inputs_Formatted!$H61,F_Inputs!$AE$2:$AE$92,0),MATCH(F_Inputs_Formatted!U$4,F_Inputs!$A$2:$AE$2,0)),$O61),"-")</f>
        <v>-</v>
      </c>
      <c r="V61" s="99">
        <f>IFERROR(ROUND(INDEX(F_Inputs!$A$2:$AE$92, MATCH(F_Inputs_Formatted!$B61&amp;F_Inputs_Formatted!$H61,F_Inputs!$AE$2:$AE$92,0),MATCH(F_Inputs_Formatted!V$4,F_Inputs!$A$2:$AE$2,0)),$O61),"-")</f>
        <v>9487</v>
      </c>
      <c r="W61" s="99">
        <f>IFERROR(ROUND(INDEX(F_Inputs!$A$2:$AE$92, MATCH(F_Inputs_Formatted!$B61&amp;F_Inputs_Formatted!$H61,F_Inputs!$AE$2:$AE$92,0),MATCH(F_Inputs_Formatted!W$4,F_Inputs!$A$2:$AE$2,0)),$O61),"-")</f>
        <v>11247</v>
      </c>
      <c r="X61" s="99">
        <f>IFERROR(ROUND(INDEX(F_Inputs!$A$2:$AE$92, MATCH(F_Inputs_Formatted!$B61&amp;F_Inputs_Formatted!$H61,F_Inputs!$AE$2:$AE$92,0),MATCH(F_Inputs_Formatted!X$4,F_Inputs!$A$2:$AE$2,0)),$O61),"-")</f>
        <v>16430</v>
      </c>
      <c r="Y61" s="99">
        <f>IFERROR(ROUND(INDEX(F_Inputs!$A$2:$AE$92, MATCH(F_Inputs_Formatted!$B61&amp;F_Inputs_Formatted!$H61,F_Inputs!$AE$2:$AE$92,0),MATCH(F_Inputs_Formatted!Y$4,F_Inputs!$A$2:$AE$2,0)),$O61),"-")</f>
        <v>25323</v>
      </c>
      <c r="Z61" s="99">
        <f>IFERROR(ROUND(INDEX(F_Inputs!$A$2:$AE$92, MATCH(F_Inputs_Formatted!$B61&amp;F_Inputs_Formatted!$H61,F_Inputs!$AE$2:$AE$92,0),MATCH(F_Inputs_Formatted!Z$4,F_Inputs!$A$2:$AE$2,0)),$O61),"-")</f>
        <v>19785</v>
      </c>
      <c r="AA61" s="99">
        <f>IFERROR(ROUND(INDEX(F_Inputs!$A$2:$AE$92, MATCH(F_Inputs_Formatted!$B61&amp;F_Inputs_Formatted!$H61,F_Inputs!$AE$2:$AE$92,0),MATCH(F_Inputs_Formatted!AA$4,F_Inputs!$A$2:$AE$2,0)),$O61),"-")</f>
        <v>17381</v>
      </c>
      <c r="AB61" s="99">
        <f>IFERROR(ROUND(INDEX(F_Inputs!$A$2:$AE$92, MATCH(F_Inputs_Formatted!$B61&amp;F_Inputs_Formatted!$H61,F_Inputs!$AE$2:$AE$92,0),MATCH(F_Inputs_Formatted!AB$4,F_Inputs!$A$2:$AE$2,0)),$O61),"-")</f>
        <v>29923</v>
      </c>
      <c r="AC61" s="99">
        <f>IFERROR(ROUND(INDEX(F_Inputs!$A$2:$AE$92, MATCH(F_Inputs_Formatted!$B61&amp;F_Inputs_Formatted!$H61,F_Inputs!$AE$2:$AE$92,0),MATCH(F_Inputs_Formatted!AC$4,F_Inputs!$A$2:$AE$2,0)),$O61),"-")</f>
        <v>17568</v>
      </c>
      <c r="AD61" s="99">
        <f>IFERROR(ROUND(INDEX(F_Inputs!$A$2:$AE$92, MATCH(F_Inputs_Formatted!$B61&amp;F_Inputs_Formatted!$H61,F_Inputs!$AE$2:$AE$92,0),MATCH(F_Inputs_Formatted!AD$4,F_Inputs!$A$2:$AE$2,0)),$O61),"-")</f>
        <v>17027</v>
      </c>
      <c r="AE61" s="99">
        <f>IFERROR(ROUND(INDEX(F_Inputs!$A$2:$AE$92, MATCH(F_Inputs_Formatted!$B61&amp;F_Inputs_Formatted!$H61,F_Inputs!$AE$2:$AE$92,0),MATCH(F_Inputs_Formatted!AE$4,F_Inputs!$A$2:$AE$2,0)),$O61),"-")</f>
        <v>16992</v>
      </c>
      <c r="AF61" s="99">
        <f>IFERROR(ROUND(INDEX(F_Inputs!$A$2:$AE$92, MATCH(F_Inputs_Formatted!$B61&amp;F_Inputs_Formatted!$H61,F_Inputs!$AE$2:$AE$92,0),MATCH(F_Inputs_Formatted!AF$4,F_Inputs!$A$2:$AE$2,0)),$O61),"-")</f>
        <v>16214</v>
      </c>
      <c r="AG61" s="99">
        <f>IFERROR(ROUND(INDEX(F_Inputs!$A$2:$AE$92, MATCH(F_Inputs_Formatted!$B61&amp;F_Inputs_Formatted!$H61,F_Inputs!$AE$2:$AE$92,0),MATCH(F_Inputs_Formatted!AG$4,F_Inputs!$A$2:$AE$2,0)),$O61),"-")</f>
        <v>16214</v>
      </c>
      <c r="AH61" s="99">
        <f>IFERROR(ROUND(INDEX(F_Inputs!$A$2:$AE$92, MATCH(F_Inputs_Formatted!$B61&amp;F_Inputs_Formatted!$H61,F_Inputs!$AE$2:$AE$92,0),MATCH(F_Inputs_Formatted!AH$4,F_Inputs!$A$2:$AE$2,0)),$O61),"-")</f>
        <v>13924</v>
      </c>
    </row>
    <row r="62" spans="1:34" s="1" customFormat="1" ht="22.15" x14ac:dyDescent="1.1499999999999999">
      <c r="A62" s="9"/>
      <c r="B62" s="11" t="s">
        <v>100</v>
      </c>
      <c r="C62" s="11" t="str">
        <f>_xlfn.XLOOKUP($B62,FD_Lists!$B$4:$B$25,FD_Lists!C$4:C$25)</f>
        <v>Thames Water</v>
      </c>
      <c r="D62" s="11" t="str">
        <f>_xlfn.XLOOKUP($B62,FD_Lists!$B$4:$B$25,FD_Lists!D$4:D$25)</f>
        <v>England</v>
      </c>
      <c r="E62" s="11" t="str">
        <f>_xlfn.XLOOKUP($B62,FD_Lists!$B$4:$B$25,FD_Lists!E$4:E$25)</f>
        <v>Company</v>
      </c>
      <c r="F62" s="11" t="str">
        <f>_xlfn.XLOOKUP($B62,FD_Lists!$B$4:$B$25,FD_Lists!F$4:F$25)</f>
        <v>WaSC</v>
      </c>
      <c r="G62" s="14" t="s">
        <v>109</v>
      </c>
      <c r="H62" s="13" t="s">
        <v>83</v>
      </c>
      <c r="I62" s="13" t="str">
        <f t="shared" si="3"/>
        <v>TMSOUT5_10_A_PR24</v>
      </c>
      <c r="J62" s="13" t="str">
        <f>VLOOKUP(H62, FD_Lists!$D$78:$I$110, 2, FALSE)</f>
        <v>Totex</v>
      </c>
      <c r="K62" s="13" t="str">
        <f>VLOOKUP(H62, FD_Lists!$D$78:$I$110, 3, FALSE)</f>
        <v>Company view (DD)</v>
      </c>
      <c r="L62" s="13" t="s">
        <v>119</v>
      </c>
      <c r="M62" s="14" t="str">
        <f>VLOOKUP($H62, FD_Lists!$D$78:$I$110, 4, FALSE)</f>
        <v>Total number of monitored spills</v>
      </c>
      <c r="N62" s="14" t="str">
        <f>VLOOKUP($H62, FD_Lists!$D$78:$I$110, 5, FALSE)</f>
        <v>Number</v>
      </c>
      <c r="O62" s="14">
        <f>VLOOKUP($H62, FD_Lists!$D$78:$I$110, 6, FALSE)</f>
        <v>0</v>
      </c>
      <c r="P62" s="99">
        <f>IFERROR(ROUND(INDEX(F_Inputs!$A$2:$AE$92, MATCH(F_Inputs_Formatted!$B62&amp;F_Inputs_Formatted!$H62,F_Inputs!$AE$2:$AE$92,0),MATCH(F_Inputs_Formatted!P$4,F_Inputs!$A$2:$AE$2,0)),$O62),"-")</f>
        <v>0</v>
      </c>
      <c r="Q62" s="99">
        <f>IFERROR(ROUND(INDEX(F_Inputs!$A$2:$AE$92, MATCH(F_Inputs_Formatted!$B62&amp;F_Inputs_Formatted!$H62,F_Inputs!$AE$2:$AE$92,0),MATCH(F_Inputs_Formatted!Q$4,F_Inputs!$A$2:$AE$2,0)),$O62),"-")</f>
        <v>0</v>
      </c>
      <c r="R62" s="99">
        <f>IFERROR(ROUND(INDEX(F_Inputs!$A$2:$AE$92, MATCH(F_Inputs_Formatted!$B62&amp;F_Inputs_Formatted!$H62,F_Inputs!$AE$2:$AE$92,0),MATCH(F_Inputs_Formatted!R$4,F_Inputs!$A$2:$AE$2,0)),$O62),"-")</f>
        <v>0</v>
      </c>
      <c r="S62" s="99">
        <f>IFERROR(ROUND(INDEX(F_Inputs!$A$2:$AE$92, MATCH(F_Inputs_Formatted!$B62&amp;F_Inputs_Formatted!$H62,F_Inputs!$AE$2:$AE$92,0),MATCH(F_Inputs_Formatted!S$4,F_Inputs!$A$2:$AE$2,0)),$O62),"-")</f>
        <v>0</v>
      </c>
      <c r="T62" s="99">
        <f>IFERROR(ROUND(INDEX(F_Inputs!$A$2:$AE$92, MATCH(F_Inputs_Formatted!$B62&amp;F_Inputs_Formatted!$H62,F_Inputs!$AE$2:$AE$92,0),MATCH(F_Inputs_Formatted!T$4,F_Inputs!$A$2:$AE$2,0)),$O62),"-")</f>
        <v>0</v>
      </c>
      <c r="U62" s="99">
        <f>IFERROR(ROUND(INDEX(F_Inputs!$A$2:$AE$92, MATCH(F_Inputs_Formatted!$B62&amp;F_Inputs_Formatted!$H62,F_Inputs!$AE$2:$AE$92,0),MATCH(F_Inputs_Formatted!U$4,F_Inputs!$A$2:$AE$2,0)),$O62),"-")</f>
        <v>0</v>
      </c>
      <c r="V62" s="99">
        <f>IFERROR(ROUND(INDEX(F_Inputs!$A$2:$AE$92, MATCH(F_Inputs_Formatted!$B62&amp;F_Inputs_Formatted!$H62,F_Inputs!$AE$2:$AE$92,0),MATCH(F_Inputs_Formatted!V$4,F_Inputs!$A$2:$AE$2,0)),$O62),"-")</f>
        <v>0</v>
      </c>
      <c r="W62" s="99">
        <f>IFERROR(ROUND(INDEX(F_Inputs!$A$2:$AE$92, MATCH(F_Inputs_Formatted!$B62&amp;F_Inputs_Formatted!$H62,F_Inputs!$AE$2:$AE$92,0),MATCH(F_Inputs_Formatted!W$4,F_Inputs!$A$2:$AE$2,0)),$O62),"-")</f>
        <v>0</v>
      </c>
      <c r="X62" s="99">
        <f>IFERROR(ROUND(INDEX(F_Inputs!$A$2:$AE$92, MATCH(F_Inputs_Formatted!$B62&amp;F_Inputs_Formatted!$H62,F_Inputs!$AE$2:$AE$92,0),MATCH(F_Inputs_Formatted!X$4,F_Inputs!$A$2:$AE$2,0)),$O62),"-")</f>
        <v>0</v>
      </c>
      <c r="Y62" s="99">
        <f>IFERROR(ROUND(INDEX(F_Inputs!$A$2:$AE$92, MATCH(F_Inputs_Formatted!$B62&amp;F_Inputs_Formatted!$H62,F_Inputs!$AE$2:$AE$92,0),MATCH(F_Inputs_Formatted!Y$4,F_Inputs!$A$2:$AE$2,0)),$O62),"-")</f>
        <v>18443</v>
      </c>
      <c r="Z62" s="99">
        <f>IFERROR(ROUND(INDEX(F_Inputs!$A$2:$AE$92, MATCH(F_Inputs_Formatted!$B62&amp;F_Inputs_Formatted!$H62,F_Inputs!$AE$2:$AE$92,0),MATCH(F_Inputs_Formatted!Z$4,F_Inputs!$A$2:$AE$2,0)),$O62),"-")</f>
        <v>14713</v>
      </c>
      <c r="AA62" s="99">
        <f>IFERROR(ROUND(INDEX(F_Inputs!$A$2:$AE$92, MATCH(F_Inputs_Formatted!$B62&amp;F_Inputs_Formatted!$H62,F_Inputs!$AE$2:$AE$92,0),MATCH(F_Inputs_Formatted!AA$4,F_Inputs!$A$2:$AE$2,0)),$O62),"-")</f>
        <v>8014</v>
      </c>
      <c r="AB62" s="99">
        <f>IFERROR(ROUND(INDEX(F_Inputs!$A$2:$AE$92, MATCH(F_Inputs_Formatted!$B62&amp;F_Inputs_Formatted!$H62,F_Inputs!$AE$2:$AE$92,0),MATCH(F_Inputs_Formatted!AB$4,F_Inputs!$A$2:$AE$2,0)),$O62),"-")</f>
        <v>16990</v>
      </c>
      <c r="AC62" s="99">
        <f>IFERROR(ROUND(INDEX(F_Inputs!$A$2:$AE$92, MATCH(F_Inputs_Formatted!$B62&amp;F_Inputs_Formatted!$H62,F_Inputs!$AE$2:$AE$92,0),MATCH(F_Inputs_Formatted!AC$4,F_Inputs!$A$2:$AE$2,0)),$O62),"-")</f>
        <v>14437</v>
      </c>
      <c r="AD62" s="99">
        <f>IFERROR(ROUND(INDEX(F_Inputs!$A$2:$AE$92, MATCH(F_Inputs_Formatted!$B62&amp;F_Inputs_Formatted!$H62,F_Inputs!$AE$2:$AE$92,0),MATCH(F_Inputs_Formatted!AD$4,F_Inputs!$A$2:$AE$2,0)),$O62),"-")</f>
        <v>14733</v>
      </c>
      <c r="AE62" s="99">
        <f>IFERROR(ROUND(INDEX(F_Inputs!$A$2:$AE$92, MATCH(F_Inputs_Formatted!$B62&amp;F_Inputs_Formatted!$H62,F_Inputs!$AE$2:$AE$92,0),MATCH(F_Inputs_Formatted!AE$4,F_Inputs!$A$2:$AE$2,0)),$O62),"-")</f>
        <v>12890</v>
      </c>
      <c r="AF62" s="99">
        <f>IFERROR(ROUND(INDEX(F_Inputs!$A$2:$AE$92, MATCH(F_Inputs_Formatted!$B62&amp;F_Inputs_Formatted!$H62,F_Inputs!$AE$2:$AE$92,0),MATCH(F_Inputs_Formatted!AF$4,F_Inputs!$A$2:$AE$2,0)),$O62),"-")</f>
        <v>12090</v>
      </c>
      <c r="AG62" s="99">
        <f>IFERROR(ROUND(INDEX(F_Inputs!$A$2:$AE$92, MATCH(F_Inputs_Formatted!$B62&amp;F_Inputs_Formatted!$H62,F_Inputs!$AE$2:$AE$92,0),MATCH(F_Inputs_Formatted!AG$4,F_Inputs!$A$2:$AE$2,0)),$O62),"-")</f>
        <v>11982</v>
      </c>
      <c r="AH62" s="99">
        <f>IFERROR(ROUND(INDEX(F_Inputs!$A$2:$AE$92, MATCH(F_Inputs_Formatted!$B62&amp;F_Inputs_Formatted!$H62,F_Inputs!$AE$2:$AE$92,0),MATCH(F_Inputs_Formatted!AH$4,F_Inputs!$A$2:$AE$2,0)),$O62),"-")</f>
        <v>10344</v>
      </c>
    </row>
    <row r="63" spans="1:34" s="1" customFormat="1" ht="22.15" x14ac:dyDescent="1.1499999999999999">
      <c r="A63" s="18" t="s">
        <v>120</v>
      </c>
      <c r="B63" s="11" t="s">
        <v>101</v>
      </c>
      <c r="C63" s="11" t="str">
        <f>_xlfn.XLOOKUP($B63,FD_Lists!$B$4:$B$25,FD_Lists!C$4:C$25)</f>
        <v xml:space="preserve">United Utilities </v>
      </c>
      <c r="D63" s="11" t="str">
        <f>_xlfn.XLOOKUP($B63,FD_Lists!$B$4:$B$25,FD_Lists!D$4:D$25)</f>
        <v>England</v>
      </c>
      <c r="E63" s="11" t="str">
        <f>_xlfn.XLOOKUP($B63,FD_Lists!$B$4:$B$25,FD_Lists!E$4:E$25)</f>
        <v>Company</v>
      </c>
      <c r="F63" s="11" t="str">
        <f>_xlfn.XLOOKUP($B63,FD_Lists!$B$4:$B$25,FD_Lists!F$4:F$25)</f>
        <v>WaSC</v>
      </c>
      <c r="G63" s="14" t="s">
        <v>109</v>
      </c>
      <c r="H63" s="13" t="s">
        <v>83</v>
      </c>
      <c r="I63" s="13" t="str">
        <f t="shared" si="3"/>
        <v>NWTOUT5_10_A_PR24</v>
      </c>
      <c r="J63" s="13" t="str">
        <f>VLOOKUP(H63, FD_Lists!$D$78:$I$110, 2, FALSE)</f>
        <v>Totex</v>
      </c>
      <c r="K63" s="13" t="str">
        <f>VLOOKUP(H63, FD_Lists!$D$78:$I$110, 3, FALSE)</f>
        <v>Company view (DD)</v>
      </c>
      <c r="L63" s="13" t="s">
        <v>119</v>
      </c>
      <c r="M63" s="14" t="str">
        <f>VLOOKUP($H63, FD_Lists!$D$78:$I$110, 4, FALSE)</f>
        <v>Total number of monitored spills</v>
      </c>
      <c r="N63" s="14" t="str">
        <f>VLOOKUP($H63, FD_Lists!$D$78:$I$110, 5, FALSE)</f>
        <v>Number</v>
      </c>
      <c r="O63" s="14">
        <f>VLOOKUP($H63, FD_Lists!$D$78:$I$110, 6, FALSE)</f>
        <v>0</v>
      </c>
      <c r="P63" s="99" t="str">
        <f>IFERROR(ROUND(INDEX(F_Inputs!$A$2:$AE$92, MATCH(F_Inputs_Formatted!$B63&amp;F_Inputs_Formatted!$H63,F_Inputs!$AE$2:$AE$92,0),MATCH(F_Inputs_Formatted!P$4,F_Inputs!$A$2:$AE$2,0)),$O63),"-")</f>
        <v>-</v>
      </c>
      <c r="Q63" s="99" t="str">
        <f>IFERROR(ROUND(INDEX(F_Inputs!$A$2:$AE$92, MATCH(F_Inputs_Formatted!$B63&amp;F_Inputs_Formatted!$H63,F_Inputs!$AE$2:$AE$92,0),MATCH(F_Inputs_Formatted!Q$4,F_Inputs!$A$2:$AE$2,0)),$O63),"-")</f>
        <v>-</v>
      </c>
      <c r="R63" s="99" t="str">
        <f>IFERROR(ROUND(INDEX(F_Inputs!$A$2:$AE$92, MATCH(F_Inputs_Formatted!$B63&amp;F_Inputs_Formatted!$H63,F_Inputs!$AE$2:$AE$92,0),MATCH(F_Inputs_Formatted!R$4,F_Inputs!$A$2:$AE$2,0)),$O63),"-")</f>
        <v>-</v>
      </c>
      <c r="S63" s="99" t="str">
        <f>IFERROR(ROUND(INDEX(F_Inputs!$A$2:$AE$92, MATCH(F_Inputs_Formatted!$B63&amp;F_Inputs_Formatted!$H63,F_Inputs!$AE$2:$AE$92,0),MATCH(F_Inputs_Formatted!S$4,F_Inputs!$A$2:$AE$2,0)),$O63),"-")</f>
        <v>-</v>
      </c>
      <c r="T63" s="99" t="str">
        <f>IFERROR(ROUND(INDEX(F_Inputs!$A$2:$AE$92, MATCH(F_Inputs_Formatted!$B63&amp;F_Inputs_Formatted!$H63,F_Inputs!$AE$2:$AE$92,0),MATCH(F_Inputs_Formatted!T$4,F_Inputs!$A$2:$AE$2,0)),$O63),"-")</f>
        <v>-</v>
      </c>
      <c r="U63" s="99" t="str">
        <f>IFERROR(ROUND(INDEX(F_Inputs!$A$2:$AE$92, MATCH(F_Inputs_Formatted!$B63&amp;F_Inputs_Formatted!$H63,F_Inputs!$AE$2:$AE$92,0),MATCH(F_Inputs_Formatted!U$4,F_Inputs!$A$2:$AE$2,0)),$O63),"-")</f>
        <v>-</v>
      </c>
      <c r="V63" s="99" t="str">
        <f>IFERROR(ROUND(INDEX(F_Inputs!$A$2:$AE$92, MATCH(F_Inputs_Formatted!$B63&amp;F_Inputs_Formatted!$H63,F_Inputs!$AE$2:$AE$92,0),MATCH(F_Inputs_Formatted!V$4,F_Inputs!$A$2:$AE$2,0)),$O63),"-")</f>
        <v>-</v>
      </c>
      <c r="W63" s="99" t="str">
        <f>IFERROR(ROUND(INDEX(F_Inputs!$A$2:$AE$92, MATCH(F_Inputs_Formatted!$B63&amp;F_Inputs_Formatted!$H63,F_Inputs!$AE$2:$AE$92,0),MATCH(F_Inputs_Formatted!W$4,F_Inputs!$A$2:$AE$2,0)),$O63),"-")</f>
        <v>-</v>
      </c>
      <c r="X63" s="99" t="str">
        <f>IFERROR(ROUND(INDEX(F_Inputs!$A$2:$AE$92, MATCH(F_Inputs_Formatted!$B63&amp;F_Inputs_Formatted!$H63,F_Inputs!$AE$2:$AE$92,0),MATCH(F_Inputs_Formatted!X$4,F_Inputs!$A$2:$AE$2,0)),$O63),"-")</f>
        <v>-</v>
      </c>
      <c r="Y63" s="99">
        <f>IFERROR(ROUND(INDEX(F_Inputs!$A$2:$AE$92, MATCH(F_Inputs_Formatted!$B63&amp;F_Inputs_Formatted!$H63,F_Inputs!$AE$2:$AE$92,0),MATCH(F_Inputs_Formatted!Y$4,F_Inputs!$A$2:$AE$2,0)),$O63),"-")</f>
        <v>113940</v>
      </c>
      <c r="Z63" s="99">
        <f>IFERROR(ROUND(INDEX(F_Inputs!$A$2:$AE$92, MATCH(F_Inputs_Formatted!$B63&amp;F_Inputs_Formatted!$H63,F_Inputs!$AE$2:$AE$92,0),MATCH(F_Inputs_Formatted!Z$4,F_Inputs!$A$2:$AE$2,0)),$O63),"-")</f>
        <v>81677</v>
      </c>
      <c r="AA63" s="99">
        <f>IFERROR(ROUND(INDEX(F_Inputs!$A$2:$AE$92, MATCH(F_Inputs_Formatted!$B63&amp;F_Inputs_Formatted!$H63,F_Inputs!$AE$2:$AE$92,0),MATCH(F_Inputs_Formatted!AA$4,F_Inputs!$A$2:$AE$2,0)),$O63),"-")</f>
        <v>69245</v>
      </c>
      <c r="AB63" s="99">
        <f>IFERROR(ROUND(INDEX(F_Inputs!$A$2:$AE$92, MATCH(F_Inputs_Formatted!$B63&amp;F_Inputs_Formatted!$H63,F_Inputs!$AE$2:$AE$92,0),MATCH(F_Inputs_Formatted!AB$4,F_Inputs!$A$2:$AE$2,0)),$O63),"-")</f>
        <v>97537</v>
      </c>
      <c r="AC63" s="99">
        <f>IFERROR(ROUND(INDEX(F_Inputs!$A$2:$AE$92, MATCH(F_Inputs_Formatted!$B63&amp;F_Inputs_Formatted!$H63,F_Inputs!$AE$2:$AE$92,0),MATCH(F_Inputs_Formatted!AC$4,F_Inputs!$A$2:$AE$2,0)),$O63),"-")</f>
        <v>61029</v>
      </c>
      <c r="AD63" s="99">
        <f>IFERROR(ROUND(INDEX(F_Inputs!$A$2:$AE$92, MATCH(F_Inputs_Formatted!$B63&amp;F_Inputs_Formatted!$H63,F_Inputs!$AE$2:$AE$92,0),MATCH(F_Inputs_Formatted!AD$4,F_Inputs!$A$2:$AE$2,0)),$O63),"-")</f>
        <v>59736</v>
      </c>
      <c r="AE63" s="99">
        <f>IFERROR(ROUND(INDEX(F_Inputs!$A$2:$AE$92, MATCH(F_Inputs_Formatted!$B63&amp;F_Inputs_Formatted!$H63,F_Inputs!$AE$2:$AE$92,0),MATCH(F_Inputs_Formatted!AE$4,F_Inputs!$A$2:$AE$2,0)),$O63),"-")</f>
        <v>57798</v>
      </c>
      <c r="AF63" s="99">
        <f>IFERROR(ROUND(INDEX(F_Inputs!$A$2:$AE$92, MATCH(F_Inputs_Formatted!$B63&amp;F_Inputs_Formatted!$H63,F_Inputs!$AE$2:$AE$92,0),MATCH(F_Inputs_Formatted!AF$4,F_Inputs!$A$2:$AE$2,0)),$O63),"-")</f>
        <v>54606</v>
      </c>
      <c r="AG63" s="99">
        <f>IFERROR(ROUND(INDEX(F_Inputs!$A$2:$AE$92, MATCH(F_Inputs_Formatted!$B63&amp;F_Inputs_Formatted!$H63,F_Inputs!$AE$2:$AE$92,0),MATCH(F_Inputs_Formatted!AG$4,F_Inputs!$A$2:$AE$2,0)),$O63),"-")</f>
        <v>50502</v>
      </c>
      <c r="AH63" s="99">
        <f>IFERROR(ROUND(INDEX(F_Inputs!$A$2:$AE$92, MATCH(F_Inputs_Formatted!$B63&amp;F_Inputs_Formatted!$H63,F_Inputs!$AE$2:$AE$92,0),MATCH(F_Inputs_Formatted!AH$4,F_Inputs!$A$2:$AE$2,0)),$O63),"-")</f>
        <v>42408</v>
      </c>
    </row>
    <row r="64" spans="1:34" s="1" customFormat="1" ht="22.15" x14ac:dyDescent="1.1499999999999999">
      <c r="A64" s="9"/>
      <c r="B64" s="11" t="s">
        <v>102</v>
      </c>
      <c r="C64" s="11" t="str">
        <f>_xlfn.XLOOKUP($B64,FD_Lists!$B$4:$B$25,FD_Lists!C$4:C$25)</f>
        <v>Wessex Water</v>
      </c>
      <c r="D64" s="11" t="str">
        <f>_xlfn.XLOOKUP($B64,FD_Lists!$B$4:$B$25,FD_Lists!D$4:D$25)</f>
        <v>England</v>
      </c>
      <c r="E64" s="11" t="str">
        <f>_xlfn.XLOOKUP($B64,FD_Lists!$B$4:$B$25,FD_Lists!E$4:E$25)</f>
        <v>Company</v>
      </c>
      <c r="F64" s="11" t="str">
        <f>_xlfn.XLOOKUP($B64,FD_Lists!$B$4:$B$25,FD_Lists!F$4:F$25)</f>
        <v>WaSC</v>
      </c>
      <c r="G64" s="14" t="s">
        <v>109</v>
      </c>
      <c r="H64" s="13" t="s">
        <v>83</v>
      </c>
      <c r="I64" s="13" t="str">
        <f t="shared" si="3"/>
        <v>WSXOUT5_10_A_PR24</v>
      </c>
      <c r="J64" s="13" t="str">
        <f>VLOOKUP(H64, FD_Lists!$D$78:$I$110, 2, FALSE)</f>
        <v>Totex</v>
      </c>
      <c r="K64" s="13" t="str">
        <f>VLOOKUP(H64, FD_Lists!$D$78:$I$110, 3, FALSE)</f>
        <v>Company view (DD)</v>
      </c>
      <c r="L64" s="13" t="s">
        <v>119</v>
      </c>
      <c r="M64" s="14" t="str">
        <f>VLOOKUP($H64, FD_Lists!$D$78:$I$110, 4, FALSE)</f>
        <v>Total number of monitored spills</v>
      </c>
      <c r="N64" s="14" t="str">
        <f>VLOOKUP($H64, FD_Lists!$D$78:$I$110, 5, FALSE)</f>
        <v>Number</v>
      </c>
      <c r="O64" s="14">
        <f>VLOOKUP($H64, FD_Lists!$D$78:$I$110, 6, FALSE)</f>
        <v>0</v>
      </c>
      <c r="P64" s="99" t="str">
        <f>IFERROR(ROUND(INDEX(F_Inputs!$A$2:$AE$92, MATCH(F_Inputs_Formatted!$B64&amp;F_Inputs_Formatted!$H64,F_Inputs!$AE$2:$AE$92,0),MATCH(F_Inputs_Formatted!P$4,F_Inputs!$A$2:$AE$2,0)),$O64),"-")</f>
        <v>-</v>
      </c>
      <c r="Q64" s="99" t="str">
        <f>IFERROR(ROUND(INDEX(F_Inputs!$A$2:$AE$92, MATCH(F_Inputs_Formatted!$B64&amp;F_Inputs_Formatted!$H64,F_Inputs!$AE$2:$AE$92,0),MATCH(F_Inputs_Formatted!Q$4,F_Inputs!$A$2:$AE$2,0)),$O64),"-")</f>
        <v>-</v>
      </c>
      <c r="R64" s="99" t="str">
        <f>IFERROR(ROUND(INDEX(F_Inputs!$A$2:$AE$92, MATCH(F_Inputs_Formatted!$B64&amp;F_Inputs_Formatted!$H64,F_Inputs!$AE$2:$AE$92,0),MATCH(F_Inputs_Formatted!R$4,F_Inputs!$A$2:$AE$2,0)),$O64),"-")</f>
        <v>-</v>
      </c>
      <c r="S64" s="99" t="str">
        <f>IFERROR(ROUND(INDEX(F_Inputs!$A$2:$AE$92, MATCH(F_Inputs_Formatted!$B64&amp;F_Inputs_Formatted!$H64,F_Inputs!$AE$2:$AE$92,0),MATCH(F_Inputs_Formatted!S$4,F_Inputs!$A$2:$AE$2,0)),$O64),"-")</f>
        <v>-</v>
      </c>
      <c r="T64" s="99" t="str">
        <f>IFERROR(ROUND(INDEX(F_Inputs!$A$2:$AE$92, MATCH(F_Inputs_Formatted!$B64&amp;F_Inputs_Formatted!$H64,F_Inputs!$AE$2:$AE$92,0),MATCH(F_Inputs_Formatted!T$4,F_Inputs!$A$2:$AE$2,0)),$O64),"-")</f>
        <v>-</v>
      </c>
      <c r="U64" s="99">
        <f>IFERROR(ROUND(INDEX(F_Inputs!$A$2:$AE$92, MATCH(F_Inputs_Formatted!$B64&amp;F_Inputs_Formatted!$H64,F_Inputs!$AE$2:$AE$92,0),MATCH(F_Inputs_Formatted!U$4,F_Inputs!$A$2:$AE$2,0)),$O64),"-")</f>
        <v>13960</v>
      </c>
      <c r="V64" s="99">
        <f>IFERROR(ROUND(INDEX(F_Inputs!$A$2:$AE$92, MATCH(F_Inputs_Formatted!$B64&amp;F_Inputs_Formatted!$H64,F_Inputs!$AE$2:$AE$92,0),MATCH(F_Inputs_Formatted!V$4,F_Inputs!$A$2:$AE$2,0)),$O64),"-")</f>
        <v>13805</v>
      </c>
      <c r="W64" s="99">
        <f>IFERROR(ROUND(INDEX(F_Inputs!$A$2:$AE$92, MATCH(F_Inputs_Formatted!$B64&amp;F_Inputs_Formatted!$H64,F_Inputs!$AE$2:$AE$92,0),MATCH(F_Inputs_Formatted!W$4,F_Inputs!$A$2:$AE$2,0)),$O64),"-")</f>
        <v>27545</v>
      </c>
      <c r="X64" s="99">
        <f>IFERROR(ROUND(INDEX(F_Inputs!$A$2:$AE$92, MATCH(F_Inputs_Formatted!$B64&amp;F_Inputs_Formatted!$H64,F_Inputs!$AE$2:$AE$92,0),MATCH(F_Inputs_Formatted!X$4,F_Inputs!$A$2:$AE$2,0)),$O64),"-")</f>
        <v>34706</v>
      </c>
      <c r="Y64" s="99">
        <f>IFERROR(ROUND(INDEX(F_Inputs!$A$2:$AE$92, MATCH(F_Inputs_Formatted!$B64&amp;F_Inputs_Formatted!$H64,F_Inputs!$AE$2:$AE$92,0),MATCH(F_Inputs_Formatted!Y$4,F_Inputs!$A$2:$AE$2,0)),$O64),"-")</f>
        <v>40041</v>
      </c>
      <c r="Z64" s="99">
        <f>IFERROR(ROUND(INDEX(F_Inputs!$A$2:$AE$92, MATCH(F_Inputs_Formatted!$B64&amp;F_Inputs_Formatted!$H64,F_Inputs!$AE$2:$AE$92,0),MATCH(F_Inputs_Formatted!Z$4,F_Inputs!$A$2:$AE$2,0)),$O64),"-")</f>
        <v>29176</v>
      </c>
      <c r="AA64" s="99">
        <f>IFERROR(ROUND(INDEX(F_Inputs!$A$2:$AE$92, MATCH(F_Inputs_Formatted!$B64&amp;F_Inputs_Formatted!$H64,F_Inputs!$AE$2:$AE$92,0),MATCH(F_Inputs_Formatted!AA$4,F_Inputs!$A$2:$AE$2,0)),$O64),"-")</f>
        <v>23983</v>
      </c>
      <c r="AB64" s="99">
        <f>IFERROR(ROUND(INDEX(F_Inputs!$A$2:$AE$92, MATCH(F_Inputs_Formatted!$B64&amp;F_Inputs_Formatted!$H64,F_Inputs!$AE$2:$AE$92,0),MATCH(F_Inputs_Formatted!AB$4,F_Inputs!$A$2:$AE$2,0)),$O64),"-")</f>
        <v>41453</v>
      </c>
      <c r="AC64" s="99">
        <f>IFERROR(ROUND(INDEX(F_Inputs!$A$2:$AE$92, MATCH(F_Inputs_Formatted!$B64&amp;F_Inputs_Formatted!$H64,F_Inputs!$AE$2:$AE$92,0),MATCH(F_Inputs_Formatted!AC$4,F_Inputs!$A$2:$AE$2,0)),$O64),"-")</f>
        <v>31091</v>
      </c>
      <c r="AD64" s="99">
        <f>IFERROR(ROUND(INDEX(F_Inputs!$A$2:$AE$92, MATCH(F_Inputs_Formatted!$B64&amp;F_Inputs_Formatted!$H64,F_Inputs!$AE$2:$AE$92,0),MATCH(F_Inputs_Formatted!AD$4,F_Inputs!$A$2:$AE$2,0)),$O64),"-")</f>
        <v>30428</v>
      </c>
      <c r="AE64" s="99">
        <f>IFERROR(ROUND(INDEX(F_Inputs!$A$2:$AE$92, MATCH(F_Inputs_Formatted!$B64&amp;F_Inputs_Formatted!$H64,F_Inputs!$AE$2:$AE$92,0),MATCH(F_Inputs_Formatted!AE$4,F_Inputs!$A$2:$AE$2,0)),$O64),"-")</f>
        <v>30428</v>
      </c>
      <c r="AF64" s="99">
        <f>IFERROR(ROUND(INDEX(F_Inputs!$A$2:$AE$92, MATCH(F_Inputs_Formatted!$B64&amp;F_Inputs_Formatted!$H64,F_Inputs!$AE$2:$AE$92,0),MATCH(F_Inputs_Formatted!AF$4,F_Inputs!$A$2:$AE$2,0)),$O64),"-")</f>
        <v>29479</v>
      </c>
      <c r="AG64" s="99">
        <f>IFERROR(ROUND(INDEX(F_Inputs!$A$2:$AE$92, MATCH(F_Inputs_Formatted!$B64&amp;F_Inputs_Formatted!$H64,F_Inputs!$AE$2:$AE$92,0),MATCH(F_Inputs_Formatted!AG$4,F_Inputs!$A$2:$AE$2,0)),$O64),"-")</f>
        <v>28493</v>
      </c>
      <c r="AH64" s="99">
        <f>IFERROR(ROUND(INDEX(F_Inputs!$A$2:$AE$92, MATCH(F_Inputs_Formatted!$B64&amp;F_Inputs_Formatted!$H64,F_Inputs!$AE$2:$AE$92,0),MATCH(F_Inputs_Formatted!AH$4,F_Inputs!$A$2:$AE$2,0)),$O64),"-")</f>
        <v>25898</v>
      </c>
    </row>
    <row r="65" spans="1:34" s="1" customFormat="1" ht="22.15" x14ac:dyDescent="1.1499999999999999">
      <c r="A65" s="9"/>
      <c r="B65" s="11" t="s">
        <v>103</v>
      </c>
      <c r="C65" s="11" t="str">
        <f>_xlfn.XLOOKUP($B65,FD_Lists!$B$4:$B$25,FD_Lists!C$4:C$25)</f>
        <v>Yorkshire Water</v>
      </c>
      <c r="D65" s="11" t="str">
        <f>_xlfn.XLOOKUP($B65,FD_Lists!$B$4:$B$25,FD_Lists!D$4:D$25)</f>
        <v>England</v>
      </c>
      <c r="E65" s="11" t="str">
        <f>_xlfn.XLOOKUP($B65,FD_Lists!$B$4:$B$25,FD_Lists!E$4:E$25)</f>
        <v>Company</v>
      </c>
      <c r="F65" s="11" t="str">
        <f>_xlfn.XLOOKUP($B65,FD_Lists!$B$4:$B$25,FD_Lists!F$4:F$25)</f>
        <v>WaSC</v>
      </c>
      <c r="G65" s="14" t="s">
        <v>109</v>
      </c>
      <c r="H65" s="13" t="s">
        <v>83</v>
      </c>
      <c r="I65" s="13" t="str">
        <f t="shared" si="3"/>
        <v>YKYOUT5_10_A_PR24</v>
      </c>
      <c r="J65" s="13" t="str">
        <f>VLOOKUP(H65, FD_Lists!$D$78:$I$110, 2, FALSE)</f>
        <v>Totex</v>
      </c>
      <c r="K65" s="13" t="str">
        <f>VLOOKUP(H65, FD_Lists!$D$78:$I$110, 3, FALSE)</f>
        <v>Company view (DD)</v>
      </c>
      <c r="L65" s="13" t="s">
        <v>119</v>
      </c>
      <c r="M65" s="14" t="str">
        <f>VLOOKUP($H65, FD_Lists!$D$78:$I$110, 4, FALSE)</f>
        <v>Total number of monitored spills</v>
      </c>
      <c r="N65" s="14" t="str">
        <f>VLOOKUP($H65, FD_Lists!$D$78:$I$110, 5, FALSE)</f>
        <v>Number</v>
      </c>
      <c r="O65" s="14">
        <f>VLOOKUP($H65, FD_Lists!$D$78:$I$110, 6, FALSE)</f>
        <v>0</v>
      </c>
      <c r="P65" s="99" t="str">
        <f>IFERROR(ROUND(INDEX(F_Inputs!$A$2:$AE$92, MATCH(F_Inputs_Formatted!$B65&amp;F_Inputs_Formatted!$H65,F_Inputs!$AE$2:$AE$92,0),MATCH(F_Inputs_Formatted!P$4,F_Inputs!$A$2:$AE$2,0)),$O65),"-")</f>
        <v>-</v>
      </c>
      <c r="Q65" s="99" t="str">
        <f>IFERROR(ROUND(INDEX(F_Inputs!$A$2:$AE$92, MATCH(F_Inputs_Formatted!$B65&amp;F_Inputs_Formatted!$H65,F_Inputs!$AE$2:$AE$92,0),MATCH(F_Inputs_Formatted!Q$4,F_Inputs!$A$2:$AE$2,0)),$O65),"-")</f>
        <v>-</v>
      </c>
      <c r="R65" s="99" t="str">
        <f>IFERROR(ROUND(INDEX(F_Inputs!$A$2:$AE$92, MATCH(F_Inputs_Formatted!$B65&amp;F_Inputs_Formatted!$H65,F_Inputs!$AE$2:$AE$92,0),MATCH(F_Inputs_Formatted!R$4,F_Inputs!$A$2:$AE$2,0)),$O65),"-")</f>
        <v>-</v>
      </c>
      <c r="S65" s="99" t="str">
        <f>IFERROR(ROUND(INDEX(F_Inputs!$A$2:$AE$92, MATCH(F_Inputs_Formatted!$B65&amp;F_Inputs_Formatted!$H65,F_Inputs!$AE$2:$AE$92,0),MATCH(F_Inputs_Formatted!S$4,F_Inputs!$A$2:$AE$2,0)),$O65),"-")</f>
        <v>-</v>
      </c>
      <c r="T65" s="99" t="str">
        <f>IFERROR(ROUND(INDEX(F_Inputs!$A$2:$AE$92, MATCH(F_Inputs_Formatted!$B65&amp;F_Inputs_Formatted!$H65,F_Inputs!$AE$2:$AE$92,0),MATCH(F_Inputs_Formatted!T$4,F_Inputs!$A$2:$AE$2,0)),$O65),"-")</f>
        <v>-</v>
      </c>
      <c r="U65" s="99" t="str">
        <f>IFERROR(ROUND(INDEX(F_Inputs!$A$2:$AE$92, MATCH(F_Inputs_Formatted!$B65&amp;F_Inputs_Formatted!$H65,F_Inputs!$AE$2:$AE$92,0),MATCH(F_Inputs_Formatted!U$4,F_Inputs!$A$2:$AE$2,0)),$O65),"-")</f>
        <v>-</v>
      </c>
      <c r="V65" s="99" t="str">
        <f>IFERROR(ROUND(INDEX(F_Inputs!$A$2:$AE$92, MATCH(F_Inputs_Formatted!$B65&amp;F_Inputs_Formatted!$H65,F_Inputs!$AE$2:$AE$92,0),MATCH(F_Inputs_Formatted!V$4,F_Inputs!$A$2:$AE$2,0)),$O65),"-")</f>
        <v>-</v>
      </c>
      <c r="W65" s="99" t="str">
        <f>IFERROR(ROUND(INDEX(F_Inputs!$A$2:$AE$92, MATCH(F_Inputs_Formatted!$B65&amp;F_Inputs_Formatted!$H65,F_Inputs!$AE$2:$AE$92,0),MATCH(F_Inputs_Formatted!W$4,F_Inputs!$A$2:$AE$2,0)),$O65),"-")</f>
        <v>-</v>
      </c>
      <c r="X65" s="99" t="str">
        <f>IFERROR(ROUND(INDEX(F_Inputs!$A$2:$AE$92, MATCH(F_Inputs_Formatted!$B65&amp;F_Inputs_Formatted!$H65,F_Inputs!$AE$2:$AE$92,0),MATCH(F_Inputs_Formatted!X$4,F_Inputs!$A$2:$AE$2,0)),$O65),"-")</f>
        <v>-</v>
      </c>
      <c r="Y65" s="99">
        <f>IFERROR(ROUND(INDEX(F_Inputs!$A$2:$AE$92, MATCH(F_Inputs_Formatted!$B65&amp;F_Inputs_Formatted!$H65,F_Inputs!$AE$2:$AE$92,0),MATCH(F_Inputs_Formatted!Y$4,F_Inputs!$A$2:$AE$2,0)),$O65),"-")</f>
        <v>65083</v>
      </c>
      <c r="Z65" s="99">
        <f>IFERROR(ROUND(INDEX(F_Inputs!$A$2:$AE$92, MATCH(F_Inputs_Formatted!$B65&amp;F_Inputs_Formatted!$H65,F_Inputs!$AE$2:$AE$92,0),MATCH(F_Inputs_Formatted!Z$4,F_Inputs!$A$2:$AE$2,0)),$O65),"-")</f>
        <v>70062</v>
      </c>
      <c r="AA65" s="99">
        <f>IFERROR(ROUND(INDEX(F_Inputs!$A$2:$AE$92, MATCH(F_Inputs_Formatted!$B65&amp;F_Inputs_Formatted!$H65,F_Inputs!$AE$2:$AE$92,0),MATCH(F_Inputs_Formatted!AA$4,F_Inputs!$A$2:$AE$2,0)),$O65),"-")</f>
        <v>54273</v>
      </c>
      <c r="AB65" s="99">
        <f>IFERROR(ROUND(INDEX(F_Inputs!$A$2:$AE$92, MATCH(F_Inputs_Formatted!$B65&amp;F_Inputs_Formatted!$H65,F_Inputs!$AE$2:$AE$92,0),MATCH(F_Inputs_Formatted!AB$4,F_Inputs!$A$2:$AE$2,0)),$O65),"-")</f>
        <v>77761</v>
      </c>
      <c r="AC65" s="99">
        <f>IFERROR(ROUND(INDEX(F_Inputs!$A$2:$AE$92, MATCH(F_Inputs_Formatted!$B65&amp;F_Inputs_Formatted!$H65,F_Inputs!$AE$2:$AE$92,0),MATCH(F_Inputs_Formatted!AC$4,F_Inputs!$A$2:$AE$2,0)),$O65),"-")</f>
        <v>74412</v>
      </c>
      <c r="AD65" s="99">
        <f>IFERROR(ROUND(INDEX(F_Inputs!$A$2:$AE$92, MATCH(F_Inputs_Formatted!$B65&amp;F_Inputs_Formatted!$H65,F_Inputs!$AE$2:$AE$92,0),MATCH(F_Inputs_Formatted!AD$4,F_Inputs!$A$2:$AE$2,0)),$O65),"-")</f>
        <v>64791</v>
      </c>
      <c r="AE65" s="99">
        <f>IFERROR(ROUND(INDEX(F_Inputs!$A$2:$AE$92, MATCH(F_Inputs_Formatted!$B65&amp;F_Inputs_Formatted!$H65,F_Inputs!$AE$2:$AE$92,0),MATCH(F_Inputs_Formatted!AE$4,F_Inputs!$A$2:$AE$2,0)),$O65),"-")</f>
        <v>61137</v>
      </c>
      <c r="AF65" s="99">
        <f>IFERROR(ROUND(INDEX(F_Inputs!$A$2:$AE$92, MATCH(F_Inputs_Formatted!$B65&amp;F_Inputs_Formatted!$H65,F_Inputs!$AE$2:$AE$92,0),MATCH(F_Inputs_Formatted!AF$4,F_Inputs!$A$2:$AE$2,0)),$O65),"-")</f>
        <v>59390</v>
      </c>
      <c r="AG65" s="99">
        <f>IFERROR(ROUND(INDEX(F_Inputs!$A$2:$AE$92, MATCH(F_Inputs_Formatted!$B65&amp;F_Inputs_Formatted!$H65,F_Inputs!$AE$2:$AE$92,0),MATCH(F_Inputs_Formatted!AG$4,F_Inputs!$A$2:$AE$2,0)),$O65),"-")</f>
        <v>55360</v>
      </c>
      <c r="AH65" s="99">
        <f>IFERROR(ROUND(INDEX(F_Inputs!$A$2:$AE$92, MATCH(F_Inputs_Formatted!$B65&amp;F_Inputs_Formatted!$H65,F_Inputs!$AE$2:$AE$92,0),MATCH(F_Inputs_Formatted!AH$4,F_Inputs!$A$2:$AE$2,0)),$O65),"-")</f>
        <v>43820</v>
      </c>
    </row>
    <row r="66" spans="1:34" s="1" customFormat="1" ht="22.15" x14ac:dyDescent="1.1499999999999999">
      <c r="A66" s="9"/>
      <c r="B66" s="11" t="s">
        <v>121</v>
      </c>
      <c r="C66" s="11" t="str">
        <f>_xlfn.XLOOKUP($B66,FD_Lists!$B$4:$B$25,FD_Lists!C$4:C$25)</f>
        <v>Affinity Water</v>
      </c>
      <c r="D66" s="11" t="str">
        <f>_xlfn.XLOOKUP($B66,FD_Lists!$B$4:$B$25,FD_Lists!D$4:D$25)</f>
        <v>England</v>
      </c>
      <c r="E66" s="11" t="str">
        <f>_xlfn.XLOOKUP($B66,FD_Lists!$B$4:$B$25,FD_Lists!E$4:E$25)</f>
        <v>Company</v>
      </c>
      <c r="F66" s="11" t="str">
        <f>_xlfn.XLOOKUP($B66,FD_Lists!$B$4:$B$25,FD_Lists!F$4:F$25)</f>
        <v>WoC</v>
      </c>
      <c r="G66" s="14" t="s">
        <v>109</v>
      </c>
      <c r="H66" s="13" t="s">
        <v>83</v>
      </c>
      <c r="I66" s="13" t="str">
        <f t="shared" si="3"/>
        <v>AFWOUT5_10_A_PR24</v>
      </c>
      <c r="J66" s="13" t="str">
        <f>VLOOKUP(H66, FD_Lists!$D$78:$I$110, 2, FALSE)</f>
        <v>Totex</v>
      </c>
      <c r="K66" s="13" t="str">
        <f>VLOOKUP(H66, FD_Lists!$D$78:$I$110, 3, FALSE)</f>
        <v>Company view (DD)</v>
      </c>
      <c r="L66" s="13" t="s">
        <v>119</v>
      </c>
      <c r="M66" s="14" t="str">
        <f>VLOOKUP($H66, FD_Lists!$D$78:$I$110, 4, FALSE)</f>
        <v>Total number of monitored spills</v>
      </c>
      <c r="N66" s="14" t="str">
        <f>VLOOKUP($H66, FD_Lists!$D$78:$I$110, 5, FALSE)</f>
        <v>Number</v>
      </c>
      <c r="O66" s="14">
        <f>VLOOKUP($H66, FD_Lists!$D$78:$I$110, 6, FALSE)</f>
        <v>0</v>
      </c>
      <c r="P66" s="99" t="str">
        <f>IFERROR(ROUND(INDEX(F_Inputs!$A$2:$AE$92, MATCH(F_Inputs_Formatted!$B66&amp;F_Inputs_Formatted!$H66,F_Inputs!$AE$2:$AE$92,0),MATCH(F_Inputs_Formatted!P$4,F_Inputs!$A$2:$AE$2,0)),$O66),"-")</f>
        <v>-</v>
      </c>
      <c r="Q66" s="99" t="str">
        <f>IFERROR(ROUND(INDEX(F_Inputs!$A$2:$AE$92, MATCH(F_Inputs_Formatted!$B66&amp;F_Inputs_Formatted!$H66,F_Inputs!$AE$2:$AE$92,0),MATCH(F_Inputs_Formatted!Q$4,F_Inputs!$A$2:$AE$2,0)),$O66),"-")</f>
        <v>-</v>
      </c>
      <c r="R66" s="99" t="str">
        <f>IFERROR(ROUND(INDEX(F_Inputs!$A$2:$AE$92, MATCH(F_Inputs_Formatted!$B66&amp;F_Inputs_Formatted!$H66,F_Inputs!$AE$2:$AE$92,0),MATCH(F_Inputs_Formatted!R$4,F_Inputs!$A$2:$AE$2,0)),$O66),"-")</f>
        <v>-</v>
      </c>
      <c r="S66" s="99" t="str">
        <f>IFERROR(ROUND(INDEX(F_Inputs!$A$2:$AE$92, MATCH(F_Inputs_Formatted!$B66&amp;F_Inputs_Formatted!$H66,F_Inputs!$AE$2:$AE$92,0),MATCH(F_Inputs_Formatted!S$4,F_Inputs!$A$2:$AE$2,0)),$O66),"-")</f>
        <v>-</v>
      </c>
      <c r="T66" s="99" t="str">
        <f>IFERROR(ROUND(INDEX(F_Inputs!$A$2:$AE$92, MATCH(F_Inputs_Formatted!$B66&amp;F_Inputs_Formatted!$H66,F_Inputs!$AE$2:$AE$92,0),MATCH(F_Inputs_Formatted!T$4,F_Inputs!$A$2:$AE$2,0)),$O66),"-")</f>
        <v>-</v>
      </c>
      <c r="U66" s="99" t="str">
        <f>IFERROR(ROUND(INDEX(F_Inputs!$A$2:$AE$92, MATCH(F_Inputs_Formatted!$B66&amp;F_Inputs_Formatted!$H66,F_Inputs!$AE$2:$AE$92,0),MATCH(F_Inputs_Formatted!U$4,F_Inputs!$A$2:$AE$2,0)),$O66),"-")</f>
        <v>-</v>
      </c>
      <c r="V66" s="99" t="str">
        <f>IFERROR(ROUND(INDEX(F_Inputs!$A$2:$AE$92, MATCH(F_Inputs_Formatted!$B66&amp;F_Inputs_Formatted!$H66,F_Inputs!$AE$2:$AE$92,0),MATCH(F_Inputs_Formatted!V$4,F_Inputs!$A$2:$AE$2,0)),$O66),"-")</f>
        <v>-</v>
      </c>
      <c r="W66" s="99" t="str">
        <f>IFERROR(ROUND(INDEX(F_Inputs!$A$2:$AE$92, MATCH(F_Inputs_Formatted!$B66&amp;F_Inputs_Formatted!$H66,F_Inputs!$AE$2:$AE$92,0),MATCH(F_Inputs_Formatted!W$4,F_Inputs!$A$2:$AE$2,0)),$O66),"-")</f>
        <v>-</v>
      </c>
      <c r="X66" s="99" t="str">
        <f>IFERROR(ROUND(INDEX(F_Inputs!$A$2:$AE$92, MATCH(F_Inputs_Formatted!$B66&amp;F_Inputs_Formatted!$H66,F_Inputs!$AE$2:$AE$92,0),MATCH(F_Inputs_Formatted!X$4,F_Inputs!$A$2:$AE$2,0)),$O66),"-")</f>
        <v>-</v>
      </c>
      <c r="Y66" s="99" t="str">
        <f>IFERROR(ROUND(INDEX(F_Inputs!$A$2:$AE$92, MATCH(F_Inputs_Formatted!$B66&amp;F_Inputs_Formatted!$H66,F_Inputs!$AE$2:$AE$92,0),MATCH(F_Inputs_Formatted!Y$4,F_Inputs!$A$2:$AE$2,0)),$O66),"-")</f>
        <v>-</v>
      </c>
      <c r="Z66" s="99" t="str">
        <f>IFERROR(ROUND(INDEX(F_Inputs!$A$2:$AE$92, MATCH(F_Inputs_Formatted!$B66&amp;F_Inputs_Formatted!$H66,F_Inputs!$AE$2:$AE$92,0),MATCH(F_Inputs_Formatted!Z$4,F_Inputs!$A$2:$AE$2,0)),$O66),"-")</f>
        <v>-</v>
      </c>
      <c r="AA66" s="99" t="str">
        <f>IFERROR(ROUND(INDEX(F_Inputs!$A$2:$AE$92, MATCH(F_Inputs_Formatted!$B66&amp;F_Inputs_Formatted!$H66,F_Inputs!$AE$2:$AE$92,0),MATCH(F_Inputs_Formatted!AA$4,F_Inputs!$A$2:$AE$2,0)),$O66),"-")</f>
        <v>-</v>
      </c>
      <c r="AB66" s="99" t="str">
        <f>IFERROR(ROUND(INDEX(F_Inputs!$A$2:$AE$92, MATCH(F_Inputs_Formatted!$B66&amp;F_Inputs_Formatted!$H66,F_Inputs!$AE$2:$AE$92,0),MATCH(F_Inputs_Formatted!AB$4,F_Inputs!$A$2:$AE$2,0)),$O66),"-")</f>
        <v>-</v>
      </c>
      <c r="AC66" s="99" t="str">
        <f>IFERROR(ROUND(INDEX(F_Inputs!$A$2:$AE$92, MATCH(F_Inputs_Formatted!$B66&amp;F_Inputs_Formatted!$H66,F_Inputs!$AE$2:$AE$92,0),MATCH(F_Inputs_Formatted!AC$4,F_Inputs!$A$2:$AE$2,0)),$O66),"-")</f>
        <v>-</v>
      </c>
      <c r="AD66" s="99" t="str">
        <f>IFERROR(ROUND(INDEX(F_Inputs!$A$2:$AE$92, MATCH(F_Inputs_Formatted!$B66&amp;F_Inputs_Formatted!$H66,F_Inputs!$AE$2:$AE$92,0),MATCH(F_Inputs_Formatted!AD$4,F_Inputs!$A$2:$AE$2,0)),$O66),"-")</f>
        <v>-</v>
      </c>
      <c r="AE66" s="99" t="str">
        <f>IFERROR(ROUND(INDEX(F_Inputs!$A$2:$AE$92, MATCH(F_Inputs_Formatted!$B66&amp;F_Inputs_Formatted!$H66,F_Inputs!$AE$2:$AE$92,0),MATCH(F_Inputs_Formatted!AE$4,F_Inputs!$A$2:$AE$2,0)),$O66),"-")</f>
        <v>-</v>
      </c>
      <c r="AF66" s="99" t="str">
        <f>IFERROR(ROUND(INDEX(F_Inputs!$A$2:$AE$92, MATCH(F_Inputs_Formatted!$B66&amp;F_Inputs_Formatted!$H66,F_Inputs!$AE$2:$AE$92,0),MATCH(F_Inputs_Formatted!AF$4,F_Inputs!$A$2:$AE$2,0)),$O66),"-")</f>
        <v>-</v>
      </c>
      <c r="AG66" s="99" t="str">
        <f>IFERROR(ROUND(INDEX(F_Inputs!$A$2:$AE$92, MATCH(F_Inputs_Formatted!$B66&amp;F_Inputs_Formatted!$H66,F_Inputs!$AE$2:$AE$92,0),MATCH(F_Inputs_Formatted!AG$4,F_Inputs!$A$2:$AE$2,0)),$O66),"-")</f>
        <v>-</v>
      </c>
      <c r="AH66" s="99" t="str">
        <f>IFERROR(ROUND(INDEX(F_Inputs!$A$2:$AE$92, MATCH(F_Inputs_Formatted!$B66&amp;F_Inputs_Formatted!$H66,F_Inputs!$AE$2:$AE$92,0),MATCH(F_Inputs_Formatted!AH$4,F_Inputs!$A$2:$AE$2,0)),$O66),"-")</f>
        <v>-</v>
      </c>
    </row>
    <row r="67" spans="1:34" s="1" customFormat="1" ht="22.15" x14ac:dyDescent="1.1499999999999999">
      <c r="A67" s="17"/>
      <c r="B67" s="11" t="s">
        <v>122</v>
      </c>
      <c r="C67" s="11" t="str">
        <f>_xlfn.XLOOKUP($B67,FD_Lists!$B$4:$B$25,FD_Lists!C$4:C$25)</f>
        <v>Portsmouth Water</v>
      </c>
      <c r="D67" s="11" t="str">
        <f>_xlfn.XLOOKUP($B67,FD_Lists!$B$4:$B$25,FD_Lists!D$4:D$25)</f>
        <v>England</v>
      </c>
      <c r="E67" s="11" t="str">
        <f>_xlfn.XLOOKUP($B67,FD_Lists!$B$4:$B$25,FD_Lists!E$4:E$25)</f>
        <v>Company</v>
      </c>
      <c r="F67" s="11" t="str">
        <f>_xlfn.XLOOKUP($B67,FD_Lists!$B$4:$B$25,FD_Lists!F$4:F$25)</f>
        <v>WoC</v>
      </c>
      <c r="G67" s="14" t="s">
        <v>109</v>
      </c>
      <c r="H67" s="13" t="s">
        <v>83</v>
      </c>
      <c r="I67" s="13" t="str">
        <f t="shared" si="3"/>
        <v>PRTOUT5_10_A_PR24</v>
      </c>
      <c r="J67" s="13" t="str">
        <f>VLOOKUP(H67, FD_Lists!$D$78:$I$110, 2, FALSE)</f>
        <v>Totex</v>
      </c>
      <c r="K67" s="13" t="str">
        <f>VLOOKUP(H67, FD_Lists!$D$78:$I$110, 3, FALSE)</f>
        <v>Company view (DD)</v>
      </c>
      <c r="L67" s="13" t="s">
        <v>119</v>
      </c>
      <c r="M67" s="14" t="str">
        <f>VLOOKUP($H67, FD_Lists!$D$78:$I$110, 4, FALSE)</f>
        <v>Total number of monitored spills</v>
      </c>
      <c r="N67" s="14" t="str">
        <f>VLOOKUP($H67, FD_Lists!$D$78:$I$110, 5, FALSE)</f>
        <v>Number</v>
      </c>
      <c r="O67" s="14">
        <f>VLOOKUP($H67, FD_Lists!$D$78:$I$110, 6, FALSE)</f>
        <v>0</v>
      </c>
      <c r="P67" s="99" t="str">
        <f>IFERROR(ROUND(INDEX(F_Inputs!$A$2:$AE$92, MATCH(F_Inputs_Formatted!$B67&amp;F_Inputs_Formatted!$H67,F_Inputs!$AE$2:$AE$92,0),MATCH(F_Inputs_Formatted!P$4,F_Inputs!$A$2:$AE$2,0)),$O67),"-")</f>
        <v>-</v>
      </c>
      <c r="Q67" s="99" t="str">
        <f>IFERROR(ROUND(INDEX(F_Inputs!$A$2:$AE$92, MATCH(F_Inputs_Formatted!$B67&amp;F_Inputs_Formatted!$H67,F_Inputs!$AE$2:$AE$92,0),MATCH(F_Inputs_Formatted!Q$4,F_Inputs!$A$2:$AE$2,0)),$O67),"-")</f>
        <v>-</v>
      </c>
      <c r="R67" s="99" t="str">
        <f>IFERROR(ROUND(INDEX(F_Inputs!$A$2:$AE$92, MATCH(F_Inputs_Formatted!$B67&amp;F_Inputs_Formatted!$H67,F_Inputs!$AE$2:$AE$92,0),MATCH(F_Inputs_Formatted!R$4,F_Inputs!$A$2:$AE$2,0)),$O67),"-")</f>
        <v>-</v>
      </c>
      <c r="S67" s="99" t="str">
        <f>IFERROR(ROUND(INDEX(F_Inputs!$A$2:$AE$92, MATCH(F_Inputs_Formatted!$B67&amp;F_Inputs_Formatted!$H67,F_Inputs!$AE$2:$AE$92,0),MATCH(F_Inputs_Formatted!S$4,F_Inputs!$A$2:$AE$2,0)),$O67),"-")</f>
        <v>-</v>
      </c>
      <c r="T67" s="99" t="str">
        <f>IFERROR(ROUND(INDEX(F_Inputs!$A$2:$AE$92, MATCH(F_Inputs_Formatted!$B67&amp;F_Inputs_Formatted!$H67,F_Inputs!$AE$2:$AE$92,0),MATCH(F_Inputs_Formatted!T$4,F_Inputs!$A$2:$AE$2,0)),$O67),"-")</f>
        <v>-</v>
      </c>
      <c r="U67" s="99" t="str">
        <f>IFERROR(ROUND(INDEX(F_Inputs!$A$2:$AE$92, MATCH(F_Inputs_Formatted!$B67&amp;F_Inputs_Formatted!$H67,F_Inputs!$AE$2:$AE$92,0),MATCH(F_Inputs_Formatted!U$4,F_Inputs!$A$2:$AE$2,0)),$O67),"-")</f>
        <v>-</v>
      </c>
      <c r="V67" s="99" t="str">
        <f>IFERROR(ROUND(INDEX(F_Inputs!$A$2:$AE$92, MATCH(F_Inputs_Formatted!$B67&amp;F_Inputs_Formatted!$H67,F_Inputs!$AE$2:$AE$92,0),MATCH(F_Inputs_Formatted!V$4,F_Inputs!$A$2:$AE$2,0)),$O67),"-")</f>
        <v>-</v>
      </c>
      <c r="W67" s="99" t="str">
        <f>IFERROR(ROUND(INDEX(F_Inputs!$A$2:$AE$92, MATCH(F_Inputs_Formatted!$B67&amp;F_Inputs_Formatted!$H67,F_Inputs!$AE$2:$AE$92,0),MATCH(F_Inputs_Formatted!W$4,F_Inputs!$A$2:$AE$2,0)),$O67),"-")</f>
        <v>-</v>
      </c>
      <c r="X67" s="99" t="str">
        <f>IFERROR(ROUND(INDEX(F_Inputs!$A$2:$AE$92, MATCH(F_Inputs_Formatted!$B67&amp;F_Inputs_Formatted!$H67,F_Inputs!$AE$2:$AE$92,0),MATCH(F_Inputs_Formatted!X$4,F_Inputs!$A$2:$AE$2,0)),$O67),"-")</f>
        <v>-</v>
      </c>
      <c r="Y67" s="99" t="str">
        <f>IFERROR(ROUND(INDEX(F_Inputs!$A$2:$AE$92, MATCH(F_Inputs_Formatted!$B67&amp;F_Inputs_Formatted!$H67,F_Inputs!$AE$2:$AE$92,0),MATCH(F_Inputs_Formatted!Y$4,F_Inputs!$A$2:$AE$2,0)),$O67),"-")</f>
        <v>-</v>
      </c>
      <c r="Z67" s="99" t="str">
        <f>IFERROR(ROUND(INDEX(F_Inputs!$A$2:$AE$92, MATCH(F_Inputs_Formatted!$B67&amp;F_Inputs_Formatted!$H67,F_Inputs!$AE$2:$AE$92,0),MATCH(F_Inputs_Formatted!Z$4,F_Inputs!$A$2:$AE$2,0)),$O67),"-")</f>
        <v>-</v>
      </c>
      <c r="AA67" s="99" t="str">
        <f>IFERROR(ROUND(INDEX(F_Inputs!$A$2:$AE$92, MATCH(F_Inputs_Formatted!$B67&amp;F_Inputs_Formatted!$H67,F_Inputs!$AE$2:$AE$92,0),MATCH(F_Inputs_Formatted!AA$4,F_Inputs!$A$2:$AE$2,0)),$O67),"-")</f>
        <v>-</v>
      </c>
      <c r="AB67" s="99" t="str">
        <f>IFERROR(ROUND(INDEX(F_Inputs!$A$2:$AE$92, MATCH(F_Inputs_Formatted!$B67&amp;F_Inputs_Formatted!$H67,F_Inputs!$AE$2:$AE$92,0),MATCH(F_Inputs_Formatted!AB$4,F_Inputs!$A$2:$AE$2,0)),$O67),"-")</f>
        <v>-</v>
      </c>
      <c r="AC67" s="99" t="str">
        <f>IFERROR(ROUND(INDEX(F_Inputs!$A$2:$AE$92, MATCH(F_Inputs_Formatted!$B67&amp;F_Inputs_Formatted!$H67,F_Inputs!$AE$2:$AE$92,0),MATCH(F_Inputs_Formatted!AC$4,F_Inputs!$A$2:$AE$2,0)),$O67),"-")</f>
        <v>-</v>
      </c>
      <c r="AD67" s="99" t="str">
        <f>IFERROR(ROUND(INDEX(F_Inputs!$A$2:$AE$92, MATCH(F_Inputs_Formatted!$B67&amp;F_Inputs_Formatted!$H67,F_Inputs!$AE$2:$AE$92,0),MATCH(F_Inputs_Formatted!AD$4,F_Inputs!$A$2:$AE$2,0)),$O67),"-")</f>
        <v>-</v>
      </c>
      <c r="AE67" s="99" t="str">
        <f>IFERROR(ROUND(INDEX(F_Inputs!$A$2:$AE$92, MATCH(F_Inputs_Formatted!$B67&amp;F_Inputs_Formatted!$H67,F_Inputs!$AE$2:$AE$92,0),MATCH(F_Inputs_Formatted!AE$4,F_Inputs!$A$2:$AE$2,0)),$O67),"-")</f>
        <v>-</v>
      </c>
      <c r="AF67" s="99" t="str">
        <f>IFERROR(ROUND(INDEX(F_Inputs!$A$2:$AE$92, MATCH(F_Inputs_Formatted!$B67&amp;F_Inputs_Formatted!$H67,F_Inputs!$AE$2:$AE$92,0),MATCH(F_Inputs_Formatted!AF$4,F_Inputs!$A$2:$AE$2,0)),$O67),"-")</f>
        <v>-</v>
      </c>
      <c r="AG67" s="99" t="str">
        <f>IFERROR(ROUND(INDEX(F_Inputs!$A$2:$AE$92, MATCH(F_Inputs_Formatted!$B67&amp;F_Inputs_Formatted!$H67,F_Inputs!$AE$2:$AE$92,0),MATCH(F_Inputs_Formatted!AG$4,F_Inputs!$A$2:$AE$2,0)),$O67),"-")</f>
        <v>-</v>
      </c>
      <c r="AH67" s="99" t="str">
        <f>IFERROR(ROUND(INDEX(F_Inputs!$A$2:$AE$92, MATCH(F_Inputs_Formatted!$B67&amp;F_Inputs_Formatted!$H67,F_Inputs!$AE$2:$AE$92,0),MATCH(F_Inputs_Formatted!AH$4,F_Inputs!$A$2:$AE$2,0)),$O67),"-")</f>
        <v>-</v>
      </c>
    </row>
    <row r="68" spans="1:34" s="1" customFormat="1" ht="22.15" x14ac:dyDescent="1.1499999999999999">
      <c r="A68" s="9"/>
      <c r="B68" s="11" t="s">
        <v>123</v>
      </c>
      <c r="C68" s="11" t="str">
        <f>_xlfn.XLOOKUP($B68,FD_Lists!$B$4:$B$25,FD_Lists!C$4:C$25)</f>
        <v>South East Water</v>
      </c>
      <c r="D68" s="11" t="str">
        <f>_xlfn.XLOOKUP($B68,FD_Lists!$B$4:$B$25,FD_Lists!D$4:D$25)</f>
        <v>England</v>
      </c>
      <c r="E68" s="11" t="str">
        <f>_xlfn.XLOOKUP($B68,FD_Lists!$B$4:$B$25,FD_Lists!E$4:E$25)</f>
        <v>Company</v>
      </c>
      <c r="F68" s="11" t="str">
        <f>_xlfn.XLOOKUP($B68,FD_Lists!$B$4:$B$25,FD_Lists!F$4:F$25)</f>
        <v>WoC</v>
      </c>
      <c r="G68" s="14" t="s">
        <v>109</v>
      </c>
      <c r="H68" s="13" t="s">
        <v>83</v>
      </c>
      <c r="I68" s="13" t="str">
        <f t="shared" si="3"/>
        <v>SEWOUT5_10_A_PR24</v>
      </c>
      <c r="J68" s="13" t="str">
        <f>VLOOKUP(H68, FD_Lists!$D$78:$I$110, 2, FALSE)</f>
        <v>Totex</v>
      </c>
      <c r="K68" s="13" t="str">
        <f>VLOOKUP(H68, FD_Lists!$D$78:$I$110, 3, FALSE)</f>
        <v>Company view (DD)</v>
      </c>
      <c r="L68" s="13" t="s">
        <v>119</v>
      </c>
      <c r="M68" s="14" t="str">
        <f>VLOOKUP($H68, FD_Lists!$D$78:$I$110, 4, FALSE)</f>
        <v>Total number of monitored spills</v>
      </c>
      <c r="N68" s="14" t="str">
        <f>VLOOKUP($H68, FD_Lists!$D$78:$I$110, 5, FALSE)</f>
        <v>Number</v>
      </c>
      <c r="O68" s="14">
        <f>VLOOKUP($H68, FD_Lists!$D$78:$I$110, 6, FALSE)</f>
        <v>0</v>
      </c>
      <c r="P68" s="99" t="str">
        <f>IFERROR(ROUND(INDEX(F_Inputs!$A$2:$AE$92, MATCH(F_Inputs_Formatted!$B68&amp;F_Inputs_Formatted!$H68,F_Inputs!$AE$2:$AE$92,0),MATCH(F_Inputs_Formatted!P$4,F_Inputs!$A$2:$AE$2,0)),$O68),"-")</f>
        <v>-</v>
      </c>
      <c r="Q68" s="99" t="str">
        <f>IFERROR(ROUND(INDEX(F_Inputs!$A$2:$AE$92, MATCH(F_Inputs_Formatted!$B68&amp;F_Inputs_Formatted!$H68,F_Inputs!$AE$2:$AE$92,0),MATCH(F_Inputs_Formatted!Q$4,F_Inputs!$A$2:$AE$2,0)),$O68),"-")</f>
        <v>-</v>
      </c>
      <c r="R68" s="99" t="str">
        <f>IFERROR(ROUND(INDEX(F_Inputs!$A$2:$AE$92, MATCH(F_Inputs_Formatted!$B68&amp;F_Inputs_Formatted!$H68,F_Inputs!$AE$2:$AE$92,0),MATCH(F_Inputs_Formatted!R$4,F_Inputs!$A$2:$AE$2,0)),$O68),"-")</f>
        <v>-</v>
      </c>
      <c r="S68" s="99" t="str">
        <f>IFERROR(ROUND(INDEX(F_Inputs!$A$2:$AE$92, MATCH(F_Inputs_Formatted!$B68&amp;F_Inputs_Formatted!$H68,F_Inputs!$AE$2:$AE$92,0),MATCH(F_Inputs_Formatted!S$4,F_Inputs!$A$2:$AE$2,0)),$O68),"-")</f>
        <v>-</v>
      </c>
      <c r="T68" s="99" t="str">
        <f>IFERROR(ROUND(INDEX(F_Inputs!$A$2:$AE$92, MATCH(F_Inputs_Formatted!$B68&amp;F_Inputs_Formatted!$H68,F_Inputs!$AE$2:$AE$92,0),MATCH(F_Inputs_Formatted!T$4,F_Inputs!$A$2:$AE$2,0)),$O68),"-")</f>
        <v>-</v>
      </c>
      <c r="U68" s="99" t="str">
        <f>IFERROR(ROUND(INDEX(F_Inputs!$A$2:$AE$92, MATCH(F_Inputs_Formatted!$B68&amp;F_Inputs_Formatted!$H68,F_Inputs!$AE$2:$AE$92,0),MATCH(F_Inputs_Formatted!U$4,F_Inputs!$A$2:$AE$2,0)),$O68),"-")</f>
        <v>-</v>
      </c>
      <c r="V68" s="99" t="str">
        <f>IFERROR(ROUND(INDEX(F_Inputs!$A$2:$AE$92, MATCH(F_Inputs_Formatted!$B68&amp;F_Inputs_Formatted!$H68,F_Inputs!$AE$2:$AE$92,0),MATCH(F_Inputs_Formatted!V$4,F_Inputs!$A$2:$AE$2,0)),$O68),"-")</f>
        <v>-</v>
      </c>
      <c r="W68" s="99" t="str">
        <f>IFERROR(ROUND(INDEX(F_Inputs!$A$2:$AE$92, MATCH(F_Inputs_Formatted!$B68&amp;F_Inputs_Formatted!$H68,F_Inputs!$AE$2:$AE$92,0),MATCH(F_Inputs_Formatted!W$4,F_Inputs!$A$2:$AE$2,0)),$O68),"-")</f>
        <v>-</v>
      </c>
      <c r="X68" s="99" t="str">
        <f>IFERROR(ROUND(INDEX(F_Inputs!$A$2:$AE$92, MATCH(F_Inputs_Formatted!$B68&amp;F_Inputs_Formatted!$H68,F_Inputs!$AE$2:$AE$92,0),MATCH(F_Inputs_Formatted!X$4,F_Inputs!$A$2:$AE$2,0)),$O68),"-")</f>
        <v>-</v>
      </c>
      <c r="Y68" s="99" t="str">
        <f>IFERROR(ROUND(INDEX(F_Inputs!$A$2:$AE$92, MATCH(F_Inputs_Formatted!$B68&amp;F_Inputs_Formatted!$H68,F_Inputs!$AE$2:$AE$92,0),MATCH(F_Inputs_Formatted!Y$4,F_Inputs!$A$2:$AE$2,0)),$O68),"-")</f>
        <v>-</v>
      </c>
      <c r="Z68" s="99" t="str">
        <f>IFERROR(ROUND(INDEX(F_Inputs!$A$2:$AE$92, MATCH(F_Inputs_Formatted!$B68&amp;F_Inputs_Formatted!$H68,F_Inputs!$AE$2:$AE$92,0),MATCH(F_Inputs_Formatted!Z$4,F_Inputs!$A$2:$AE$2,0)),$O68),"-")</f>
        <v>-</v>
      </c>
      <c r="AA68" s="99" t="str">
        <f>IFERROR(ROUND(INDEX(F_Inputs!$A$2:$AE$92, MATCH(F_Inputs_Formatted!$B68&amp;F_Inputs_Formatted!$H68,F_Inputs!$AE$2:$AE$92,0),MATCH(F_Inputs_Formatted!AA$4,F_Inputs!$A$2:$AE$2,0)),$O68),"-")</f>
        <v>-</v>
      </c>
      <c r="AB68" s="99" t="str">
        <f>IFERROR(ROUND(INDEX(F_Inputs!$A$2:$AE$92, MATCH(F_Inputs_Formatted!$B68&amp;F_Inputs_Formatted!$H68,F_Inputs!$AE$2:$AE$92,0),MATCH(F_Inputs_Formatted!AB$4,F_Inputs!$A$2:$AE$2,0)),$O68),"-")</f>
        <v>-</v>
      </c>
      <c r="AC68" s="99" t="str">
        <f>IFERROR(ROUND(INDEX(F_Inputs!$A$2:$AE$92, MATCH(F_Inputs_Formatted!$B68&amp;F_Inputs_Formatted!$H68,F_Inputs!$AE$2:$AE$92,0),MATCH(F_Inputs_Formatted!AC$4,F_Inputs!$A$2:$AE$2,0)),$O68),"-")</f>
        <v>-</v>
      </c>
      <c r="AD68" s="99" t="str">
        <f>IFERROR(ROUND(INDEX(F_Inputs!$A$2:$AE$92, MATCH(F_Inputs_Formatted!$B68&amp;F_Inputs_Formatted!$H68,F_Inputs!$AE$2:$AE$92,0),MATCH(F_Inputs_Formatted!AD$4,F_Inputs!$A$2:$AE$2,0)),$O68),"-")</f>
        <v>-</v>
      </c>
      <c r="AE68" s="99" t="str">
        <f>IFERROR(ROUND(INDEX(F_Inputs!$A$2:$AE$92, MATCH(F_Inputs_Formatted!$B68&amp;F_Inputs_Formatted!$H68,F_Inputs!$AE$2:$AE$92,0),MATCH(F_Inputs_Formatted!AE$4,F_Inputs!$A$2:$AE$2,0)),$O68),"-")</f>
        <v>-</v>
      </c>
      <c r="AF68" s="99" t="str">
        <f>IFERROR(ROUND(INDEX(F_Inputs!$A$2:$AE$92, MATCH(F_Inputs_Formatted!$B68&amp;F_Inputs_Formatted!$H68,F_Inputs!$AE$2:$AE$92,0),MATCH(F_Inputs_Formatted!AF$4,F_Inputs!$A$2:$AE$2,0)),$O68),"-")</f>
        <v>-</v>
      </c>
      <c r="AG68" s="99" t="str">
        <f>IFERROR(ROUND(INDEX(F_Inputs!$A$2:$AE$92, MATCH(F_Inputs_Formatted!$B68&amp;F_Inputs_Formatted!$H68,F_Inputs!$AE$2:$AE$92,0),MATCH(F_Inputs_Formatted!AG$4,F_Inputs!$A$2:$AE$2,0)),$O68),"-")</f>
        <v>-</v>
      </c>
      <c r="AH68" s="99" t="str">
        <f>IFERROR(ROUND(INDEX(F_Inputs!$A$2:$AE$92, MATCH(F_Inputs_Formatted!$B68&amp;F_Inputs_Formatted!$H68,F_Inputs!$AE$2:$AE$92,0),MATCH(F_Inputs_Formatted!AH$4,F_Inputs!$A$2:$AE$2,0)),$O68),"-")</f>
        <v>-</v>
      </c>
    </row>
    <row r="69" spans="1:34" s="1" customFormat="1" ht="22.15" x14ac:dyDescent="1.1499999999999999">
      <c r="A69" s="9"/>
      <c r="B69" s="11" t="s">
        <v>124</v>
      </c>
      <c r="C69" s="11" t="str">
        <f>_xlfn.XLOOKUP($B69,FD_Lists!$B$4:$B$25,FD_Lists!C$4:C$25)</f>
        <v>South Staffordshire Water</v>
      </c>
      <c r="D69" s="11" t="str">
        <f>_xlfn.XLOOKUP($B69,FD_Lists!$B$4:$B$25,FD_Lists!D$4:D$25)</f>
        <v>England</v>
      </c>
      <c r="E69" s="11" t="str">
        <f>_xlfn.XLOOKUP($B69,FD_Lists!$B$4:$B$25,FD_Lists!E$4:E$25)</f>
        <v>Company</v>
      </c>
      <c r="F69" s="11" t="str">
        <f>_xlfn.XLOOKUP($B69,FD_Lists!$B$4:$B$25,FD_Lists!F$4:F$25)</f>
        <v>WoC</v>
      </c>
      <c r="G69" s="14" t="s">
        <v>109</v>
      </c>
      <c r="H69" s="13" t="s">
        <v>83</v>
      </c>
      <c r="I69" s="13" t="str">
        <f t="shared" si="3"/>
        <v>SSCOUT5_10_A_PR24</v>
      </c>
      <c r="J69" s="13" t="str">
        <f>VLOOKUP(H69, FD_Lists!$D$78:$I$110, 2, FALSE)</f>
        <v>Totex</v>
      </c>
      <c r="K69" s="13" t="str">
        <f>VLOOKUP(H69, FD_Lists!$D$78:$I$110, 3, FALSE)</f>
        <v>Company view (DD)</v>
      </c>
      <c r="L69" s="13" t="s">
        <v>119</v>
      </c>
      <c r="M69" s="14" t="str">
        <f>VLOOKUP($H69, FD_Lists!$D$78:$I$110, 4, FALSE)</f>
        <v>Total number of monitored spills</v>
      </c>
      <c r="N69" s="14" t="str">
        <f>VLOOKUP($H69, FD_Lists!$D$78:$I$110, 5, FALSE)</f>
        <v>Number</v>
      </c>
      <c r="O69" s="14">
        <f>VLOOKUP($H69, FD_Lists!$D$78:$I$110, 6, FALSE)</f>
        <v>0</v>
      </c>
      <c r="P69" s="99" t="str">
        <f>IFERROR(ROUND(INDEX(F_Inputs!$A$2:$AE$92, MATCH(F_Inputs_Formatted!$B69&amp;F_Inputs_Formatted!$H69,F_Inputs!$AE$2:$AE$92,0),MATCH(F_Inputs_Formatted!P$4,F_Inputs!$A$2:$AE$2,0)),$O69),"-")</f>
        <v>-</v>
      </c>
      <c r="Q69" s="99" t="str">
        <f>IFERROR(ROUND(INDEX(F_Inputs!$A$2:$AE$92, MATCH(F_Inputs_Formatted!$B69&amp;F_Inputs_Formatted!$H69,F_Inputs!$AE$2:$AE$92,0),MATCH(F_Inputs_Formatted!Q$4,F_Inputs!$A$2:$AE$2,0)),$O69),"-")</f>
        <v>-</v>
      </c>
      <c r="R69" s="99" t="str">
        <f>IFERROR(ROUND(INDEX(F_Inputs!$A$2:$AE$92, MATCH(F_Inputs_Formatted!$B69&amp;F_Inputs_Formatted!$H69,F_Inputs!$AE$2:$AE$92,0),MATCH(F_Inputs_Formatted!R$4,F_Inputs!$A$2:$AE$2,0)),$O69),"-")</f>
        <v>-</v>
      </c>
      <c r="S69" s="99" t="str">
        <f>IFERROR(ROUND(INDEX(F_Inputs!$A$2:$AE$92, MATCH(F_Inputs_Formatted!$B69&amp;F_Inputs_Formatted!$H69,F_Inputs!$AE$2:$AE$92,0),MATCH(F_Inputs_Formatted!S$4,F_Inputs!$A$2:$AE$2,0)),$O69),"-")</f>
        <v>-</v>
      </c>
      <c r="T69" s="99" t="str">
        <f>IFERROR(ROUND(INDEX(F_Inputs!$A$2:$AE$92, MATCH(F_Inputs_Formatted!$B69&amp;F_Inputs_Formatted!$H69,F_Inputs!$AE$2:$AE$92,0),MATCH(F_Inputs_Formatted!T$4,F_Inputs!$A$2:$AE$2,0)),$O69),"-")</f>
        <v>-</v>
      </c>
      <c r="U69" s="99" t="str">
        <f>IFERROR(ROUND(INDEX(F_Inputs!$A$2:$AE$92, MATCH(F_Inputs_Formatted!$B69&amp;F_Inputs_Formatted!$H69,F_Inputs!$AE$2:$AE$92,0),MATCH(F_Inputs_Formatted!U$4,F_Inputs!$A$2:$AE$2,0)),$O69),"-")</f>
        <v>-</v>
      </c>
      <c r="V69" s="99" t="str">
        <f>IFERROR(ROUND(INDEX(F_Inputs!$A$2:$AE$92, MATCH(F_Inputs_Formatted!$B69&amp;F_Inputs_Formatted!$H69,F_Inputs!$AE$2:$AE$92,0),MATCH(F_Inputs_Formatted!V$4,F_Inputs!$A$2:$AE$2,0)),$O69),"-")</f>
        <v>-</v>
      </c>
      <c r="W69" s="99" t="str">
        <f>IFERROR(ROUND(INDEX(F_Inputs!$A$2:$AE$92, MATCH(F_Inputs_Formatted!$B69&amp;F_Inputs_Formatted!$H69,F_Inputs!$AE$2:$AE$92,0),MATCH(F_Inputs_Formatted!W$4,F_Inputs!$A$2:$AE$2,0)),$O69),"-")</f>
        <v>-</v>
      </c>
      <c r="X69" s="99" t="str">
        <f>IFERROR(ROUND(INDEX(F_Inputs!$A$2:$AE$92, MATCH(F_Inputs_Formatted!$B69&amp;F_Inputs_Formatted!$H69,F_Inputs!$AE$2:$AE$92,0),MATCH(F_Inputs_Formatted!X$4,F_Inputs!$A$2:$AE$2,0)),$O69),"-")</f>
        <v>-</v>
      </c>
      <c r="Y69" s="99" t="str">
        <f>IFERROR(ROUND(INDEX(F_Inputs!$A$2:$AE$92, MATCH(F_Inputs_Formatted!$B69&amp;F_Inputs_Formatted!$H69,F_Inputs!$AE$2:$AE$92,0),MATCH(F_Inputs_Formatted!Y$4,F_Inputs!$A$2:$AE$2,0)),$O69),"-")</f>
        <v>-</v>
      </c>
      <c r="Z69" s="99" t="str">
        <f>IFERROR(ROUND(INDEX(F_Inputs!$A$2:$AE$92, MATCH(F_Inputs_Formatted!$B69&amp;F_Inputs_Formatted!$H69,F_Inputs!$AE$2:$AE$92,0),MATCH(F_Inputs_Formatted!Z$4,F_Inputs!$A$2:$AE$2,0)),$O69),"-")</f>
        <v>-</v>
      </c>
      <c r="AA69" s="99" t="str">
        <f>IFERROR(ROUND(INDEX(F_Inputs!$A$2:$AE$92, MATCH(F_Inputs_Formatted!$B69&amp;F_Inputs_Formatted!$H69,F_Inputs!$AE$2:$AE$92,0),MATCH(F_Inputs_Formatted!AA$4,F_Inputs!$A$2:$AE$2,0)),$O69),"-")</f>
        <v>-</v>
      </c>
      <c r="AB69" s="99" t="str">
        <f>IFERROR(ROUND(INDEX(F_Inputs!$A$2:$AE$92, MATCH(F_Inputs_Formatted!$B69&amp;F_Inputs_Formatted!$H69,F_Inputs!$AE$2:$AE$92,0),MATCH(F_Inputs_Formatted!AB$4,F_Inputs!$A$2:$AE$2,0)),$O69),"-")</f>
        <v>-</v>
      </c>
      <c r="AC69" s="99" t="str">
        <f>IFERROR(ROUND(INDEX(F_Inputs!$A$2:$AE$92, MATCH(F_Inputs_Formatted!$B69&amp;F_Inputs_Formatted!$H69,F_Inputs!$AE$2:$AE$92,0),MATCH(F_Inputs_Formatted!AC$4,F_Inputs!$A$2:$AE$2,0)),$O69),"-")</f>
        <v>-</v>
      </c>
      <c r="AD69" s="99" t="str">
        <f>IFERROR(ROUND(INDEX(F_Inputs!$A$2:$AE$92, MATCH(F_Inputs_Formatted!$B69&amp;F_Inputs_Formatted!$H69,F_Inputs!$AE$2:$AE$92,0),MATCH(F_Inputs_Formatted!AD$4,F_Inputs!$A$2:$AE$2,0)),$O69),"-")</f>
        <v>-</v>
      </c>
      <c r="AE69" s="99" t="str">
        <f>IFERROR(ROUND(INDEX(F_Inputs!$A$2:$AE$92, MATCH(F_Inputs_Formatted!$B69&amp;F_Inputs_Formatted!$H69,F_Inputs!$AE$2:$AE$92,0),MATCH(F_Inputs_Formatted!AE$4,F_Inputs!$A$2:$AE$2,0)),$O69),"-")</f>
        <v>-</v>
      </c>
      <c r="AF69" s="99" t="str">
        <f>IFERROR(ROUND(INDEX(F_Inputs!$A$2:$AE$92, MATCH(F_Inputs_Formatted!$B69&amp;F_Inputs_Formatted!$H69,F_Inputs!$AE$2:$AE$92,0),MATCH(F_Inputs_Formatted!AF$4,F_Inputs!$A$2:$AE$2,0)),$O69),"-")</f>
        <v>-</v>
      </c>
      <c r="AG69" s="99" t="str">
        <f>IFERROR(ROUND(INDEX(F_Inputs!$A$2:$AE$92, MATCH(F_Inputs_Formatted!$B69&amp;F_Inputs_Formatted!$H69,F_Inputs!$AE$2:$AE$92,0),MATCH(F_Inputs_Formatted!AG$4,F_Inputs!$A$2:$AE$2,0)),$O69),"-")</f>
        <v>-</v>
      </c>
      <c r="AH69" s="99" t="str">
        <f>IFERROR(ROUND(INDEX(F_Inputs!$A$2:$AE$92, MATCH(F_Inputs_Formatted!$B69&amp;F_Inputs_Formatted!$H69,F_Inputs!$AE$2:$AE$92,0),MATCH(F_Inputs_Formatted!AH$4,F_Inputs!$A$2:$AE$2,0)),$O69),"-")</f>
        <v>-</v>
      </c>
    </row>
    <row r="70" spans="1:34" s="1" customFormat="1" ht="22.15" x14ac:dyDescent="1.1499999999999999">
      <c r="A70" s="9"/>
      <c r="B70" s="11" t="s">
        <v>125</v>
      </c>
      <c r="C70" s="11" t="str">
        <f>_xlfn.XLOOKUP($B70,FD_Lists!$B$4:$B$25,FD_Lists!C$4:C$25)</f>
        <v>SES Water</v>
      </c>
      <c r="D70" s="11" t="str">
        <f>_xlfn.XLOOKUP($B70,FD_Lists!$B$4:$B$25,FD_Lists!D$4:D$25)</f>
        <v>England</v>
      </c>
      <c r="E70" s="11" t="str">
        <f>_xlfn.XLOOKUP($B70,FD_Lists!$B$4:$B$25,FD_Lists!E$4:E$25)</f>
        <v>Company</v>
      </c>
      <c r="F70" s="11" t="str">
        <f>_xlfn.XLOOKUP($B70,FD_Lists!$B$4:$B$25,FD_Lists!F$4:F$25)</f>
        <v>WoC</v>
      </c>
      <c r="G70" s="14" t="s">
        <v>109</v>
      </c>
      <c r="H70" s="13" t="s">
        <v>83</v>
      </c>
      <c r="I70" s="13" t="str">
        <f t="shared" si="3"/>
        <v>SESOUT5_10_A_PR24</v>
      </c>
      <c r="J70" s="13" t="str">
        <f>VLOOKUP(H70, FD_Lists!$D$78:$I$110, 2, FALSE)</f>
        <v>Totex</v>
      </c>
      <c r="K70" s="13" t="str">
        <f>VLOOKUP(H70, FD_Lists!$D$78:$I$110, 3, FALSE)</f>
        <v>Company view (DD)</v>
      </c>
      <c r="L70" s="13" t="s">
        <v>119</v>
      </c>
      <c r="M70" s="14" t="str">
        <f>VLOOKUP($H70, FD_Lists!$D$78:$I$110, 4, FALSE)</f>
        <v>Total number of monitored spills</v>
      </c>
      <c r="N70" s="14" t="str">
        <f>VLOOKUP($H70, FD_Lists!$D$78:$I$110, 5, FALSE)</f>
        <v>Number</v>
      </c>
      <c r="O70" s="14">
        <f>VLOOKUP($H70, FD_Lists!$D$78:$I$110, 6, FALSE)</f>
        <v>0</v>
      </c>
      <c r="P70" s="99" t="str">
        <f>IFERROR(ROUND(INDEX(F_Inputs!$A$2:$AE$92, MATCH(F_Inputs_Formatted!$B70&amp;F_Inputs_Formatted!$H70,F_Inputs!$AE$2:$AE$92,0),MATCH(F_Inputs_Formatted!P$4,F_Inputs!$A$2:$AE$2,0)),$O70),"-")</f>
        <v>-</v>
      </c>
      <c r="Q70" s="99" t="str">
        <f>IFERROR(ROUND(INDEX(F_Inputs!$A$2:$AE$92, MATCH(F_Inputs_Formatted!$B70&amp;F_Inputs_Formatted!$H70,F_Inputs!$AE$2:$AE$92,0),MATCH(F_Inputs_Formatted!Q$4,F_Inputs!$A$2:$AE$2,0)),$O70),"-")</f>
        <v>-</v>
      </c>
      <c r="R70" s="99" t="str">
        <f>IFERROR(ROUND(INDEX(F_Inputs!$A$2:$AE$92, MATCH(F_Inputs_Formatted!$B70&amp;F_Inputs_Formatted!$H70,F_Inputs!$AE$2:$AE$92,0),MATCH(F_Inputs_Formatted!R$4,F_Inputs!$A$2:$AE$2,0)),$O70),"-")</f>
        <v>-</v>
      </c>
      <c r="S70" s="99" t="str">
        <f>IFERROR(ROUND(INDEX(F_Inputs!$A$2:$AE$92, MATCH(F_Inputs_Formatted!$B70&amp;F_Inputs_Formatted!$H70,F_Inputs!$AE$2:$AE$92,0),MATCH(F_Inputs_Formatted!S$4,F_Inputs!$A$2:$AE$2,0)),$O70),"-")</f>
        <v>-</v>
      </c>
      <c r="T70" s="99" t="str">
        <f>IFERROR(ROUND(INDEX(F_Inputs!$A$2:$AE$92, MATCH(F_Inputs_Formatted!$B70&amp;F_Inputs_Formatted!$H70,F_Inputs!$AE$2:$AE$92,0),MATCH(F_Inputs_Formatted!T$4,F_Inputs!$A$2:$AE$2,0)),$O70),"-")</f>
        <v>-</v>
      </c>
      <c r="U70" s="99" t="str">
        <f>IFERROR(ROUND(INDEX(F_Inputs!$A$2:$AE$92, MATCH(F_Inputs_Formatted!$B70&amp;F_Inputs_Formatted!$H70,F_Inputs!$AE$2:$AE$92,0),MATCH(F_Inputs_Formatted!U$4,F_Inputs!$A$2:$AE$2,0)),$O70),"-")</f>
        <v>-</v>
      </c>
      <c r="V70" s="99" t="str">
        <f>IFERROR(ROUND(INDEX(F_Inputs!$A$2:$AE$92, MATCH(F_Inputs_Formatted!$B70&amp;F_Inputs_Formatted!$H70,F_Inputs!$AE$2:$AE$92,0),MATCH(F_Inputs_Formatted!V$4,F_Inputs!$A$2:$AE$2,0)),$O70),"-")</f>
        <v>-</v>
      </c>
      <c r="W70" s="99" t="str">
        <f>IFERROR(ROUND(INDEX(F_Inputs!$A$2:$AE$92, MATCH(F_Inputs_Formatted!$B70&amp;F_Inputs_Formatted!$H70,F_Inputs!$AE$2:$AE$92,0),MATCH(F_Inputs_Formatted!W$4,F_Inputs!$A$2:$AE$2,0)),$O70),"-")</f>
        <v>-</v>
      </c>
      <c r="X70" s="99" t="str">
        <f>IFERROR(ROUND(INDEX(F_Inputs!$A$2:$AE$92, MATCH(F_Inputs_Formatted!$B70&amp;F_Inputs_Formatted!$H70,F_Inputs!$AE$2:$AE$92,0),MATCH(F_Inputs_Formatted!X$4,F_Inputs!$A$2:$AE$2,0)),$O70),"-")</f>
        <v>-</v>
      </c>
      <c r="Y70" s="99" t="str">
        <f>IFERROR(ROUND(INDEX(F_Inputs!$A$2:$AE$92, MATCH(F_Inputs_Formatted!$B70&amp;F_Inputs_Formatted!$H70,F_Inputs!$AE$2:$AE$92,0),MATCH(F_Inputs_Formatted!Y$4,F_Inputs!$A$2:$AE$2,0)),$O70),"-")</f>
        <v>-</v>
      </c>
      <c r="Z70" s="99" t="str">
        <f>IFERROR(ROUND(INDEX(F_Inputs!$A$2:$AE$92, MATCH(F_Inputs_Formatted!$B70&amp;F_Inputs_Formatted!$H70,F_Inputs!$AE$2:$AE$92,0),MATCH(F_Inputs_Formatted!Z$4,F_Inputs!$A$2:$AE$2,0)),$O70),"-")</f>
        <v>-</v>
      </c>
      <c r="AA70" s="99" t="str">
        <f>IFERROR(ROUND(INDEX(F_Inputs!$A$2:$AE$92, MATCH(F_Inputs_Formatted!$B70&amp;F_Inputs_Formatted!$H70,F_Inputs!$AE$2:$AE$92,0),MATCH(F_Inputs_Formatted!AA$4,F_Inputs!$A$2:$AE$2,0)),$O70),"-")</f>
        <v>-</v>
      </c>
      <c r="AB70" s="99" t="str">
        <f>IFERROR(ROUND(INDEX(F_Inputs!$A$2:$AE$92, MATCH(F_Inputs_Formatted!$B70&amp;F_Inputs_Formatted!$H70,F_Inputs!$AE$2:$AE$92,0),MATCH(F_Inputs_Formatted!AB$4,F_Inputs!$A$2:$AE$2,0)),$O70),"-")</f>
        <v>-</v>
      </c>
      <c r="AC70" s="99" t="str">
        <f>IFERROR(ROUND(INDEX(F_Inputs!$A$2:$AE$92, MATCH(F_Inputs_Formatted!$B70&amp;F_Inputs_Formatted!$H70,F_Inputs!$AE$2:$AE$92,0),MATCH(F_Inputs_Formatted!AC$4,F_Inputs!$A$2:$AE$2,0)),$O70),"-")</f>
        <v>-</v>
      </c>
      <c r="AD70" s="99" t="str">
        <f>IFERROR(ROUND(INDEX(F_Inputs!$A$2:$AE$92, MATCH(F_Inputs_Formatted!$B70&amp;F_Inputs_Formatted!$H70,F_Inputs!$AE$2:$AE$92,0),MATCH(F_Inputs_Formatted!AD$4,F_Inputs!$A$2:$AE$2,0)),$O70),"-")</f>
        <v>-</v>
      </c>
      <c r="AE70" s="99" t="str">
        <f>IFERROR(ROUND(INDEX(F_Inputs!$A$2:$AE$92, MATCH(F_Inputs_Formatted!$B70&amp;F_Inputs_Formatted!$H70,F_Inputs!$AE$2:$AE$92,0),MATCH(F_Inputs_Formatted!AE$4,F_Inputs!$A$2:$AE$2,0)),$O70),"-")</f>
        <v>-</v>
      </c>
      <c r="AF70" s="99" t="str">
        <f>IFERROR(ROUND(INDEX(F_Inputs!$A$2:$AE$92, MATCH(F_Inputs_Formatted!$B70&amp;F_Inputs_Formatted!$H70,F_Inputs!$AE$2:$AE$92,0),MATCH(F_Inputs_Formatted!AF$4,F_Inputs!$A$2:$AE$2,0)),$O70),"-")</f>
        <v>-</v>
      </c>
      <c r="AG70" s="99" t="str">
        <f>IFERROR(ROUND(INDEX(F_Inputs!$A$2:$AE$92, MATCH(F_Inputs_Formatted!$B70&amp;F_Inputs_Formatted!$H70,F_Inputs!$AE$2:$AE$92,0),MATCH(F_Inputs_Formatted!AG$4,F_Inputs!$A$2:$AE$2,0)),$O70),"-")</f>
        <v>-</v>
      </c>
      <c r="AH70" s="99" t="str">
        <f>IFERROR(ROUND(INDEX(F_Inputs!$A$2:$AE$92, MATCH(F_Inputs_Formatted!$B70&amp;F_Inputs_Formatted!$H70,F_Inputs!$AE$2:$AE$92,0),MATCH(F_Inputs_Formatted!AH$4,F_Inputs!$A$2:$AE$2,0)),$O70),"-")</f>
        <v>-</v>
      </c>
    </row>
    <row r="71" spans="1:34" s="1" customFormat="1" ht="22.15" x14ac:dyDescent="1.1499999999999999">
      <c r="A71" s="9"/>
      <c r="B71" s="11" t="s">
        <v>98</v>
      </c>
      <c r="C71" s="11" t="str">
        <f>_xlfn.XLOOKUP($B71,FD_Lists!$B$4:$B$25,FD_Lists!C$4:C$25)</f>
        <v>South West Water</v>
      </c>
      <c r="D71" s="11" t="str">
        <f>_xlfn.XLOOKUP($B71,FD_Lists!$B$4:$B$25,FD_Lists!D$4:D$25)</f>
        <v>England</v>
      </c>
      <c r="E71" s="11" t="str">
        <f>_xlfn.XLOOKUP($B71,FD_Lists!$B$4:$B$25,FD_Lists!E$4:E$25)</f>
        <v>Company</v>
      </c>
      <c r="F71" s="11" t="str">
        <f>_xlfn.XLOOKUP($B71,FD_Lists!$B$4:$B$25,FD_Lists!F$4:F$25)</f>
        <v>WaSC</v>
      </c>
      <c r="G71" s="14" t="s">
        <v>109</v>
      </c>
      <c r="H71" s="13" t="s">
        <v>83</v>
      </c>
      <c r="I71" s="13" t="str">
        <f t="shared" si="3"/>
        <v>SWBOUT5_10_A_PR24</v>
      </c>
      <c r="J71" s="13" t="str">
        <f>VLOOKUP(H71, FD_Lists!$D$78:$I$110, 2, FALSE)</f>
        <v>Totex</v>
      </c>
      <c r="K71" s="13" t="str">
        <f>VLOOKUP(H71, FD_Lists!$D$78:$I$110, 3, FALSE)</f>
        <v>Company view (DD)</v>
      </c>
      <c r="L71" s="13" t="s">
        <v>119</v>
      </c>
      <c r="M71" s="14" t="str">
        <f>VLOOKUP($H71, FD_Lists!$D$78:$I$110, 4, FALSE)</f>
        <v>Total number of monitored spills</v>
      </c>
      <c r="N71" s="14" t="str">
        <f>VLOOKUP($H71, FD_Lists!$D$78:$I$110, 5, FALSE)</f>
        <v>Number</v>
      </c>
      <c r="O71" s="14">
        <f>VLOOKUP($H71, FD_Lists!$D$78:$I$110, 6, FALSE)</f>
        <v>0</v>
      </c>
      <c r="P71" s="99" t="str">
        <f>IFERROR(ROUND(INDEX(F_Inputs!$A$2:$AE$92, MATCH(F_Inputs_Formatted!$B71&amp;F_Inputs_Formatted!$H71,F_Inputs!$AE$2:$AE$92,0),MATCH(F_Inputs_Formatted!P$4,F_Inputs!$A$2:$AE$2,0)),$O71),"-")</f>
        <v>-</v>
      </c>
      <c r="Q71" s="99" t="str">
        <f>IFERROR(ROUND(INDEX(F_Inputs!$A$2:$AE$92, MATCH(F_Inputs_Formatted!$B71&amp;F_Inputs_Formatted!$H71,F_Inputs!$AE$2:$AE$92,0),MATCH(F_Inputs_Formatted!Q$4,F_Inputs!$A$2:$AE$2,0)),$O71),"-")</f>
        <v>-</v>
      </c>
      <c r="R71" s="99" t="str">
        <f>IFERROR(ROUND(INDEX(F_Inputs!$A$2:$AE$92, MATCH(F_Inputs_Formatted!$B71&amp;F_Inputs_Formatted!$H71,F_Inputs!$AE$2:$AE$92,0),MATCH(F_Inputs_Formatted!R$4,F_Inputs!$A$2:$AE$2,0)),$O71),"-")</f>
        <v>-</v>
      </c>
      <c r="S71" s="99" t="str">
        <f>IFERROR(ROUND(INDEX(F_Inputs!$A$2:$AE$92, MATCH(F_Inputs_Formatted!$B71&amp;F_Inputs_Formatted!$H71,F_Inputs!$AE$2:$AE$92,0),MATCH(F_Inputs_Formatted!S$4,F_Inputs!$A$2:$AE$2,0)),$O71),"-")</f>
        <v>-</v>
      </c>
      <c r="T71" s="99" t="str">
        <f>IFERROR(ROUND(INDEX(F_Inputs!$A$2:$AE$92, MATCH(F_Inputs_Formatted!$B71&amp;F_Inputs_Formatted!$H71,F_Inputs!$AE$2:$AE$92,0),MATCH(F_Inputs_Formatted!T$4,F_Inputs!$A$2:$AE$2,0)),$O71),"-")</f>
        <v>-</v>
      </c>
      <c r="U71" s="99">
        <f>IFERROR(ROUND(INDEX(F_Inputs!$A$2:$AE$92, MATCH(F_Inputs_Formatted!$B71&amp;F_Inputs_Formatted!$H71,F_Inputs!$AE$2:$AE$92,0),MATCH(F_Inputs_Formatted!U$4,F_Inputs!$A$2:$AE$2,0)),$O71),"-")</f>
        <v>7494</v>
      </c>
      <c r="V71" s="99">
        <f>IFERROR(ROUND(INDEX(F_Inputs!$A$2:$AE$92, MATCH(F_Inputs_Formatted!$B71&amp;F_Inputs_Formatted!$H71,F_Inputs!$AE$2:$AE$92,0),MATCH(F_Inputs_Formatted!V$4,F_Inputs!$A$2:$AE$2,0)),$O71),"-")</f>
        <v>13421</v>
      </c>
      <c r="W71" s="99">
        <f>IFERROR(ROUND(INDEX(F_Inputs!$A$2:$AE$92, MATCH(F_Inputs_Formatted!$B71&amp;F_Inputs_Formatted!$H71,F_Inputs!$AE$2:$AE$92,0),MATCH(F_Inputs_Formatted!W$4,F_Inputs!$A$2:$AE$2,0)),$O71),"-")</f>
        <v>26943</v>
      </c>
      <c r="X71" s="99">
        <f>IFERROR(ROUND(INDEX(F_Inputs!$A$2:$AE$92, MATCH(F_Inputs_Formatted!$B71&amp;F_Inputs_Formatted!$H71,F_Inputs!$AE$2:$AE$92,0),MATCH(F_Inputs_Formatted!X$4,F_Inputs!$A$2:$AE$2,0)),$O71),"-")</f>
        <v>34576</v>
      </c>
      <c r="Y71" s="99">
        <f>IFERROR(ROUND(INDEX(F_Inputs!$A$2:$AE$92, MATCH(F_Inputs_Formatted!$B71&amp;F_Inputs_Formatted!$H71,F_Inputs!$AE$2:$AE$92,0),MATCH(F_Inputs_Formatted!Y$4,F_Inputs!$A$2:$AE$2,0)),$O71),"-")</f>
        <v>42053</v>
      </c>
      <c r="Z71" s="99">
        <f>IFERROR(ROUND(INDEX(F_Inputs!$A$2:$AE$92, MATCH(F_Inputs_Formatted!$B71&amp;F_Inputs_Formatted!$H71,F_Inputs!$AE$2:$AE$92,0),MATCH(F_Inputs_Formatted!Z$4,F_Inputs!$A$2:$AE$2,0)),$O71),"-")</f>
        <v>42484</v>
      </c>
      <c r="AA71" s="99">
        <f>IFERROR(ROUND(INDEX(F_Inputs!$A$2:$AE$92, MATCH(F_Inputs_Formatted!$B71&amp;F_Inputs_Formatted!$H71,F_Inputs!$AE$2:$AE$92,0),MATCH(F_Inputs_Formatted!AA$4,F_Inputs!$A$2:$AE$2,0)),$O71),"-")</f>
        <v>37562</v>
      </c>
      <c r="AB71" s="99">
        <f>IFERROR(ROUND(INDEX(F_Inputs!$A$2:$AE$92, MATCH(F_Inputs_Formatted!$B71&amp;F_Inputs_Formatted!$H71,F_Inputs!$AE$2:$AE$92,0),MATCH(F_Inputs_Formatted!AB$4,F_Inputs!$A$2:$AE$2,0)),$O71),"-")</f>
        <v>58249</v>
      </c>
      <c r="AC71" s="99">
        <f>IFERROR(ROUND(INDEX(F_Inputs!$A$2:$AE$92, MATCH(F_Inputs_Formatted!$B71&amp;F_Inputs_Formatted!$H71,F_Inputs!$AE$2:$AE$92,0),MATCH(F_Inputs_Formatted!AC$4,F_Inputs!$A$2:$AE$2,0)),$O71),"-")</f>
        <v>26740</v>
      </c>
      <c r="AD71" s="99">
        <f>IFERROR(ROUND(INDEX(F_Inputs!$A$2:$AE$92, MATCH(F_Inputs_Formatted!$B71&amp;F_Inputs_Formatted!$H71,F_Inputs!$AE$2:$AE$92,0),MATCH(F_Inputs_Formatted!AD$4,F_Inputs!$A$2:$AE$2,0)),$O71),"-")</f>
        <v>26069</v>
      </c>
      <c r="AE71" s="99">
        <f>IFERROR(ROUND(INDEX(F_Inputs!$A$2:$AE$92, MATCH(F_Inputs_Formatted!$B71&amp;F_Inputs_Formatted!$H71,F_Inputs!$AE$2:$AE$92,0),MATCH(F_Inputs_Formatted!AE$4,F_Inputs!$A$2:$AE$2,0)),$O71),"-")</f>
        <v>25398</v>
      </c>
      <c r="AF71" s="99">
        <f>IFERROR(ROUND(INDEX(F_Inputs!$A$2:$AE$92, MATCH(F_Inputs_Formatted!$B71&amp;F_Inputs_Formatted!$H71,F_Inputs!$AE$2:$AE$92,0),MATCH(F_Inputs_Formatted!AF$4,F_Inputs!$A$2:$AE$2,0)),$O71),"-")</f>
        <v>24727</v>
      </c>
      <c r="AG71" s="99">
        <f>IFERROR(ROUND(INDEX(F_Inputs!$A$2:$AE$92, MATCH(F_Inputs_Formatted!$B71&amp;F_Inputs_Formatted!$H71,F_Inputs!$AE$2:$AE$92,0),MATCH(F_Inputs_Formatted!AG$4,F_Inputs!$A$2:$AE$2,0)),$O71),"-")</f>
        <v>24056</v>
      </c>
      <c r="AH71" s="99">
        <f>IFERROR(ROUND(INDEX(F_Inputs!$A$2:$AE$92, MATCH(F_Inputs_Formatted!$B71&amp;F_Inputs_Formatted!$H71,F_Inputs!$AE$2:$AE$92,0),MATCH(F_Inputs_Formatted!AH$4,F_Inputs!$A$2:$AE$2,0)),$O71),"-")</f>
        <v>23385</v>
      </c>
    </row>
    <row r="72" spans="1:34" s="1" customFormat="1" ht="22.15" x14ac:dyDescent="1.1499999999999999">
      <c r="A72" s="9"/>
      <c r="B72" s="11" t="s">
        <v>126</v>
      </c>
      <c r="C72" s="11" t="str">
        <f>_xlfn.XLOOKUP($B72,FD_Lists!$B$4:$B$25,FD_Lists!C$4:C$25)</f>
        <v>Bristol Water</v>
      </c>
      <c r="D72" s="11" t="str">
        <f>_xlfn.XLOOKUP($B72,FD_Lists!$B$4:$B$25,FD_Lists!D$4:D$25)</f>
        <v>England</v>
      </c>
      <c r="E72" s="11" t="str">
        <f>_xlfn.XLOOKUP($B72,FD_Lists!$B$4:$B$25,FD_Lists!E$4:E$25)</f>
        <v>Company</v>
      </c>
      <c r="F72" s="11" t="str">
        <f>_xlfn.XLOOKUP($B72,FD_Lists!$B$4:$B$25,FD_Lists!F$4:F$25)</f>
        <v>WoC</v>
      </c>
      <c r="G72" s="14" t="s">
        <v>109</v>
      </c>
      <c r="H72" s="13" t="s">
        <v>83</v>
      </c>
      <c r="I72" s="13" t="str">
        <f t="shared" si="3"/>
        <v>BRLOUT5_10_A_PR24</v>
      </c>
      <c r="J72" s="13" t="str">
        <f>VLOOKUP(H72, FD_Lists!$D$78:$I$110, 2, FALSE)</f>
        <v>Totex</v>
      </c>
      <c r="K72" s="13" t="str">
        <f>VLOOKUP(H72, FD_Lists!$D$78:$I$110, 3, FALSE)</f>
        <v>Company view (DD)</v>
      </c>
      <c r="L72" s="13" t="s">
        <v>119</v>
      </c>
      <c r="M72" s="14" t="str">
        <f>VLOOKUP($H72, FD_Lists!$D$78:$I$110, 4, FALSE)</f>
        <v>Total number of monitored spills</v>
      </c>
      <c r="N72" s="14" t="str">
        <f>VLOOKUP($H72, FD_Lists!$D$78:$I$110, 5, FALSE)</f>
        <v>Number</v>
      </c>
      <c r="O72" s="14">
        <f>VLOOKUP($H72, FD_Lists!$D$78:$I$110, 6, FALSE)</f>
        <v>0</v>
      </c>
      <c r="P72" s="99" t="str">
        <f>IFERROR(ROUND(INDEX(F_Inputs!$A$2:$AE$92, MATCH(F_Inputs_Formatted!$B72&amp;F_Inputs_Formatted!$H72,F_Inputs!$AE$2:$AE$92,0),MATCH(F_Inputs_Formatted!P$4,F_Inputs!$A$2:$AE$2,0)),$O72),"-")</f>
        <v>-</v>
      </c>
      <c r="Q72" s="99" t="str">
        <f>IFERROR(ROUND(INDEX(F_Inputs!$A$2:$AE$92, MATCH(F_Inputs_Formatted!$B72&amp;F_Inputs_Formatted!$H72,F_Inputs!$AE$2:$AE$92,0),MATCH(F_Inputs_Formatted!Q$4,F_Inputs!$A$2:$AE$2,0)),$O72),"-")</f>
        <v>-</v>
      </c>
      <c r="R72" s="99" t="str">
        <f>IFERROR(ROUND(INDEX(F_Inputs!$A$2:$AE$92, MATCH(F_Inputs_Formatted!$B72&amp;F_Inputs_Formatted!$H72,F_Inputs!$AE$2:$AE$92,0),MATCH(F_Inputs_Formatted!R$4,F_Inputs!$A$2:$AE$2,0)),$O72),"-")</f>
        <v>-</v>
      </c>
      <c r="S72" s="99" t="str">
        <f>IFERROR(ROUND(INDEX(F_Inputs!$A$2:$AE$92, MATCH(F_Inputs_Formatted!$B72&amp;F_Inputs_Formatted!$H72,F_Inputs!$AE$2:$AE$92,0),MATCH(F_Inputs_Formatted!S$4,F_Inputs!$A$2:$AE$2,0)),$O72),"-")</f>
        <v>-</v>
      </c>
      <c r="T72" s="99" t="str">
        <f>IFERROR(ROUND(INDEX(F_Inputs!$A$2:$AE$92, MATCH(F_Inputs_Formatted!$B72&amp;F_Inputs_Formatted!$H72,F_Inputs!$AE$2:$AE$92,0),MATCH(F_Inputs_Formatted!T$4,F_Inputs!$A$2:$AE$2,0)),$O72),"-")</f>
        <v>-</v>
      </c>
      <c r="U72" s="99" t="str">
        <f>IFERROR(ROUND(INDEX(F_Inputs!$A$2:$AE$92, MATCH(F_Inputs_Formatted!$B72&amp;F_Inputs_Formatted!$H72,F_Inputs!$AE$2:$AE$92,0),MATCH(F_Inputs_Formatted!U$4,F_Inputs!$A$2:$AE$2,0)),$O72),"-")</f>
        <v>-</v>
      </c>
      <c r="V72" s="99" t="str">
        <f>IFERROR(ROUND(INDEX(F_Inputs!$A$2:$AE$92, MATCH(F_Inputs_Formatted!$B72&amp;F_Inputs_Formatted!$H72,F_Inputs!$AE$2:$AE$92,0),MATCH(F_Inputs_Formatted!V$4,F_Inputs!$A$2:$AE$2,0)),$O72),"-")</f>
        <v>-</v>
      </c>
      <c r="W72" s="99" t="str">
        <f>IFERROR(ROUND(INDEX(F_Inputs!$A$2:$AE$92, MATCH(F_Inputs_Formatted!$B72&amp;F_Inputs_Formatted!$H72,F_Inputs!$AE$2:$AE$92,0),MATCH(F_Inputs_Formatted!W$4,F_Inputs!$A$2:$AE$2,0)),$O72),"-")</f>
        <v>-</v>
      </c>
      <c r="X72" s="99" t="str">
        <f>IFERROR(ROUND(INDEX(F_Inputs!$A$2:$AE$92, MATCH(F_Inputs_Formatted!$B72&amp;F_Inputs_Formatted!$H72,F_Inputs!$AE$2:$AE$92,0),MATCH(F_Inputs_Formatted!X$4,F_Inputs!$A$2:$AE$2,0)),$O72),"-")</f>
        <v>-</v>
      </c>
      <c r="Y72" s="99" t="str">
        <f>IFERROR(ROUND(INDEX(F_Inputs!$A$2:$AE$92, MATCH(F_Inputs_Formatted!$B72&amp;F_Inputs_Formatted!$H72,F_Inputs!$AE$2:$AE$92,0),MATCH(F_Inputs_Formatted!Y$4,F_Inputs!$A$2:$AE$2,0)),$O72),"-")</f>
        <v>-</v>
      </c>
      <c r="Z72" s="99" t="str">
        <f>IFERROR(ROUND(INDEX(F_Inputs!$A$2:$AE$92, MATCH(F_Inputs_Formatted!$B72&amp;F_Inputs_Formatted!$H72,F_Inputs!$AE$2:$AE$92,0),MATCH(F_Inputs_Formatted!Z$4,F_Inputs!$A$2:$AE$2,0)),$O72),"-")</f>
        <v>-</v>
      </c>
      <c r="AA72" s="99" t="str">
        <f>IFERROR(ROUND(INDEX(F_Inputs!$A$2:$AE$92, MATCH(F_Inputs_Formatted!$B72&amp;F_Inputs_Formatted!$H72,F_Inputs!$AE$2:$AE$92,0),MATCH(F_Inputs_Formatted!AA$4,F_Inputs!$A$2:$AE$2,0)),$O72),"-")</f>
        <v>-</v>
      </c>
      <c r="AB72" s="99" t="str">
        <f>IFERROR(ROUND(INDEX(F_Inputs!$A$2:$AE$92, MATCH(F_Inputs_Formatted!$B72&amp;F_Inputs_Formatted!$H72,F_Inputs!$AE$2:$AE$92,0),MATCH(F_Inputs_Formatted!AB$4,F_Inputs!$A$2:$AE$2,0)),$O72),"-")</f>
        <v>-</v>
      </c>
      <c r="AC72" s="99" t="str">
        <f>IFERROR(ROUND(INDEX(F_Inputs!$A$2:$AE$92, MATCH(F_Inputs_Formatted!$B72&amp;F_Inputs_Formatted!$H72,F_Inputs!$AE$2:$AE$92,0),MATCH(F_Inputs_Formatted!AC$4,F_Inputs!$A$2:$AE$2,0)),$O72),"-")</f>
        <v>-</v>
      </c>
      <c r="AD72" s="99" t="str">
        <f>IFERROR(ROUND(INDEX(F_Inputs!$A$2:$AE$92, MATCH(F_Inputs_Formatted!$B72&amp;F_Inputs_Formatted!$H72,F_Inputs!$AE$2:$AE$92,0),MATCH(F_Inputs_Formatted!AD$4,F_Inputs!$A$2:$AE$2,0)),$O72),"-")</f>
        <v>-</v>
      </c>
      <c r="AE72" s="99" t="str">
        <f>IFERROR(ROUND(INDEX(F_Inputs!$A$2:$AE$92, MATCH(F_Inputs_Formatted!$B72&amp;F_Inputs_Formatted!$H72,F_Inputs!$AE$2:$AE$92,0),MATCH(F_Inputs_Formatted!AE$4,F_Inputs!$A$2:$AE$2,0)),$O72),"-")</f>
        <v>-</v>
      </c>
      <c r="AF72" s="99" t="str">
        <f>IFERROR(ROUND(INDEX(F_Inputs!$A$2:$AE$92, MATCH(F_Inputs_Formatted!$B72&amp;F_Inputs_Formatted!$H72,F_Inputs!$AE$2:$AE$92,0),MATCH(F_Inputs_Formatted!AF$4,F_Inputs!$A$2:$AE$2,0)),$O72),"-")</f>
        <v>-</v>
      </c>
      <c r="AG72" s="99" t="str">
        <f>IFERROR(ROUND(INDEX(F_Inputs!$A$2:$AE$92, MATCH(F_Inputs_Formatted!$B72&amp;F_Inputs_Formatted!$H72,F_Inputs!$AE$2:$AE$92,0),MATCH(F_Inputs_Formatted!AG$4,F_Inputs!$A$2:$AE$2,0)),$O72),"-")</f>
        <v>-</v>
      </c>
      <c r="AH72" s="99" t="str">
        <f>IFERROR(ROUND(INDEX(F_Inputs!$A$2:$AE$92, MATCH(F_Inputs_Formatted!$B72&amp;F_Inputs_Formatted!$H72,F_Inputs!$AE$2:$AE$92,0),MATCH(F_Inputs_Formatted!AH$4,F_Inputs!$A$2:$AE$2,0)),$O72),"-")</f>
        <v>-</v>
      </c>
    </row>
    <row r="73" spans="1:34" s="1" customFormat="1" ht="20.25" customHeight="1" x14ac:dyDescent="1.1499999999999999">
      <c r="A73" s="9"/>
      <c r="B73" s="10" t="s">
        <v>73</v>
      </c>
      <c r="C73" s="11" t="str">
        <f>_xlfn.XLOOKUP($B73,FD_Lists!$B$4:$B$25,FD_Lists!C$4:C$25)</f>
        <v>Anglian Water</v>
      </c>
      <c r="D73" s="11" t="str">
        <f>_xlfn.XLOOKUP($B73,FD_Lists!$B$4:$B$25,FD_Lists!D$4:D$25)</f>
        <v>England</v>
      </c>
      <c r="E73" s="11" t="str">
        <f>_xlfn.XLOOKUP($B73,FD_Lists!$B$4:$B$25,FD_Lists!E$4:E$25)</f>
        <v>Company</v>
      </c>
      <c r="F73" s="11" t="str">
        <f>_xlfn.XLOOKUP($B73,FD_Lists!$B$4:$B$25,FD_Lists!F$4:F$25)</f>
        <v>WaSC</v>
      </c>
      <c r="G73" s="14" t="s">
        <v>109</v>
      </c>
      <c r="H73" s="13" t="s">
        <v>85</v>
      </c>
      <c r="I73" s="13" t="str">
        <f t="shared" si="3"/>
        <v>ANHOUT5_10_B_PR24</v>
      </c>
      <c r="J73" s="13" t="str">
        <f>VLOOKUP(H73, FD_Lists!$D$78:$I$110, 2, FALSE)</f>
        <v>Totex</v>
      </c>
      <c r="K73" s="13" t="str">
        <f>VLOOKUP(H73, FD_Lists!$D$78:$I$110, 3, FALSE)</f>
        <v>Company view (DD)</v>
      </c>
      <c r="L73" s="13" t="s">
        <v>119</v>
      </c>
      <c r="M73" s="14" t="str">
        <f>VLOOKUP($H73, FD_Lists!$D$78:$I$110, 4, FALSE)</f>
        <v>Total number of storm overflows</v>
      </c>
      <c r="N73" s="14" t="str">
        <f>VLOOKUP($H73, FD_Lists!$D$78:$I$110, 5, FALSE)</f>
        <v>Number</v>
      </c>
      <c r="O73" s="14">
        <f>VLOOKUP($H73, FD_Lists!$D$78:$I$110, 6, FALSE)</f>
        <v>0</v>
      </c>
      <c r="P73" s="99" t="str">
        <f>IFERROR(ROUND(INDEX(F_Inputs!$A$2:$AE$92, MATCH(F_Inputs_Formatted!$B73&amp;F_Inputs_Formatted!$H73,F_Inputs!$AE$2:$AE$92,0),MATCH(F_Inputs_Formatted!P$4,F_Inputs!$A$2:$AE$2,0)),$O73),"-")</f>
        <v>-</v>
      </c>
      <c r="Q73" s="99" t="str">
        <f>IFERROR(ROUND(INDEX(F_Inputs!$A$2:$AE$92, MATCH(F_Inputs_Formatted!$B73&amp;F_Inputs_Formatted!$H73,F_Inputs!$AE$2:$AE$92,0),MATCH(F_Inputs_Formatted!Q$4,F_Inputs!$A$2:$AE$2,0)),$O73),"-")</f>
        <v>-</v>
      </c>
      <c r="R73" s="99" t="str">
        <f>IFERROR(ROUND(INDEX(F_Inputs!$A$2:$AE$92, MATCH(F_Inputs_Formatted!$B73&amp;F_Inputs_Formatted!$H73,F_Inputs!$AE$2:$AE$92,0),MATCH(F_Inputs_Formatted!R$4,F_Inputs!$A$2:$AE$2,0)),$O73),"-")</f>
        <v>-</v>
      </c>
      <c r="S73" s="99" t="str">
        <f>IFERROR(ROUND(INDEX(F_Inputs!$A$2:$AE$92, MATCH(F_Inputs_Formatted!$B73&amp;F_Inputs_Formatted!$H73,F_Inputs!$AE$2:$AE$92,0),MATCH(F_Inputs_Formatted!S$4,F_Inputs!$A$2:$AE$2,0)),$O73),"-")</f>
        <v>-</v>
      </c>
      <c r="T73" s="99" t="str">
        <f>IFERROR(ROUND(INDEX(F_Inputs!$A$2:$AE$92, MATCH(F_Inputs_Formatted!$B73&amp;F_Inputs_Formatted!$H73,F_Inputs!$AE$2:$AE$92,0),MATCH(F_Inputs_Formatted!T$4,F_Inputs!$A$2:$AE$2,0)),$O73),"-")</f>
        <v>-</v>
      </c>
      <c r="U73" s="99" t="str">
        <f>IFERROR(ROUND(INDEX(F_Inputs!$A$2:$AE$92, MATCH(F_Inputs_Formatted!$B73&amp;F_Inputs_Formatted!$H73,F_Inputs!$AE$2:$AE$92,0),MATCH(F_Inputs_Formatted!U$4,F_Inputs!$A$2:$AE$2,0)),$O73),"-")</f>
        <v>-</v>
      </c>
      <c r="V73" s="99" t="str">
        <f>IFERROR(ROUND(INDEX(F_Inputs!$A$2:$AE$92, MATCH(F_Inputs_Formatted!$B73&amp;F_Inputs_Formatted!$H73,F_Inputs!$AE$2:$AE$92,0),MATCH(F_Inputs_Formatted!V$4,F_Inputs!$A$2:$AE$2,0)),$O73),"-")</f>
        <v>-</v>
      </c>
      <c r="W73" s="99">
        <f>IFERROR(ROUND(INDEX(F_Inputs!$A$2:$AE$92, MATCH(F_Inputs_Formatted!$B73&amp;F_Inputs_Formatted!$H73,F_Inputs!$AE$2:$AE$92,0),MATCH(F_Inputs_Formatted!W$4,F_Inputs!$A$2:$AE$2,0)),$O73),"-")</f>
        <v>1629</v>
      </c>
      <c r="X73" s="99">
        <f>IFERROR(ROUND(INDEX(F_Inputs!$A$2:$AE$92, MATCH(F_Inputs_Formatted!$B73&amp;F_Inputs_Formatted!$H73,F_Inputs!$AE$2:$AE$92,0),MATCH(F_Inputs_Formatted!X$4,F_Inputs!$A$2:$AE$2,0)),$O73),"-")</f>
        <v>1646</v>
      </c>
      <c r="Y73" s="99">
        <f>IFERROR(ROUND(INDEX(F_Inputs!$A$2:$AE$92, MATCH(F_Inputs_Formatted!$B73&amp;F_Inputs_Formatted!$H73,F_Inputs!$AE$2:$AE$92,0),MATCH(F_Inputs_Formatted!Y$4,F_Inputs!$A$2:$AE$2,0)),$O73),"-")</f>
        <v>1617</v>
      </c>
      <c r="Z73" s="99">
        <f>IFERROR(ROUND(INDEX(F_Inputs!$A$2:$AE$92, MATCH(F_Inputs_Formatted!$B73&amp;F_Inputs_Formatted!$H73,F_Inputs!$AE$2:$AE$92,0),MATCH(F_Inputs_Formatted!Z$4,F_Inputs!$A$2:$AE$2,0)),$O73),"-")</f>
        <v>1622</v>
      </c>
      <c r="AA73" s="99">
        <f>IFERROR(ROUND(INDEX(F_Inputs!$A$2:$AE$92, MATCH(F_Inputs_Formatted!$B73&amp;F_Inputs_Formatted!$H73,F_Inputs!$AE$2:$AE$92,0),MATCH(F_Inputs_Formatted!AA$4,F_Inputs!$A$2:$AE$2,0)),$O73),"-")</f>
        <v>1566</v>
      </c>
      <c r="AB73" s="99">
        <f>IFERROR(ROUND(INDEX(F_Inputs!$A$2:$AE$92, MATCH(F_Inputs_Formatted!$B73&amp;F_Inputs_Formatted!$H73,F_Inputs!$AE$2:$AE$92,0),MATCH(F_Inputs_Formatted!AB$4,F_Inputs!$A$2:$AE$2,0)),$O73),"-")</f>
        <v>1476</v>
      </c>
      <c r="AC73" s="99">
        <f>IFERROR(ROUND(INDEX(F_Inputs!$A$2:$AE$92, MATCH(F_Inputs_Formatted!$B73&amp;F_Inputs_Formatted!$H73,F_Inputs!$AE$2:$AE$92,0),MATCH(F_Inputs_Formatted!AC$4,F_Inputs!$A$2:$AE$2,0)),$O73),"-")</f>
        <v>1476</v>
      </c>
      <c r="AD73" s="99">
        <f>IFERROR(ROUND(INDEX(F_Inputs!$A$2:$AE$92, MATCH(F_Inputs_Formatted!$B73&amp;F_Inputs_Formatted!$H73,F_Inputs!$AE$2:$AE$92,0),MATCH(F_Inputs_Formatted!AD$4,F_Inputs!$A$2:$AE$2,0)),$O73),"-")</f>
        <v>1566</v>
      </c>
      <c r="AE73" s="99">
        <f>IFERROR(ROUND(INDEX(F_Inputs!$A$2:$AE$92, MATCH(F_Inputs_Formatted!$B73&amp;F_Inputs_Formatted!$H73,F_Inputs!$AE$2:$AE$92,0),MATCH(F_Inputs_Formatted!AE$4,F_Inputs!$A$2:$AE$2,0)),$O73),"-")</f>
        <v>1566</v>
      </c>
      <c r="AF73" s="99">
        <f>IFERROR(ROUND(INDEX(F_Inputs!$A$2:$AE$92, MATCH(F_Inputs_Formatted!$B73&amp;F_Inputs_Formatted!$H73,F_Inputs!$AE$2:$AE$92,0),MATCH(F_Inputs_Formatted!AF$4,F_Inputs!$A$2:$AE$2,0)),$O73),"-")</f>
        <v>1566</v>
      </c>
      <c r="AG73" s="99">
        <f>IFERROR(ROUND(INDEX(F_Inputs!$A$2:$AE$92, MATCH(F_Inputs_Formatted!$B73&amp;F_Inputs_Formatted!$H73,F_Inputs!$AE$2:$AE$92,0),MATCH(F_Inputs_Formatted!AG$4,F_Inputs!$A$2:$AE$2,0)),$O73),"-")</f>
        <v>1566</v>
      </c>
      <c r="AH73" s="99">
        <f>IFERROR(ROUND(INDEX(F_Inputs!$A$2:$AE$92, MATCH(F_Inputs_Formatted!$B73&amp;F_Inputs_Formatted!$H73,F_Inputs!$AE$2:$AE$92,0),MATCH(F_Inputs_Formatted!AH$4,F_Inputs!$A$2:$AE$2,0)),$O73),"-")</f>
        <v>1566</v>
      </c>
    </row>
    <row r="74" spans="1:34" s="1" customFormat="1" ht="20.25" customHeight="1" x14ac:dyDescent="1.1499999999999999">
      <c r="A74" s="9"/>
      <c r="B74" s="11" t="s">
        <v>94</v>
      </c>
      <c r="C74" s="11" t="str">
        <f>_xlfn.XLOOKUP($B74,FD_Lists!$B$4:$B$25,FD_Lists!C$4:C$25)</f>
        <v>Dŵr Cymru</v>
      </c>
      <c r="D74" s="11" t="str">
        <f>_xlfn.XLOOKUP($B74,FD_Lists!$B$4:$B$25,FD_Lists!D$4:D$25)</f>
        <v>Wales</v>
      </c>
      <c r="E74" s="11" t="str">
        <f>_xlfn.XLOOKUP($B74,FD_Lists!$B$4:$B$25,FD_Lists!E$4:E$25)</f>
        <v>Company</v>
      </c>
      <c r="F74" s="11" t="str">
        <f>_xlfn.XLOOKUP($B74,FD_Lists!$B$4:$B$25,FD_Lists!F$4:F$25)</f>
        <v>WaSC</v>
      </c>
      <c r="G74" s="14" t="s">
        <v>109</v>
      </c>
      <c r="H74" s="13" t="s">
        <v>85</v>
      </c>
      <c r="I74" s="13" t="str">
        <f t="shared" si="3"/>
        <v>WSHOUT5_10_B_PR24</v>
      </c>
      <c r="J74" s="13" t="str">
        <f>VLOOKUP(H74, FD_Lists!$D$78:$I$110, 2, FALSE)</f>
        <v>Totex</v>
      </c>
      <c r="K74" s="13" t="str">
        <f>VLOOKUP(H74, FD_Lists!$D$78:$I$110, 3, FALSE)</f>
        <v>Company view (DD)</v>
      </c>
      <c r="L74" s="13" t="s">
        <v>119</v>
      </c>
      <c r="M74" s="14" t="str">
        <f>VLOOKUP($H74, FD_Lists!$D$78:$I$110, 4, FALSE)</f>
        <v>Total number of storm overflows</v>
      </c>
      <c r="N74" s="14" t="str">
        <f>VLOOKUP($H74, FD_Lists!$D$78:$I$110, 5, FALSE)</f>
        <v>Number</v>
      </c>
      <c r="O74" s="14">
        <f>VLOOKUP($H74, FD_Lists!$D$78:$I$110, 6, FALSE)</f>
        <v>0</v>
      </c>
      <c r="P74" s="99" t="str">
        <f>IFERROR(ROUND(INDEX(F_Inputs!$A$2:$AE$92, MATCH(F_Inputs_Formatted!$B74&amp;F_Inputs_Formatted!$H74,F_Inputs!$AE$2:$AE$92,0),MATCH(F_Inputs_Formatted!P$4,F_Inputs!$A$2:$AE$2,0)),$O74),"-")</f>
        <v>-</v>
      </c>
      <c r="Q74" s="99" t="str">
        <f>IFERROR(ROUND(INDEX(F_Inputs!$A$2:$AE$92, MATCH(F_Inputs_Formatted!$B74&amp;F_Inputs_Formatted!$H74,F_Inputs!$AE$2:$AE$92,0),MATCH(F_Inputs_Formatted!Q$4,F_Inputs!$A$2:$AE$2,0)),$O74),"-")</f>
        <v>-</v>
      </c>
      <c r="R74" s="99" t="str">
        <f>IFERROR(ROUND(INDEX(F_Inputs!$A$2:$AE$92, MATCH(F_Inputs_Formatted!$B74&amp;F_Inputs_Formatted!$H74,F_Inputs!$AE$2:$AE$92,0),MATCH(F_Inputs_Formatted!R$4,F_Inputs!$A$2:$AE$2,0)),$O74),"-")</f>
        <v>-</v>
      </c>
      <c r="S74" s="99" t="str">
        <f>IFERROR(ROUND(INDEX(F_Inputs!$A$2:$AE$92, MATCH(F_Inputs_Formatted!$B74&amp;F_Inputs_Formatted!$H74,F_Inputs!$AE$2:$AE$92,0),MATCH(F_Inputs_Formatted!S$4,F_Inputs!$A$2:$AE$2,0)),$O74),"-")</f>
        <v>-</v>
      </c>
      <c r="T74" s="99" t="str">
        <f>IFERROR(ROUND(INDEX(F_Inputs!$A$2:$AE$92, MATCH(F_Inputs_Formatted!$B74&amp;F_Inputs_Formatted!$H74,F_Inputs!$AE$2:$AE$92,0),MATCH(F_Inputs_Formatted!T$4,F_Inputs!$A$2:$AE$2,0)),$O74),"-")</f>
        <v>-</v>
      </c>
      <c r="U74" s="99" t="str">
        <f>IFERROR(ROUND(INDEX(F_Inputs!$A$2:$AE$92, MATCH(F_Inputs_Formatted!$B74&amp;F_Inputs_Formatted!$H74,F_Inputs!$AE$2:$AE$92,0),MATCH(F_Inputs_Formatted!U$4,F_Inputs!$A$2:$AE$2,0)),$O74),"-")</f>
        <v>-</v>
      </c>
      <c r="V74" s="99">
        <f>IFERROR(ROUND(INDEX(F_Inputs!$A$2:$AE$92, MATCH(F_Inputs_Formatted!$B74&amp;F_Inputs_Formatted!$H74,F_Inputs!$AE$2:$AE$92,0),MATCH(F_Inputs_Formatted!V$4,F_Inputs!$A$2:$AE$2,0)),$O74),"-")</f>
        <v>1014</v>
      </c>
      <c r="W74" s="99">
        <f>IFERROR(ROUND(INDEX(F_Inputs!$A$2:$AE$92, MATCH(F_Inputs_Formatted!$B74&amp;F_Inputs_Formatted!$H74,F_Inputs!$AE$2:$AE$92,0),MATCH(F_Inputs_Formatted!W$4,F_Inputs!$A$2:$AE$2,0)),$O74),"-")</f>
        <v>1441</v>
      </c>
      <c r="X74" s="99">
        <f>IFERROR(ROUND(INDEX(F_Inputs!$A$2:$AE$92, MATCH(F_Inputs_Formatted!$B74&amp;F_Inputs_Formatted!$H74,F_Inputs!$AE$2:$AE$92,0),MATCH(F_Inputs_Formatted!X$4,F_Inputs!$A$2:$AE$2,0)),$O74),"-")</f>
        <v>1755</v>
      </c>
      <c r="Y74" s="99">
        <f>IFERROR(ROUND(INDEX(F_Inputs!$A$2:$AE$92, MATCH(F_Inputs_Formatted!$B74&amp;F_Inputs_Formatted!$H74,F_Inputs!$AE$2:$AE$92,0),MATCH(F_Inputs_Formatted!Y$4,F_Inputs!$A$2:$AE$2,0)),$O74),"-")</f>
        <v>2114</v>
      </c>
      <c r="Z74" s="99">
        <f>IFERROR(ROUND(INDEX(F_Inputs!$A$2:$AE$92, MATCH(F_Inputs_Formatted!$B74&amp;F_Inputs_Formatted!$H74,F_Inputs!$AE$2:$AE$92,0),MATCH(F_Inputs_Formatted!Z$4,F_Inputs!$A$2:$AE$2,0)),$O74),"-")</f>
        <v>2312</v>
      </c>
      <c r="AA74" s="99">
        <f>IFERROR(ROUND(INDEX(F_Inputs!$A$2:$AE$92, MATCH(F_Inputs_Formatted!$B74&amp;F_Inputs_Formatted!$H74,F_Inputs!$AE$2:$AE$92,0),MATCH(F_Inputs_Formatted!AA$4,F_Inputs!$A$2:$AE$2,0)),$O74),"-")</f>
        <v>2337</v>
      </c>
      <c r="AB74" s="99">
        <f>IFERROR(ROUND(INDEX(F_Inputs!$A$2:$AE$92, MATCH(F_Inputs_Formatted!$B74&amp;F_Inputs_Formatted!$H74,F_Inputs!$AE$2:$AE$92,0),MATCH(F_Inputs_Formatted!AB$4,F_Inputs!$A$2:$AE$2,0)),$O74),"-")</f>
        <v>2304</v>
      </c>
      <c r="AC74" s="99">
        <f>IFERROR(ROUND(INDEX(F_Inputs!$A$2:$AE$92, MATCH(F_Inputs_Formatted!$B74&amp;F_Inputs_Formatted!$H74,F_Inputs!$AE$2:$AE$92,0),MATCH(F_Inputs_Formatted!AC$4,F_Inputs!$A$2:$AE$2,0)),$O74),"-")</f>
        <v>2304</v>
      </c>
      <c r="AD74" s="99">
        <f>IFERROR(ROUND(INDEX(F_Inputs!$A$2:$AE$92, MATCH(F_Inputs_Formatted!$B74&amp;F_Inputs_Formatted!$H74,F_Inputs!$AE$2:$AE$92,0),MATCH(F_Inputs_Formatted!AD$4,F_Inputs!$A$2:$AE$2,0)),$O74),"-")</f>
        <v>2304</v>
      </c>
      <c r="AE74" s="99">
        <f>IFERROR(ROUND(INDEX(F_Inputs!$A$2:$AE$92, MATCH(F_Inputs_Formatted!$B74&amp;F_Inputs_Formatted!$H74,F_Inputs!$AE$2:$AE$92,0),MATCH(F_Inputs_Formatted!AE$4,F_Inputs!$A$2:$AE$2,0)),$O74),"-")</f>
        <v>2304</v>
      </c>
      <c r="AF74" s="99">
        <f>IFERROR(ROUND(INDEX(F_Inputs!$A$2:$AE$92, MATCH(F_Inputs_Formatted!$B74&amp;F_Inputs_Formatted!$H74,F_Inputs!$AE$2:$AE$92,0),MATCH(F_Inputs_Formatted!AF$4,F_Inputs!$A$2:$AE$2,0)),$O74),"-")</f>
        <v>2304</v>
      </c>
      <c r="AG74" s="99">
        <f>IFERROR(ROUND(INDEX(F_Inputs!$A$2:$AE$92, MATCH(F_Inputs_Formatted!$B74&amp;F_Inputs_Formatted!$H74,F_Inputs!$AE$2:$AE$92,0),MATCH(F_Inputs_Formatted!AG$4,F_Inputs!$A$2:$AE$2,0)),$O74),"-")</f>
        <v>2304</v>
      </c>
      <c r="AH74" s="99">
        <f>IFERROR(ROUND(INDEX(F_Inputs!$A$2:$AE$92, MATCH(F_Inputs_Formatted!$B74&amp;F_Inputs_Formatted!$H74,F_Inputs!$AE$2:$AE$92,0),MATCH(F_Inputs_Formatted!AH$4,F_Inputs!$A$2:$AE$2,0)),$O74),"-")</f>
        <v>2304</v>
      </c>
    </row>
    <row r="75" spans="1:34" s="1" customFormat="1" ht="20.25" customHeight="1" x14ac:dyDescent="1.1499999999999999">
      <c r="A75" s="9"/>
      <c r="B75" s="11" t="s">
        <v>95</v>
      </c>
      <c r="C75" s="11" t="str">
        <f>_xlfn.XLOOKUP($B75,FD_Lists!$B$4:$B$25,FD_Lists!C$4:C$25)</f>
        <v>Hafren Dyfrdwy</v>
      </c>
      <c r="D75" s="11" t="str">
        <f>_xlfn.XLOOKUP($B75,FD_Lists!$B$4:$B$25,FD_Lists!D$4:D$25)</f>
        <v>Wales</v>
      </c>
      <c r="E75" s="11" t="str">
        <f>_xlfn.XLOOKUP($B75,FD_Lists!$B$4:$B$25,FD_Lists!E$4:E$25)</f>
        <v>Company</v>
      </c>
      <c r="F75" s="11" t="str">
        <f>_xlfn.XLOOKUP($B75,FD_Lists!$B$4:$B$25,FD_Lists!F$4:F$25)</f>
        <v>WaSC</v>
      </c>
      <c r="G75" s="14" t="s">
        <v>109</v>
      </c>
      <c r="H75" s="13" t="s">
        <v>85</v>
      </c>
      <c r="I75" s="13" t="str">
        <f t="shared" si="3"/>
        <v>HDDOUT5_10_B_PR24</v>
      </c>
      <c r="J75" s="13" t="str">
        <f>VLOOKUP(H75, FD_Lists!$D$78:$I$110, 2, FALSE)</f>
        <v>Totex</v>
      </c>
      <c r="K75" s="13" t="str">
        <f>VLOOKUP(H75, FD_Lists!$D$78:$I$110, 3, FALSE)</f>
        <v>Company view (DD)</v>
      </c>
      <c r="L75" s="13" t="s">
        <v>119</v>
      </c>
      <c r="M75" s="14" t="str">
        <f>VLOOKUP($H75, FD_Lists!$D$78:$I$110, 4, FALSE)</f>
        <v>Total number of storm overflows</v>
      </c>
      <c r="N75" s="14" t="str">
        <f>VLOOKUP($H75, FD_Lists!$D$78:$I$110, 5, FALSE)</f>
        <v>Number</v>
      </c>
      <c r="O75" s="14">
        <f>VLOOKUP($H75, FD_Lists!$D$78:$I$110, 6, FALSE)</f>
        <v>0</v>
      </c>
      <c r="P75" s="99" t="str">
        <f>IFERROR(ROUND(INDEX(F_Inputs!$A$2:$AE$92, MATCH(F_Inputs_Formatted!$B75&amp;F_Inputs_Formatted!$H75,F_Inputs!$AE$2:$AE$92,0),MATCH(F_Inputs_Formatted!P$4,F_Inputs!$A$2:$AE$2,0)),$O75),"-")</f>
        <v>-</v>
      </c>
      <c r="Q75" s="99" t="str">
        <f>IFERROR(ROUND(INDEX(F_Inputs!$A$2:$AE$92, MATCH(F_Inputs_Formatted!$B75&amp;F_Inputs_Formatted!$H75,F_Inputs!$AE$2:$AE$92,0),MATCH(F_Inputs_Formatted!Q$4,F_Inputs!$A$2:$AE$2,0)),$O75),"-")</f>
        <v>-</v>
      </c>
      <c r="R75" s="99" t="str">
        <f>IFERROR(ROUND(INDEX(F_Inputs!$A$2:$AE$92, MATCH(F_Inputs_Formatted!$B75&amp;F_Inputs_Formatted!$H75,F_Inputs!$AE$2:$AE$92,0),MATCH(F_Inputs_Formatted!R$4,F_Inputs!$A$2:$AE$2,0)),$O75),"-")</f>
        <v>-</v>
      </c>
      <c r="S75" s="99" t="str">
        <f>IFERROR(ROUND(INDEX(F_Inputs!$A$2:$AE$92, MATCH(F_Inputs_Formatted!$B75&amp;F_Inputs_Formatted!$H75,F_Inputs!$AE$2:$AE$92,0),MATCH(F_Inputs_Formatted!S$4,F_Inputs!$A$2:$AE$2,0)),$O75),"-")</f>
        <v>-</v>
      </c>
      <c r="T75" s="99" t="str">
        <f>IFERROR(ROUND(INDEX(F_Inputs!$A$2:$AE$92, MATCH(F_Inputs_Formatted!$B75&amp;F_Inputs_Formatted!$H75,F_Inputs!$AE$2:$AE$92,0),MATCH(F_Inputs_Formatted!T$4,F_Inputs!$A$2:$AE$2,0)),$O75),"-")</f>
        <v>-</v>
      </c>
      <c r="U75" s="99" t="str">
        <f>IFERROR(ROUND(INDEX(F_Inputs!$A$2:$AE$92, MATCH(F_Inputs_Formatted!$B75&amp;F_Inputs_Formatted!$H75,F_Inputs!$AE$2:$AE$92,0),MATCH(F_Inputs_Formatted!U$4,F_Inputs!$A$2:$AE$2,0)),$O75),"-")</f>
        <v>-</v>
      </c>
      <c r="V75" s="99" t="str">
        <f>IFERROR(ROUND(INDEX(F_Inputs!$A$2:$AE$92, MATCH(F_Inputs_Formatted!$B75&amp;F_Inputs_Formatted!$H75,F_Inputs!$AE$2:$AE$92,0),MATCH(F_Inputs_Formatted!V$4,F_Inputs!$A$2:$AE$2,0)),$O75),"-")</f>
        <v>-</v>
      </c>
      <c r="W75" s="99" t="str">
        <f>IFERROR(ROUND(INDEX(F_Inputs!$A$2:$AE$92, MATCH(F_Inputs_Formatted!$B75&amp;F_Inputs_Formatted!$H75,F_Inputs!$AE$2:$AE$92,0),MATCH(F_Inputs_Formatted!W$4,F_Inputs!$A$2:$AE$2,0)),$O75),"-")</f>
        <v>-</v>
      </c>
      <c r="X75" s="99" t="str">
        <f>IFERROR(ROUND(INDEX(F_Inputs!$A$2:$AE$92, MATCH(F_Inputs_Formatted!$B75&amp;F_Inputs_Formatted!$H75,F_Inputs!$AE$2:$AE$92,0),MATCH(F_Inputs_Formatted!X$4,F_Inputs!$A$2:$AE$2,0)),$O75),"-")</f>
        <v>-</v>
      </c>
      <c r="Y75" s="99">
        <f>IFERROR(ROUND(INDEX(F_Inputs!$A$2:$AE$92, MATCH(F_Inputs_Formatted!$B75&amp;F_Inputs_Formatted!$H75,F_Inputs!$AE$2:$AE$92,0),MATCH(F_Inputs_Formatted!Y$4,F_Inputs!$A$2:$AE$2,0)),$O75),"-")</f>
        <v>53</v>
      </c>
      <c r="Z75" s="99">
        <f>IFERROR(ROUND(INDEX(F_Inputs!$A$2:$AE$92, MATCH(F_Inputs_Formatted!$B75&amp;F_Inputs_Formatted!$H75,F_Inputs!$AE$2:$AE$92,0),MATCH(F_Inputs_Formatted!Z$4,F_Inputs!$A$2:$AE$2,0)),$O75),"-")</f>
        <v>54</v>
      </c>
      <c r="AA75" s="99">
        <f>IFERROR(ROUND(INDEX(F_Inputs!$A$2:$AE$92, MATCH(F_Inputs_Formatted!$B75&amp;F_Inputs_Formatted!$H75,F_Inputs!$AE$2:$AE$92,0),MATCH(F_Inputs_Formatted!AA$4,F_Inputs!$A$2:$AE$2,0)),$O75),"-")</f>
        <v>52</v>
      </c>
      <c r="AB75" s="99">
        <f>IFERROR(ROUND(INDEX(F_Inputs!$A$2:$AE$92, MATCH(F_Inputs_Formatted!$B75&amp;F_Inputs_Formatted!$H75,F_Inputs!$AE$2:$AE$92,0),MATCH(F_Inputs_Formatted!AB$4,F_Inputs!$A$2:$AE$2,0)),$O75),"-")</f>
        <v>54</v>
      </c>
      <c r="AC75" s="99">
        <f>IFERROR(ROUND(INDEX(F_Inputs!$A$2:$AE$92, MATCH(F_Inputs_Formatted!$B75&amp;F_Inputs_Formatted!$H75,F_Inputs!$AE$2:$AE$92,0),MATCH(F_Inputs_Formatted!AC$4,F_Inputs!$A$2:$AE$2,0)),$O75),"-")</f>
        <v>54</v>
      </c>
      <c r="AD75" s="99">
        <f>IFERROR(ROUND(INDEX(F_Inputs!$A$2:$AE$92, MATCH(F_Inputs_Formatted!$B75&amp;F_Inputs_Formatted!$H75,F_Inputs!$AE$2:$AE$92,0),MATCH(F_Inputs_Formatted!AD$4,F_Inputs!$A$2:$AE$2,0)),$O75),"-")</f>
        <v>54</v>
      </c>
      <c r="AE75" s="99">
        <f>IFERROR(ROUND(INDEX(F_Inputs!$A$2:$AE$92, MATCH(F_Inputs_Formatted!$B75&amp;F_Inputs_Formatted!$H75,F_Inputs!$AE$2:$AE$92,0),MATCH(F_Inputs_Formatted!AE$4,F_Inputs!$A$2:$AE$2,0)),$O75),"-")</f>
        <v>54</v>
      </c>
      <c r="AF75" s="99">
        <f>IFERROR(ROUND(INDEX(F_Inputs!$A$2:$AE$92, MATCH(F_Inputs_Formatted!$B75&amp;F_Inputs_Formatted!$H75,F_Inputs!$AE$2:$AE$92,0),MATCH(F_Inputs_Formatted!AF$4,F_Inputs!$A$2:$AE$2,0)),$O75),"-")</f>
        <v>54</v>
      </c>
      <c r="AG75" s="99">
        <f>IFERROR(ROUND(INDEX(F_Inputs!$A$2:$AE$92, MATCH(F_Inputs_Formatted!$B75&amp;F_Inputs_Formatted!$H75,F_Inputs!$AE$2:$AE$92,0),MATCH(F_Inputs_Formatted!AG$4,F_Inputs!$A$2:$AE$2,0)),$O75),"-")</f>
        <v>54</v>
      </c>
      <c r="AH75" s="99">
        <f>IFERROR(ROUND(INDEX(F_Inputs!$A$2:$AE$92, MATCH(F_Inputs_Formatted!$B75&amp;F_Inputs_Formatted!$H75,F_Inputs!$AE$2:$AE$92,0),MATCH(F_Inputs_Formatted!AH$4,F_Inputs!$A$2:$AE$2,0)),$O75),"-")</f>
        <v>54</v>
      </c>
    </row>
    <row r="76" spans="1:34" s="1" customFormat="1" ht="20.25" customHeight="1" x14ac:dyDescent="1.1499999999999999">
      <c r="A76" s="9"/>
      <c r="B76" s="11" t="s">
        <v>96</v>
      </c>
      <c r="C76" s="11" t="str">
        <f>_xlfn.XLOOKUP($B76,FD_Lists!$B$4:$B$25,FD_Lists!C$4:C$25)</f>
        <v>Northumbrian Water</v>
      </c>
      <c r="D76" s="11" t="str">
        <f>_xlfn.XLOOKUP($B76,FD_Lists!$B$4:$B$25,FD_Lists!D$4:D$25)</f>
        <v>England</v>
      </c>
      <c r="E76" s="11" t="str">
        <f>_xlfn.XLOOKUP($B76,FD_Lists!$B$4:$B$25,FD_Lists!E$4:E$25)</f>
        <v>Company</v>
      </c>
      <c r="F76" s="11" t="str">
        <f>_xlfn.XLOOKUP($B76,FD_Lists!$B$4:$B$25,FD_Lists!F$4:F$25)</f>
        <v>WaSC</v>
      </c>
      <c r="G76" s="14" t="s">
        <v>109</v>
      </c>
      <c r="H76" s="13" t="s">
        <v>85</v>
      </c>
      <c r="I76" s="13" t="str">
        <f t="shared" si="3"/>
        <v>NESOUT5_10_B_PR24</v>
      </c>
      <c r="J76" s="13" t="str">
        <f>VLOOKUP(H76, FD_Lists!$D$78:$I$110, 2, FALSE)</f>
        <v>Totex</v>
      </c>
      <c r="K76" s="13" t="str">
        <f>VLOOKUP(H76, FD_Lists!$D$78:$I$110, 3, FALSE)</f>
        <v>Company view (DD)</v>
      </c>
      <c r="L76" s="13" t="s">
        <v>119</v>
      </c>
      <c r="M76" s="14" t="str">
        <f>VLOOKUP($H76, FD_Lists!$D$78:$I$110, 4, FALSE)</f>
        <v>Total number of storm overflows</v>
      </c>
      <c r="N76" s="14" t="str">
        <f>VLOOKUP($H76, FD_Lists!$D$78:$I$110, 5, FALSE)</f>
        <v>Number</v>
      </c>
      <c r="O76" s="14">
        <f>VLOOKUP($H76, FD_Lists!$D$78:$I$110, 6, FALSE)</f>
        <v>0</v>
      </c>
      <c r="P76" s="99" t="str">
        <f>IFERROR(ROUND(INDEX(F_Inputs!$A$2:$AE$92, MATCH(F_Inputs_Formatted!$B76&amp;F_Inputs_Formatted!$H76,F_Inputs!$AE$2:$AE$92,0),MATCH(F_Inputs_Formatted!P$4,F_Inputs!$A$2:$AE$2,0)),$O76),"-")</f>
        <v>-</v>
      </c>
      <c r="Q76" s="99" t="str">
        <f>IFERROR(ROUND(INDEX(F_Inputs!$A$2:$AE$92, MATCH(F_Inputs_Formatted!$B76&amp;F_Inputs_Formatted!$H76,F_Inputs!$AE$2:$AE$92,0),MATCH(F_Inputs_Formatted!Q$4,F_Inputs!$A$2:$AE$2,0)),$O76),"-")</f>
        <v>-</v>
      </c>
      <c r="R76" s="99" t="str">
        <f>IFERROR(ROUND(INDEX(F_Inputs!$A$2:$AE$92, MATCH(F_Inputs_Formatted!$B76&amp;F_Inputs_Formatted!$H76,F_Inputs!$AE$2:$AE$92,0),MATCH(F_Inputs_Formatted!R$4,F_Inputs!$A$2:$AE$2,0)),$O76),"-")</f>
        <v>-</v>
      </c>
      <c r="S76" s="99" t="str">
        <f>IFERROR(ROUND(INDEX(F_Inputs!$A$2:$AE$92, MATCH(F_Inputs_Formatted!$B76&amp;F_Inputs_Formatted!$H76,F_Inputs!$AE$2:$AE$92,0),MATCH(F_Inputs_Formatted!S$4,F_Inputs!$A$2:$AE$2,0)),$O76),"-")</f>
        <v>-</v>
      </c>
      <c r="T76" s="99" t="str">
        <f>IFERROR(ROUND(INDEX(F_Inputs!$A$2:$AE$92, MATCH(F_Inputs_Formatted!$B76&amp;F_Inputs_Formatted!$H76,F_Inputs!$AE$2:$AE$92,0),MATCH(F_Inputs_Formatted!T$4,F_Inputs!$A$2:$AE$2,0)),$O76),"-")</f>
        <v>-</v>
      </c>
      <c r="U76" s="99" t="str">
        <f>IFERROR(ROUND(INDEX(F_Inputs!$A$2:$AE$92, MATCH(F_Inputs_Formatted!$B76&amp;F_Inputs_Formatted!$H76,F_Inputs!$AE$2:$AE$92,0),MATCH(F_Inputs_Formatted!U$4,F_Inputs!$A$2:$AE$2,0)),$O76),"-")</f>
        <v>-</v>
      </c>
      <c r="V76" s="99" t="str">
        <f>IFERROR(ROUND(INDEX(F_Inputs!$A$2:$AE$92, MATCH(F_Inputs_Formatted!$B76&amp;F_Inputs_Formatted!$H76,F_Inputs!$AE$2:$AE$92,0),MATCH(F_Inputs_Formatted!V$4,F_Inputs!$A$2:$AE$2,0)),$O76),"-")</f>
        <v>-</v>
      </c>
      <c r="W76" s="99" t="str">
        <f>IFERROR(ROUND(INDEX(F_Inputs!$A$2:$AE$92, MATCH(F_Inputs_Formatted!$B76&amp;F_Inputs_Formatted!$H76,F_Inputs!$AE$2:$AE$92,0),MATCH(F_Inputs_Formatted!W$4,F_Inputs!$A$2:$AE$2,0)),$O76),"-")</f>
        <v>-</v>
      </c>
      <c r="X76" s="99" t="str">
        <f>IFERROR(ROUND(INDEX(F_Inputs!$A$2:$AE$92, MATCH(F_Inputs_Formatted!$B76&amp;F_Inputs_Formatted!$H76,F_Inputs!$AE$2:$AE$92,0),MATCH(F_Inputs_Formatted!X$4,F_Inputs!$A$2:$AE$2,0)),$O76),"-")</f>
        <v>-</v>
      </c>
      <c r="Y76" s="99">
        <f>IFERROR(ROUND(INDEX(F_Inputs!$A$2:$AE$92, MATCH(F_Inputs_Formatted!$B76&amp;F_Inputs_Formatted!$H76,F_Inputs!$AE$2:$AE$92,0),MATCH(F_Inputs_Formatted!Y$4,F_Inputs!$A$2:$AE$2,0)),$O76),"-")</f>
        <v>1520</v>
      </c>
      <c r="Z76" s="99">
        <f>IFERROR(ROUND(INDEX(F_Inputs!$A$2:$AE$92, MATCH(F_Inputs_Formatted!$B76&amp;F_Inputs_Formatted!$H76,F_Inputs!$AE$2:$AE$92,0),MATCH(F_Inputs_Formatted!Z$4,F_Inputs!$A$2:$AE$2,0)),$O76),"-")</f>
        <v>1567</v>
      </c>
      <c r="AA76" s="99">
        <f>IFERROR(ROUND(INDEX(F_Inputs!$A$2:$AE$92, MATCH(F_Inputs_Formatted!$B76&amp;F_Inputs_Formatted!$H76,F_Inputs!$AE$2:$AE$92,0),MATCH(F_Inputs_Formatted!AA$4,F_Inputs!$A$2:$AE$2,0)),$O76),"-")</f>
        <v>1564</v>
      </c>
      <c r="AB76" s="99">
        <f>IFERROR(ROUND(INDEX(F_Inputs!$A$2:$AE$92, MATCH(F_Inputs_Formatted!$B76&amp;F_Inputs_Formatted!$H76,F_Inputs!$AE$2:$AE$92,0),MATCH(F_Inputs_Formatted!AB$4,F_Inputs!$A$2:$AE$2,0)),$O76),"-")</f>
        <v>1565</v>
      </c>
      <c r="AC76" s="99">
        <f>IFERROR(ROUND(INDEX(F_Inputs!$A$2:$AE$92, MATCH(F_Inputs_Formatted!$B76&amp;F_Inputs_Formatted!$H76,F_Inputs!$AE$2:$AE$92,0),MATCH(F_Inputs_Formatted!AC$4,F_Inputs!$A$2:$AE$2,0)),$O76),"-")</f>
        <v>1564</v>
      </c>
      <c r="AD76" s="99">
        <f>IFERROR(ROUND(INDEX(F_Inputs!$A$2:$AE$92, MATCH(F_Inputs_Formatted!$B76&amp;F_Inputs_Formatted!$H76,F_Inputs!$AE$2:$AE$92,0),MATCH(F_Inputs_Formatted!AD$4,F_Inputs!$A$2:$AE$2,0)),$O76),"-")</f>
        <v>1564</v>
      </c>
      <c r="AE76" s="99">
        <f>IFERROR(ROUND(INDEX(F_Inputs!$A$2:$AE$92, MATCH(F_Inputs_Formatted!$B76&amp;F_Inputs_Formatted!$H76,F_Inputs!$AE$2:$AE$92,0),MATCH(F_Inputs_Formatted!AE$4,F_Inputs!$A$2:$AE$2,0)),$O76),"-")</f>
        <v>1564</v>
      </c>
      <c r="AF76" s="99">
        <f>IFERROR(ROUND(INDEX(F_Inputs!$A$2:$AE$92, MATCH(F_Inputs_Formatted!$B76&amp;F_Inputs_Formatted!$H76,F_Inputs!$AE$2:$AE$92,0),MATCH(F_Inputs_Formatted!AF$4,F_Inputs!$A$2:$AE$2,0)),$O76),"-")</f>
        <v>1564</v>
      </c>
      <c r="AG76" s="99">
        <f>IFERROR(ROUND(INDEX(F_Inputs!$A$2:$AE$92, MATCH(F_Inputs_Formatted!$B76&amp;F_Inputs_Formatted!$H76,F_Inputs!$AE$2:$AE$92,0),MATCH(F_Inputs_Formatted!AG$4,F_Inputs!$A$2:$AE$2,0)),$O76),"-")</f>
        <v>1564</v>
      </c>
      <c r="AH76" s="99">
        <f>IFERROR(ROUND(INDEX(F_Inputs!$A$2:$AE$92, MATCH(F_Inputs_Formatted!$B76&amp;F_Inputs_Formatted!$H76,F_Inputs!$AE$2:$AE$92,0),MATCH(F_Inputs_Formatted!AH$4,F_Inputs!$A$2:$AE$2,0)),$O76),"-")</f>
        <v>1564</v>
      </c>
    </row>
    <row r="77" spans="1:34" s="1" customFormat="1" ht="20.25" customHeight="1" x14ac:dyDescent="1.1499999999999999">
      <c r="A77" s="9"/>
      <c r="B77" s="11" t="s">
        <v>97</v>
      </c>
      <c r="C77" s="11" t="str">
        <f>_xlfn.XLOOKUP($B77,FD_Lists!$B$4:$B$25,FD_Lists!C$4:C$25)</f>
        <v>Severn Trent Water</v>
      </c>
      <c r="D77" s="11" t="str">
        <f>_xlfn.XLOOKUP($B77,FD_Lists!$B$4:$B$25,FD_Lists!D$4:D$25)</f>
        <v>England</v>
      </c>
      <c r="E77" s="11" t="str">
        <f>_xlfn.XLOOKUP($B77,FD_Lists!$B$4:$B$25,FD_Lists!E$4:E$25)</f>
        <v>Company</v>
      </c>
      <c r="F77" s="11" t="str">
        <f>_xlfn.XLOOKUP($B77,FD_Lists!$B$4:$B$25,FD_Lists!F$4:F$25)</f>
        <v>WaSC</v>
      </c>
      <c r="G77" s="14" t="s">
        <v>109</v>
      </c>
      <c r="H77" s="13" t="s">
        <v>85</v>
      </c>
      <c r="I77" s="13" t="str">
        <f t="shared" si="3"/>
        <v>SVEOUT5_10_B_PR24</v>
      </c>
      <c r="J77" s="13" t="str">
        <f>VLOOKUP(H77, FD_Lists!$D$78:$I$110, 2, FALSE)</f>
        <v>Totex</v>
      </c>
      <c r="K77" s="13" t="str">
        <f>VLOOKUP(H77, FD_Lists!$D$78:$I$110, 3, FALSE)</f>
        <v>Company view (DD)</v>
      </c>
      <c r="L77" s="13" t="s">
        <v>119</v>
      </c>
      <c r="M77" s="14" t="str">
        <f>VLOOKUP($H77, FD_Lists!$D$78:$I$110, 4, FALSE)</f>
        <v>Total number of storm overflows</v>
      </c>
      <c r="N77" s="14" t="str">
        <f>VLOOKUP($H77, FD_Lists!$D$78:$I$110, 5, FALSE)</f>
        <v>Number</v>
      </c>
      <c r="O77" s="14">
        <f>VLOOKUP($H77, FD_Lists!$D$78:$I$110, 6, FALSE)</f>
        <v>0</v>
      </c>
      <c r="P77" s="99" t="str">
        <f>IFERROR(ROUND(INDEX(F_Inputs!$A$2:$AE$92, MATCH(F_Inputs_Formatted!$B77&amp;F_Inputs_Formatted!$H77,F_Inputs!$AE$2:$AE$92,0),MATCH(F_Inputs_Formatted!P$4,F_Inputs!$A$2:$AE$2,0)),$O77),"-")</f>
        <v>-</v>
      </c>
      <c r="Q77" s="99" t="str">
        <f>IFERROR(ROUND(INDEX(F_Inputs!$A$2:$AE$92, MATCH(F_Inputs_Formatted!$B77&amp;F_Inputs_Formatted!$H77,F_Inputs!$AE$2:$AE$92,0),MATCH(F_Inputs_Formatted!Q$4,F_Inputs!$A$2:$AE$2,0)),$O77),"-")</f>
        <v>-</v>
      </c>
      <c r="R77" s="99" t="str">
        <f>IFERROR(ROUND(INDEX(F_Inputs!$A$2:$AE$92, MATCH(F_Inputs_Formatted!$B77&amp;F_Inputs_Formatted!$H77,F_Inputs!$AE$2:$AE$92,0),MATCH(F_Inputs_Formatted!R$4,F_Inputs!$A$2:$AE$2,0)),$O77),"-")</f>
        <v>-</v>
      </c>
      <c r="S77" s="99" t="str">
        <f>IFERROR(ROUND(INDEX(F_Inputs!$A$2:$AE$92, MATCH(F_Inputs_Formatted!$B77&amp;F_Inputs_Formatted!$H77,F_Inputs!$AE$2:$AE$92,0),MATCH(F_Inputs_Formatted!S$4,F_Inputs!$A$2:$AE$2,0)),$O77),"-")</f>
        <v>-</v>
      </c>
      <c r="T77" s="99" t="str">
        <f>IFERROR(ROUND(INDEX(F_Inputs!$A$2:$AE$92, MATCH(F_Inputs_Formatted!$B77&amp;F_Inputs_Formatted!$H77,F_Inputs!$AE$2:$AE$92,0),MATCH(F_Inputs_Formatted!T$4,F_Inputs!$A$2:$AE$2,0)),$O77),"-")</f>
        <v>-</v>
      </c>
      <c r="U77" s="99">
        <f>IFERROR(ROUND(INDEX(F_Inputs!$A$2:$AE$92, MATCH(F_Inputs_Formatted!$B77&amp;F_Inputs_Formatted!$H77,F_Inputs!$AE$2:$AE$92,0),MATCH(F_Inputs_Formatted!U$4,F_Inputs!$A$2:$AE$2,0)),$O77),"-")</f>
        <v>2925</v>
      </c>
      <c r="V77" s="99">
        <f>IFERROR(ROUND(INDEX(F_Inputs!$A$2:$AE$92, MATCH(F_Inputs_Formatted!$B77&amp;F_Inputs_Formatted!$H77,F_Inputs!$AE$2:$AE$92,0),MATCH(F_Inputs_Formatted!V$4,F_Inputs!$A$2:$AE$2,0)),$O77),"-")</f>
        <v>3291</v>
      </c>
      <c r="W77" s="99">
        <f>IFERROR(ROUND(INDEX(F_Inputs!$A$2:$AE$92, MATCH(F_Inputs_Formatted!$B77&amp;F_Inputs_Formatted!$H77,F_Inputs!$AE$2:$AE$92,0),MATCH(F_Inputs_Formatted!W$4,F_Inputs!$A$2:$AE$2,0)),$O77),"-")</f>
        <v>3203</v>
      </c>
      <c r="X77" s="99">
        <f>IFERROR(ROUND(INDEX(F_Inputs!$A$2:$AE$92, MATCH(F_Inputs_Formatted!$B77&amp;F_Inputs_Formatted!$H77,F_Inputs!$AE$2:$AE$92,0),MATCH(F_Inputs_Formatted!X$4,F_Inputs!$A$2:$AE$2,0)),$O77),"-")</f>
        <v>2954</v>
      </c>
      <c r="Y77" s="99">
        <f>IFERROR(ROUND(INDEX(F_Inputs!$A$2:$AE$92, MATCH(F_Inputs_Formatted!$B77&amp;F_Inputs_Formatted!$H77,F_Inputs!$AE$2:$AE$92,0),MATCH(F_Inputs_Formatted!Y$4,F_Inputs!$A$2:$AE$2,0)),$O77),"-")</f>
        <v>2961</v>
      </c>
      <c r="Z77" s="99">
        <f>IFERROR(ROUND(INDEX(F_Inputs!$A$2:$AE$92, MATCH(F_Inputs_Formatted!$B77&amp;F_Inputs_Formatted!$H77,F_Inputs!$AE$2:$AE$92,0),MATCH(F_Inputs_Formatted!Z$4,F_Inputs!$A$2:$AE$2,0)),$O77),"-")</f>
        <v>2658</v>
      </c>
      <c r="AA77" s="99">
        <f>IFERROR(ROUND(INDEX(F_Inputs!$A$2:$AE$92, MATCH(F_Inputs_Formatted!$B77&amp;F_Inputs_Formatted!$H77,F_Inputs!$AE$2:$AE$92,0),MATCH(F_Inputs_Formatted!AA$4,F_Inputs!$A$2:$AE$2,0)),$O77),"-")</f>
        <v>2438</v>
      </c>
      <c r="AB77" s="99">
        <f>IFERROR(ROUND(INDEX(F_Inputs!$A$2:$AE$92, MATCH(F_Inputs_Formatted!$B77&amp;F_Inputs_Formatted!$H77,F_Inputs!$AE$2:$AE$92,0),MATCH(F_Inputs_Formatted!AB$4,F_Inputs!$A$2:$AE$2,0)),$O77),"-")</f>
        <v>2421</v>
      </c>
      <c r="AC77" s="99">
        <f>IFERROR(ROUND(INDEX(F_Inputs!$A$2:$AE$92, MATCH(F_Inputs_Formatted!$B77&amp;F_Inputs_Formatted!$H77,F_Inputs!$AE$2:$AE$92,0),MATCH(F_Inputs_Formatted!AC$4,F_Inputs!$A$2:$AE$2,0)),$O77),"-")</f>
        <v>2401</v>
      </c>
      <c r="AD77" s="99">
        <f>IFERROR(ROUND(INDEX(F_Inputs!$A$2:$AE$92, MATCH(F_Inputs_Formatted!$B77&amp;F_Inputs_Formatted!$H77,F_Inputs!$AE$2:$AE$92,0),MATCH(F_Inputs_Formatted!AD$4,F_Inputs!$A$2:$AE$2,0)),$O77),"-")</f>
        <v>2394</v>
      </c>
      <c r="AE77" s="99">
        <f>IFERROR(ROUND(INDEX(F_Inputs!$A$2:$AE$92, MATCH(F_Inputs_Formatted!$B77&amp;F_Inputs_Formatted!$H77,F_Inputs!$AE$2:$AE$92,0),MATCH(F_Inputs_Formatted!AE$4,F_Inputs!$A$2:$AE$2,0)),$O77),"-")</f>
        <v>2387</v>
      </c>
      <c r="AF77" s="99">
        <f>IFERROR(ROUND(INDEX(F_Inputs!$A$2:$AE$92, MATCH(F_Inputs_Formatted!$B77&amp;F_Inputs_Formatted!$H77,F_Inputs!$AE$2:$AE$92,0),MATCH(F_Inputs_Formatted!AF$4,F_Inputs!$A$2:$AE$2,0)),$O77),"-")</f>
        <v>2380</v>
      </c>
      <c r="AG77" s="99">
        <f>IFERROR(ROUND(INDEX(F_Inputs!$A$2:$AE$92, MATCH(F_Inputs_Formatted!$B77&amp;F_Inputs_Formatted!$H77,F_Inputs!$AE$2:$AE$92,0),MATCH(F_Inputs_Formatted!AG$4,F_Inputs!$A$2:$AE$2,0)),$O77),"-")</f>
        <v>2373</v>
      </c>
      <c r="AH77" s="99">
        <f>IFERROR(ROUND(INDEX(F_Inputs!$A$2:$AE$92, MATCH(F_Inputs_Formatted!$B77&amp;F_Inputs_Formatted!$H77,F_Inputs!$AE$2:$AE$92,0),MATCH(F_Inputs_Formatted!AH$4,F_Inputs!$A$2:$AE$2,0)),$O77),"-")</f>
        <v>2366</v>
      </c>
    </row>
    <row r="78" spans="1:34" s="1" customFormat="1" ht="20.25" customHeight="1" x14ac:dyDescent="1.1499999999999999">
      <c r="A78" s="9"/>
      <c r="B78" s="11" t="s">
        <v>99</v>
      </c>
      <c r="C78" s="11" t="str">
        <f>_xlfn.XLOOKUP($B78,FD_Lists!$B$4:$B$25,FD_Lists!C$4:C$25)</f>
        <v>Southern Water</v>
      </c>
      <c r="D78" s="11" t="str">
        <f>_xlfn.XLOOKUP($B78,FD_Lists!$B$4:$B$25,FD_Lists!D$4:D$25)</f>
        <v>England</v>
      </c>
      <c r="E78" s="11" t="str">
        <f>_xlfn.XLOOKUP($B78,FD_Lists!$B$4:$B$25,FD_Lists!E$4:E$25)</f>
        <v>Company</v>
      </c>
      <c r="F78" s="11" t="str">
        <f>_xlfn.XLOOKUP($B78,FD_Lists!$B$4:$B$25,FD_Lists!F$4:F$25)</f>
        <v>WaSC</v>
      </c>
      <c r="G78" s="14" t="s">
        <v>109</v>
      </c>
      <c r="H78" s="13" t="s">
        <v>85</v>
      </c>
      <c r="I78" s="13" t="str">
        <f t="shared" si="3"/>
        <v>SRNOUT5_10_B_PR24</v>
      </c>
      <c r="J78" s="13" t="str">
        <f>VLOOKUP(H78, FD_Lists!$D$78:$I$110, 2, FALSE)</f>
        <v>Totex</v>
      </c>
      <c r="K78" s="13" t="str">
        <f>VLOOKUP(H78, FD_Lists!$D$78:$I$110, 3, FALSE)</f>
        <v>Company view (DD)</v>
      </c>
      <c r="L78" s="13" t="s">
        <v>119</v>
      </c>
      <c r="M78" s="14" t="str">
        <f>VLOOKUP($H78, FD_Lists!$D$78:$I$110, 4, FALSE)</f>
        <v>Total number of storm overflows</v>
      </c>
      <c r="N78" s="14" t="str">
        <f>VLOOKUP($H78, FD_Lists!$D$78:$I$110, 5, FALSE)</f>
        <v>Number</v>
      </c>
      <c r="O78" s="14">
        <f>VLOOKUP($H78, FD_Lists!$D$78:$I$110, 6, FALSE)</f>
        <v>0</v>
      </c>
      <c r="P78" s="99" t="str">
        <f>IFERROR(ROUND(INDEX(F_Inputs!$A$2:$AE$92, MATCH(F_Inputs_Formatted!$B78&amp;F_Inputs_Formatted!$H78,F_Inputs!$AE$2:$AE$92,0),MATCH(F_Inputs_Formatted!P$4,F_Inputs!$A$2:$AE$2,0)),$O78),"-")</f>
        <v>-</v>
      </c>
      <c r="Q78" s="99" t="str">
        <f>IFERROR(ROUND(INDEX(F_Inputs!$A$2:$AE$92, MATCH(F_Inputs_Formatted!$B78&amp;F_Inputs_Formatted!$H78,F_Inputs!$AE$2:$AE$92,0),MATCH(F_Inputs_Formatted!Q$4,F_Inputs!$A$2:$AE$2,0)),$O78),"-")</f>
        <v>-</v>
      </c>
      <c r="R78" s="99" t="str">
        <f>IFERROR(ROUND(INDEX(F_Inputs!$A$2:$AE$92, MATCH(F_Inputs_Formatted!$B78&amp;F_Inputs_Formatted!$H78,F_Inputs!$AE$2:$AE$92,0),MATCH(F_Inputs_Formatted!R$4,F_Inputs!$A$2:$AE$2,0)),$O78),"-")</f>
        <v>-</v>
      </c>
      <c r="S78" s="99" t="str">
        <f>IFERROR(ROUND(INDEX(F_Inputs!$A$2:$AE$92, MATCH(F_Inputs_Formatted!$B78&amp;F_Inputs_Formatted!$H78,F_Inputs!$AE$2:$AE$92,0),MATCH(F_Inputs_Formatted!S$4,F_Inputs!$A$2:$AE$2,0)),$O78),"-")</f>
        <v>-</v>
      </c>
      <c r="T78" s="99" t="str">
        <f>IFERROR(ROUND(INDEX(F_Inputs!$A$2:$AE$92, MATCH(F_Inputs_Formatted!$B78&amp;F_Inputs_Formatted!$H78,F_Inputs!$AE$2:$AE$92,0),MATCH(F_Inputs_Formatted!T$4,F_Inputs!$A$2:$AE$2,0)),$O78),"-")</f>
        <v>-</v>
      </c>
      <c r="U78" s="99" t="str">
        <f>IFERROR(ROUND(INDEX(F_Inputs!$A$2:$AE$92, MATCH(F_Inputs_Formatted!$B78&amp;F_Inputs_Formatted!$H78,F_Inputs!$AE$2:$AE$92,0),MATCH(F_Inputs_Formatted!U$4,F_Inputs!$A$2:$AE$2,0)),$O78),"-")</f>
        <v>-</v>
      </c>
      <c r="V78" s="99">
        <f>IFERROR(ROUND(INDEX(F_Inputs!$A$2:$AE$92, MATCH(F_Inputs_Formatted!$B78&amp;F_Inputs_Formatted!$H78,F_Inputs!$AE$2:$AE$92,0),MATCH(F_Inputs_Formatted!V$4,F_Inputs!$A$2:$AE$2,0)),$O78),"-")</f>
        <v>978</v>
      </c>
      <c r="W78" s="99">
        <f>IFERROR(ROUND(INDEX(F_Inputs!$A$2:$AE$92, MATCH(F_Inputs_Formatted!$B78&amp;F_Inputs_Formatted!$H78,F_Inputs!$AE$2:$AE$92,0),MATCH(F_Inputs_Formatted!W$4,F_Inputs!$A$2:$AE$2,0)),$O78),"-")</f>
        <v>978</v>
      </c>
      <c r="X78" s="99">
        <f>IFERROR(ROUND(INDEX(F_Inputs!$A$2:$AE$92, MATCH(F_Inputs_Formatted!$B78&amp;F_Inputs_Formatted!$H78,F_Inputs!$AE$2:$AE$92,0),MATCH(F_Inputs_Formatted!X$4,F_Inputs!$A$2:$AE$2,0)),$O78),"-")</f>
        <v>978</v>
      </c>
      <c r="Y78" s="99">
        <f>IFERROR(ROUND(INDEX(F_Inputs!$A$2:$AE$92, MATCH(F_Inputs_Formatted!$B78&amp;F_Inputs_Formatted!$H78,F_Inputs!$AE$2:$AE$92,0),MATCH(F_Inputs_Formatted!Y$4,F_Inputs!$A$2:$AE$2,0)),$O78),"-")</f>
        <v>978</v>
      </c>
      <c r="Z78" s="99">
        <f>IFERROR(ROUND(INDEX(F_Inputs!$A$2:$AE$92, MATCH(F_Inputs_Formatted!$B78&amp;F_Inputs_Formatted!$H78,F_Inputs!$AE$2:$AE$92,0),MATCH(F_Inputs_Formatted!Z$4,F_Inputs!$A$2:$AE$2,0)),$O78),"-")</f>
        <v>978</v>
      </c>
      <c r="AA78" s="99">
        <f>IFERROR(ROUND(INDEX(F_Inputs!$A$2:$AE$92, MATCH(F_Inputs_Formatted!$B78&amp;F_Inputs_Formatted!$H78,F_Inputs!$AE$2:$AE$92,0),MATCH(F_Inputs_Formatted!AA$4,F_Inputs!$A$2:$AE$2,0)),$O78),"-")</f>
        <v>978</v>
      </c>
      <c r="AB78" s="99">
        <f>IFERROR(ROUND(INDEX(F_Inputs!$A$2:$AE$92, MATCH(F_Inputs_Formatted!$B78&amp;F_Inputs_Formatted!$H78,F_Inputs!$AE$2:$AE$92,0),MATCH(F_Inputs_Formatted!AB$4,F_Inputs!$A$2:$AE$2,0)),$O78),"-")</f>
        <v>976</v>
      </c>
      <c r="AC78" s="99">
        <f>IFERROR(ROUND(INDEX(F_Inputs!$A$2:$AE$92, MATCH(F_Inputs_Formatted!$B78&amp;F_Inputs_Formatted!$H78,F_Inputs!$AE$2:$AE$92,0),MATCH(F_Inputs_Formatted!AC$4,F_Inputs!$A$2:$AE$2,0)),$O78),"-")</f>
        <v>976</v>
      </c>
      <c r="AD78" s="99">
        <f>IFERROR(ROUND(INDEX(F_Inputs!$A$2:$AE$92, MATCH(F_Inputs_Formatted!$B78&amp;F_Inputs_Formatted!$H78,F_Inputs!$AE$2:$AE$92,0),MATCH(F_Inputs_Formatted!AD$4,F_Inputs!$A$2:$AE$2,0)),$O78),"-")</f>
        <v>976</v>
      </c>
      <c r="AE78" s="99">
        <f>IFERROR(ROUND(INDEX(F_Inputs!$A$2:$AE$92, MATCH(F_Inputs_Formatted!$B78&amp;F_Inputs_Formatted!$H78,F_Inputs!$AE$2:$AE$92,0),MATCH(F_Inputs_Formatted!AE$4,F_Inputs!$A$2:$AE$2,0)),$O78),"-")</f>
        <v>976</v>
      </c>
      <c r="AF78" s="99">
        <f>IFERROR(ROUND(INDEX(F_Inputs!$A$2:$AE$92, MATCH(F_Inputs_Formatted!$B78&amp;F_Inputs_Formatted!$H78,F_Inputs!$AE$2:$AE$92,0),MATCH(F_Inputs_Formatted!AF$4,F_Inputs!$A$2:$AE$2,0)),$O78),"-")</f>
        <v>976</v>
      </c>
      <c r="AG78" s="99">
        <f>IFERROR(ROUND(INDEX(F_Inputs!$A$2:$AE$92, MATCH(F_Inputs_Formatted!$B78&amp;F_Inputs_Formatted!$H78,F_Inputs!$AE$2:$AE$92,0),MATCH(F_Inputs_Formatted!AG$4,F_Inputs!$A$2:$AE$2,0)),$O78),"-")</f>
        <v>976</v>
      </c>
      <c r="AH78" s="99">
        <f>IFERROR(ROUND(INDEX(F_Inputs!$A$2:$AE$92, MATCH(F_Inputs_Formatted!$B78&amp;F_Inputs_Formatted!$H78,F_Inputs!$AE$2:$AE$92,0),MATCH(F_Inputs_Formatted!AH$4,F_Inputs!$A$2:$AE$2,0)),$O78),"-")</f>
        <v>976</v>
      </c>
    </row>
    <row r="79" spans="1:34" s="1" customFormat="1" ht="20.25" customHeight="1" x14ac:dyDescent="1.1499999999999999">
      <c r="A79" s="9"/>
      <c r="B79" s="11" t="s">
        <v>100</v>
      </c>
      <c r="C79" s="11" t="str">
        <f>_xlfn.XLOOKUP($B79,FD_Lists!$B$4:$B$25,FD_Lists!C$4:C$25)</f>
        <v>Thames Water</v>
      </c>
      <c r="D79" s="11" t="str">
        <f>_xlfn.XLOOKUP($B79,FD_Lists!$B$4:$B$25,FD_Lists!D$4:D$25)</f>
        <v>England</v>
      </c>
      <c r="E79" s="11" t="str">
        <f>_xlfn.XLOOKUP($B79,FD_Lists!$B$4:$B$25,FD_Lists!E$4:E$25)</f>
        <v>Company</v>
      </c>
      <c r="F79" s="11" t="str">
        <f>_xlfn.XLOOKUP($B79,FD_Lists!$B$4:$B$25,FD_Lists!F$4:F$25)</f>
        <v>WaSC</v>
      </c>
      <c r="G79" s="14" t="s">
        <v>109</v>
      </c>
      <c r="H79" s="13" t="s">
        <v>85</v>
      </c>
      <c r="I79" s="13" t="str">
        <f t="shared" si="3"/>
        <v>TMSOUT5_10_B_PR24</v>
      </c>
      <c r="J79" s="13" t="str">
        <f>VLOOKUP(H79, FD_Lists!$D$78:$I$110, 2, FALSE)</f>
        <v>Totex</v>
      </c>
      <c r="K79" s="13" t="str">
        <f>VLOOKUP(H79, FD_Lists!$D$78:$I$110, 3, FALSE)</f>
        <v>Company view (DD)</v>
      </c>
      <c r="L79" s="13" t="s">
        <v>119</v>
      </c>
      <c r="M79" s="14" t="str">
        <f>VLOOKUP($H79, FD_Lists!$D$78:$I$110, 4, FALSE)</f>
        <v>Total number of storm overflows</v>
      </c>
      <c r="N79" s="14" t="str">
        <f>VLOOKUP($H79, FD_Lists!$D$78:$I$110, 5, FALSE)</f>
        <v>Number</v>
      </c>
      <c r="O79" s="14">
        <f>VLOOKUP($H79, FD_Lists!$D$78:$I$110, 6, FALSE)</f>
        <v>0</v>
      </c>
      <c r="P79" s="99">
        <f>IFERROR(ROUND(INDEX(F_Inputs!$A$2:$AE$92, MATCH(F_Inputs_Formatted!$B79&amp;F_Inputs_Formatted!$H79,F_Inputs!$AE$2:$AE$92,0),MATCH(F_Inputs_Formatted!P$4,F_Inputs!$A$2:$AE$2,0)),$O79),"-")</f>
        <v>0</v>
      </c>
      <c r="Q79" s="99">
        <f>IFERROR(ROUND(INDEX(F_Inputs!$A$2:$AE$92, MATCH(F_Inputs_Formatted!$B79&amp;F_Inputs_Formatted!$H79,F_Inputs!$AE$2:$AE$92,0),MATCH(F_Inputs_Formatted!Q$4,F_Inputs!$A$2:$AE$2,0)),$O79),"-")</f>
        <v>0</v>
      </c>
      <c r="R79" s="99">
        <f>IFERROR(ROUND(INDEX(F_Inputs!$A$2:$AE$92, MATCH(F_Inputs_Formatted!$B79&amp;F_Inputs_Formatted!$H79,F_Inputs!$AE$2:$AE$92,0),MATCH(F_Inputs_Formatted!R$4,F_Inputs!$A$2:$AE$2,0)),$O79),"-")</f>
        <v>0</v>
      </c>
      <c r="S79" s="99">
        <f>IFERROR(ROUND(INDEX(F_Inputs!$A$2:$AE$92, MATCH(F_Inputs_Formatted!$B79&amp;F_Inputs_Formatted!$H79,F_Inputs!$AE$2:$AE$92,0),MATCH(F_Inputs_Formatted!S$4,F_Inputs!$A$2:$AE$2,0)),$O79),"-")</f>
        <v>0</v>
      </c>
      <c r="T79" s="99">
        <f>IFERROR(ROUND(INDEX(F_Inputs!$A$2:$AE$92, MATCH(F_Inputs_Formatted!$B79&amp;F_Inputs_Formatted!$H79,F_Inputs!$AE$2:$AE$92,0),MATCH(F_Inputs_Formatted!T$4,F_Inputs!$A$2:$AE$2,0)),$O79),"-")</f>
        <v>0</v>
      </c>
      <c r="U79" s="99">
        <f>IFERROR(ROUND(INDEX(F_Inputs!$A$2:$AE$92, MATCH(F_Inputs_Formatted!$B79&amp;F_Inputs_Formatted!$H79,F_Inputs!$AE$2:$AE$92,0),MATCH(F_Inputs_Formatted!U$4,F_Inputs!$A$2:$AE$2,0)),$O79),"-")</f>
        <v>0</v>
      </c>
      <c r="V79" s="99">
        <f>IFERROR(ROUND(INDEX(F_Inputs!$A$2:$AE$92, MATCH(F_Inputs_Formatted!$B79&amp;F_Inputs_Formatted!$H79,F_Inputs!$AE$2:$AE$92,0),MATCH(F_Inputs_Formatted!V$4,F_Inputs!$A$2:$AE$2,0)),$O79),"-")</f>
        <v>0</v>
      </c>
      <c r="W79" s="99">
        <f>IFERROR(ROUND(INDEX(F_Inputs!$A$2:$AE$92, MATCH(F_Inputs_Formatted!$B79&amp;F_Inputs_Formatted!$H79,F_Inputs!$AE$2:$AE$92,0),MATCH(F_Inputs_Formatted!W$4,F_Inputs!$A$2:$AE$2,0)),$O79),"-")</f>
        <v>0</v>
      </c>
      <c r="X79" s="99">
        <f>IFERROR(ROUND(INDEX(F_Inputs!$A$2:$AE$92, MATCH(F_Inputs_Formatted!$B79&amp;F_Inputs_Formatted!$H79,F_Inputs!$AE$2:$AE$92,0),MATCH(F_Inputs_Formatted!X$4,F_Inputs!$A$2:$AE$2,0)),$O79),"-")</f>
        <v>0</v>
      </c>
      <c r="Y79" s="99">
        <f>IFERROR(ROUND(INDEX(F_Inputs!$A$2:$AE$92, MATCH(F_Inputs_Formatted!$B79&amp;F_Inputs_Formatted!$H79,F_Inputs!$AE$2:$AE$92,0),MATCH(F_Inputs_Formatted!Y$4,F_Inputs!$A$2:$AE$2,0)),$O79),"-")</f>
        <v>606</v>
      </c>
      <c r="Z79" s="99">
        <f>IFERROR(ROUND(INDEX(F_Inputs!$A$2:$AE$92, MATCH(F_Inputs_Formatted!$B79&amp;F_Inputs_Formatted!$H79,F_Inputs!$AE$2:$AE$92,0),MATCH(F_Inputs_Formatted!Z$4,F_Inputs!$A$2:$AE$2,0)),$O79),"-")</f>
        <v>606</v>
      </c>
      <c r="AA79" s="99">
        <f>IFERROR(ROUND(INDEX(F_Inputs!$A$2:$AE$92, MATCH(F_Inputs_Formatted!$B79&amp;F_Inputs_Formatted!$H79,F_Inputs!$AE$2:$AE$92,0),MATCH(F_Inputs_Formatted!AA$4,F_Inputs!$A$2:$AE$2,0)),$O79),"-")</f>
        <v>606</v>
      </c>
      <c r="AB79" s="99">
        <f>IFERROR(ROUND(INDEX(F_Inputs!$A$2:$AE$92, MATCH(F_Inputs_Formatted!$B79&amp;F_Inputs_Formatted!$H79,F_Inputs!$AE$2:$AE$92,0),MATCH(F_Inputs_Formatted!AB$4,F_Inputs!$A$2:$AE$2,0)),$O79),"-")</f>
        <v>619</v>
      </c>
      <c r="AC79" s="99">
        <f>IFERROR(ROUND(INDEX(F_Inputs!$A$2:$AE$92, MATCH(F_Inputs_Formatted!$B79&amp;F_Inputs_Formatted!$H79,F_Inputs!$AE$2:$AE$92,0),MATCH(F_Inputs_Formatted!AC$4,F_Inputs!$A$2:$AE$2,0)),$O79),"-")</f>
        <v>606</v>
      </c>
      <c r="AD79" s="99">
        <f>IFERROR(ROUND(INDEX(F_Inputs!$A$2:$AE$92, MATCH(F_Inputs_Formatted!$B79&amp;F_Inputs_Formatted!$H79,F_Inputs!$AE$2:$AE$92,0),MATCH(F_Inputs_Formatted!AD$4,F_Inputs!$A$2:$AE$2,0)),$O79),"-")</f>
        <v>606</v>
      </c>
      <c r="AE79" s="99">
        <f>IFERROR(ROUND(INDEX(F_Inputs!$A$2:$AE$92, MATCH(F_Inputs_Formatted!$B79&amp;F_Inputs_Formatted!$H79,F_Inputs!$AE$2:$AE$92,0),MATCH(F_Inputs_Formatted!AE$4,F_Inputs!$A$2:$AE$2,0)),$O79),"-")</f>
        <v>606</v>
      </c>
      <c r="AF79" s="99">
        <f>IFERROR(ROUND(INDEX(F_Inputs!$A$2:$AE$92, MATCH(F_Inputs_Formatted!$B79&amp;F_Inputs_Formatted!$H79,F_Inputs!$AE$2:$AE$92,0),MATCH(F_Inputs_Formatted!AF$4,F_Inputs!$A$2:$AE$2,0)),$O79),"-")</f>
        <v>606</v>
      </c>
      <c r="AG79" s="99">
        <f>IFERROR(ROUND(INDEX(F_Inputs!$A$2:$AE$92, MATCH(F_Inputs_Formatted!$B79&amp;F_Inputs_Formatted!$H79,F_Inputs!$AE$2:$AE$92,0),MATCH(F_Inputs_Formatted!AG$4,F_Inputs!$A$2:$AE$2,0)),$O79),"-")</f>
        <v>606</v>
      </c>
      <c r="AH79" s="99">
        <f>IFERROR(ROUND(INDEX(F_Inputs!$A$2:$AE$92, MATCH(F_Inputs_Formatted!$B79&amp;F_Inputs_Formatted!$H79,F_Inputs!$AE$2:$AE$92,0),MATCH(F_Inputs_Formatted!AH$4,F_Inputs!$A$2:$AE$2,0)),$O79),"-")</f>
        <v>606</v>
      </c>
    </row>
    <row r="80" spans="1:34" s="1" customFormat="1" ht="22.15" x14ac:dyDescent="1.1499999999999999">
      <c r="A80" s="16" t="s">
        <v>120</v>
      </c>
      <c r="B80" s="11" t="s">
        <v>101</v>
      </c>
      <c r="C80" s="11" t="str">
        <f>_xlfn.XLOOKUP($B80,FD_Lists!$B$4:$B$25,FD_Lists!C$4:C$25)</f>
        <v xml:space="preserve">United Utilities </v>
      </c>
      <c r="D80" s="11" t="str">
        <f>_xlfn.XLOOKUP($B80,FD_Lists!$B$4:$B$25,FD_Lists!D$4:D$25)</f>
        <v>England</v>
      </c>
      <c r="E80" s="11" t="str">
        <f>_xlfn.XLOOKUP($B80,FD_Lists!$B$4:$B$25,FD_Lists!E$4:E$25)</f>
        <v>Company</v>
      </c>
      <c r="F80" s="11" t="str">
        <f>_xlfn.XLOOKUP($B80,FD_Lists!$B$4:$B$25,FD_Lists!F$4:F$25)</f>
        <v>WaSC</v>
      </c>
      <c r="G80" s="14" t="s">
        <v>109</v>
      </c>
      <c r="H80" s="13" t="s">
        <v>85</v>
      </c>
      <c r="I80" s="13" t="str">
        <f t="shared" si="3"/>
        <v>NWTOUT5_10_B_PR24</v>
      </c>
      <c r="J80" s="13" t="str">
        <f>VLOOKUP(H80, FD_Lists!$D$78:$I$110, 2, FALSE)</f>
        <v>Totex</v>
      </c>
      <c r="K80" s="13" t="str">
        <f>VLOOKUP(H80, FD_Lists!$D$78:$I$110, 3, FALSE)</f>
        <v>Company view (DD)</v>
      </c>
      <c r="L80" s="13" t="s">
        <v>119</v>
      </c>
      <c r="M80" s="14" t="str">
        <f>VLOOKUP($H80, FD_Lists!$D$78:$I$110, 4, FALSE)</f>
        <v>Total number of storm overflows</v>
      </c>
      <c r="N80" s="14" t="str">
        <f>VLOOKUP($H80, FD_Lists!$D$78:$I$110, 5, FALSE)</f>
        <v>Number</v>
      </c>
      <c r="O80" s="14">
        <f>VLOOKUP($H80, FD_Lists!$D$78:$I$110, 6, FALSE)</f>
        <v>0</v>
      </c>
      <c r="P80" s="99" t="str">
        <f>IFERROR(ROUND(INDEX(F_Inputs!$A$2:$AE$92, MATCH(F_Inputs_Formatted!$B80&amp;F_Inputs_Formatted!$H80,F_Inputs!$AE$2:$AE$92,0),MATCH(F_Inputs_Formatted!P$4,F_Inputs!$A$2:$AE$2,0)),$O80),"-")</f>
        <v>-</v>
      </c>
      <c r="Q80" s="99" t="str">
        <f>IFERROR(ROUND(INDEX(F_Inputs!$A$2:$AE$92, MATCH(F_Inputs_Formatted!$B80&amp;F_Inputs_Formatted!$H80,F_Inputs!$AE$2:$AE$92,0),MATCH(F_Inputs_Formatted!Q$4,F_Inputs!$A$2:$AE$2,0)),$O80),"-")</f>
        <v>-</v>
      </c>
      <c r="R80" s="99" t="str">
        <f>IFERROR(ROUND(INDEX(F_Inputs!$A$2:$AE$92, MATCH(F_Inputs_Formatted!$B80&amp;F_Inputs_Formatted!$H80,F_Inputs!$AE$2:$AE$92,0),MATCH(F_Inputs_Formatted!R$4,F_Inputs!$A$2:$AE$2,0)),$O80),"-")</f>
        <v>-</v>
      </c>
      <c r="S80" s="99" t="str">
        <f>IFERROR(ROUND(INDEX(F_Inputs!$A$2:$AE$92, MATCH(F_Inputs_Formatted!$B80&amp;F_Inputs_Formatted!$H80,F_Inputs!$AE$2:$AE$92,0),MATCH(F_Inputs_Formatted!S$4,F_Inputs!$A$2:$AE$2,0)),$O80),"-")</f>
        <v>-</v>
      </c>
      <c r="T80" s="99" t="str">
        <f>IFERROR(ROUND(INDEX(F_Inputs!$A$2:$AE$92, MATCH(F_Inputs_Formatted!$B80&amp;F_Inputs_Formatted!$H80,F_Inputs!$AE$2:$AE$92,0),MATCH(F_Inputs_Formatted!T$4,F_Inputs!$A$2:$AE$2,0)),$O80),"-")</f>
        <v>-</v>
      </c>
      <c r="U80" s="99" t="str">
        <f>IFERROR(ROUND(INDEX(F_Inputs!$A$2:$AE$92, MATCH(F_Inputs_Formatted!$B80&amp;F_Inputs_Formatted!$H80,F_Inputs!$AE$2:$AE$92,0),MATCH(F_Inputs_Formatted!U$4,F_Inputs!$A$2:$AE$2,0)),$O80),"-")</f>
        <v>-</v>
      </c>
      <c r="V80" s="99" t="str">
        <f>IFERROR(ROUND(INDEX(F_Inputs!$A$2:$AE$92, MATCH(F_Inputs_Formatted!$B80&amp;F_Inputs_Formatted!$H80,F_Inputs!$AE$2:$AE$92,0),MATCH(F_Inputs_Formatted!V$4,F_Inputs!$A$2:$AE$2,0)),$O80),"-")</f>
        <v>-</v>
      </c>
      <c r="W80" s="99" t="str">
        <f>IFERROR(ROUND(INDEX(F_Inputs!$A$2:$AE$92, MATCH(F_Inputs_Formatted!$B80&amp;F_Inputs_Formatted!$H80,F_Inputs!$AE$2:$AE$92,0),MATCH(F_Inputs_Formatted!W$4,F_Inputs!$A$2:$AE$2,0)),$O80),"-")</f>
        <v>-</v>
      </c>
      <c r="X80" s="99" t="str">
        <f>IFERROR(ROUND(INDEX(F_Inputs!$A$2:$AE$92, MATCH(F_Inputs_Formatted!$B80&amp;F_Inputs_Formatted!$H80,F_Inputs!$AE$2:$AE$92,0),MATCH(F_Inputs_Formatted!X$4,F_Inputs!$A$2:$AE$2,0)),$O80),"-")</f>
        <v>-</v>
      </c>
      <c r="Y80" s="99">
        <f>IFERROR(ROUND(INDEX(F_Inputs!$A$2:$AE$92, MATCH(F_Inputs_Formatted!$B80&amp;F_Inputs_Formatted!$H80,F_Inputs!$AE$2:$AE$92,0),MATCH(F_Inputs_Formatted!Y$4,F_Inputs!$A$2:$AE$2,0)),$O80),"-")</f>
        <v>1925</v>
      </c>
      <c r="Z80" s="99">
        <f>IFERROR(ROUND(INDEX(F_Inputs!$A$2:$AE$92, MATCH(F_Inputs_Formatted!$B80&amp;F_Inputs_Formatted!$H80,F_Inputs!$AE$2:$AE$92,0),MATCH(F_Inputs_Formatted!Z$4,F_Inputs!$A$2:$AE$2,0)),$O80),"-")</f>
        <v>2192</v>
      </c>
      <c r="AA80" s="99">
        <f>IFERROR(ROUND(INDEX(F_Inputs!$A$2:$AE$92, MATCH(F_Inputs_Formatted!$B80&amp;F_Inputs_Formatted!$H80,F_Inputs!$AE$2:$AE$92,0),MATCH(F_Inputs_Formatted!AA$4,F_Inputs!$A$2:$AE$2,0)),$O80),"-")</f>
        <v>2254</v>
      </c>
      <c r="AB80" s="99">
        <f>IFERROR(ROUND(INDEX(F_Inputs!$A$2:$AE$92, MATCH(F_Inputs_Formatted!$B80&amp;F_Inputs_Formatted!$H80,F_Inputs!$AE$2:$AE$92,0),MATCH(F_Inputs_Formatted!AB$4,F_Inputs!$A$2:$AE$2,0)),$O80),"-")</f>
        <v>2264</v>
      </c>
      <c r="AC80" s="99">
        <f>IFERROR(ROUND(INDEX(F_Inputs!$A$2:$AE$92, MATCH(F_Inputs_Formatted!$B80&amp;F_Inputs_Formatted!$H80,F_Inputs!$AE$2:$AE$92,0),MATCH(F_Inputs_Formatted!AC$4,F_Inputs!$A$2:$AE$2,0)),$O80),"-")</f>
        <v>2267</v>
      </c>
      <c r="AD80" s="99">
        <f>IFERROR(ROUND(INDEX(F_Inputs!$A$2:$AE$92, MATCH(F_Inputs_Formatted!$B80&amp;F_Inputs_Formatted!$H80,F_Inputs!$AE$2:$AE$92,0),MATCH(F_Inputs_Formatted!AD$4,F_Inputs!$A$2:$AE$2,0)),$O80),"-")</f>
        <v>2267</v>
      </c>
      <c r="AE80" s="99">
        <f>IFERROR(ROUND(INDEX(F_Inputs!$A$2:$AE$92, MATCH(F_Inputs_Formatted!$B80&amp;F_Inputs_Formatted!$H80,F_Inputs!$AE$2:$AE$92,0),MATCH(F_Inputs_Formatted!AE$4,F_Inputs!$A$2:$AE$2,0)),$O80),"-")</f>
        <v>2267</v>
      </c>
      <c r="AF80" s="99">
        <f>IFERROR(ROUND(INDEX(F_Inputs!$A$2:$AE$92, MATCH(F_Inputs_Formatted!$B80&amp;F_Inputs_Formatted!$H80,F_Inputs!$AE$2:$AE$92,0),MATCH(F_Inputs_Formatted!AF$4,F_Inputs!$A$2:$AE$2,0)),$O80),"-")</f>
        <v>2267</v>
      </c>
      <c r="AG80" s="99">
        <f>IFERROR(ROUND(INDEX(F_Inputs!$A$2:$AE$92, MATCH(F_Inputs_Formatted!$B80&amp;F_Inputs_Formatted!$H80,F_Inputs!$AE$2:$AE$92,0),MATCH(F_Inputs_Formatted!AG$4,F_Inputs!$A$2:$AE$2,0)),$O80),"-")</f>
        <v>2267</v>
      </c>
      <c r="AH80" s="99">
        <f>IFERROR(ROUND(INDEX(F_Inputs!$A$2:$AE$92, MATCH(F_Inputs_Formatted!$B80&amp;F_Inputs_Formatted!$H80,F_Inputs!$AE$2:$AE$92,0),MATCH(F_Inputs_Formatted!AH$4,F_Inputs!$A$2:$AE$2,0)),$O80),"-")</f>
        <v>2267</v>
      </c>
    </row>
    <row r="81" spans="1:34" s="1" customFormat="1" ht="20.25" customHeight="1" x14ac:dyDescent="1.1499999999999999">
      <c r="A81" s="9"/>
      <c r="B81" s="11" t="s">
        <v>102</v>
      </c>
      <c r="C81" s="11" t="str">
        <f>_xlfn.XLOOKUP($B81,FD_Lists!$B$4:$B$25,FD_Lists!C$4:C$25)</f>
        <v>Wessex Water</v>
      </c>
      <c r="D81" s="11" t="str">
        <f>_xlfn.XLOOKUP($B81,FD_Lists!$B$4:$B$25,FD_Lists!D$4:D$25)</f>
        <v>England</v>
      </c>
      <c r="E81" s="11" t="str">
        <f>_xlfn.XLOOKUP($B81,FD_Lists!$B$4:$B$25,FD_Lists!E$4:E$25)</f>
        <v>Company</v>
      </c>
      <c r="F81" s="11" t="str">
        <f>_xlfn.XLOOKUP($B81,FD_Lists!$B$4:$B$25,FD_Lists!F$4:F$25)</f>
        <v>WaSC</v>
      </c>
      <c r="G81" s="14" t="s">
        <v>109</v>
      </c>
      <c r="H81" s="13" t="s">
        <v>85</v>
      </c>
      <c r="I81" s="13" t="str">
        <f t="shared" si="3"/>
        <v>WSXOUT5_10_B_PR24</v>
      </c>
      <c r="J81" s="13" t="str">
        <f>VLOOKUP(H81, FD_Lists!$D$78:$I$110, 2, FALSE)</f>
        <v>Totex</v>
      </c>
      <c r="K81" s="13" t="str">
        <f>VLOOKUP(H81, FD_Lists!$D$78:$I$110, 3, FALSE)</f>
        <v>Company view (DD)</v>
      </c>
      <c r="L81" s="13" t="s">
        <v>119</v>
      </c>
      <c r="M81" s="14" t="str">
        <f>VLOOKUP($H81, FD_Lists!$D$78:$I$110, 4, FALSE)</f>
        <v>Total number of storm overflows</v>
      </c>
      <c r="N81" s="14" t="str">
        <f>VLOOKUP($H81, FD_Lists!$D$78:$I$110, 5, FALSE)</f>
        <v>Number</v>
      </c>
      <c r="O81" s="14">
        <f>VLOOKUP($H81, FD_Lists!$D$78:$I$110, 6, FALSE)</f>
        <v>0</v>
      </c>
      <c r="P81" s="99" t="str">
        <f>IFERROR(ROUND(INDEX(F_Inputs!$A$2:$AE$92, MATCH(F_Inputs_Formatted!$B81&amp;F_Inputs_Formatted!$H81,F_Inputs!$AE$2:$AE$92,0),MATCH(F_Inputs_Formatted!P$4,F_Inputs!$A$2:$AE$2,0)),$O81),"-")</f>
        <v>-</v>
      </c>
      <c r="Q81" s="99" t="str">
        <f>IFERROR(ROUND(INDEX(F_Inputs!$A$2:$AE$92, MATCH(F_Inputs_Formatted!$B81&amp;F_Inputs_Formatted!$H81,F_Inputs!$AE$2:$AE$92,0),MATCH(F_Inputs_Formatted!Q$4,F_Inputs!$A$2:$AE$2,0)),$O81),"-")</f>
        <v>-</v>
      </c>
      <c r="R81" s="99" t="str">
        <f>IFERROR(ROUND(INDEX(F_Inputs!$A$2:$AE$92, MATCH(F_Inputs_Formatted!$B81&amp;F_Inputs_Formatted!$H81,F_Inputs!$AE$2:$AE$92,0),MATCH(F_Inputs_Formatted!R$4,F_Inputs!$A$2:$AE$2,0)),$O81),"-")</f>
        <v>-</v>
      </c>
      <c r="S81" s="99" t="str">
        <f>IFERROR(ROUND(INDEX(F_Inputs!$A$2:$AE$92, MATCH(F_Inputs_Formatted!$B81&amp;F_Inputs_Formatted!$H81,F_Inputs!$AE$2:$AE$92,0),MATCH(F_Inputs_Formatted!S$4,F_Inputs!$A$2:$AE$2,0)),$O81),"-")</f>
        <v>-</v>
      </c>
      <c r="T81" s="99" t="str">
        <f>IFERROR(ROUND(INDEX(F_Inputs!$A$2:$AE$92, MATCH(F_Inputs_Formatted!$B81&amp;F_Inputs_Formatted!$H81,F_Inputs!$AE$2:$AE$92,0),MATCH(F_Inputs_Formatted!T$4,F_Inputs!$A$2:$AE$2,0)),$O81),"-")</f>
        <v>-</v>
      </c>
      <c r="U81" s="99">
        <f>IFERROR(ROUND(INDEX(F_Inputs!$A$2:$AE$92, MATCH(F_Inputs_Formatted!$B81&amp;F_Inputs_Formatted!$H81,F_Inputs!$AE$2:$AE$92,0),MATCH(F_Inputs_Formatted!U$4,F_Inputs!$A$2:$AE$2,0)),$O81),"-")</f>
        <v>1295</v>
      </c>
      <c r="V81" s="99">
        <f>IFERROR(ROUND(INDEX(F_Inputs!$A$2:$AE$92, MATCH(F_Inputs_Formatted!$B81&amp;F_Inputs_Formatted!$H81,F_Inputs!$AE$2:$AE$92,0),MATCH(F_Inputs_Formatted!V$4,F_Inputs!$A$2:$AE$2,0)),$O81),"-")</f>
        <v>1295</v>
      </c>
      <c r="W81" s="99">
        <f>IFERROR(ROUND(INDEX(F_Inputs!$A$2:$AE$92, MATCH(F_Inputs_Formatted!$B81&amp;F_Inputs_Formatted!$H81,F_Inputs!$AE$2:$AE$92,0),MATCH(F_Inputs_Formatted!W$4,F_Inputs!$A$2:$AE$2,0)),$O81),"-")</f>
        <v>1295</v>
      </c>
      <c r="X81" s="99">
        <f>IFERROR(ROUND(INDEX(F_Inputs!$A$2:$AE$92, MATCH(F_Inputs_Formatted!$B81&amp;F_Inputs_Formatted!$H81,F_Inputs!$AE$2:$AE$92,0),MATCH(F_Inputs_Formatted!X$4,F_Inputs!$A$2:$AE$2,0)),$O81),"-")</f>
        <v>1295</v>
      </c>
      <c r="Y81" s="99">
        <f>IFERROR(ROUND(INDEX(F_Inputs!$A$2:$AE$92, MATCH(F_Inputs_Formatted!$B81&amp;F_Inputs_Formatted!$H81,F_Inputs!$AE$2:$AE$92,0),MATCH(F_Inputs_Formatted!Y$4,F_Inputs!$A$2:$AE$2,0)),$O81),"-")</f>
        <v>1295</v>
      </c>
      <c r="Z81" s="99">
        <f>IFERROR(ROUND(INDEX(F_Inputs!$A$2:$AE$92, MATCH(F_Inputs_Formatted!$B81&amp;F_Inputs_Formatted!$H81,F_Inputs!$AE$2:$AE$92,0),MATCH(F_Inputs_Formatted!Z$4,F_Inputs!$A$2:$AE$2,0)),$O81),"-")</f>
        <v>1295</v>
      </c>
      <c r="AA81" s="99">
        <f>IFERROR(ROUND(INDEX(F_Inputs!$A$2:$AE$92, MATCH(F_Inputs_Formatted!$B81&amp;F_Inputs_Formatted!$H81,F_Inputs!$AE$2:$AE$92,0),MATCH(F_Inputs_Formatted!AA$4,F_Inputs!$A$2:$AE$2,0)),$O81),"-")</f>
        <v>1295</v>
      </c>
      <c r="AB81" s="99">
        <f>IFERROR(ROUND(INDEX(F_Inputs!$A$2:$AE$92, MATCH(F_Inputs_Formatted!$B81&amp;F_Inputs_Formatted!$H81,F_Inputs!$AE$2:$AE$92,0),MATCH(F_Inputs_Formatted!AB$4,F_Inputs!$A$2:$AE$2,0)),$O81),"-")</f>
        <v>1295</v>
      </c>
      <c r="AC81" s="99">
        <f>IFERROR(ROUND(INDEX(F_Inputs!$A$2:$AE$92, MATCH(F_Inputs_Formatted!$B81&amp;F_Inputs_Formatted!$H81,F_Inputs!$AE$2:$AE$92,0),MATCH(F_Inputs_Formatted!AC$4,F_Inputs!$A$2:$AE$2,0)),$O81),"-")</f>
        <v>1295</v>
      </c>
      <c r="AD81" s="99">
        <f>IFERROR(ROUND(INDEX(F_Inputs!$A$2:$AE$92, MATCH(F_Inputs_Formatted!$B81&amp;F_Inputs_Formatted!$H81,F_Inputs!$AE$2:$AE$92,0),MATCH(F_Inputs_Formatted!AD$4,F_Inputs!$A$2:$AE$2,0)),$O81),"-")</f>
        <v>1295</v>
      </c>
      <c r="AE81" s="99">
        <f>IFERROR(ROUND(INDEX(F_Inputs!$A$2:$AE$92, MATCH(F_Inputs_Formatted!$B81&amp;F_Inputs_Formatted!$H81,F_Inputs!$AE$2:$AE$92,0),MATCH(F_Inputs_Formatted!AE$4,F_Inputs!$A$2:$AE$2,0)),$O81),"-")</f>
        <v>1295</v>
      </c>
      <c r="AF81" s="99">
        <f>IFERROR(ROUND(INDEX(F_Inputs!$A$2:$AE$92, MATCH(F_Inputs_Formatted!$B81&amp;F_Inputs_Formatted!$H81,F_Inputs!$AE$2:$AE$92,0),MATCH(F_Inputs_Formatted!AF$4,F_Inputs!$A$2:$AE$2,0)),$O81),"-")</f>
        <v>1295</v>
      </c>
      <c r="AG81" s="99">
        <f>IFERROR(ROUND(INDEX(F_Inputs!$A$2:$AE$92, MATCH(F_Inputs_Formatted!$B81&amp;F_Inputs_Formatted!$H81,F_Inputs!$AE$2:$AE$92,0),MATCH(F_Inputs_Formatted!AG$4,F_Inputs!$A$2:$AE$2,0)),$O81),"-")</f>
        <v>1295</v>
      </c>
      <c r="AH81" s="99">
        <f>IFERROR(ROUND(INDEX(F_Inputs!$A$2:$AE$92, MATCH(F_Inputs_Formatted!$B81&amp;F_Inputs_Formatted!$H81,F_Inputs!$AE$2:$AE$92,0),MATCH(F_Inputs_Formatted!AH$4,F_Inputs!$A$2:$AE$2,0)),$O81),"-")</f>
        <v>1295</v>
      </c>
    </row>
    <row r="82" spans="1:34" s="1" customFormat="1" ht="20.25" customHeight="1" x14ac:dyDescent="1.1499999999999999">
      <c r="A82" s="9"/>
      <c r="B82" s="11" t="s">
        <v>103</v>
      </c>
      <c r="C82" s="11" t="str">
        <f>_xlfn.XLOOKUP($B82,FD_Lists!$B$4:$B$25,FD_Lists!C$4:C$25)</f>
        <v>Yorkshire Water</v>
      </c>
      <c r="D82" s="11" t="str">
        <f>_xlfn.XLOOKUP($B82,FD_Lists!$B$4:$B$25,FD_Lists!D$4:D$25)</f>
        <v>England</v>
      </c>
      <c r="E82" s="11" t="str">
        <f>_xlfn.XLOOKUP($B82,FD_Lists!$B$4:$B$25,FD_Lists!E$4:E$25)</f>
        <v>Company</v>
      </c>
      <c r="F82" s="11" t="str">
        <f>_xlfn.XLOOKUP($B82,FD_Lists!$B$4:$B$25,FD_Lists!F$4:F$25)</f>
        <v>WaSC</v>
      </c>
      <c r="G82" s="14" t="s">
        <v>109</v>
      </c>
      <c r="H82" s="13" t="s">
        <v>85</v>
      </c>
      <c r="I82" s="13" t="str">
        <f t="shared" si="3"/>
        <v>YKYOUT5_10_B_PR24</v>
      </c>
      <c r="J82" s="13" t="str">
        <f>VLOOKUP(H82, FD_Lists!$D$78:$I$110, 2, FALSE)</f>
        <v>Totex</v>
      </c>
      <c r="K82" s="13" t="str">
        <f>VLOOKUP(H82, FD_Lists!$D$78:$I$110, 3, FALSE)</f>
        <v>Company view (DD)</v>
      </c>
      <c r="L82" s="13" t="s">
        <v>119</v>
      </c>
      <c r="M82" s="14" t="str">
        <f>VLOOKUP($H82, FD_Lists!$D$78:$I$110, 4, FALSE)</f>
        <v>Total number of storm overflows</v>
      </c>
      <c r="N82" s="14" t="str">
        <f>VLOOKUP($H82, FD_Lists!$D$78:$I$110, 5, FALSE)</f>
        <v>Number</v>
      </c>
      <c r="O82" s="14">
        <f>VLOOKUP($H82, FD_Lists!$D$78:$I$110, 6, FALSE)</f>
        <v>0</v>
      </c>
      <c r="P82" s="99">
        <f>IFERROR(ROUND(INDEX(F_Inputs!$A$2:$AE$92, MATCH(F_Inputs_Formatted!$B82&amp;F_Inputs_Formatted!$H82,F_Inputs!$AE$2:$AE$92,0),MATCH(F_Inputs_Formatted!P$4,F_Inputs!$A$2:$AE$2,0)),$O82),"-")</f>
        <v>2206</v>
      </c>
      <c r="Q82" s="99">
        <f>IFERROR(ROUND(INDEX(F_Inputs!$A$2:$AE$92, MATCH(F_Inputs_Formatted!$B82&amp;F_Inputs_Formatted!$H82,F_Inputs!$AE$2:$AE$92,0),MATCH(F_Inputs_Formatted!Q$4,F_Inputs!$A$2:$AE$2,0)),$O82),"-")</f>
        <v>2270</v>
      </c>
      <c r="R82" s="99">
        <f>IFERROR(ROUND(INDEX(F_Inputs!$A$2:$AE$92, MATCH(F_Inputs_Formatted!$B82&amp;F_Inputs_Formatted!$H82,F_Inputs!$AE$2:$AE$92,0),MATCH(F_Inputs_Formatted!R$4,F_Inputs!$A$2:$AE$2,0)),$O82),"-")</f>
        <v>2262</v>
      </c>
      <c r="S82" s="99">
        <f>IFERROR(ROUND(INDEX(F_Inputs!$A$2:$AE$92, MATCH(F_Inputs_Formatted!$B82&amp;F_Inputs_Formatted!$H82,F_Inputs!$AE$2:$AE$92,0),MATCH(F_Inputs_Formatted!S$4,F_Inputs!$A$2:$AE$2,0)),$O82),"-")</f>
        <v>2270</v>
      </c>
      <c r="T82" s="99">
        <f>IFERROR(ROUND(INDEX(F_Inputs!$A$2:$AE$92, MATCH(F_Inputs_Formatted!$B82&amp;F_Inputs_Formatted!$H82,F_Inputs!$AE$2:$AE$92,0),MATCH(F_Inputs_Formatted!T$4,F_Inputs!$A$2:$AE$2,0)),$O82),"-")</f>
        <v>2259</v>
      </c>
      <c r="U82" s="99">
        <f>IFERROR(ROUND(INDEX(F_Inputs!$A$2:$AE$92, MATCH(F_Inputs_Formatted!$B82&amp;F_Inputs_Formatted!$H82,F_Inputs!$AE$2:$AE$92,0),MATCH(F_Inputs_Formatted!U$4,F_Inputs!$A$2:$AE$2,0)),$O82),"-")</f>
        <v>2241</v>
      </c>
      <c r="V82" s="99">
        <f>IFERROR(ROUND(INDEX(F_Inputs!$A$2:$AE$92, MATCH(F_Inputs_Formatted!$B82&amp;F_Inputs_Formatted!$H82,F_Inputs!$AE$2:$AE$92,0),MATCH(F_Inputs_Formatted!V$4,F_Inputs!$A$2:$AE$2,0)),$O82),"-")</f>
        <v>2283</v>
      </c>
      <c r="W82" s="99">
        <f>IFERROR(ROUND(INDEX(F_Inputs!$A$2:$AE$92, MATCH(F_Inputs_Formatted!$B82&amp;F_Inputs_Formatted!$H82,F_Inputs!$AE$2:$AE$92,0),MATCH(F_Inputs_Formatted!W$4,F_Inputs!$A$2:$AE$2,0)),$O82),"-")</f>
        <v>2248</v>
      </c>
      <c r="X82" s="99">
        <f>IFERROR(ROUND(INDEX(F_Inputs!$A$2:$AE$92, MATCH(F_Inputs_Formatted!$B82&amp;F_Inputs_Formatted!$H82,F_Inputs!$AE$2:$AE$92,0),MATCH(F_Inputs_Formatted!X$4,F_Inputs!$A$2:$AE$2,0)),$O82),"-")</f>
        <v>2258</v>
      </c>
      <c r="Y82" s="99">
        <f>IFERROR(ROUND(INDEX(F_Inputs!$A$2:$AE$92, MATCH(F_Inputs_Formatted!$B82&amp;F_Inputs_Formatted!$H82,F_Inputs!$AE$2:$AE$92,0),MATCH(F_Inputs_Formatted!Y$4,F_Inputs!$A$2:$AE$2,0)),$O82),"-")</f>
        <v>2241</v>
      </c>
      <c r="Z82" s="99">
        <f>IFERROR(ROUND(INDEX(F_Inputs!$A$2:$AE$92, MATCH(F_Inputs_Formatted!$B82&amp;F_Inputs_Formatted!$H82,F_Inputs!$AE$2:$AE$92,0),MATCH(F_Inputs_Formatted!Z$4,F_Inputs!$A$2:$AE$2,0)),$O82),"-")</f>
        <v>2246</v>
      </c>
      <c r="AA82" s="99">
        <f>IFERROR(ROUND(INDEX(F_Inputs!$A$2:$AE$92, MATCH(F_Inputs_Formatted!$B82&amp;F_Inputs_Formatted!$H82,F_Inputs!$AE$2:$AE$92,0),MATCH(F_Inputs_Formatted!AA$4,F_Inputs!$A$2:$AE$2,0)),$O82),"-")</f>
        <v>2221</v>
      </c>
      <c r="AB82" s="99">
        <f>IFERROR(ROUND(INDEX(F_Inputs!$A$2:$AE$92, MATCH(F_Inputs_Formatted!$B82&amp;F_Inputs_Formatted!$H82,F_Inputs!$AE$2:$AE$92,0),MATCH(F_Inputs_Formatted!AB$4,F_Inputs!$A$2:$AE$2,0)),$O82),"-")</f>
        <v>2195</v>
      </c>
      <c r="AC82" s="99">
        <f>IFERROR(ROUND(INDEX(F_Inputs!$A$2:$AE$92, MATCH(F_Inputs_Formatted!$B82&amp;F_Inputs_Formatted!$H82,F_Inputs!$AE$2:$AE$92,0),MATCH(F_Inputs_Formatted!AC$4,F_Inputs!$A$2:$AE$2,0)),$O82),"-")</f>
        <v>2191</v>
      </c>
      <c r="AD82" s="99">
        <f>IFERROR(ROUND(INDEX(F_Inputs!$A$2:$AE$92, MATCH(F_Inputs_Formatted!$B82&amp;F_Inputs_Formatted!$H82,F_Inputs!$AE$2:$AE$92,0),MATCH(F_Inputs_Formatted!AD$4,F_Inputs!$A$2:$AE$2,0)),$O82),"-")</f>
        <v>2191</v>
      </c>
      <c r="AE82" s="99">
        <f>IFERROR(ROUND(INDEX(F_Inputs!$A$2:$AE$92, MATCH(F_Inputs_Formatted!$B82&amp;F_Inputs_Formatted!$H82,F_Inputs!$AE$2:$AE$92,0),MATCH(F_Inputs_Formatted!AE$4,F_Inputs!$A$2:$AE$2,0)),$O82),"-")</f>
        <v>2191</v>
      </c>
      <c r="AF82" s="99">
        <f>IFERROR(ROUND(INDEX(F_Inputs!$A$2:$AE$92, MATCH(F_Inputs_Formatted!$B82&amp;F_Inputs_Formatted!$H82,F_Inputs!$AE$2:$AE$92,0),MATCH(F_Inputs_Formatted!AF$4,F_Inputs!$A$2:$AE$2,0)),$O82),"-")</f>
        <v>2191</v>
      </c>
      <c r="AG82" s="99">
        <f>IFERROR(ROUND(INDEX(F_Inputs!$A$2:$AE$92, MATCH(F_Inputs_Formatted!$B82&amp;F_Inputs_Formatted!$H82,F_Inputs!$AE$2:$AE$92,0),MATCH(F_Inputs_Formatted!AG$4,F_Inputs!$A$2:$AE$2,0)),$O82),"-")</f>
        <v>2191</v>
      </c>
      <c r="AH82" s="99">
        <f>IFERROR(ROUND(INDEX(F_Inputs!$A$2:$AE$92, MATCH(F_Inputs_Formatted!$B82&amp;F_Inputs_Formatted!$H82,F_Inputs!$AE$2:$AE$92,0),MATCH(F_Inputs_Formatted!AH$4,F_Inputs!$A$2:$AE$2,0)),$O82),"-")</f>
        <v>2191</v>
      </c>
    </row>
    <row r="83" spans="1:34" s="1" customFormat="1" ht="20.25" customHeight="1" x14ac:dyDescent="1.1499999999999999">
      <c r="A83" s="9"/>
      <c r="B83" s="11" t="s">
        <v>121</v>
      </c>
      <c r="C83" s="11" t="str">
        <f>_xlfn.XLOOKUP($B83,FD_Lists!$B$4:$B$25,FD_Lists!C$4:C$25)</f>
        <v>Affinity Water</v>
      </c>
      <c r="D83" s="11" t="str">
        <f>_xlfn.XLOOKUP($B83,FD_Lists!$B$4:$B$25,FD_Lists!D$4:D$25)</f>
        <v>England</v>
      </c>
      <c r="E83" s="11" t="str">
        <f>_xlfn.XLOOKUP($B83,FD_Lists!$B$4:$B$25,FD_Lists!E$4:E$25)</f>
        <v>Company</v>
      </c>
      <c r="F83" s="11" t="str">
        <f>_xlfn.XLOOKUP($B83,FD_Lists!$B$4:$B$25,FD_Lists!F$4:F$25)</f>
        <v>WoC</v>
      </c>
      <c r="G83" s="14" t="s">
        <v>109</v>
      </c>
      <c r="H83" s="13" t="s">
        <v>85</v>
      </c>
      <c r="I83" s="13" t="str">
        <f t="shared" si="3"/>
        <v>AFWOUT5_10_B_PR24</v>
      </c>
      <c r="J83" s="13" t="str">
        <f>VLOOKUP(H83, FD_Lists!$D$78:$I$110, 2, FALSE)</f>
        <v>Totex</v>
      </c>
      <c r="K83" s="13" t="str">
        <f>VLOOKUP(H83, FD_Lists!$D$78:$I$110, 3, FALSE)</f>
        <v>Company view (DD)</v>
      </c>
      <c r="L83" s="13" t="s">
        <v>119</v>
      </c>
      <c r="M83" s="14" t="str">
        <f>VLOOKUP($H83, FD_Lists!$D$78:$I$110, 4, FALSE)</f>
        <v>Total number of storm overflows</v>
      </c>
      <c r="N83" s="14" t="str">
        <f>VLOOKUP($H83, FD_Lists!$D$78:$I$110, 5, FALSE)</f>
        <v>Number</v>
      </c>
      <c r="O83" s="14">
        <f>VLOOKUP($H83, FD_Lists!$D$78:$I$110, 6, FALSE)</f>
        <v>0</v>
      </c>
      <c r="P83" s="99" t="str">
        <f>IFERROR(ROUND(INDEX(F_Inputs!$A$2:$AE$92, MATCH(F_Inputs_Formatted!$B83&amp;F_Inputs_Formatted!$H83,F_Inputs!$AE$2:$AE$92,0),MATCH(F_Inputs_Formatted!P$4,F_Inputs!$A$2:$AE$2,0)),$O83),"-")</f>
        <v>-</v>
      </c>
      <c r="Q83" s="99" t="str">
        <f>IFERROR(ROUND(INDEX(F_Inputs!$A$2:$AE$92, MATCH(F_Inputs_Formatted!$B83&amp;F_Inputs_Formatted!$H83,F_Inputs!$AE$2:$AE$92,0),MATCH(F_Inputs_Formatted!Q$4,F_Inputs!$A$2:$AE$2,0)),$O83),"-")</f>
        <v>-</v>
      </c>
      <c r="R83" s="99" t="str">
        <f>IFERROR(ROUND(INDEX(F_Inputs!$A$2:$AE$92, MATCH(F_Inputs_Formatted!$B83&amp;F_Inputs_Formatted!$H83,F_Inputs!$AE$2:$AE$92,0),MATCH(F_Inputs_Formatted!R$4,F_Inputs!$A$2:$AE$2,0)),$O83),"-")</f>
        <v>-</v>
      </c>
      <c r="S83" s="99" t="str">
        <f>IFERROR(ROUND(INDEX(F_Inputs!$A$2:$AE$92, MATCH(F_Inputs_Formatted!$B83&amp;F_Inputs_Formatted!$H83,F_Inputs!$AE$2:$AE$92,0),MATCH(F_Inputs_Formatted!S$4,F_Inputs!$A$2:$AE$2,0)),$O83),"-")</f>
        <v>-</v>
      </c>
      <c r="T83" s="99" t="str">
        <f>IFERROR(ROUND(INDEX(F_Inputs!$A$2:$AE$92, MATCH(F_Inputs_Formatted!$B83&amp;F_Inputs_Formatted!$H83,F_Inputs!$AE$2:$AE$92,0),MATCH(F_Inputs_Formatted!T$4,F_Inputs!$A$2:$AE$2,0)),$O83),"-")</f>
        <v>-</v>
      </c>
      <c r="U83" s="99" t="str">
        <f>IFERROR(ROUND(INDEX(F_Inputs!$A$2:$AE$92, MATCH(F_Inputs_Formatted!$B83&amp;F_Inputs_Formatted!$H83,F_Inputs!$AE$2:$AE$92,0),MATCH(F_Inputs_Formatted!U$4,F_Inputs!$A$2:$AE$2,0)),$O83),"-")</f>
        <v>-</v>
      </c>
      <c r="V83" s="99" t="str">
        <f>IFERROR(ROUND(INDEX(F_Inputs!$A$2:$AE$92, MATCH(F_Inputs_Formatted!$B83&amp;F_Inputs_Formatted!$H83,F_Inputs!$AE$2:$AE$92,0),MATCH(F_Inputs_Formatted!V$4,F_Inputs!$A$2:$AE$2,0)),$O83),"-")</f>
        <v>-</v>
      </c>
      <c r="W83" s="99" t="str">
        <f>IFERROR(ROUND(INDEX(F_Inputs!$A$2:$AE$92, MATCH(F_Inputs_Formatted!$B83&amp;F_Inputs_Formatted!$H83,F_Inputs!$AE$2:$AE$92,0),MATCH(F_Inputs_Formatted!W$4,F_Inputs!$A$2:$AE$2,0)),$O83),"-")</f>
        <v>-</v>
      </c>
      <c r="X83" s="99" t="str">
        <f>IFERROR(ROUND(INDEX(F_Inputs!$A$2:$AE$92, MATCH(F_Inputs_Formatted!$B83&amp;F_Inputs_Formatted!$H83,F_Inputs!$AE$2:$AE$92,0),MATCH(F_Inputs_Formatted!X$4,F_Inputs!$A$2:$AE$2,0)),$O83),"-")</f>
        <v>-</v>
      </c>
      <c r="Y83" s="99" t="str">
        <f>IFERROR(ROUND(INDEX(F_Inputs!$A$2:$AE$92, MATCH(F_Inputs_Formatted!$B83&amp;F_Inputs_Formatted!$H83,F_Inputs!$AE$2:$AE$92,0),MATCH(F_Inputs_Formatted!Y$4,F_Inputs!$A$2:$AE$2,0)),$O83),"-")</f>
        <v>-</v>
      </c>
      <c r="Z83" s="99" t="str">
        <f>IFERROR(ROUND(INDEX(F_Inputs!$A$2:$AE$92, MATCH(F_Inputs_Formatted!$B83&amp;F_Inputs_Formatted!$H83,F_Inputs!$AE$2:$AE$92,0),MATCH(F_Inputs_Formatted!Z$4,F_Inputs!$A$2:$AE$2,0)),$O83),"-")</f>
        <v>-</v>
      </c>
      <c r="AA83" s="99" t="str">
        <f>IFERROR(ROUND(INDEX(F_Inputs!$A$2:$AE$92, MATCH(F_Inputs_Formatted!$B83&amp;F_Inputs_Formatted!$H83,F_Inputs!$AE$2:$AE$92,0),MATCH(F_Inputs_Formatted!AA$4,F_Inputs!$A$2:$AE$2,0)),$O83),"-")</f>
        <v>-</v>
      </c>
      <c r="AB83" s="99" t="str">
        <f>IFERROR(ROUND(INDEX(F_Inputs!$A$2:$AE$92, MATCH(F_Inputs_Formatted!$B83&amp;F_Inputs_Formatted!$H83,F_Inputs!$AE$2:$AE$92,0),MATCH(F_Inputs_Formatted!AB$4,F_Inputs!$A$2:$AE$2,0)),$O83),"-")</f>
        <v>-</v>
      </c>
      <c r="AC83" s="99" t="str">
        <f>IFERROR(ROUND(INDEX(F_Inputs!$A$2:$AE$92, MATCH(F_Inputs_Formatted!$B83&amp;F_Inputs_Formatted!$H83,F_Inputs!$AE$2:$AE$92,0),MATCH(F_Inputs_Formatted!AC$4,F_Inputs!$A$2:$AE$2,0)),$O83),"-")</f>
        <v>-</v>
      </c>
      <c r="AD83" s="99" t="str">
        <f>IFERROR(ROUND(INDEX(F_Inputs!$A$2:$AE$92, MATCH(F_Inputs_Formatted!$B83&amp;F_Inputs_Formatted!$H83,F_Inputs!$AE$2:$AE$92,0),MATCH(F_Inputs_Formatted!AD$4,F_Inputs!$A$2:$AE$2,0)),$O83),"-")</f>
        <v>-</v>
      </c>
      <c r="AE83" s="99" t="str">
        <f>IFERROR(ROUND(INDEX(F_Inputs!$A$2:$AE$92, MATCH(F_Inputs_Formatted!$B83&amp;F_Inputs_Formatted!$H83,F_Inputs!$AE$2:$AE$92,0),MATCH(F_Inputs_Formatted!AE$4,F_Inputs!$A$2:$AE$2,0)),$O83),"-")</f>
        <v>-</v>
      </c>
      <c r="AF83" s="99" t="str">
        <f>IFERROR(ROUND(INDEX(F_Inputs!$A$2:$AE$92, MATCH(F_Inputs_Formatted!$B83&amp;F_Inputs_Formatted!$H83,F_Inputs!$AE$2:$AE$92,0),MATCH(F_Inputs_Formatted!AF$4,F_Inputs!$A$2:$AE$2,0)),$O83),"-")</f>
        <v>-</v>
      </c>
      <c r="AG83" s="99" t="str">
        <f>IFERROR(ROUND(INDEX(F_Inputs!$A$2:$AE$92, MATCH(F_Inputs_Formatted!$B83&amp;F_Inputs_Formatted!$H83,F_Inputs!$AE$2:$AE$92,0),MATCH(F_Inputs_Formatted!AG$4,F_Inputs!$A$2:$AE$2,0)),$O83),"-")</f>
        <v>-</v>
      </c>
      <c r="AH83" s="99" t="str">
        <f>IFERROR(ROUND(INDEX(F_Inputs!$A$2:$AE$92, MATCH(F_Inputs_Formatted!$B83&amp;F_Inputs_Formatted!$H83,F_Inputs!$AE$2:$AE$92,0),MATCH(F_Inputs_Formatted!AH$4,F_Inputs!$A$2:$AE$2,0)),$O83),"-")</f>
        <v>-</v>
      </c>
    </row>
    <row r="84" spans="1:34" s="1" customFormat="1" ht="20.25" customHeight="1" x14ac:dyDescent="1.1499999999999999">
      <c r="A84" s="9"/>
      <c r="B84" s="11" t="s">
        <v>122</v>
      </c>
      <c r="C84" s="11" t="str">
        <f>_xlfn.XLOOKUP($B84,FD_Lists!$B$4:$B$25,FD_Lists!C$4:C$25)</f>
        <v>Portsmouth Water</v>
      </c>
      <c r="D84" s="11" t="str">
        <f>_xlfn.XLOOKUP($B84,FD_Lists!$B$4:$B$25,FD_Lists!D$4:D$25)</f>
        <v>England</v>
      </c>
      <c r="E84" s="11" t="str">
        <f>_xlfn.XLOOKUP($B84,FD_Lists!$B$4:$B$25,FD_Lists!E$4:E$25)</f>
        <v>Company</v>
      </c>
      <c r="F84" s="11" t="str">
        <f>_xlfn.XLOOKUP($B84,FD_Lists!$B$4:$B$25,FD_Lists!F$4:F$25)</f>
        <v>WoC</v>
      </c>
      <c r="G84" s="14" t="s">
        <v>109</v>
      </c>
      <c r="H84" s="13" t="s">
        <v>85</v>
      </c>
      <c r="I84" s="13" t="str">
        <f t="shared" si="3"/>
        <v>PRTOUT5_10_B_PR24</v>
      </c>
      <c r="J84" s="13" t="str">
        <f>VLOOKUP(H84, FD_Lists!$D$78:$I$110, 2, FALSE)</f>
        <v>Totex</v>
      </c>
      <c r="K84" s="13" t="str">
        <f>VLOOKUP(H84, FD_Lists!$D$78:$I$110, 3, FALSE)</f>
        <v>Company view (DD)</v>
      </c>
      <c r="L84" s="13" t="s">
        <v>119</v>
      </c>
      <c r="M84" s="14" t="str">
        <f>VLOOKUP($H84, FD_Lists!$D$78:$I$110, 4, FALSE)</f>
        <v>Total number of storm overflows</v>
      </c>
      <c r="N84" s="14" t="str">
        <f>VLOOKUP($H84, FD_Lists!$D$78:$I$110, 5, FALSE)</f>
        <v>Number</v>
      </c>
      <c r="O84" s="14">
        <f>VLOOKUP($H84, FD_Lists!$D$78:$I$110, 6, FALSE)</f>
        <v>0</v>
      </c>
      <c r="P84" s="99" t="str">
        <f>IFERROR(ROUND(INDEX(F_Inputs!$A$2:$AE$92, MATCH(F_Inputs_Formatted!$B84&amp;F_Inputs_Formatted!$H84,F_Inputs!$AE$2:$AE$92,0),MATCH(F_Inputs_Formatted!P$4,F_Inputs!$A$2:$AE$2,0)),$O84),"-")</f>
        <v>-</v>
      </c>
      <c r="Q84" s="99" t="str">
        <f>IFERROR(ROUND(INDEX(F_Inputs!$A$2:$AE$92, MATCH(F_Inputs_Formatted!$B84&amp;F_Inputs_Formatted!$H84,F_Inputs!$AE$2:$AE$92,0),MATCH(F_Inputs_Formatted!Q$4,F_Inputs!$A$2:$AE$2,0)),$O84),"-")</f>
        <v>-</v>
      </c>
      <c r="R84" s="99" t="str">
        <f>IFERROR(ROUND(INDEX(F_Inputs!$A$2:$AE$92, MATCH(F_Inputs_Formatted!$B84&amp;F_Inputs_Formatted!$H84,F_Inputs!$AE$2:$AE$92,0),MATCH(F_Inputs_Formatted!R$4,F_Inputs!$A$2:$AE$2,0)),$O84),"-")</f>
        <v>-</v>
      </c>
      <c r="S84" s="99" t="str">
        <f>IFERROR(ROUND(INDEX(F_Inputs!$A$2:$AE$92, MATCH(F_Inputs_Formatted!$B84&amp;F_Inputs_Formatted!$H84,F_Inputs!$AE$2:$AE$92,0),MATCH(F_Inputs_Formatted!S$4,F_Inputs!$A$2:$AE$2,0)),$O84),"-")</f>
        <v>-</v>
      </c>
      <c r="T84" s="99" t="str">
        <f>IFERROR(ROUND(INDEX(F_Inputs!$A$2:$AE$92, MATCH(F_Inputs_Formatted!$B84&amp;F_Inputs_Formatted!$H84,F_Inputs!$AE$2:$AE$92,0),MATCH(F_Inputs_Formatted!T$4,F_Inputs!$A$2:$AE$2,0)),$O84),"-")</f>
        <v>-</v>
      </c>
      <c r="U84" s="99" t="str">
        <f>IFERROR(ROUND(INDEX(F_Inputs!$A$2:$AE$92, MATCH(F_Inputs_Formatted!$B84&amp;F_Inputs_Formatted!$H84,F_Inputs!$AE$2:$AE$92,0),MATCH(F_Inputs_Formatted!U$4,F_Inputs!$A$2:$AE$2,0)),$O84),"-")</f>
        <v>-</v>
      </c>
      <c r="V84" s="99" t="str">
        <f>IFERROR(ROUND(INDEX(F_Inputs!$A$2:$AE$92, MATCH(F_Inputs_Formatted!$B84&amp;F_Inputs_Formatted!$H84,F_Inputs!$AE$2:$AE$92,0),MATCH(F_Inputs_Formatted!V$4,F_Inputs!$A$2:$AE$2,0)),$O84),"-")</f>
        <v>-</v>
      </c>
      <c r="W84" s="99" t="str">
        <f>IFERROR(ROUND(INDEX(F_Inputs!$A$2:$AE$92, MATCH(F_Inputs_Formatted!$B84&amp;F_Inputs_Formatted!$H84,F_Inputs!$AE$2:$AE$92,0),MATCH(F_Inputs_Formatted!W$4,F_Inputs!$A$2:$AE$2,0)),$O84),"-")</f>
        <v>-</v>
      </c>
      <c r="X84" s="99" t="str">
        <f>IFERROR(ROUND(INDEX(F_Inputs!$A$2:$AE$92, MATCH(F_Inputs_Formatted!$B84&amp;F_Inputs_Formatted!$H84,F_Inputs!$AE$2:$AE$92,0),MATCH(F_Inputs_Formatted!X$4,F_Inputs!$A$2:$AE$2,0)),$O84),"-")</f>
        <v>-</v>
      </c>
      <c r="Y84" s="99" t="str">
        <f>IFERROR(ROUND(INDEX(F_Inputs!$A$2:$AE$92, MATCH(F_Inputs_Formatted!$B84&amp;F_Inputs_Formatted!$H84,F_Inputs!$AE$2:$AE$92,0),MATCH(F_Inputs_Formatted!Y$4,F_Inputs!$A$2:$AE$2,0)),$O84),"-")</f>
        <v>-</v>
      </c>
      <c r="Z84" s="99" t="str">
        <f>IFERROR(ROUND(INDEX(F_Inputs!$A$2:$AE$92, MATCH(F_Inputs_Formatted!$B84&amp;F_Inputs_Formatted!$H84,F_Inputs!$AE$2:$AE$92,0),MATCH(F_Inputs_Formatted!Z$4,F_Inputs!$A$2:$AE$2,0)),$O84),"-")</f>
        <v>-</v>
      </c>
      <c r="AA84" s="99" t="str">
        <f>IFERROR(ROUND(INDEX(F_Inputs!$A$2:$AE$92, MATCH(F_Inputs_Formatted!$B84&amp;F_Inputs_Formatted!$H84,F_Inputs!$AE$2:$AE$92,0),MATCH(F_Inputs_Formatted!AA$4,F_Inputs!$A$2:$AE$2,0)),$O84),"-")</f>
        <v>-</v>
      </c>
      <c r="AB84" s="99" t="str">
        <f>IFERROR(ROUND(INDEX(F_Inputs!$A$2:$AE$92, MATCH(F_Inputs_Formatted!$B84&amp;F_Inputs_Formatted!$H84,F_Inputs!$AE$2:$AE$92,0),MATCH(F_Inputs_Formatted!AB$4,F_Inputs!$A$2:$AE$2,0)),$O84),"-")</f>
        <v>-</v>
      </c>
      <c r="AC84" s="99" t="str">
        <f>IFERROR(ROUND(INDEX(F_Inputs!$A$2:$AE$92, MATCH(F_Inputs_Formatted!$B84&amp;F_Inputs_Formatted!$H84,F_Inputs!$AE$2:$AE$92,0),MATCH(F_Inputs_Formatted!AC$4,F_Inputs!$A$2:$AE$2,0)),$O84),"-")</f>
        <v>-</v>
      </c>
      <c r="AD84" s="99" t="str">
        <f>IFERROR(ROUND(INDEX(F_Inputs!$A$2:$AE$92, MATCH(F_Inputs_Formatted!$B84&amp;F_Inputs_Formatted!$H84,F_Inputs!$AE$2:$AE$92,0),MATCH(F_Inputs_Formatted!AD$4,F_Inputs!$A$2:$AE$2,0)),$O84),"-")</f>
        <v>-</v>
      </c>
      <c r="AE84" s="99" t="str">
        <f>IFERROR(ROUND(INDEX(F_Inputs!$A$2:$AE$92, MATCH(F_Inputs_Formatted!$B84&amp;F_Inputs_Formatted!$H84,F_Inputs!$AE$2:$AE$92,0),MATCH(F_Inputs_Formatted!AE$4,F_Inputs!$A$2:$AE$2,0)),$O84),"-")</f>
        <v>-</v>
      </c>
      <c r="AF84" s="99" t="str">
        <f>IFERROR(ROUND(INDEX(F_Inputs!$A$2:$AE$92, MATCH(F_Inputs_Formatted!$B84&amp;F_Inputs_Formatted!$H84,F_Inputs!$AE$2:$AE$92,0),MATCH(F_Inputs_Formatted!AF$4,F_Inputs!$A$2:$AE$2,0)),$O84),"-")</f>
        <v>-</v>
      </c>
      <c r="AG84" s="99" t="str">
        <f>IFERROR(ROUND(INDEX(F_Inputs!$A$2:$AE$92, MATCH(F_Inputs_Formatted!$B84&amp;F_Inputs_Formatted!$H84,F_Inputs!$AE$2:$AE$92,0),MATCH(F_Inputs_Formatted!AG$4,F_Inputs!$A$2:$AE$2,0)),$O84),"-")</f>
        <v>-</v>
      </c>
      <c r="AH84" s="99" t="str">
        <f>IFERROR(ROUND(INDEX(F_Inputs!$A$2:$AE$92, MATCH(F_Inputs_Formatted!$B84&amp;F_Inputs_Formatted!$H84,F_Inputs!$AE$2:$AE$92,0),MATCH(F_Inputs_Formatted!AH$4,F_Inputs!$A$2:$AE$2,0)),$O84),"-")</f>
        <v>-</v>
      </c>
    </row>
    <row r="85" spans="1:34" s="1" customFormat="1" ht="20.25" customHeight="1" x14ac:dyDescent="1.1499999999999999">
      <c r="A85" s="9"/>
      <c r="B85" s="11" t="s">
        <v>123</v>
      </c>
      <c r="C85" s="11" t="str">
        <f>_xlfn.XLOOKUP($B85,FD_Lists!$B$4:$B$25,FD_Lists!C$4:C$25)</f>
        <v>South East Water</v>
      </c>
      <c r="D85" s="11" t="str">
        <f>_xlfn.XLOOKUP($B85,FD_Lists!$B$4:$B$25,FD_Lists!D$4:D$25)</f>
        <v>England</v>
      </c>
      <c r="E85" s="11" t="str">
        <f>_xlfn.XLOOKUP($B85,FD_Lists!$B$4:$B$25,FD_Lists!E$4:E$25)</f>
        <v>Company</v>
      </c>
      <c r="F85" s="11" t="str">
        <f>_xlfn.XLOOKUP($B85,FD_Lists!$B$4:$B$25,FD_Lists!F$4:F$25)</f>
        <v>WoC</v>
      </c>
      <c r="G85" s="14" t="s">
        <v>109</v>
      </c>
      <c r="H85" s="13" t="s">
        <v>85</v>
      </c>
      <c r="I85" s="13" t="str">
        <f t="shared" si="3"/>
        <v>SEWOUT5_10_B_PR24</v>
      </c>
      <c r="J85" s="13" t="str">
        <f>VLOOKUP(H85, FD_Lists!$D$78:$I$110, 2, FALSE)</f>
        <v>Totex</v>
      </c>
      <c r="K85" s="13" t="str">
        <f>VLOOKUP(H85, FD_Lists!$D$78:$I$110, 3, FALSE)</f>
        <v>Company view (DD)</v>
      </c>
      <c r="L85" s="13" t="s">
        <v>119</v>
      </c>
      <c r="M85" s="14" t="str">
        <f>VLOOKUP($H85, FD_Lists!$D$78:$I$110, 4, FALSE)</f>
        <v>Total number of storm overflows</v>
      </c>
      <c r="N85" s="14" t="str">
        <f>VLOOKUP($H85, FD_Lists!$D$78:$I$110, 5, FALSE)</f>
        <v>Number</v>
      </c>
      <c r="O85" s="14">
        <f>VLOOKUP($H85, FD_Lists!$D$78:$I$110, 6, FALSE)</f>
        <v>0</v>
      </c>
      <c r="P85" s="99" t="str">
        <f>IFERROR(ROUND(INDEX(F_Inputs!$A$2:$AE$92, MATCH(F_Inputs_Formatted!$B85&amp;F_Inputs_Formatted!$H85,F_Inputs!$AE$2:$AE$92,0),MATCH(F_Inputs_Formatted!P$4,F_Inputs!$A$2:$AE$2,0)),$O85),"-")</f>
        <v>-</v>
      </c>
      <c r="Q85" s="99" t="str">
        <f>IFERROR(ROUND(INDEX(F_Inputs!$A$2:$AE$92, MATCH(F_Inputs_Formatted!$B85&amp;F_Inputs_Formatted!$H85,F_Inputs!$AE$2:$AE$92,0),MATCH(F_Inputs_Formatted!Q$4,F_Inputs!$A$2:$AE$2,0)),$O85),"-")</f>
        <v>-</v>
      </c>
      <c r="R85" s="99" t="str">
        <f>IFERROR(ROUND(INDEX(F_Inputs!$A$2:$AE$92, MATCH(F_Inputs_Formatted!$B85&amp;F_Inputs_Formatted!$H85,F_Inputs!$AE$2:$AE$92,0),MATCH(F_Inputs_Formatted!R$4,F_Inputs!$A$2:$AE$2,0)),$O85),"-")</f>
        <v>-</v>
      </c>
      <c r="S85" s="99" t="str">
        <f>IFERROR(ROUND(INDEX(F_Inputs!$A$2:$AE$92, MATCH(F_Inputs_Formatted!$B85&amp;F_Inputs_Formatted!$H85,F_Inputs!$AE$2:$AE$92,0),MATCH(F_Inputs_Formatted!S$4,F_Inputs!$A$2:$AE$2,0)),$O85),"-")</f>
        <v>-</v>
      </c>
      <c r="T85" s="99" t="str">
        <f>IFERROR(ROUND(INDEX(F_Inputs!$A$2:$AE$92, MATCH(F_Inputs_Formatted!$B85&amp;F_Inputs_Formatted!$H85,F_Inputs!$AE$2:$AE$92,0),MATCH(F_Inputs_Formatted!T$4,F_Inputs!$A$2:$AE$2,0)),$O85),"-")</f>
        <v>-</v>
      </c>
      <c r="U85" s="99" t="str">
        <f>IFERROR(ROUND(INDEX(F_Inputs!$A$2:$AE$92, MATCH(F_Inputs_Formatted!$B85&amp;F_Inputs_Formatted!$H85,F_Inputs!$AE$2:$AE$92,0),MATCH(F_Inputs_Formatted!U$4,F_Inputs!$A$2:$AE$2,0)),$O85),"-")</f>
        <v>-</v>
      </c>
      <c r="V85" s="99" t="str">
        <f>IFERROR(ROUND(INDEX(F_Inputs!$A$2:$AE$92, MATCH(F_Inputs_Formatted!$B85&amp;F_Inputs_Formatted!$H85,F_Inputs!$AE$2:$AE$92,0),MATCH(F_Inputs_Formatted!V$4,F_Inputs!$A$2:$AE$2,0)),$O85),"-")</f>
        <v>-</v>
      </c>
      <c r="W85" s="99" t="str">
        <f>IFERROR(ROUND(INDEX(F_Inputs!$A$2:$AE$92, MATCH(F_Inputs_Formatted!$B85&amp;F_Inputs_Formatted!$H85,F_Inputs!$AE$2:$AE$92,0),MATCH(F_Inputs_Formatted!W$4,F_Inputs!$A$2:$AE$2,0)),$O85),"-")</f>
        <v>-</v>
      </c>
      <c r="X85" s="99" t="str">
        <f>IFERROR(ROUND(INDEX(F_Inputs!$A$2:$AE$92, MATCH(F_Inputs_Formatted!$B85&amp;F_Inputs_Formatted!$H85,F_Inputs!$AE$2:$AE$92,0),MATCH(F_Inputs_Formatted!X$4,F_Inputs!$A$2:$AE$2,0)),$O85),"-")</f>
        <v>-</v>
      </c>
      <c r="Y85" s="99" t="str">
        <f>IFERROR(ROUND(INDEX(F_Inputs!$A$2:$AE$92, MATCH(F_Inputs_Formatted!$B85&amp;F_Inputs_Formatted!$H85,F_Inputs!$AE$2:$AE$92,0),MATCH(F_Inputs_Formatted!Y$4,F_Inputs!$A$2:$AE$2,0)),$O85),"-")</f>
        <v>-</v>
      </c>
      <c r="Z85" s="99" t="str">
        <f>IFERROR(ROUND(INDEX(F_Inputs!$A$2:$AE$92, MATCH(F_Inputs_Formatted!$B85&amp;F_Inputs_Formatted!$H85,F_Inputs!$AE$2:$AE$92,0),MATCH(F_Inputs_Formatted!Z$4,F_Inputs!$A$2:$AE$2,0)),$O85),"-")</f>
        <v>-</v>
      </c>
      <c r="AA85" s="99" t="str">
        <f>IFERROR(ROUND(INDEX(F_Inputs!$A$2:$AE$92, MATCH(F_Inputs_Formatted!$B85&amp;F_Inputs_Formatted!$H85,F_Inputs!$AE$2:$AE$92,0),MATCH(F_Inputs_Formatted!AA$4,F_Inputs!$A$2:$AE$2,0)),$O85),"-")</f>
        <v>-</v>
      </c>
      <c r="AB85" s="99" t="str">
        <f>IFERROR(ROUND(INDEX(F_Inputs!$A$2:$AE$92, MATCH(F_Inputs_Formatted!$B85&amp;F_Inputs_Formatted!$H85,F_Inputs!$AE$2:$AE$92,0),MATCH(F_Inputs_Formatted!AB$4,F_Inputs!$A$2:$AE$2,0)),$O85),"-")</f>
        <v>-</v>
      </c>
      <c r="AC85" s="99" t="str">
        <f>IFERROR(ROUND(INDEX(F_Inputs!$A$2:$AE$92, MATCH(F_Inputs_Formatted!$B85&amp;F_Inputs_Formatted!$H85,F_Inputs!$AE$2:$AE$92,0),MATCH(F_Inputs_Formatted!AC$4,F_Inputs!$A$2:$AE$2,0)),$O85),"-")</f>
        <v>-</v>
      </c>
      <c r="AD85" s="99" t="str">
        <f>IFERROR(ROUND(INDEX(F_Inputs!$A$2:$AE$92, MATCH(F_Inputs_Formatted!$B85&amp;F_Inputs_Formatted!$H85,F_Inputs!$AE$2:$AE$92,0),MATCH(F_Inputs_Formatted!AD$4,F_Inputs!$A$2:$AE$2,0)),$O85),"-")</f>
        <v>-</v>
      </c>
      <c r="AE85" s="99" t="str">
        <f>IFERROR(ROUND(INDEX(F_Inputs!$A$2:$AE$92, MATCH(F_Inputs_Formatted!$B85&amp;F_Inputs_Formatted!$H85,F_Inputs!$AE$2:$AE$92,0),MATCH(F_Inputs_Formatted!AE$4,F_Inputs!$A$2:$AE$2,0)),$O85),"-")</f>
        <v>-</v>
      </c>
      <c r="AF85" s="99" t="str">
        <f>IFERROR(ROUND(INDEX(F_Inputs!$A$2:$AE$92, MATCH(F_Inputs_Formatted!$B85&amp;F_Inputs_Formatted!$H85,F_Inputs!$AE$2:$AE$92,0),MATCH(F_Inputs_Formatted!AF$4,F_Inputs!$A$2:$AE$2,0)),$O85),"-")</f>
        <v>-</v>
      </c>
      <c r="AG85" s="99" t="str">
        <f>IFERROR(ROUND(INDEX(F_Inputs!$A$2:$AE$92, MATCH(F_Inputs_Formatted!$B85&amp;F_Inputs_Formatted!$H85,F_Inputs!$AE$2:$AE$92,0),MATCH(F_Inputs_Formatted!AG$4,F_Inputs!$A$2:$AE$2,0)),$O85),"-")</f>
        <v>-</v>
      </c>
      <c r="AH85" s="99" t="str">
        <f>IFERROR(ROUND(INDEX(F_Inputs!$A$2:$AE$92, MATCH(F_Inputs_Formatted!$B85&amp;F_Inputs_Formatted!$H85,F_Inputs!$AE$2:$AE$92,0),MATCH(F_Inputs_Formatted!AH$4,F_Inputs!$A$2:$AE$2,0)),$O85),"-")</f>
        <v>-</v>
      </c>
    </row>
    <row r="86" spans="1:34" s="1" customFormat="1" ht="20.25" customHeight="1" x14ac:dyDescent="1.1499999999999999">
      <c r="A86" s="9"/>
      <c r="B86" s="11" t="s">
        <v>124</v>
      </c>
      <c r="C86" s="11" t="str">
        <f>_xlfn.XLOOKUP($B86,FD_Lists!$B$4:$B$25,FD_Lists!C$4:C$25)</f>
        <v>South Staffordshire Water</v>
      </c>
      <c r="D86" s="11" t="str">
        <f>_xlfn.XLOOKUP($B86,FD_Lists!$B$4:$B$25,FD_Lists!D$4:D$25)</f>
        <v>England</v>
      </c>
      <c r="E86" s="11" t="str">
        <f>_xlfn.XLOOKUP($B86,FD_Lists!$B$4:$B$25,FD_Lists!E$4:E$25)</f>
        <v>Company</v>
      </c>
      <c r="F86" s="11" t="str">
        <f>_xlfn.XLOOKUP($B86,FD_Lists!$B$4:$B$25,FD_Lists!F$4:F$25)</f>
        <v>WoC</v>
      </c>
      <c r="G86" s="14" t="s">
        <v>109</v>
      </c>
      <c r="H86" s="13" t="s">
        <v>85</v>
      </c>
      <c r="I86" s="13" t="str">
        <f t="shared" si="3"/>
        <v>SSCOUT5_10_B_PR24</v>
      </c>
      <c r="J86" s="13" t="str">
        <f>VLOOKUP(H86, FD_Lists!$D$78:$I$110, 2, FALSE)</f>
        <v>Totex</v>
      </c>
      <c r="K86" s="13" t="str">
        <f>VLOOKUP(H86, FD_Lists!$D$78:$I$110, 3, FALSE)</f>
        <v>Company view (DD)</v>
      </c>
      <c r="L86" s="13" t="s">
        <v>119</v>
      </c>
      <c r="M86" s="14" t="str">
        <f>VLOOKUP($H86, FD_Lists!$D$78:$I$110, 4, FALSE)</f>
        <v>Total number of storm overflows</v>
      </c>
      <c r="N86" s="14" t="str">
        <f>VLOOKUP($H86, FD_Lists!$D$78:$I$110, 5, FALSE)</f>
        <v>Number</v>
      </c>
      <c r="O86" s="14">
        <f>VLOOKUP($H86, FD_Lists!$D$78:$I$110, 6, FALSE)</f>
        <v>0</v>
      </c>
      <c r="P86" s="99" t="str">
        <f>IFERROR(ROUND(INDEX(F_Inputs!$A$2:$AE$92, MATCH(F_Inputs_Formatted!$B86&amp;F_Inputs_Formatted!$H86,F_Inputs!$AE$2:$AE$92,0),MATCH(F_Inputs_Formatted!P$4,F_Inputs!$A$2:$AE$2,0)),$O86),"-")</f>
        <v>-</v>
      </c>
      <c r="Q86" s="99" t="str">
        <f>IFERROR(ROUND(INDEX(F_Inputs!$A$2:$AE$92, MATCH(F_Inputs_Formatted!$B86&amp;F_Inputs_Formatted!$H86,F_Inputs!$AE$2:$AE$92,0),MATCH(F_Inputs_Formatted!Q$4,F_Inputs!$A$2:$AE$2,0)),$O86),"-")</f>
        <v>-</v>
      </c>
      <c r="R86" s="99" t="str">
        <f>IFERROR(ROUND(INDEX(F_Inputs!$A$2:$AE$92, MATCH(F_Inputs_Formatted!$B86&amp;F_Inputs_Formatted!$H86,F_Inputs!$AE$2:$AE$92,0),MATCH(F_Inputs_Formatted!R$4,F_Inputs!$A$2:$AE$2,0)),$O86),"-")</f>
        <v>-</v>
      </c>
      <c r="S86" s="99" t="str">
        <f>IFERROR(ROUND(INDEX(F_Inputs!$A$2:$AE$92, MATCH(F_Inputs_Formatted!$B86&amp;F_Inputs_Formatted!$H86,F_Inputs!$AE$2:$AE$92,0),MATCH(F_Inputs_Formatted!S$4,F_Inputs!$A$2:$AE$2,0)),$O86),"-")</f>
        <v>-</v>
      </c>
      <c r="T86" s="99" t="str">
        <f>IFERROR(ROUND(INDEX(F_Inputs!$A$2:$AE$92, MATCH(F_Inputs_Formatted!$B86&amp;F_Inputs_Formatted!$H86,F_Inputs!$AE$2:$AE$92,0),MATCH(F_Inputs_Formatted!T$4,F_Inputs!$A$2:$AE$2,0)),$O86),"-")</f>
        <v>-</v>
      </c>
      <c r="U86" s="99" t="str">
        <f>IFERROR(ROUND(INDEX(F_Inputs!$A$2:$AE$92, MATCH(F_Inputs_Formatted!$B86&amp;F_Inputs_Formatted!$H86,F_Inputs!$AE$2:$AE$92,0),MATCH(F_Inputs_Formatted!U$4,F_Inputs!$A$2:$AE$2,0)),$O86),"-")</f>
        <v>-</v>
      </c>
      <c r="V86" s="99" t="str">
        <f>IFERROR(ROUND(INDEX(F_Inputs!$A$2:$AE$92, MATCH(F_Inputs_Formatted!$B86&amp;F_Inputs_Formatted!$H86,F_Inputs!$AE$2:$AE$92,0),MATCH(F_Inputs_Formatted!V$4,F_Inputs!$A$2:$AE$2,0)),$O86),"-")</f>
        <v>-</v>
      </c>
      <c r="W86" s="99" t="str">
        <f>IFERROR(ROUND(INDEX(F_Inputs!$A$2:$AE$92, MATCH(F_Inputs_Formatted!$B86&amp;F_Inputs_Formatted!$H86,F_Inputs!$AE$2:$AE$92,0),MATCH(F_Inputs_Formatted!W$4,F_Inputs!$A$2:$AE$2,0)),$O86),"-")</f>
        <v>-</v>
      </c>
      <c r="X86" s="99" t="str">
        <f>IFERROR(ROUND(INDEX(F_Inputs!$A$2:$AE$92, MATCH(F_Inputs_Formatted!$B86&amp;F_Inputs_Formatted!$H86,F_Inputs!$AE$2:$AE$92,0),MATCH(F_Inputs_Formatted!X$4,F_Inputs!$A$2:$AE$2,0)),$O86),"-")</f>
        <v>-</v>
      </c>
      <c r="Y86" s="99" t="str">
        <f>IFERROR(ROUND(INDEX(F_Inputs!$A$2:$AE$92, MATCH(F_Inputs_Formatted!$B86&amp;F_Inputs_Formatted!$H86,F_Inputs!$AE$2:$AE$92,0),MATCH(F_Inputs_Formatted!Y$4,F_Inputs!$A$2:$AE$2,0)),$O86),"-")</f>
        <v>-</v>
      </c>
      <c r="Z86" s="99" t="str">
        <f>IFERROR(ROUND(INDEX(F_Inputs!$A$2:$AE$92, MATCH(F_Inputs_Formatted!$B86&amp;F_Inputs_Formatted!$H86,F_Inputs!$AE$2:$AE$92,0),MATCH(F_Inputs_Formatted!Z$4,F_Inputs!$A$2:$AE$2,0)),$O86),"-")</f>
        <v>-</v>
      </c>
      <c r="AA86" s="99" t="str">
        <f>IFERROR(ROUND(INDEX(F_Inputs!$A$2:$AE$92, MATCH(F_Inputs_Formatted!$B86&amp;F_Inputs_Formatted!$H86,F_Inputs!$AE$2:$AE$92,0),MATCH(F_Inputs_Formatted!AA$4,F_Inputs!$A$2:$AE$2,0)),$O86),"-")</f>
        <v>-</v>
      </c>
      <c r="AB86" s="99" t="str">
        <f>IFERROR(ROUND(INDEX(F_Inputs!$A$2:$AE$92, MATCH(F_Inputs_Formatted!$B86&amp;F_Inputs_Formatted!$H86,F_Inputs!$AE$2:$AE$92,0),MATCH(F_Inputs_Formatted!AB$4,F_Inputs!$A$2:$AE$2,0)),$O86),"-")</f>
        <v>-</v>
      </c>
      <c r="AC86" s="99" t="str">
        <f>IFERROR(ROUND(INDEX(F_Inputs!$A$2:$AE$92, MATCH(F_Inputs_Formatted!$B86&amp;F_Inputs_Formatted!$H86,F_Inputs!$AE$2:$AE$92,0),MATCH(F_Inputs_Formatted!AC$4,F_Inputs!$A$2:$AE$2,0)),$O86),"-")</f>
        <v>-</v>
      </c>
      <c r="AD86" s="99" t="str">
        <f>IFERROR(ROUND(INDEX(F_Inputs!$A$2:$AE$92, MATCH(F_Inputs_Formatted!$B86&amp;F_Inputs_Formatted!$H86,F_Inputs!$AE$2:$AE$92,0),MATCH(F_Inputs_Formatted!AD$4,F_Inputs!$A$2:$AE$2,0)),$O86),"-")</f>
        <v>-</v>
      </c>
      <c r="AE86" s="99" t="str">
        <f>IFERROR(ROUND(INDEX(F_Inputs!$A$2:$AE$92, MATCH(F_Inputs_Formatted!$B86&amp;F_Inputs_Formatted!$H86,F_Inputs!$AE$2:$AE$92,0),MATCH(F_Inputs_Formatted!AE$4,F_Inputs!$A$2:$AE$2,0)),$O86),"-")</f>
        <v>-</v>
      </c>
      <c r="AF86" s="99" t="str">
        <f>IFERROR(ROUND(INDEX(F_Inputs!$A$2:$AE$92, MATCH(F_Inputs_Formatted!$B86&amp;F_Inputs_Formatted!$H86,F_Inputs!$AE$2:$AE$92,0),MATCH(F_Inputs_Formatted!AF$4,F_Inputs!$A$2:$AE$2,0)),$O86),"-")</f>
        <v>-</v>
      </c>
      <c r="AG86" s="99" t="str">
        <f>IFERROR(ROUND(INDEX(F_Inputs!$A$2:$AE$92, MATCH(F_Inputs_Formatted!$B86&amp;F_Inputs_Formatted!$H86,F_Inputs!$AE$2:$AE$92,0),MATCH(F_Inputs_Formatted!AG$4,F_Inputs!$A$2:$AE$2,0)),$O86),"-")</f>
        <v>-</v>
      </c>
      <c r="AH86" s="99" t="str">
        <f>IFERROR(ROUND(INDEX(F_Inputs!$A$2:$AE$92, MATCH(F_Inputs_Formatted!$B86&amp;F_Inputs_Formatted!$H86,F_Inputs!$AE$2:$AE$92,0),MATCH(F_Inputs_Formatted!AH$4,F_Inputs!$A$2:$AE$2,0)),$O86),"-")</f>
        <v>-</v>
      </c>
    </row>
    <row r="87" spans="1:34" s="1" customFormat="1" ht="20.25" customHeight="1" x14ac:dyDescent="1.1499999999999999">
      <c r="A87" s="9"/>
      <c r="B87" s="11" t="s">
        <v>125</v>
      </c>
      <c r="C87" s="11" t="str">
        <f>_xlfn.XLOOKUP($B87,FD_Lists!$B$4:$B$25,FD_Lists!C$4:C$25)</f>
        <v>SES Water</v>
      </c>
      <c r="D87" s="11" t="str">
        <f>_xlfn.XLOOKUP($B87,FD_Lists!$B$4:$B$25,FD_Lists!D$4:D$25)</f>
        <v>England</v>
      </c>
      <c r="E87" s="11" t="str">
        <f>_xlfn.XLOOKUP($B87,FD_Lists!$B$4:$B$25,FD_Lists!E$4:E$25)</f>
        <v>Company</v>
      </c>
      <c r="F87" s="11" t="str">
        <f>_xlfn.XLOOKUP($B87,FD_Lists!$B$4:$B$25,FD_Lists!F$4:F$25)</f>
        <v>WoC</v>
      </c>
      <c r="G87" s="14" t="s">
        <v>109</v>
      </c>
      <c r="H87" s="13" t="s">
        <v>85</v>
      </c>
      <c r="I87" s="13" t="str">
        <f t="shared" si="3"/>
        <v>SESOUT5_10_B_PR24</v>
      </c>
      <c r="J87" s="13" t="str">
        <f>VLOOKUP(H87, FD_Lists!$D$78:$I$110, 2, FALSE)</f>
        <v>Totex</v>
      </c>
      <c r="K87" s="13" t="str">
        <f>VLOOKUP(H87, FD_Lists!$D$78:$I$110, 3, FALSE)</f>
        <v>Company view (DD)</v>
      </c>
      <c r="L87" s="13" t="s">
        <v>119</v>
      </c>
      <c r="M87" s="14" t="str">
        <f>VLOOKUP($H87, FD_Lists!$D$78:$I$110, 4, FALSE)</f>
        <v>Total number of storm overflows</v>
      </c>
      <c r="N87" s="14" t="str">
        <f>VLOOKUP($H87, FD_Lists!$D$78:$I$110, 5, FALSE)</f>
        <v>Number</v>
      </c>
      <c r="O87" s="14">
        <f>VLOOKUP($H87, FD_Lists!$D$78:$I$110, 6, FALSE)</f>
        <v>0</v>
      </c>
      <c r="P87" s="99" t="str">
        <f>IFERROR(ROUND(INDEX(F_Inputs!$A$2:$AE$92, MATCH(F_Inputs_Formatted!$B87&amp;F_Inputs_Formatted!$H87,F_Inputs!$AE$2:$AE$92,0),MATCH(F_Inputs_Formatted!P$4,F_Inputs!$A$2:$AE$2,0)),$O87),"-")</f>
        <v>-</v>
      </c>
      <c r="Q87" s="99" t="str">
        <f>IFERROR(ROUND(INDEX(F_Inputs!$A$2:$AE$92, MATCH(F_Inputs_Formatted!$B87&amp;F_Inputs_Formatted!$H87,F_Inputs!$AE$2:$AE$92,0),MATCH(F_Inputs_Formatted!Q$4,F_Inputs!$A$2:$AE$2,0)),$O87),"-")</f>
        <v>-</v>
      </c>
      <c r="R87" s="99" t="str">
        <f>IFERROR(ROUND(INDEX(F_Inputs!$A$2:$AE$92, MATCH(F_Inputs_Formatted!$B87&amp;F_Inputs_Formatted!$H87,F_Inputs!$AE$2:$AE$92,0),MATCH(F_Inputs_Formatted!R$4,F_Inputs!$A$2:$AE$2,0)),$O87),"-")</f>
        <v>-</v>
      </c>
      <c r="S87" s="99" t="str">
        <f>IFERROR(ROUND(INDEX(F_Inputs!$A$2:$AE$92, MATCH(F_Inputs_Formatted!$B87&amp;F_Inputs_Formatted!$H87,F_Inputs!$AE$2:$AE$92,0),MATCH(F_Inputs_Formatted!S$4,F_Inputs!$A$2:$AE$2,0)),$O87),"-")</f>
        <v>-</v>
      </c>
      <c r="T87" s="99" t="str">
        <f>IFERROR(ROUND(INDEX(F_Inputs!$A$2:$AE$92, MATCH(F_Inputs_Formatted!$B87&amp;F_Inputs_Formatted!$H87,F_Inputs!$AE$2:$AE$92,0),MATCH(F_Inputs_Formatted!T$4,F_Inputs!$A$2:$AE$2,0)),$O87),"-")</f>
        <v>-</v>
      </c>
      <c r="U87" s="99" t="str">
        <f>IFERROR(ROUND(INDEX(F_Inputs!$A$2:$AE$92, MATCH(F_Inputs_Formatted!$B87&amp;F_Inputs_Formatted!$H87,F_Inputs!$AE$2:$AE$92,0),MATCH(F_Inputs_Formatted!U$4,F_Inputs!$A$2:$AE$2,0)),$O87),"-")</f>
        <v>-</v>
      </c>
      <c r="V87" s="99" t="str">
        <f>IFERROR(ROUND(INDEX(F_Inputs!$A$2:$AE$92, MATCH(F_Inputs_Formatted!$B87&amp;F_Inputs_Formatted!$H87,F_Inputs!$AE$2:$AE$92,0),MATCH(F_Inputs_Formatted!V$4,F_Inputs!$A$2:$AE$2,0)),$O87),"-")</f>
        <v>-</v>
      </c>
      <c r="W87" s="99" t="str">
        <f>IFERROR(ROUND(INDEX(F_Inputs!$A$2:$AE$92, MATCH(F_Inputs_Formatted!$B87&amp;F_Inputs_Formatted!$H87,F_Inputs!$AE$2:$AE$92,0),MATCH(F_Inputs_Formatted!W$4,F_Inputs!$A$2:$AE$2,0)),$O87),"-")</f>
        <v>-</v>
      </c>
      <c r="X87" s="99" t="str">
        <f>IFERROR(ROUND(INDEX(F_Inputs!$A$2:$AE$92, MATCH(F_Inputs_Formatted!$B87&amp;F_Inputs_Formatted!$H87,F_Inputs!$AE$2:$AE$92,0),MATCH(F_Inputs_Formatted!X$4,F_Inputs!$A$2:$AE$2,0)),$O87),"-")</f>
        <v>-</v>
      </c>
      <c r="Y87" s="99" t="str">
        <f>IFERROR(ROUND(INDEX(F_Inputs!$A$2:$AE$92, MATCH(F_Inputs_Formatted!$B87&amp;F_Inputs_Formatted!$H87,F_Inputs!$AE$2:$AE$92,0),MATCH(F_Inputs_Formatted!Y$4,F_Inputs!$A$2:$AE$2,0)),$O87),"-")</f>
        <v>-</v>
      </c>
      <c r="Z87" s="99" t="str">
        <f>IFERROR(ROUND(INDEX(F_Inputs!$A$2:$AE$92, MATCH(F_Inputs_Formatted!$B87&amp;F_Inputs_Formatted!$H87,F_Inputs!$AE$2:$AE$92,0),MATCH(F_Inputs_Formatted!Z$4,F_Inputs!$A$2:$AE$2,0)),$O87),"-")</f>
        <v>-</v>
      </c>
      <c r="AA87" s="99" t="str">
        <f>IFERROR(ROUND(INDEX(F_Inputs!$A$2:$AE$92, MATCH(F_Inputs_Formatted!$B87&amp;F_Inputs_Formatted!$H87,F_Inputs!$AE$2:$AE$92,0),MATCH(F_Inputs_Formatted!AA$4,F_Inputs!$A$2:$AE$2,0)),$O87),"-")</f>
        <v>-</v>
      </c>
      <c r="AB87" s="99" t="str">
        <f>IFERROR(ROUND(INDEX(F_Inputs!$A$2:$AE$92, MATCH(F_Inputs_Formatted!$B87&amp;F_Inputs_Formatted!$H87,F_Inputs!$AE$2:$AE$92,0),MATCH(F_Inputs_Formatted!AB$4,F_Inputs!$A$2:$AE$2,0)),$O87),"-")</f>
        <v>-</v>
      </c>
      <c r="AC87" s="99" t="str">
        <f>IFERROR(ROUND(INDEX(F_Inputs!$A$2:$AE$92, MATCH(F_Inputs_Formatted!$B87&amp;F_Inputs_Formatted!$H87,F_Inputs!$AE$2:$AE$92,0),MATCH(F_Inputs_Formatted!AC$4,F_Inputs!$A$2:$AE$2,0)),$O87),"-")</f>
        <v>-</v>
      </c>
      <c r="AD87" s="99" t="str">
        <f>IFERROR(ROUND(INDEX(F_Inputs!$A$2:$AE$92, MATCH(F_Inputs_Formatted!$B87&amp;F_Inputs_Formatted!$H87,F_Inputs!$AE$2:$AE$92,0),MATCH(F_Inputs_Formatted!AD$4,F_Inputs!$A$2:$AE$2,0)),$O87),"-")</f>
        <v>-</v>
      </c>
      <c r="AE87" s="99" t="str">
        <f>IFERROR(ROUND(INDEX(F_Inputs!$A$2:$AE$92, MATCH(F_Inputs_Formatted!$B87&amp;F_Inputs_Formatted!$H87,F_Inputs!$AE$2:$AE$92,0),MATCH(F_Inputs_Formatted!AE$4,F_Inputs!$A$2:$AE$2,0)),$O87),"-")</f>
        <v>-</v>
      </c>
      <c r="AF87" s="99" t="str">
        <f>IFERROR(ROUND(INDEX(F_Inputs!$A$2:$AE$92, MATCH(F_Inputs_Formatted!$B87&amp;F_Inputs_Formatted!$H87,F_Inputs!$AE$2:$AE$92,0),MATCH(F_Inputs_Formatted!AF$4,F_Inputs!$A$2:$AE$2,0)),$O87),"-")</f>
        <v>-</v>
      </c>
      <c r="AG87" s="99" t="str">
        <f>IFERROR(ROUND(INDEX(F_Inputs!$A$2:$AE$92, MATCH(F_Inputs_Formatted!$B87&amp;F_Inputs_Formatted!$H87,F_Inputs!$AE$2:$AE$92,0),MATCH(F_Inputs_Formatted!AG$4,F_Inputs!$A$2:$AE$2,0)),$O87),"-")</f>
        <v>-</v>
      </c>
      <c r="AH87" s="99" t="str">
        <f>IFERROR(ROUND(INDEX(F_Inputs!$A$2:$AE$92, MATCH(F_Inputs_Formatted!$B87&amp;F_Inputs_Formatted!$H87,F_Inputs!$AE$2:$AE$92,0),MATCH(F_Inputs_Formatted!AH$4,F_Inputs!$A$2:$AE$2,0)),$O87),"-")</f>
        <v>-</v>
      </c>
    </row>
    <row r="88" spans="1:34" s="1" customFormat="1" ht="30.75" customHeight="1" x14ac:dyDescent="1.1499999999999999">
      <c r="A88" s="9"/>
      <c r="B88" s="11" t="s">
        <v>98</v>
      </c>
      <c r="C88" s="11" t="str">
        <f>_xlfn.XLOOKUP($B88,FD_Lists!$B$4:$B$25,FD_Lists!C$4:C$25)</f>
        <v>South West Water</v>
      </c>
      <c r="D88" s="11" t="str">
        <f>_xlfn.XLOOKUP($B88,FD_Lists!$B$4:$B$25,FD_Lists!D$4:D$25)</f>
        <v>England</v>
      </c>
      <c r="E88" s="11" t="str">
        <f>_xlfn.XLOOKUP($B88,FD_Lists!$B$4:$B$25,FD_Lists!E$4:E$25)</f>
        <v>Company</v>
      </c>
      <c r="F88" s="11" t="str">
        <f>_xlfn.XLOOKUP($B88,FD_Lists!$B$4:$B$25,FD_Lists!F$4:F$25)</f>
        <v>WaSC</v>
      </c>
      <c r="G88" s="14" t="s">
        <v>109</v>
      </c>
      <c r="H88" s="13" t="s">
        <v>85</v>
      </c>
      <c r="I88" s="13" t="str">
        <f t="shared" si="3"/>
        <v>SWBOUT5_10_B_PR24</v>
      </c>
      <c r="J88" s="13" t="str">
        <f>VLOOKUP(H88, FD_Lists!$D$78:$I$110, 2, FALSE)</f>
        <v>Totex</v>
      </c>
      <c r="K88" s="13" t="str">
        <f>VLOOKUP(H88, FD_Lists!$D$78:$I$110, 3, FALSE)</f>
        <v>Company view (DD)</v>
      </c>
      <c r="L88" s="13" t="s">
        <v>119</v>
      </c>
      <c r="M88" s="14" t="str">
        <f>VLOOKUP($H88, FD_Lists!$D$78:$I$110, 4, FALSE)</f>
        <v>Total number of storm overflows</v>
      </c>
      <c r="N88" s="14" t="str">
        <f>VLOOKUP($H88, FD_Lists!$D$78:$I$110, 5, FALSE)</f>
        <v>Number</v>
      </c>
      <c r="O88" s="14">
        <f>VLOOKUP($H88, FD_Lists!$D$78:$I$110, 6, FALSE)</f>
        <v>0</v>
      </c>
      <c r="P88" s="99" t="str">
        <f>IFERROR(ROUND(INDEX(F_Inputs!$A$2:$AE$92, MATCH(F_Inputs_Formatted!$B88&amp;F_Inputs_Formatted!$H88,F_Inputs!$AE$2:$AE$92,0),MATCH(F_Inputs_Formatted!P$4,F_Inputs!$A$2:$AE$2,0)),$O88),"-")</f>
        <v>-</v>
      </c>
      <c r="Q88" s="99" t="str">
        <f>IFERROR(ROUND(INDEX(F_Inputs!$A$2:$AE$92, MATCH(F_Inputs_Formatted!$B88&amp;F_Inputs_Formatted!$H88,F_Inputs!$AE$2:$AE$92,0),MATCH(F_Inputs_Formatted!Q$4,F_Inputs!$A$2:$AE$2,0)),$O88),"-")</f>
        <v>-</v>
      </c>
      <c r="R88" s="99" t="str">
        <f>IFERROR(ROUND(INDEX(F_Inputs!$A$2:$AE$92, MATCH(F_Inputs_Formatted!$B88&amp;F_Inputs_Formatted!$H88,F_Inputs!$AE$2:$AE$92,0),MATCH(F_Inputs_Formatted!R$4,F_Inputs!$A$2:$AE$2,0)),$O88),"-")</f>
        <v>-</v>
      </c>
      <c r="S88" s="99" t="str">
        <f>IFERROR(ROUND(INDEX(F_Inputs!$A$2:$AE$92, MATCH(F_Inputs_Formatted!$B88&amp;F_Inputs_Formatted!$H88,F_Inputs!$AE$2:$AE$92,0),MATCH(F_Inputs_Formatted!S$4,F_Inputs!$A$2:$AE$2,0)),$O88),"-")</f>
        <v>-</v>
      </c>
      <c r="T88" s="99" t="str">
        <f>IFERROR(ROUND(INDEX(F_Inputs!$A$2:$AE$92, MATCH(F_Inputs_Formatted!$B88&amp;F_Inputs_Formatted!$H88,F_Inputs!$AE$2:$AE$92,0),MATCH(F_Inputs_Formatted!T$4,F_Inputs!$A$2:$AE$2,0)),$O88),"-")</f>
        <v>-</v>
      </c>
      <c r="U88" s="99">
        <f>IFERROR(ROUND(INDEX(F_Inputs!$A$2:$AE$92, MATCH(F_Inputs_Formatted!$B88&amp;F_Inputs_Formatted!$H88,F_Inputs!$AE$2:$AE$92,0),MATCH(F_Inputs_Formatted!U$4,F_Inputs!$A$2:$AE$2,0)),$O88),"-")</f>
        <v>1340</v>
      </c>
      <c r="V88" s="99">
        <f>IFERROR(ROUND(INDEX(F_Inputs!$A$2:$AE$92, MATCH(F_Inputs_Formatted!$B88&amp;F_Inputs_Formatted!$H88,F_Inputs!$AE$2:$AE$92,0),MATCH(F_Inputs_Formatted!V$4,F_Inputs!$A$2:$AE$2,0)),$O88),"-")</f>
        <v>1340</v>
      </c>
      <c r="W88" s="99">
        <f>IFERROR(ROUND(INDEX(F_Inputs!$A$2:$AE$92, MATCH(F_Inputs_Formatted!$B88&amp;F_Inputs_Formatted!$H88,F_Inputs!$AE$2:$AE$92,0),MATCH(F_Inputs_Formatted!W$4,F_Inputs!$A$2:$AE$2,0)),$O88),"-")</f>
        <v>1340</v>
      </c>
      <c r="X88" s="99">
        <f>IFERROR(ROUND(INDEX(F_Inputs!$A$2:$AE$92, MATCH(F_Inputs_Formatted!$B88&amp;F_Inputs_Formatted!$H88,F_Inputs!$AE$2:$AE$92,0),MATCH(F_Inputs_Formatted!X$4,F_Inputs!$A$2:$AE$2,0)),$O88),"-")</f>
        <v>1340</v>
      </c>
      <c r="Y88" s="99">
        <f>IFERROR(ROUND(INDEX(F_Inputs!$A$2:$AE$92, MATCH(F_Inputs_Formatted!$B88&amp;F_Inputs_Formatted!$H88,F_Inputs!$AE$2:$AE$92,0),MATCH(F_Inputs_Formatted!Y$4,F_Inputs!$A$2:$AE$2,0)),$O88),"-")</f>
        <v>1340</v>
      </c>
      <c r="Z88" s="99">
        <f>IFERROR(ROUND(INDEX(F_Inputs!$A$2:$AE$92, MATCH(F_Inputs_Formatted!$B88&amp;F_Inputs_Formatted!$H88,F_Inputs!$AE$2:$AE$92,0),MATCH(F_Inputs_Formatted!Z$4,F_Inputs!$A$2:$AE$2,0)),$O88),"-")</f>
        <v>1340</v>
      </c>
      <c r="AA88" s="99">
        <f>IFERROR(ROUND(INDEX(F_Inputs!$A$2:$AE$92, MATCH(F_Inputs_Formatted!$B88&amp;F_Inputs_Formatted!$H88,F_Inputs!$AE$2:$AE$92,0),MATCH(F_Inputs_Formatted!AA$4,F_Inputs!$A$2:$AE$2,0)),$O88),"-")</f>
        <v>1340</v>
      </c>
      <c r="AB88" s="99">
        <f>IFERROR(ROUND(INDEX(F_Inputs!$A$2:$AE$92, MATCH(F_Inputs_Formatted!$B88&amp;F_Inputs_Formatted!$H88,F_Inputs!$AE$2:$AE$92,0),MATCH(F_Inputs_Formatted!AB$4,F_Inputs!$A$2:$AE$2,0)),$O88),"-")</f>
        <v>1420</v>
      </c>
      <c r="AC88" s="99">
        <f>IFERROR(ROUND(INDEX(F_Inputs!$A$2:$AE$92, MATCH(F_Inputs_Formatted!$B88&amp;F_Inputs_Formatted!$H88,F_Inputs!$AE$2:$AE$92,0),MATCH(F_Inputs_Formatted!AC$4,F_Inputs!$A$2:$AE$2,0)),$O88),"-")</f>
        <v>1340</v>
      </c>
      <c r="AD88" s="99">
        <f>IFERROR(ROUND(INDEX(F_Inputs!$A$2:$AE$92, MATCH(F_Inputs_Formatted!$B88&amp;F_Inputs_Formatted!$H88,F_Inputs!$AE$2:$AE$92,0),MATCH(F_Inputs_Formatted!AD$4,F_Inputs!$A$2:$AE$2,0)),$O88),"-")</f>
        <v>1340</v>
      </c>
      <c r="AE88" s="99">
        <f>IFERROR(ROUND(INDEX(F_Inputs!$A$2:$AE$92, MATCH(F_Inputs_Formatted!$B88&amp;F_Inputs_Formatted!$H88,F_Inputs!$AE$2:$AE$92,0),MATCH(F_Inputs_Formatted!AE$4,F_Inputs!$A$2:$AE$2,0)),$O88),"-")</f>
        <v>1340</v>
      </c>
      <c r="AF88" s="99">
        <f>IFERROR(ROUND(INDEX(F_Inputs!$A$2:$AE$92, MATCH(F_Inputs_Formatted!$B88&amp;F_Inputs_Formatted!$H88,F_Inputs!$AE$2:$AE$92,0),MATCH(F_Inputs_Formatted!AF$4,F_Inputs!$A$2:$AE$2,0)),$O88),"-")</f>
        <v>1340</v>
      </c>
      <c r="AG88" s="99">
        <f>IFERROR(ROUND(INDEX(F_Inputs!$A$2:$AE$92, MATCH(F_Inputs_Formatted!$B88&amp;F_Inputs_Formatted!$H88,F_Inputs!$AE$2:$AE$92,0),MATCH(F_Inputs_Formatted!AG$4,F_Inputs!$A$2:$AE$2,0)),$O88),"-")</f>
        <v>1340</v>
      </c>
      <c r="AH88" s="99">
        <f>IFERROR(ROUND(INDEX(F_Inputs!$A$2:$AE$92, MATCH(F_Inputs_Formatted!$B88&amp;F_Inputs_Formatted!$H88,F_Inputs!$AE$2:$AE$92,0),MATCH(F_Inputs_Formatted!AH$4,F_Inputs!$A$2:$AE$2,0)),$O88),"-")</f>
        <v>1340</v>
      </c>
    </row>
    <row r="89" spans="1:34" s="1" customFormat="1" ht="20.25" customHeight="1" x14ac:dyDescent="1.1499999999999999">
      <c r="A89" s="9"/>
      <c r="B89" s="11" t="s">
        <v>126</v>
      </c>
      <c r="C89" s="11" t="str">
        <f>_xlfn.XLOOKUP($B89,FD_Lists!$B$4:$B$25,FD_Lists!C$4:C$25)</f>
        <v>Bristol Water</v>
      </c>
      <c r="D89" s="11" t="str">
        <f>_xlfn.XLOOKUP($B89,FD_Lists!$B$4:$B$25,FD_Lists!D$4:D$25)</f>
        <v>England</v>
      </c>
      <c r="E89" s="11" t="str">
        <f>_xlfn.XLOOKUP($B89,FD_Lists!$B$4:$B$25,FD_Lists!E$4:E$25)</f>
        <v>Company</v>
      </c>
      <c r="F89" s="11" t="str">
        <f>_xlfn.XLOOKUP($B89,FD_Lists!$B$4:$B$25,FD_Lists!F$4:F$25)</f>
        <v>WoC</v>
      </c>
      <c r="G89" s="14" t="s">
        <v>109</v>
      </c>
      <c r="H89" s="13" t="s">
        <v>85</v>
      </c>
      <c r="I89" s="13" t="str">
        <f t="shared" si="3"/>
        <v>BRLOUT5_10_B_PR24</v>
      </c>
      <c r="J89" s="13" t="str">
        <f>VLOOKUP(H89, FD_Lists!$D$78:$I$110, 2, FALSE)</f>
        <v>Totex</v>
      </c>
      <c r="K89" s="13" t="str">
        <f>VLOOKUP(H89, FD_Lists!$D$78:$I$110, 3, FALSE)</f>
        <v>Company view (DD)</v>
      </c>
      <c r="L89" s="13" t="s">
        <v>119</v>
      </c>
      <c r="M89" s="14" t="str">
        <f>VLOOKUP($H89, FD_Lists!$D$78:$I$110, 4, FALSE)</f>
        <v>Total number of storm overflows</v>
      </c>
      <c r="N89" s="14" t="str">
        <f>VLOOKUP($H89, FD_Lists!$D$78:$I$110, 5, FALSE)</f>
        <v>Number</v>
      </c>
      <c r="O89" s="14">
        <f>VLOOKUP($H89, FD_Lists!$D$78:$I$110, 6, FALSE)</f>
        <v>0</v>
      </c>
      <c r="P89" s="99" t="str">
        <f>IFERROR(ROUND(INDEX(F_Inputs!$A$2:$AE$92, MATCH(F_Inputs_Formatted!$B89&amp;F_Inputs_Formatted!$H89,F_Inputs!$AE$2:$AE$92,0),MATCH(F_Inputs_Formatted!P$4,F_Inputs!$A$2:$AE$2,0)),$O89),"-")</f>
        <v>-</v>
      </c>
      <c r="Q89" s="99" t="str">
        <f>IFERROR(ROUND(INDEX(F_Inputs!$A$2:$AE$92, MATCH(F_Inputs_Formatted!$B89&amp;F_Inputs_Formatted!$H89,F_Inputs!$AE$2:$AE$92,0),MATCH(F_Inputs_Formatted!Q$4,F_Inputs!$A$2:$AE$2,0)),$O89),"-")</f>
        <v>-</v>
      </c>
      <c r="R89" s="99" t="str">
        <f>IFERROR(ROUND(INDEX(F_Inputs!$A$2:$AE$92, MATCH(F_Inputs_Formatted!$B89&amp;F_Inputs_Formatted!$H89,F_Inputs!$AE$2:$AE$92,0),MATCH(F_Inputs_Formatted!R$4,F_Inputs!$A$2:$AE$2,0)),$O89),"-")</f>
        <v>-</v>
      </c>
      <c r="S89" s="99" t="str">
        <f>IFERROR(ROUND(INDEX(F_Inputs!$A$2:$AE$92, MATCH(F_Inputs_Formatted!$B89&amp;F_Inputs_Formatted!$H89,F_Inputs!$AE$2:$AE$92,0),MATCH(F_Inputs_Formatted!S$4,F_Inputs!$A$2:$AE$2,0)),$O89),"-")</f>
        <v>-</v>
      </c>
      <c r="T89" s="99" t="str">
        <f>IFERROR(ROUND(INDEX(F_Inputs!$A$2:$AE$92, MATCH(F_Inputs_Formatted!$B89&amp;F_Inputs_Formatted!$H89,F_Inputs!$AE$2:$AE$92,0),MATCH(F_Inputs_Formatted!T$4,F_Inputs!$A$2:$AE$2,0)),$O89),"-")</f>
        <v>-</v>
      </c>
      <c r="U89" s="99" t="str">
        <f>IFERROR(ROUND(INDEX(F_Inputs!$A$2:$AE$92, MATCH(F_Inputs_Formatted!$B89&amp;F_Inputs_Formatted!$H89,F_Inputs!$AE$2:$AE$92,0),MATCH(F_Inputs_Formatted!U$4,F_Inputs!$A$2:$AE$2,0)),$O89),"-")</f>
        <v>-</v>
      </c>
      <c r="V89" s="99" t="str">
        <f>IFERROR(ROUND(INDEX(F_Inputs!$A$2:$AE$92, MATCH(F_Inputs_Formatted!$B89&amp;F_Inputs_Formatted!$H89,F_Inputs!$AE$2:$AE$92,0),MATCH(F_Inputs_Formatted!V$4,F_Inputs!$A$2:$AE$2,0)),$O89),"-")</f>
        <v>-</v>
      </c>
      <c r="W89" s="99" t="str">
        <f>IFERROR(ROUND(INDEX(F_Inputs!$A$2:$AE$92, MATCH(F_Inputs_Formatted!$B89&amp;F_Inputs_Formatted!$H89,F_Inputs!$AE$2:$AE$92,0),MATCH(F_Inputs_Formatted!W$4,F_Inputs!$A$2:$AE$2,0)),$O89),"-")</f>
        <v>-</v>
      </c>
      <c r="X89" s="99" t="str">
        <f>IFERROR(ROUND(INDEX(F_Inputs!$A$2:$AE$92, MATCH(F_Inputs_Formatted!$B89&amp;F_Inputs_Formatted!$H89,F_Inputs!$AE$2:$AE$92,0),MATCH(F_Inputs_Formatted!X$4,F_Inputs!$A$2:$AE$2,0)),$O89),"-")</f>
        <v>-</v>
      </c>
      <c r="Y89" s="99" t="str">
        <f>IFERROR(ROUND(INDEX(F_Inputs!$A$2:$AE$92, MATCH(F_Inputs_Formatted!$B89&amp;F_Inputs_Formatted!$H89,F_Inputs!$AE$2:$AE$92,0),MATCH(F_Inputs_Formatted!Y$4,F_Inputs!$A$2:$AE$2,0)),$O89),"-")</f>
        <v>-</v>
      </c>
      <c r="Z89" s="99" t="str">
        <f>IFERROR(ROUND(INDEX(F_Inputs!$A$2:$AE$92, MATCH(F_Inputs_Formatted!$B89&amp;F_Inputs_Formatted!$H89,F_Inputs!$AE$2:$AE$92,0),MATCH(F_Inputs_Formatted!Z$4,F_Inputs!$A$2:$AE$2,0)),$O89),"-")</f>
        <v>-</v>
      </c>
      <c r="AA89" s="99" t="str">
        <f>IFERROR(ROUND(INDEX(F_Inputs!$A$2:$AE$92, MATCH(F_Inputs_Formatted!$B89&amp;F_Inputs_Formatted!$H89,F_Inputs!$AE$2:$AE$92,0),MATCH(F_Inputs_Formatted!AA$4,F_Inputs!$A$2:$AE$2,0)),$O89),"-")</f>
        <v>-</v>
      </c>
      <c r="AB89" s="99" t="str">
        <f>IFERROR(ROUND(INDEX(F_Inputs!$A$2:$AE$92, MATCH(F_Inputs_Formatted!$B89&amp;F_Inputs_Formatted!$H89,F_Inputs!$AE$2:$AE$92,0),MATCH(F_Inputs_Formatted!AB$4,F_Inputs!$A$2:$AE$2,0)),$O89),"-")</f>
        <v>-</v>
      </c>
      <c r="AC89" s="99" t="str">
        <f>IFERROR(ROUND(INDEX(F_Inputs!$A$2:$AE$92, MATCH(F_Inputs_Formatted!$B89&amp;F_Inputs_Formatted!$H89,F_Inputs!$AE$2:$AE$92,0),MATCH(F_Inputs_Formatted!AC$4,F_Inputs!$A$2:$AE$2,0)),$O89),"-")</f>
        <v>-</v>
      </c>
      <c r="AD89" s="99" t="str">
        <f>IFERROR(ROUND(INDEX(F_Inputs!$A$2:$AE$92, MATCH(F_Inputs_Formatted!$B89&amp;F_Inputs_Formatted!$H89,F_Inputs!$AE$2:$AE$92,0),MATCH(F_Inputs_Formatted!AD$4,F_Inputs!$A$2:$AE$2,0)),$O89),"-")</f>
        <v>-</v>
      </c>
      <c r="AE89" s="99" t="str">
        <f>IFERROR(ROUND(INDEX(F_Inputs!$A$2:$AE$92, MATCH(F_Inputs_Formatted!$B89&amp;F_Inputs_Formatted!$H89,F_Inputs!$AE$2:$AE$92,0),MATCH(F_Inputs_Formatted!AE$4,F_Inputs!$A$2:$AE$2,0)),$O89),"-")</f>
        <v>-</v>
      </c>
      <c r="AF89" s="99" t="str">
        <f>IFERROR(ROUND(INDEX(F_Inputs!$A$2:$AE$92, MATCH(F_Inputs_Formatted!$B89&amp;F_Inputs_Formatted!$H89,F_Inputs!$AE$2:$AE$92,0),MATCH(F_Inputs_Formatted!AF$4,F_Inputs!$A$2:$AE$2,0)),$O89),"-")</f>
        <v>-</v>
      </c>
      <c r="AG89" s="99" t="str">
        <f>IFERROR(ROUND(INDEX(F_Inputs!$A$2:$AE$92, MATCH(F_Inputs_Formatted!$B89&amp;F_Inputs_Formatted!$H89,F_Inputs!$AE$2:$AE$92,0),MATCH(F_Inputs_Formatted!AG$4,F_Inputs!$A$2:$AE$2,0)),$O89),"-")</f>
        <v>-</v>
      </c>
      <c r="AH89" s="99" t="str">
        <f>IFERROR(ROUND(INDEX(F_Inputs!$A$2:$AE$92, MATCH(F_Inputs_Formatted!$B89&amp;F_Inputs_Formatted!$H89,F_Inputs!$AE$2:$AE$92,0),MATCH(F_Inputs_Formatted!AH$4,F_Inputs!$A$2:$AE$2,0)),$O89),"-")</f>
        <v>-</v>
      </c>
    </row>
    <row r="90" spans="1:34" ht="20.25" customHeight="1" x14ac:dyDescent="0.45">
      <c r="A90" s="9"/>
      <c r="B90" s="10" t="s">
        <v>73</v>
      </c>
      <c r="C90" s="11" t="str">
        <f>_xlfn.XLOOKUP($B90,FD_Lists!$B$4:$B$25,FD_Lists!C$4:C$25)</f>
        <v>Anglian Water</v>
      </c>
      <c r="D90" s="11" t="str">
        <f>_xlfn.XLOOKUP($B90,FD_Lists!$B$4:$B$25,FD_Lists!D$4:D$25)</f>
        <v>England</v>
      </c>
      <c r="E90" s="11" t="str">
        <f>_xlfn.XLOOKUP($B90,FD_Lists!$B$4:$B$25,FD_Lists!E$4:E$25)</f>
        <v>Company</v>
      </c>
      <c r="F90" s="11" t="str">
        <f>_xlfn.XLOOKUP($B90,FD_Lists!$B$4:$B$25,FD_Lists!F$4:F$25)</f>
        <v>WaSC</v>
      </c>
      <c r="G90" s="14" t="s">
        <v>109</v>
      </c>
      <c r="H90" s="13" t="s">
        <v>87</v>
      </c>
      <c r="I90" s="13" t="str">
        <f t="shared" si="3"/>
        <v>ANHOUT5_10_C_PR24</v>
      </c>
      <c r="J90" s="13" t="str">
        <f>VLOOKUP(H90, FD_Lists!$D$78:$I$110, 2, FALSE)</f>
        <v>Totex</v>
      </c>
      <c r="K90" s="13" t="str">
        <f>VLOOKUP(H90, FD_Lists!$D$78:$I$110, 3, FALSE)</f>
        <v>Company view (DD)</v>
      </c>
      <c r="L90" s="13" t="s">
        <v>119</v>
      </c>
      <c r="M90" s="14" t="str">
        <f>VLOOKUP($H90, FD_Lists!$D$78:$I$110, 4, FALSE)</f>
        <v>Average spills per overflow - monitored</v>
      </c>
      <c r="N90" s="14" t="str">
        <f>VLOOKUP($H90, FD_Lists!$D$78:$I$110, 5, FALSE)</f>
        <v>Number</v>
      </c>
      <c r="O90" s="14">
        <f>VLOOKUP($H90, FD_Lists!$D$78:$I$110, 6, FALSE)</f>
        <v>2</v>
      </c>
      <c r="P90" s="99" t="str">
        <f>IFERROR(ROUND(INDEX(F_Inputs!$A$2:$AE$92, MATCH(F_Inputs_Formatted!$B90&amp;F_Inputs_Formatted!$H90,F_Inputs!$AE$2:$AE$92,0),MATCH(F_Inputs_Formatted!P$4,F_Inputs!$A$2:$AE$2,0)),$O90),"-")</f>
        <v>-</v>
      </c>
      <c r="Q90" s="99" t="str">
        <f>IFERROR(ROUND(INDEX(F_Inputs!$A$2:$AE$92, MATCH(F_Inputs_Formatted!$B90&amp;F_Inputs_Formatted!$H90,F_Inputs!$AE$2:$AE$92,0),MATCH(F_Inputs_Formatted!Q$4,F_Inputs!$A$2:$AE$2,0)),$O90),"-")</f>
        <v>-</v>
      </c>
      <c r="R90" s="99" t="str">
        <f>IFERROR(ROUND(INDEX(F_Inputs!$A$2:$AE$92, MATCH(F_Inputs_Formatted!$B90&amp;F_Inputs_Formatted!$H90,F_Inputs!$AE$2:$AE$92,0),MATCH(F_Inputs_Formatted!R$4,F_Inputs!$A$2:$AE$2,0)),$O90),"-")</f>
        <v>-</v>
      </c>
      <c r="S90" s="99" t="str">
        <f>IFERROR(ROUND(INDEX(F_Inputs!$A$2:$AE$92, MATCH(F_Inputs_Formatted!$B90&amp;F_Inputs_Formatted!$H90,F_Inputs!$AE$2:$AE$92,0),MATCH(F_Inputs_Formatted!S$4,F_Inputs!$A$2:$AE$2,0)),$O90),"-")</f>
        <v>-</v>
      </c>
      <c r="T90" s="99" t="str">
        <f>IFERROR(ROUND(INDEX(F_Inputs!$A$2:$AE$92, MATCH(F_Inputs_Formatted!$B90&amp;F_Inputs_Formatted!$H90,F_Inputs!$AE$2:$AE$92,0),MATCH(F_Inputs_Formatted!T$4,F_Inputs!$A$2:$AE$2,0)),$O90),"-")</f>
        <v>-</v>
      </c>
      <c r="U90" s="99" t="str">
        <f>IFERROR(ROUND(INDEX(F_Inputs!$A$2:$AE$92, MATCH(F_Inputs_Formatted!$B90&amp;F_Inputs_Formatted!$H90,F_Inputs!$AE$2:$AE$92,0),MATCH(F_Inputs_Formatted!U$4,F_Inputs!$A$2:$AE$2,0)),$O90),"-")</f>
        <v>-</v>
      </c>
      <c r="V90" s="99" t="str">
        <f>IFERROR(ROUND(INDEX(F_Inputs!$A$2:$AE$92, MATCH(F_Inputs_Formatted!$B90&amp;F_Inputs_Formatted!$H90,F_Inputs!$AE$2:$AE$92,0),MATCH(F_Inputs_Formatted!V$4,F_Inputs!$A$2:$AE$2,0)),$O90),"-")</f>
        <v>-</v>
      </c>
      <c r="W90" s="99">
        <f>IFERROR(ROUND(INDEX(F_Inputs!$A$2:$AE$92, MATCH(F_Inputs_Formatted!$B90&amp;F_Inputs_Formatted!$H90,F_Inputs!$AE$2:$AE$92,0),MATCH(F_Inputs_Formatted!W$4,F_Inputs!$A$2:$AE$2,0)),$O90),"-")</f>
        <v>3.11</v>
      </c>
      <c r="X90" s="99">
        <f>IFERROR(ROUND(INDEX(F_Inputs!$A$2:$AE$92, MATCH(F_Inputs_Formatted!$B90&amp;F_Inputs_Formatted!$H90,F_Inputs!$AE$2:$AE$92,0),MATCH(F_Inputs_Formatted!X$4,F_Inputs!$A$2:$AE$2,0)),$O90),"-")</f>
        <v>9.27</v>
      </c>
      <c r="Y90" s="99">
        <f>IFERROR(ROUND(INDEX(F_Inputs!$A$2:$AE$92, MATCH(F_Inputs_Formatted!$B90&amp;F_Inputs_Formatted!$H90,F_Inputs!$AE$2:$AE$92,0),MATCH(F_Inputs_Formatted!Y$4,F_Inputs!$A$2:$AE$2,0)),$O90),"-")</f>
        <v>10.78</v>
      </c>
      <c r="Z90" s="99">
        <f>IFERROR(ROUND(INDEX(F_Inputs!$A$2:$AE$92, MATCH(F_Inputs_Formatted!$B90&amp;F_Inputs_Formatted!$H90,F_Inputs!$AE$2:$AE$92,0),MATCH(F_Inputs_Formatted!Z$4,F_Inputs!$A$2:$AE$2,0)),$O90),"-")</f>
        <v>13.16</v>
      </c>
      <c r="AA90" s="99">
        <f>IFERROR(ROUND(INDEX(F_Inputs!$A$2:$AE$92, MATCH(F_Inputs_Formatted!$B90&amp;F_Inputs_Formatted!$H90,F_Inputs!$AE$2:$AE$92,0),MATCH(F_Inputs_Formatted!AA$4,F_Inputs!$A$2:$AE$2,0)),$O90),"-")</f>
        <v>10.27</v>
      </c>
      <c r="AB90" s="99">
        <f>IFERROR(ROUND(INDEX(F_Inputs!$A$2:$AE$92, MATCH(F_Inputs_Formatted!$B90&amp;F_Inputs_Formatted!$H90,F_Inputs!$AE$2:$AE$92,0),MATCH(F_Inputs_Formatted!AB$4,F_Inputs!$A$2:$AE$2,0)),$O90),"-")</f>
        <v>22.2</v>
      </c>
      <c r="AC90" s="99">
        <f>IFERROR(ROUND(INDEX(F_Inputs!$A$2:$AE$92, MATCH(F_Inputs_Formatted!$B90&amp;F_Inputs_Formatted!$H90,F_Inputs!$AE$2:$AE$92,0),MATCH(F_Inputs_Formatted!AC$4,F_Inputs!$A$2:$AE$2,0)),$O90),"-")</f>
        <v>20</v>
      </c>
      <c r="AD90" s="99">
        <f>IFERROR(ROUND(INDEX(F_Inputs!$A$2:$AE$92, MATCH(F_Inputs_Formatted!$B90&amp;F_Inputs_Formatted!$H90,F_Inputs!$AE$2:$AE$92,0),MATCH(F_Inputs_Formatted!AD$4,F_Inputs!$A$2:$AE$2,0)),$O90),"-")</f>
        <v>19.66</v>
      </c>
      <c r="AE90" s="99">
        <f>IFERROR(ROUND(INDEX(F_Inputs!$A$2:$AE$92, MATCH(F_Inputs_Formatted!$B90&amp;F_Inputs_Formatted!$H90,F_Inputs!$AE$2:$AE$92,0),MATCH(F_Inputs_Formatted!AE$4,F_Inputs!$A$2:$AE$2,0)),$O90),"-")</f>
        <v>18.989999999999998</v>
      </c>
      <c r="AF90" s="99">
        <f>IFERROR(ROUND(INDEX(F_Inputs!$A$2:$AE$92, MATCH(F_Inputs_Formatted!$B90&amp;F_Inputs_Formatted!$H90,F_Inputs!$AE$2:$AE$92,0),MATCH(F_Inputs_Formatted!AF$4,F_Inputs!$A$2:$AE$2,0)),$O90),"-")</f>
        <v>18.32</v>
      </c>
      <c r="AG90" s="99">
        <f>IFERROR(ROUND(INDEX(F_Inputs!$A$2:$AE$92, MATCH(F_Inputs_Formatted!$B90&amp;F_Inputs_Formatted!$H90,F_Inputs!$AE$2:$AE$92,0),MATCH(F_Inputs_Formatted!AG$4,F_Inputs!$A$2:$AE$2,0)),$O90),"-")</f>
        <v>17.64</v>
      </c>
      <c r="AH90" s="99">
        <f>IFERROR(ROUND(INDEX(F_Inputs!$A$2:$AE$92, MATCH(F_Inputs_Formatted!$B90&amp;F_Inputs_Formatted!$H90,F_Inputs!$AE$2:$AE$92,0),MATCH(F_Inputs_Formatted!AH$4,F_Inputs!$A$2:$AE$2,0)),$O90),"-")</f>
        <v>16.63</v>
      </c>
    </row>
    <row r="91" spans="1:34" ht="20.25" customHeight="1" x14ac:dyDescent="0.45">
      <c r="A91" s="9"/>
      <c r="B91" s="11" t="s">
        <v>94</v>
      </c>
      <c r="C91" s="11" t="str">
        <f>_xlfn.XLOOKUP($B91,FD_Lists!$B$4:$B$25,FD_Lists!C$4:C$25)</f>
        <v>Dŵr Cymru</v>
      </c>
      <c r="D91" s="11" t="str">
        <f>_xlfn.XLOOKUP($B91,FD_Lists!$B$4:$B$25,FD_Lists!D$4:D$25)</f>
        <v>Wales</v>
      </c>
      <c r="E91" s="11" t="str">
        <f>_xlfn.XLOOKUP($B91,FD_Lists!$B$4:$B$25,FD_Lists!E$4:E$25)</f>
        <v>Company</v>
      </c>
      <c r="F91" s="11" t="str">
        <f>_xlfn.XLOOKUP($B91,FD_Lists!$B$4:$B$25,FD_Lists!F$4:F$25)</f>
        <v>WaSC</v>
      </c>
      <c r="G91" s="14" t="s">
        <v>109</v>
      </c>
      <c r="H91" s="13" t="s">
        <v>87</v>
      </c>
      <c r="I91" s="13" t="str">
        <f t="shared" si="3"/>
        <v>WSHOUT5_10_C_PR24</v>
      </c>
      <c r="J91" s="13" t="str">
        <f>VLOOKUP(H91, FD_Lists!$D$78:$I$110, 2, FALSE)</f>
        <v>Totex</v>
      </c>
      <c r="K91" s="13" t="str">
        <f>VLOOKUP(H91, FD_Lists!$D$78:$I$110, 3, FALSE)</f>
        <v>Company view (DD)</v>
      </c>
      <c r="L91" s="13" t="s">
        <v>119</v>
      </c>
      <c r="M91" s="14" t="str">
        <f>VLOOKUP($H91, FD_Lists!$D$78:$I$110, 4, FALSE)</f>
        <v>Average spills per overflow - monitored</v>
      </c>
      <c r="N91" s="14" t="str">
        <f>VLOOKUP($H91, FD_Lists!$D$78:$I$110, 5, FALSE)</f>
        <v>Number</v>
      </c>
      <c r="O91" s="14">
        <f>VLOOKUP($H91, FD_Lists!$D$78:$I$110, 6, FALSE)</f>
        <v>2</v>
      </c>
      <c r="P91" s="99" t="str">
        <f>IFERROR(ROUND(INDEX(F_Inputs!$A$2:$AE$92, MATCH(F_Inputs_Formatted!$B91&amp;F_Inputs_Formatted!$H91,F_Inputs!$AE$2:$AE$92,0),MATCH(F_Inputs_Formatted!P$4,F_Inputs!$A$2:$AE$2,0)),$O91),"-")</f>
        <v>-</v>
      </c>
      <c r="Q91" s="99" t="str">
        <f>IFERROR(ROUND(INDEX(F_Inputs!$A$2:$AE$92, MATCH(F_Inputs_Formatted!$B91&amp;F_Inputs_Formatted!$H91,F_Inputs!$AE$2:$AE$92,0),MATCH(F_Inputs_Formatted!Q$4,F_Inputs!$A$2:$AE$2,0)),$O91),"-")</f>
        <v>-</v>
      </c>
      <c r="R91" s="99" t="str">
        <f>IFERROR(ROUND(INDEX(F_Inputs!$A$2:$AE$92, MATCH(F_Inputs_Formatted!$B91&amp;F_Inputs_Formatted!$H91,F_Inputs!$AE$2:$AE$92,0),MATCH(F_Inputs_Formatted!R$4,F_Inputs!$A$2:$AE$2,0)),$O91),"-")</f>
        <v>-</v>
      </c>
      <c r="S91" s="99" t="str">
        <f>IFERROR(ROUND(INDEX(F_Inputs!$A$2:$AE$92, MATCH(F_Inputs_Formatted!$B91&amp;F_Inputs_Formatted!$H91,F_Inputs!$AE$2:$AE$92,0),MATCH(F_Inputs_Formatted!S$4,F_Inputs!$A$2:$AE$2,0)),$O91),"-")</f>
        <v>-</v>
      </c>
      <c r="T91" s="99" t="str">
        <f>IFERROR(ROUND(INDEX(F_Inputs!$A$2:$AE$92, MATCH(F_Inputs_Formatted!$B91&amp;F_Inputs_Formatted!$H91,F_Inputs!$AE$2:$AE$92,0),MATCH(F_Inputs_Formatted!T$4,F_Inputs!$A$2:$AE$2,0)),$O91),"-")</f>
        <v>-</v>
      </c>
      <c r="U91" s="99" t="str">
        <f>IFERROR(ROUND(INDEX(F_Inputs!$A$2:$AE$92, MATCH(F_Inputs_Formatted!$B91&amp;F_Inputs_Formatted!$H91,F_Inputs!$AE$2:$AE$92,0),MATCH(F_Inputs_Formatted!U$4,F_Inputs!$A$2:$AE$2,0)),$O91),"-")</f>
        <v>-</v>
      </c>
      <c r="V91" s="99">
        <f>IFERROR(ROUND(INDEX(F_Inputs!$A$2:$AE$92, MATCH(F_Inputs_Formatted!$B91&amp;F_Inputs_Formatted!$H91,F_Inputs!$AE$2:$AE$92,0),MATCH(F_Inputs_Formatted!V$4,F_Inputs!$A$2:$AE$2,0)),$O91),"-")</f>
        <v>29.82</v>
      </c>
      <c r="W91" s="99">
        <f>IFERROR(ROUND(INDEX(F_Inputs!$A$2:$AE$92, MATCH(F_Inputs_Formatted!$B91&amp;F_Inputs_Formatted!$H91,F_Inputs!$AE$2:$AE$92,0),MATCH(F_Inputs_Formatted!W$4,F_Inputs!$A$2:$AE$2,0)),$O91),"-")</f>
        <v>34.89</v>
      </c>
      <c r="X91" s="99">
        <f>IFERROR(ROUND(INDEX(F_Inputs!$A$2:$AE$92, MATCH(F_Inputs_Formatted!$B91&amp;F_Inputs_Formatted!$H91,F_Inputs!$AE$2:$AE$92,0),MATCH(F_Inputs_Formatted!X$4,F_Inputs!$A$2:$AE$2,0)),$O91),"-")</f>
        <v>43.37</v>
      </c>
      <c r="Y91" s="99">
        <f>IFERROR(ROUND(INDEX(F_Inputs!$A$2:$AE$92, MATCH(F_Inputs_Formatted!$B91&amp;F_Inputs_Formatted!$H91,F_Inputs!$AE$2:$AE$92,0),MATCH(F_Inputs_Formatted!Y$4,F_Inputs!$A$2:$AE$2,0)),$O91),"-")</f>
        <v>51.3</v>
      </c>
      <c r="Z91" s="99">
        <f>IFERROR(ROUND(INDEX(F_Inputs!$A$2:$AE$92, MATCH(F_Inputs_Formatted!$B91&amp;F_Inputs_Formatted!$H91,F_Inputs!$AE$2:$AE$92,0),MATCH(F_Inputs_Formatted!Z$4,F_Inputs!$A$2:$AE$2,0)),$O91),"-")</f>
        <v>42.37</v>
      </c>
      <c r="AA91" s="99">
        <f>IFERROR(ROUND(INDEX(F_Inputs!$A$2:$AE$92, MATCH(F_Inputs_Formatted!$B91&amp;F_Inputs_Formatted!$H91,F_Inputs!$AE$2:$AE$92,0),MATCH(F_Inputs_Formatted!AA$4,F_Inputs!$A$2:$AE$2,0)),$O91),"-")</f>
        <v>36.92</v>
      </c>
      <c r="AB91" s="99">
        <f>IFERROR(ROUND(INDEX(F_Inputs!$A$2:$AE$92, MATCH(F_Inputs_Formatted!$B91&amp;F_Inputs_Formatted!$H91,F_Inputs!$AE$2:$AE$92,0),MATCH(F_Inputs_Formatted!AB$4,F_Inputs!$A$2:$AE$2,0)),$O91),"-")</f>
        <v>52.7</v>
      </c>
      <c r="AC91" s="99">
        <f>IFERROR(ROUND(INDEX(F_Inputs!$A$2:$AE$92, MATCH(F_Inputs_Formatted!$B91&amp;F_Inputs_Formatted!$H91,F_Inputs!$AE$2:$AE$92,0),MATCH(F_Inputs_Formatted!AC$4,F_Inputs!$A$2:$AE$2,0)),$O91),"-")</f>
        <v>44.93</v>
      </c>
      <c r="AD91" s="99">
        <f>IFERROR(ROUND(INDEX(F_Inputs!$A$2:$AE$92, MATCH(F_Inputs_Formatted!$B91&amp;F_Inputs_Formatted!$H91,F_Inputs!$AE$2:$AE$92,0),MATCH(F_Inputs_Formatted!AD$4,F_Inputs!$A$2:$AE$2,0)),$O91),"-")</f>
        <v>44.93</v>
      </c>
      <c r="AE91" s="99">
        <f>IFERROR(ROUND(INDEX(F_Inputs!$A$2:$AE$92, MATCH(F_Inputs_Formatted!$B91&amp;F_Inputs_Formatted!$H91,F_Inputs!$AE$2:$AE$92,0),MATCH(F_Inputs_Formatted!AE$4,F_Inputs!$A$2:$AE$2,0)),$O91),"-")</f>
        <v>44.38</v>
      </c>
      <c r="AF91" s="99">
        <f>IFERROR(ROUND(INDEX(F_Inputs!$A$2:$AE$92, MATCH(F_Inputs_Formatted!$B91&amp;F_Inputs_Formatted!$H91,F_Inputs!$AE$2:$AE$92,0),MATCH(F_Inputs_Formatted!AF$4,F_Inputs!$A$2:$AE$2,0)),$O91),"-")</f>
        <v>42.17</v>
      </c>
      <c r="AG91" s="99">
        <f>IFERROR(ROUND(INDEX(F_Inputs!$A$2:$AE$92, MATCH(F_Inputs_Formatted!$B91&amp;F_Inputs_Formatted!$H91,F_Inputs!$AE$2:$AE$92,0),MATCH(F_Inputs_Formatted!AG$4,F_Inputs!$A$2:$AE$2,0)),$O91),"-")</f>
        <v>38.020000000000003</v>
      </c>
      <c r="AH91" s="99">
        <f>IFERROR(ROUND(INDEX(F_Inputs!$A$2:$AE$92, MATCH(F_Inputs_Formatted!$B91&amp;F_Inputs_Formatted!$H91,F_Inputs!$AE$2:$AE$92,0),MATCH(F_Inputs_Formatted!AH$4,F_Inputs!$A$2:$AE$2,0)),$O91),"-")</f>
        <v>33.869999999999997</v>
      </c>
    </row>
    <row r="92" spans="1:34" ht="20.25" customHeight="1" x14ac:dyDescent="0.45">
      <c r="A92" s="9"/>
      <c r="B92" s="11" t="s">
        <v>95</v>
      </c>
      <c r="C92" s="11" t="str">
        <f>_xlfn.XLOOKUP($B92,FD_Lists!$B$4:$B$25,FD_Lists!C$4:C$25)</f>
        <v>Hafren Dyfrdwy</v>
      </c>
      <c r="D92" s="11" t="str">
        <f>_xlfn.XLOOKUP($B92,FD_Lists!$B$4:$B$25,FD_Lists!D$4:D$25)</f>
        <v>Wales</v>
      </c>
      <c r="E92" s="11" t="str">
        <f>_xlfn.XLOOKUP($B92,FD_Lists!$B$4:$B$25,FD_Lists!E$4:E$25)</f>
        <v>Company</v>
      </c>
      <c r="F92" s="11" t="str">
        <f>_xlfn.XLOOKUP($B92,FD_Lists!$B$4:$B$25,FD_Lists!F$4:F$25)</f>
        <v>WaSC</v>
      </c>
      <c r="G92" s="14" t="s">
        <v>109</v>
      </c>
      <c r="H92" s="13" t="s">
        <v>87</v>
      </c>
      <c r="I92" s="13" t="str">
        <f t="shared" si="3"/>
        <v>HDDOUT5_10_C_PR24</v>
      </c>
      <c r="J92" s="13" t="str">
        <f>VLOOKUP(H92, FD_Lists!$D$78:$I$110, 2, FALSE)</f>
        <v>Totex</v>
      </c>
      <c r="K92" s="13" t="str">
        <f>VLOOKUP(H92, FD_Lists!$D$78:$I$110, 3, FALSE)</f>
        <v>Company view (DD)</v>
      </c>
      <c r="L92" s="13" t="s">
        <v>119</v>
      </c>
      <c r="M92" s="14" t="str">
        <f>VLOOKUP($H92, FD_Lists!$D$78:$I$110, 4, FALSE)</f>
        <v>Average spills per overflow - monitored</v>
      </c>
      <c r="N92" s="14" t="str">
        <f>VLOOKUP($H92, FD_Lists!$D$78:$I$110, 5, FALSE)</f>
        <v>Number</v>
      </c>
      <c r="O92" s="14">
        <f>VLOOKUP($H92, FD_Lists!$D$78:$I$110, 6, FALSE)</f>
        <v>2</v>
      </c>
      <c r="P92" s="99" t="str">
        <f>IFERROR(ROUND(INDEX(F_Inputs!$A$2:$AE$92, MATCH(F_Inputs_Formatted!$B92&amp;F_Inputs_Formatted!$H92,F_Inputs!$AE$2:$AE$92,0),MATCH(F_Inputs_Formatted!P$4,F_Inputs!$A$2:$AE$2,0)),$O92),"-")</f>
        <v>-</v>
      </c>
      <c r="Q92" s="99" t="str">
        <f>IFERROR(ROUND(INDEX(F_Inputs!$A$2:$AE$92, MATCH(F_Inputs_Formatted!$B92&amp;F_Inputs_Formatted!$H92,F_Inputs!$AE$2:$AE$92,0),MATCH(F_Inputs_Formatted!Q$4,F_Inputs!$A$2:$AE$2,0)),$O92),"-")</f>
        <v>-</v>
      </c>
      <c r="R92" s="99" t="str">
        <f>IFERROR(ROUND(INDEX(F_Inputs!$A$2:$AE$92, MATCH(F_Inputs_Formatted!$B92&amp;F_Inputs_Formatted!$H92,F_Inputs!$AE$2:$AE$92,0),MATCH(F_Inputs_Formatted!R$4,F_Inputs!$A$2:$AE$2,0)),$O92),"-")</f>
        <v>-</v>
      </c>
      <c r="S92" s="99" t="str">
        <f>IFERROR(ROUND(INDEX(F_Inputs!$A$2:$AE$92, MATCH(F_Inputs_Formatted!$B92&amp;F_Inputs_Formatted!$H92,F_Inputs!$AE$2:$AE$92,0),MATCH(F_Inputs_Formatted!S$4,F_Inputs!$A$2:$AE$2,0)),$O92),"-")</f>
        <v>-</v>
      </c>
      <c r="T92" s="99" t="str">
        <f>IFERROR(ROUND(INDEX(F_Inputs!$A$2:$AE$92, MATCH(F_Inputs_Formatted!$B92&amp;F_Inputs_Formatted!$H92,F_Inputs!$AE$2:$AE$92,0),MATCH(F_Inputs_Formatted!T$4,F_Inputs!$A$2:$AE$2,0)),$O92),"-")</f>
        <v>-</v>
      </c>
      <c r="U92" s="99" t="str">
        <f>IFERROR(ROUND(INDEX(F_Inputs!$A$2:$AE$92, MATCH(F_Inputs_Formatted!$B92&amp;F_Inputs_Formatted!$H92,F_Inputs!$AE$2:$AE$92,0),MATCH(F_Inputs_Formatted!U$4,F_Inputs!$A$2:$AE$2,0)),$O92),"-")</f>
        <v>-</v>
      </c>
      <c r="V92" s="99" t="str">
        <f>IFERROR(ROUND(INDEX(F_Inputs!$A$2:$AE$92, MATCH(F_Inputs_Formatted!$B92&amp;F_Inputs_Formatted!$H92,F_Inputs!$AE$2:$AE$92,0),MATCH(F_Inputs_Formatted!V$4,F_Inputs!$A$2:$AE$2,0)),$O92),"-")</f>
        <v>-</v>
      </c>
      <c r="W92" s="99" t="str">
        <f>IFERROR(ROUND(INDEX(F_Inputs!$A$2:$AE$92, MATCH(F_Inputs_Formatted!$B92&amp;F_Inputs_Formatted!$H92,F_Inputs!$AE$2:$AE$92,0),MATCH(F_Inputs_Formatted!W$4,F_Inputs!$A$2:$AE$2,0)),$O92),"-")</f>
        <v>-</v>
      </c>
      <c r="X92" s="99" t="str">
        <f>IFERROR(ROUND(INDEX(F_Inputs!$A$2:$AE$92, MATCH(F_Inputs_Formatted!$B92&amp;F_Inputs_Formatted!$H92,F_Inputs!$AE$2:$AE$92,0),MATCH(F_Inputs_Formatted!X$4,F_Inputs!$A$2:$AE$2,0)),$O92),"-")</f>
        <v>-</v>
      </c>
      <c r="Y92" s="99">
        <f>IFERROR(ROUND(INDEX(F_Inputs!$A$2:$AE$92, MATCH(F_Inputs_Formatted!$B92&amp;F_Inputs_Formatted!$H92,F_Inputs!$AE$2:$AE$92,0),MATCH(F_Inputs_Formatted!Y$4,F_Inputs!$A$2:$AE$2,0)),$O92),"-")</f>
        <v>23.94</v>
      </c>
      <c r="Z92" s="99">
        <f>IFERROR(ROUND(INDEX(F_Inputs!$A$2:$AE$92, MATCH(F_Inputs_Formatted!$B92&amp;F_Inputs_Formatted!$H92,F_Inputs!$AE$2:$AE$92,0),MATCH(F_Inputs_Formatted!Z$4,F_Inputs!$A$2:$AE$2,0)),$O92),"-")</f>
        <v>31.02</v>
      </c>
      <c r="AA92" s="99">
        <f>IFERROR(ROUND(INDEX(F_Inputs!$A$2:$AE$92, MATCH(F_Inputs_Formatted!$B92&amp;F_Inputs_Formatted!$H92,F_Inputs!$AE$2:$AE$92,0),MATCH(F_Inputs_Formatted!AA$4,F_Inputs!$A$2:$AE$2,0)),$O92),"-")</f>
        <v>27.35</v>
      </c>
      <c r="AB92" s="99">
        <f>IFERROR(ROUND(INDEX(F_Inputs!$A$2:$AE$92, MATCH(F_Inputs_Formatted!$B92&amp;F_Inputs_Formatted!$H92,F_Inputs!$AE$2:$AE$92,0),MATCH(F_Inputs_Formatted!AB$4,F_Inputs!$A$2:$AE$2,0)),$O92),"-")</f>
        <v>36.700000000000003</v>
      </c>
      <c r="AC92" s="99">
        <f>IFERROR(ROUND(INDEX(F_Inputs!$A$2:$AE$92, MATCH(F_Inputs_Formatted!$B92&amp;F_Inputs_Formatted!$H92,F_Inputs!$AE$2:$AE$92,0),MATCH(F_Inputs_Formatted!AC$4,F_Inputs!$A$2:$AE$2,0)),$O92),"-")</f>
        <v>39.72</v>
      </c>
      <c r="AD92" s="99">
        <f>IFERROR(ROUND(INDEX(F_Inputs!$A$2:$AE$92, MATCH(F_Inputs_Formatted!$B92&amp;F_Inputs_Formatted!$H92,F_Inputs!$AE$2:$AE$92,0),MATCH(F_Inputs_Formatted!AD$4,F_Inputs!$A$2:$AE$2,0)),$O92),"-")</f>
        <v>37.76</v>
      </c>
      <c r="AE92" s="99">
        <f>IFERROR(ROUND(INDEX(F_Inputs!$A$2:$AE$92, MATCH(F_Inputs_Formatted!$B92&amp;F_Inputs_Formatted!$H92,F_Inputs!$AE$2:$AE$92,0),MATCH(F_Inputs_Formatted!AE$4,F_Inputs!$A$2:$AE$2,0)),$O92),"-")</f>
        <v>35.78</v>
      </c>
      <c r="AF92" s="99">
        <f>IFERROR(ROUND(INDEX(F_Inputs!$A$2:$AE$92, MATCH(F_Inputs_Formatted!$B92&amp;F_Inputs_Formatted!$H92,F_Inputs!$AE$2:$AE$92,0),MATCH(F_Inputs_Formatted!AF$4,F_Inputs!$A$2:$AE$2,0)),$O92),"-")</f>
        <v>29.81</v>
      </c>
      <c r="AG92" s="99">
        <f>IFERROR(ROUND(INDEX(F_Inputs!$A$2:$AE$92, MATCH(F_Inputs_Formatted!$B92&amp;F_Inputs_Formatted!$H92,F_Inputs!$AE$2:$AE$92,0),MATCH(F_Inputs_Formatted!AG$4,F_Inputs!$A$2:$AE$2,0)),$O92),"-")</f>
        <v>25.93</v>
      </c>
      <c r="AH92" s="99">
        <f>IFERROR(ROUND(INDEX(F_Inputs!$A$2:$AE$92, MATCH(F_Inputs_Formatted!$B92&amp;F_Inputs_Formatted!$H92,F_Inputs!$AE$2:$AE$92,0),MATCH(F_Inputs_Formatted!AH$4,F_Inputs!$A$2:$AE$2,0)),$O92),"-")</f>
        <v>17.260000000000002</v>
      </c>
    </row>
    <row r="93" spans="1:34" ht="20.25" customHeight="1" x14ac:dyDescent="0.45">
      <c r="A93" s="9"/>
      <c r="B93" s="11" t="s">
        <v>96</v>
      </c>
      <c r="C93" s="11" t="str">
        <f>_xlfn.XLOOKUP($B93,FD_Lists!$B$4:$B$25,FD_Lists!C$4:C$25)</f>
        <v>Northumbrian Water</v>
      </c>
      <c r="D93" s="11" t="str">
        <f>_xlfn.XLOOKUP($B93,FD_Lists!$B$4:$B$25,FD_Lists!D$4:D$25)</f>
        <v>England</v>
      </c>
      <c r="E93" s="11" t="str">
        <f>_xlfn.XLOOKUP($B93,FD_Lists!$B$4:$B$25,FD_Lists!E$4:E$25)</f>
        <v>Company</v>
      </c>
      <c r="F93" s="11" t="str">
        <f>_xlfn.XLOOKUP($B93,FD_Lists!$B$4:$B$25,FD_Lists!F$4:F$25)</f>
        <v>WaSC</v>
      </c>
      <c r="G93" s="14" t="s">
        <v>109</v>
      </c>
      <c r="H93" s="13" t="s">
        <v>87</v>
      </c>
      <c r="I93" s="13" t="str">
        <f t="shared" si="3"/>
        <v>NESOUT5_10_C_PR24</v>
      </c>
      <c r="J93" s="13" t="str">
        <f>VLOOKUP(H93, FD_Lists!$D$78:$I$110, 2, FALSE)</f>
        <v>Totex</v>
      </c>
      <c r="K93" s="13" t="str">
        <f>VLOOKUP(H93, FD_Lists!$D$78:$I$110, 3, FALSE)</f>
        <v>Company view (DD)</v>
      </c>
      <c r="L93" s="13" t="s">
        <v>119</v>
      </c>
      <c r="M93" s="14" t="str">
        <f>VLOOKUP($H93, FD_Lists!$D$78:$I$110, 4, FALSE)</f>
        <v>Average spills per overflow - monitored</v>
      </c>
      <c r="N93" s="14" t="str">
        <f>VLOOKUP($H93, FD_Lists!$D$78:$I$110, 5, FALSE)</f>
        <v>Number</v>
      </c>
      <c r="O93" s="14">
        <f>VLOOKUP($H93, FD_Lists!$D$78:$I$110, 6, FALSE)</f>
        <v>2</v>
      </c>
      <c r="P93" s="99" t="str">
        <f>IFERROR(ROUND(INDEX(F_Inputs!$A$2:$AE$92, MATCH(F_Inputs_Formatted!$B93&amp;F_Inputs_Formatted!$H93,F_Inputs!$AE$2:$AE$92,0),MATCH(F_Inputs_Formatted!P$4,F_Inputs!$A$2:$AE$2,0)),$O93),"-")</f>
        <v>-</v>
      </c>
      <c r="Q93" s="99" t="str">
        <f>IFERROR(ROUND(INDEX(F_Inputs!$A$2:$AE$92, MATCH(F_Inputs_Formatted!$B93&amp;F_Inputs_Formatted!$H93,F_Inputs!$AE$2:$AE$92,0),MATCH(F_Inputs_Formatted!Q$4,F_Inputs!$A$2:$AE$2,0)),$O93),"-")</f>
        <v>-</v>
      </c>
      <c r="R93" s="99" t="str">
        <f>IFERROR(ROUND(INDEX(F_Inputs!$A$2:$AE$92, MATCH(F_Inputs_Formatted!$B93&amp;F_Inputs_Formatted!$H93,F_Inputs!$AE$2:$AE$92,0),MATCH(F_Inputs_Formatted!R$4,F_Inputs!$A$2:$AE$2,0)),$O93),"-")</f>
        <v>-</v>
      </c>
      <c r="S93" s="99" t="str">
        <f>IFERROR(ROUND(INDEX(F_Inputs!$A$2:$AE$92, MATCH(F_Inputs_Formatted!$B93&amp;F_Inputs_Formatted!$H93,F_Inputs!$AE$2:$AE$92,0),MATCH(F_Inputs_Formatted!S$4,F_Inputs!$A$2:$AE$2,0)),$O93),"-")</f>
        <v>-</v>
      </c>
      <c r="T93" s="99" t="str">
        <f>IFERROR(ROUND(INDEX(F_Inputs!$A$2:$AE$92, MATCH(F_Inputs_Formatted!$B93&amp;F_Inputs_Formatted!$H93,F_Inputs!$AE$2:$AE$92,0),MATCH(F_Inputs_Formatted!T$4,F_Inputs!$A$2:$AE$2,0)),$O93),"-")</f>
        <v>-</v>
      </c>
      <c r="U93" s="99" t="str">
        <f>IFERROR(ROUND(INDEX(F_Inputs!$A$2:$AE$92, MATCH(F_Inputs_Formatted!$B93&amp;F_Inputs_Formatted!$H93,F_Inputs!$AE$2:$AE$92,0),MATCH(F_Inputs_Formatted!U$4,F_Inputs!$A$2:$AE$2,0)),$O93),"-")</f>
        <v>-</v>
      </c>
      <c r="V93" s="99">
        <f>IFERROR(ROUND(INDEX(F_Inputs!$A$2:$AE$92, MATCH(F_Inputs_Formatted!$B93&amp;F_Inputs_Formatted!$H93,F_Inputs!$AE$2:$AE$92,0),MATCH(F_Inputs_Formatted!V$4,F_Inputs!$A$2:$AE$2,0)),$O93),"-")</f>
        <v>17.38</v>
      </c>
      <c r="W93" s="99">
        <f>IFERROR(ROUND(INDEX(F_Inputs!$A$2:$AE$92, MATCH(F_Inputs_Formatted!$B93&amp;F_Inputs_Formatted!$H93,F_Inputs!$AE$2:$AE$92,0),MATCH(F_Inputs_Formatted!W$4,F_Inputs!$A$2:$AE$2,0)),$O93),"-")</f>
        <v>16.25</v>
      </c>
      <c r="X93" s="99">
        <f>IFERROR(ROUND(INDEX(F_Inputs!$A$2:$AE$92, MATCH(F_Inputs_Formatted!$B93&amp;F_Inputs_Formatted!$H93,F_Inputs!$AE$2:$AE$92,0),MATCH(F_Inputs_Formatted!X$4,F_Inputs!$A$2:$AE$2,0)),$O93),"-")</f>
        <v>24.02</v>
      </c>
      <c r="Y93" s="99">
        <f>IFERROR(ROUND(INDEX(F_Inputs!$A$2:$AE$92, MATCH(F_Inputs_Formatted!$B93&amp;F_Inputs_Formatted!$H93,F_Inputs!$AE$2:$AE$92,0),MATCH(F_Inputs_Formatted!Y$4,F_Inputs!$A$2:$AE$2,0)),$O93),"-")</f>
        <v>21.67</v>
      </c>
      <c r="Z93" s="99">
        <f>IFERROR(ROUND(INDEX(F_Inputs!$A$2:$AE$92, MATCH(F_Inputs_Formatted!$B93&amp;F_Inputs_Formatted!$H93,F_Inputs!$AE$2:$AE$92,0),MATCH(F_Inputs_Formatted!Z$4,F_Inputs!$A$2:$AE$2,0)),$O93),"-")</f>
        <v>23.28</v>
      </c>
      <c r="AA93" s="99">
        <f>IFERROR(ROUND(INDEX(F_Inputs!$A$2:$AE$92, MATCH(F_Inputs_Formatted!$B93&amp;F_Inputs_Formatted!$H93,F_Inputs!$AE$2:$AE$92,0),MATCH(F_Inputs_Formatted!AA$4,F_Inputs!$A$2:$AE$2,0)),$O93),"-")</f>
        <v>18.989999999999998</v>
      </c>
      <c r="AB93" s="99">
        <f>IFERROR(ROUND(INDEX(F_Inputs!$A$2:$AE$92, MATCH(F_Inputs_Formatted!$B93&amp;F_Inputs_Formatted!$H93,F_Inputs!$AE$2:$AE$92,0),MATCH(F_Inputs_Formatted!AB$4,F_Inputs!$A$2:$AE$2,0)),$O93),"-")</f>
        <v>29.71</v>
      </c>
      <c r="AC93" s="99">
        <f>IFERROR(ROUND(INDEX(F_Inputs!$A$2:$AE$92, MATCH(F_Inputs_Formatted!$B93&amp;F_Inputs_Formatted!$H93,F_Inputs!$AE$2:$AE$92,0),MATCH(F_Inputs_Formatted!AC$4,F_Inputs!$A$2:$AE$2,0)),$O93),"-")</f>
        <v>20</v>
      </c>
      <c r="AD93" s="99">
        <f>IFERROR(ROUND(INDEX(F_Inputs!$A$2:$AE$92, MATCH(F_Inputs_Formatted!$B93&amp;F_Inputs_Formatted!$H93,F_Inputs!$AE$2:$AE$92,0),MATCH(F_Inputs_Formatted!AD$4,F_Inputs!$A$2:$AE$2,0)),$O93),"-")</f>
        <v>19.329999999999998</v>
      </c>
      <c r="AE93" s="99">
        <f>IFERROR(ROUND(INDEX(F_Inputs!$A$2:$AE$92, MATCH(F_Inputs_Formatted!$B93&amp;F_Inputs_Formatted!$H93,F_Inputs!$AE$2:$AE$92,0),MATCH(F_Inputs_Formatted!AE$4,F_Inputs!$A$2:$AE$2,0)),$O93),"-")</f>
        <v>18.11</v>
      </c>
      <c r="AF93" s="99">
        <f>IFERROR(ROUND(INDEX(F_Inputs!$A$2:$AE$92, MATCH(F_Inputs_Formatted!$B93&amp;F_Inputs_Formatted!$H93,F_Inputs!$AE$2:$AE$92,0),MATCH(F_Inputs_Formatted!AF$4,F_Inputs!$A$2:$AE$2,0)),$O93),"-")</f>
        <v>16.739999999999998</v>
      </c>
      <c r="AG93" s="99">
        <f>IFERROR(ROUND(INDEX(F_Inputs!$A$2:$AE$92, MATCH(F_Inputs_Formatted!$B93&amp;F_Inputs_Formatted!$H93,F_Inputs!$AE$2:$AE$92,0),MATCH(F_Inputs_Formatted!AG$4,F_Inputs!$A$2:$AE$2,0)),$O93),"-")</f>
        <v>15.36</v>
      </c>
      <c r="AH93" s="99">
        <f>IFERROR(ROUND(INDEX(F_Inputs!$A$2:$AE$92, MATCH(F_Inputs_Formatted!$B93&amp;F_Inputs_Formatted!$H93,F_Inputs!$AE$2:$AE$92,0),MATCH(F_Inputs_Formatted!AH$4,F_Inputs!$A$2:$AE$2,0)),$O93),"-")</f>
        <v>14</v>
      </c>
    </row>
    <row r="94" spans="1:34" ht="20.25" customHeight="1" x14ac:dyDescent="0.45">
      <c r="A94" s="9"/>
      <c r="B94" s="11" t="s">
        <v>97</v>
      </c>
      <c r="C94" s="11" t="str">
        <f>_xlfn.XLOOKUP($B94,FD_Lists!$B$4:$B$25,FD_Lists!C$4:C$25)</f>
        <v>Severn Trent Water</v>
      </c>
      <c r="D94" s="11" t="str">
        <f>_xlfn.XLOOKUP($B94,FD_Lists!$B$4:$B$25,FD_Lists!D$4:D$25)</f>
        <v>England</v>
      </c>
      <c r="E94" s="11" t="str">
        <f>_xlfn.XLOOKUP($B94,FD_Lists!$B$4:$B$25,FD_Lists!E$4:E$25)</f>
        <v>Company</v>
      </c>
      <c r="F94" s="11" t="str">
        <f>_xlfn.XLOOKUP($B94,FD_Lists!$B$4:$B$25,FD_Lists!F$4:F$25)</f>
        <v>WaSC</v>
      </c>
      <c r="G94" s="14" t="s">
        <v>109</v>
      </c>
      <c r="H94" s="13" t="s">
        <v>87</v>
      </c>
      <c r="I94" s="13" t="str">
        <f t="shared" si="3"/>
        <v>SVEOUT5_10_C_PR24</v>
      </c>
      <c r="J94" s="13" t="str">
        <f>VLOOKUP(H94, FD_Lists!$D$78:$I$110, 2, FALSE)</f>
        <v>Totex</v>
      </c>
      <c r="K94" s="13" t="str">
        <f>VLOOKUP(H94, FD_Lists!$D$78:$I$110, 3, FALSE)</f>
        <v>Company view (DD)</v>
      </c>
      <c r="L94" s="13" t="s">
        <v>119</v>
      </c>
      <c r="M94" s="14" t="str">
        <f>VLOOKUP($H94, FD_Lists!$D$78:$I$110, 4, FALSE)</f>
        <v>Average spills per overflow - monitored</v>
      </c>
      <c r="N94" s="14" t="str">
        <f>VLOOKUP($H94, FD_Lists!$D$78:$I$110, 5, FALSE)</f>
        <v>Number</v>
      </c>
      <c r="O94" s="14">
        <f>VLOOKUP($H94, FD_Lists!$D$78:$I$110, 6, FALSE)</f>
        <v>2</v>
      </c>
      <c r="P94" s="99" t="str">
        <f>IFERROR(ROUND(INDEX(F_Inputs!$A$2:$AE$92, MATCH(F_Inputs_Formatted!$B94&amp;F_Inputs_Formatted!$H94,F_Inputs!$AE$2:$AE$92,0),MATCH(F_Inputs_Formatted!P$4,F_Inputs!$A$2:$AE$2,0)),$O94),"-")</f>
        <v>-</v>
      </c>
      <c r="Q94" s="99" t="str">
        <f>IFERROR(ROUND(INDEX(F_Inputs!$A$2:$AE$92, MATCH(F_Inputs_Formatted!$B94&amp;F_Inputs_Formatted!$H94,F_Inputs!$AE$2:$AE$92,0),MATCH(F_Inputs_Formatted!Q$4,F_Inputs!$A$2:$AE$2,0)),$O94),"-")</f>
        <v>-</v>
      </c>
      <c r="R94" s="99" t="str">
        <f>IFERROR(ROUND(INDEX(F_Inputs!$A$2:$AE$92, MATCH(F_Inputs_Formatted!$B94&amp;F_Inputs_Formatted!$H94,F_Inputs!$AE$2:$AE$92,0),MATCH(F_Inputs_Formatted!R$4,F_Inputs!$A$2:$AE$2,0)),$O94),"-")</f>
        <v>-</v>
      </c>
      <c r="S94" s="99" t="str">
        <f>IFERROR(ROUND(INDEX(F_Inputs!$A$2:$AE$92, MATCH(F_Inputs_Formatted!$B94&amp;F_Inputs_Formatted!$H94,F_Inputs!$AE$2:$AE$92,0),MATCH(F_Inputs_Formatted!S$4,F_Inputs!$A$2:$AE$2,0)),$O94),"-")</f>
        <v>-</v>
      </c>
      <c r="T94" s="99" t="str">
        <f>IFERROR(ROUND(INDEX(F_Inputs!$A$2:$AE$92, MATCH(F_Inputs_Formatted!$B94&amp;F_Inputs_Formatted!$H94,F_Inputs!$AE$2:$AE$92,0),MATCH(F_Inputs_Formatted!T$4,F_Inputs!$A$2:$AE$2,0)),$O94),"-")</f>
        <v>-</v>
      </c>
      <c r="U94" s="99">
        <f>IFERROR(ROUND(INDEX(F_Inputs!$A$2:$AE$92, MATCH(F_Inputs_Formatted!$B94&amp;F_Inputs_Formatted!$H94,F_Inputs!$AE$2:$AE$92,0),MATCH(F_Inputs_Formatted!U$4,F_Inputs!$A$2:$AE$2,0)),$O94),"-")</f>
        <v>0.33</v>
      </c>
      <c r="V94" s="99">
        <f>IFERROR(ROUND(INDEX(F_Inputs!$A$2:$AE$92, MATCH(F_Inputs_Formatted!$B94&amp;F_Inputs_Formatted!$H94,F_Inputs!$AE$2:$AE$92,0),MATCH(F_Inputs_Formatted!V$4,F_Inputs!$A$2:$AE$2,0)),$O94),"-")</f>
        <v>0.46</v>
      </c>
      <c r="W94" s="99">
        <f>IFERROR(ROUND(INDEX(F_Inputs!$A$2:$AE$92, MATCH(F_Inputs_Formatted!$B94&amp;F_Inputs_Formatted!$H94,F_Inputs!$AE$2:$AE$92,0),MATCH(F_Inputs_Formatted!W$4,F_Inputs!$A$2:$AE$2,0)),$O94),"-")</f>
        <v>4.0599999999999996</v>
      </c>
      <c r="X94" s="99">
        <f>IFERROR(ROUND(INDEX(F_Inputs!$A$2:$AE$92, MATCH(F_Inputs_Formatted!$B94&amp;F_Inputs_Formatted!$H94,F_Inputs!$AE$2:$AE$92,0),MATCH(F_Inputs_Formatted!X$4,F_Inputs!$A$2:$AE$2,0)),$O94),"-")</f>
        <v>13.52</v>
      </c>
      <c r="Y94" s="99">
        <f>IFERROR(ROUND(INDEX(F_Inputs!$A$2:$AE$92, MATCH(F_Inputs_Formatted!$B94&amp;F_Inputs_Formatted!$H94,F_Inputs!$AE$2:$AE$92,0),MATCH(F_Inputs_Formatted!Y$4,F_Inputs!$A$2:$AE$2,0)),$O94),"-")</f>
        <v>20.6</v>
      </c>
      <c r="Z94" s="99">
        <f>IFERROR(ROUND(INDEX(F_Inputs!$A$2:$AE$92, MATCH(F_Inputs_Formatted!$B94&amp;F_Inputs_Formatted!$H94,F_Inputs!$AE$2:$AE$92,0),MATCH(F_Inputs_Formatted!Z$4,F_Inputs!$A$2:$AE$2,0)),$O94),"-")</f>
        <v>22.45</v>
      </c>
      <c r="AA94" s="99">
        <f>IFERROR(ROUND(INDEX(F_Inputs!$A$2:$AE$92, MATCH(F_Inputs_Formatted!$B94&amp;F_Inputs_Formatted!$H94,F_Inputs!$AE$2:$AE$92,0),MATCH(F_Inputs_Formatted!AA$4,F_Inputs!$A$2:$AE$2,0)),$O94),"-")</f>
        <v>18.36</v>
      </c>
      <c r="AB94" s="99">
        <f>IFERROR(ROUND(INDEX(F_Inputs!$A$2:$AE$92, MATCH(F_Inputs_Formatted!$B94&amp;F_Inputs_Formatted!$H94,F_Inputs!$AE$2:$AE$92,0),MATCH(F_Inputs_Formatted!AB$4,F_Inputs!$A$2:$AE$2,0)),$O94),"-")</f>
        <v>24.89</v>
      </c>
      <c r="AC94" s="99">
        <f>IFERROR(ROUND(INDEX(F_Inputs!$A$2:$AE$92, MATCH(F_Inputs_Formatted!$B94&amp;F_Inputs_Formatted!$H94,F_Inputs!$AE$2:$AE$92,0),MATCH(F_Inputs_Formatted!AC$4,F_Inputs!$A$2:$AE$2,0)),$O94),"-")</f>
        <v>19.940000000000001</v>
      </c>
      <c r="AD94" s="99">
        <f>IFERROR(ROUND(INDEX(F_Inputs!$A$2:$AE$92, MATCH(F_Inputs_Formatted!$B94&amp;F_Inputs_Formatted!$H94,F_Inputs!$AE$2:$AE$92,0),MATCH(F_Inputs_Formatted!AD$4,F_Inputs!$A$2:$AE$2,0)),$O94),"-")</f>
        <v>18.8</v>
      </c>
      <c r="AE94" s="99">
        <f>IFERROR(ROUND(INDEX(F_Inputs!$A$2:$AE$92, MATCH(F_Inputs_Formatted!$B94&amp;F_Inputs_Formatted!$H94,F_Inputs!$AE$2:$AE$92,0),MATCH(F_Inputs_Formatted!AE$4,F_Inputs!$A$2:$AE$2,0)),$O94),"-")</f>
        <v>17.600000000000001</v>
      </c>
      <c r="AF94" s="99">
        <f>IFERROR(ROUND(INDEX(F_Inputs!$A$2:$AE$92, MATCH(F_Inputs_Formatted!$B94&amp;F_Inputs_Formatted!$H94,F_Inputs!$AE$2:$AE$92,0),MATCH(F_Inputs_Formatted!AF$4,F_Inputs!$A$2:$AE$2,0)),$O94),"-")</f>
        <v>16.399999999999999</v>
      </c>
      <c r="AG94" s="99">
        <f>IFERROR(ROUND(INDEX(F_Inputs!$A$2:$AE$92, MATCH(F_Inputs_Formatted!$B94&amp;F_Inputs_Formatted!$H94,F_Inputs!$AE$2:$AE$92,0),MATCH(F_Inputs_Formatted!AG$4,F_Inputs!$A$2:$AE$2,0)),$O94),"-")</f>
        <v>15.2</v>
      </c>
      <c r="AH94" s="99">
        <f>IFERROR(ROUND(INDEX(F_Inputs!$A$2:$AE$92, MATCH(F_Inputs_Formatted!$B94&amp;F_Inputs_Formatted!$H94,F_Inputs!$AE$2:$AE$92,0),MATCH(F_Inputs_Formatted!AH$4,F_Inputs!$A$2:$AE$2,0)),$O94),"-")</f>
        <v>14</v>
      </c>
    </row>
    <row r="95" spans="1:34" ht="20.25" customHeight="1" x14ac:dyDescent="0.45">
      <c r="A95" s="9"/>
      <c r="B95" s="11" t="s">
        <v>99</v>
      </c>
      <c r="C95" s="11" t="str">
        <f>_xlfn.XLOOKUP($B95,FD_Lists!$B$4:$B$25,FD_Lists!C$4:C$25)</f>
        <v>Southern Water</v>
      </c>
      <c r="D95" s="11" t="str">
        <f>_xlfn.XLOOKUP($B95,FD_Lists!$B$4:$B$25,FD_Lists!D$4:D$25)</f>
        <v>England</v>
      </c>
      <c r="E95" s="11" t="str">
        <f>_xlfn.XLOOKUP($B95,FD_Lists!$B$4:$B$25,FD_Lists!E$4:E$25)</f>
        <v>Company</v>
      </c>
      <c r="F95" s="11" t="str">
        <f>_xlfn.XLOOKUP($B95,FD_Lists!$B$4:$B$25,FD_Lists!F$4:F$25)</f>
        <v>WaSC</v>
      </c>
      <c r="G95" s="14" t="s">
        <v>109</v>
      </c>
      <c r="H95" s="13" t="s">
        <v>87</v>
      </c>
      <c r="I95" s="13" t="str">
        <f t="shared" si="3"/>
        <v>SRNOUT5_10_C_PR24</v>
      </c>
      <c r="J95" s="13" t="str">
        <f>VLOOKUP(H95, FD_Lists!$D$78:$I$110, 2, FALSE)</f>
        <v>Totex</v>
      </c>
      <c r="K95" s="13" t="str">
        <f>VLOOKUP(H95, FD_Lists!$D$78:$I$110, 3, FALSE)</f>
        <v>Company view (DD)</v>
      </c>
      <c r="L95" s="13" t="s">
        <v>119</v>
      </c>
      <c r="M95" s="14" t="str">
        <f>VLOOKUP($H95, FD_Lists!$D$78:$I$110, 4, FALSE)</f>
        <v>Average spills per overflow - monitored</v>
      </c>
      <c r="N95" s="14" t="str">
        <f>VLOOKUP($H95, FD_Lists!$D$78:$I$110, 5, FALSE)</f>
        <v>Number</v>
      </c>
      <c r="O95" s="14">
        <f>VLOOKUP($H95, FD_Lists!$D$78:$I$110, 6, FALSE)</f>
        <v>2</v>
      </c>
      <c r="P95" s="99" t="str">
        <f>IFERROR(ROUND(INDEX(F_Inputs!$A$2:$AE$92, MATCH(F_Inputs_Formatted!$B95&amp;F_Inputs_Formatted!$H95,F_Inputs!$AE$2:$AE$92,0),MATCH(F_Inputs_Formatted!P$4,F_Inputs!$A$2:$AE$2,0)),$O95),"-")</f>
        <v>-</v>
      </c>
      <c r="Q95" s="99" t="str">
        <f>IFERROR(ROUND(INDEX(F_Inputs!$A$2:$AE$92, MATCH(F_Inputs_Formatted!$B95&amp;F_Inputs_Formatted!$H95,F_Inputs!$AE$2:$AE$92,0),MATCH(F_Inputs_Formatted!Q$4,F_Inputs!$A$2:$AE$2,0)),$O95),"-")</f>
        <v>-</v>
      </c>
      <c r="R95" s="99" t="str">
        <f>IFERROR(ROUND(INDEX(F_Inputs!$A$2:$AE$92, MATCH(F_Inputs_Formatted!$B95&amp;F_Inputs_Formatted!$H95,F_Inputs!$AE$2:$AE$92,0),MATCH(F_Inputs_Formatted!R$4,F_Inputs!$A$2:$AE$2,0)),$O95),"-")</f>
        <v>-</v>
      </c>
      <c r="S95" s="99" t="str">
        <f>IFERROR(ROUND(INDEX(F_Inputs!$A$2:$AE$92, MATCH(F_Inputs_Formatted!$B95&amp;F_Inputs_Formatted!$H95,F_Inputs!$AE$2:$AE$92,0),MATCH(F_Inputs_Formatted!S$4,F_Inputs!$A$2:$AE$2,0)),$O95),"-")</f>
        <v>-</v>
      </c>
      <c r="T95" s="99" t="str">
        <f>IFERROR(ROUND(INDEX(F_Inputs!$A$2:$AE$92, MATCH(F_Inputs_Formatted!$B95&amp;F_Inputs_Formatted!$H95,F_Inputs!$AE$2:$AE$92,0),MATCH(F_Inputs_Formatted!T$4,F_Inputs!$A$2:$AE$2,0)),$O95),"-")</f>
        <v>-</v>
      </c>
      <c r="U95" s="99" t="str">
        <f>IFERROR(ROUND(INDEX(F_Inputs!$A$2:$AE$92, MATCH(F_Inputs_Formatted!$B95&amp;F_Inputs_Formatted!$H95,F_Inputs!$AE$2:$AE$92,0),MATCH(F_Inputs_Formatted!U$4,F_Inputs!$A$2:$AE$2,0)),$O95),"-")</f>
        <v>-</v>
      </c>
      <c r="V95" s="99">
        <f>IFERROR(ROUND(INDEX(F_Inputs!$A$2:$AE$92, MATCH(F_Inputs_Formatted!$B95&amp;F_Inputs_Formatted!$H95,F_Inputs!$AE$2:$AE$92,0),MATCH(F_Inputs_Formatted!V$4,F_Inputs!$A$2:$AE$2,0)),$O95),"-")</f>
        <v>9.6999999999999993</v>
      </c>
      <c r="W95" s="99">
        <f>IFERROR(ROUND(INDEX(F_Inputs!$A$2:$AE$92, MATCH(F_Inputs_Formatted!$B95&amp;F_Inputs_Formatted!$H95,F_Inputs!$AE$2:$AE$92,0),MATCH(F_Inputs_Formatted!W$4,F_Inputs!$A$2:$AE$2,0)),$O95),"-")</f>
        <v>11.5</v>
      </c>
      <c r="X95" s="99">
        <f>IFERROR(ROUND(INDEX(F_Inputs!$A$2:$AE$92, MATCH(F_Inputs_Formatted!$B95&amp;F_Inputs_Formatted!$H95,F_Inputs!$AE$2:$AE$92,0),MATCH(F_Inputs_Formatted!X$4,F_Inputs!$A$2:$AE$2,0)),$O95),"-")</f>
        <v>16.8</v>
      </c>
      <c r="Y95" s="99">
        <f>IFERROR(ROUND(INDEX(F_Inputs!$A$2:$AE$92, MATCH(F_Inputs_Formatted!$B95&amp;F_Inputs_Formatted!$H95,F_Inputs!$AE$2:$AE$92,0),MATCH(F_Inputs_Formatted!Y$4,F_Inputs!$A$2:$AE$2,0)),$O95),"-")</f>
        <v>25.89</v>
      </c>
      <c r="Z95" s="99">
        <f>IFERROR(ROUND(INDEX(F_Inputs!$A$2:$AE$92, MATCH(F_Inputs_Formatted!$B95&amp;F_Inputs_Formatted!$H95,F_Inputs!$AE$2:$AE$92,0),MATCH(F_Inputs_Formatted!Z$4,F_Inputs!$A$2:$AE$2,0)),$O95),"-")</f>
        <v>20.23</v>
      </c>
      <c r="AA95" s="99">
        <f>IFERROR(ROUND(INDEX(F_Inputs!$A$2:$AE$92, MATCH(F_Inputs_Formatted!$B95&amp;F_Inputs_Formatted!$H95,F_Inputs!$AE$2:$AE$92,0),MATCH(F_Inputs_Formatted!AA$4,F_Inputs!$A$2:$AE$2,0)),$O95),"-")</f>
        <v>17.77</v>
      </c>
      <c r="AB95" s="99">
        <f>IFERROR(ROUND(INDEX(F_Inputs!$A$2:$AE$92, MATCH(F_Inputs_Formatted!$B95&amp;F_Inputs_Formatted!$H95,F_Inputs!$AE$2:$AE$92,0),MATCH(F_Inputs_Formatted!AB$4,F_Inputs!$A$2:$AE$2,0)),$O95),"-")</f>
        <v>30.66</v>
      </c>
      <c r="AC95" s="99">
        <f>IFERROR(ROUND(INDEX(F_Inputs!$A$2:$AE$92, MATCH(F_Inputs_Formatted!$B95&amp;F_Inputs_Formatted!$H95,F_Inputs!$AE$2:$AE$92,0),MATCH(F_Inputs_Formatted!AC$4,F_Inputs!$A$2:$AE$2,0)),$O95),"-")</f>
        <v>18</v>
      </c>
      <c r="AD95" s="99">
        <f>IFERROR(ROUND(INDEX(F_Inputs!$A$2:$AE$92, MATCH(F_Inputs_Formatted!$B95&amp;F_Inputs_Formatted!$H95,F_Inputs!$AE$2:$AE$92,0),MATCH(F_Inputs_Formatted!AD$4,F_Inputs!$A$2:$AE$2,0)),$O95),"-")</f>
        <v>17.45</v>
      </c>
      <c r="AE95" s="99">
        <f>IFERROR(ROUND(INDEX(F_Inputs!$A$2:$AE$92, MATCH(F_Inputs_Formatted!$B95&amp;F_Inputs_Formatted!$H95,F_Inputs!$AE$2:$AE$92,0),MATCH(F_Inputs_Formatted!AE$4,F_Inputs!$A$2:$AE$2,0)),$O95),"-")</f>
        <v>17.41</v>
      </c>
      <c r="AF95" s="99">
        <f>IFERROR(ROUND(INDEX(F_Inputs!$A$2:$AE$92, MATCH(F_Inputs_Formatted!$B95&amp;F_Inputs_Formatted!$H95,F_Inputs!$AE$2:$AE$92,0),MATCH(F_Inputs_Formatted!AF$4,F_Inputs!$A$2:$AE$2,0)),$O95),"-")</f>
        <v>16.61</v>
      </c>
      <c r="AG95" s="99">
        <f>IFERROR(ROUND(INDEX(F_Inputs!$A$2:$AE$92, MATCH(F_Inputs_Formatted!$B95&amp;F_Inputs_Formatted!$H95,F_Inputs!$AE$2:$AE$92,0),MATCH(F_Inputs_Formatted!AG$4,F_Inputs!$A$2:$AE$2,0)),$O95),"-")</f>
        <v>16.61</v>
      </c>
      <c r="AH95" s="99">
        <f>IFERROR(ROUND(INDEX(F_Inputs!$A$2:$AE$92, MATCH(F_Inputs_Formatted!$B95&amp;F_Inputs_Formatted!$H95,F_Inputs!$AE$2:$AE$92,0),MATCH(F_Inputs_Formatted!AH$4,F_Inputs!$A$2:$AE$2,0)),$O95),"-")</f>
        <v>14.27</v>
      </c>
    </row>
    <row r="96" spans="1:34" ht="20.25" customHeight="1" x14ac:dyDescent="0.45">
      <c r="A96" s="9"/>
      <c r="B96" s="11" t="s">
        <v>100</v>
      </c>
      <c r="C96" s="11" t="str">
        <f>_xlfn.XLOOKUP($B96,FD_Lists!$B$4:$B$25,FD_Lists!C$4:C$25)</f>
        <v>Thames Water</v>
      </c>
      <c r="D96" s="11" t="str">
        <f>_xlfn.XLOOKUP($B96,FD_Lists!$B$4:$B$25,FD_Lists!D$4:D$25)</f>
        <v>England</v>
      </c>
      <c r="E96" s="11" t="str">
        <f>_xlfn.XLOOKUP($B96,FD_Lists!$B$4:$B$25,FD_Lists!E$4:E$25)</f>
        <v>Company</v>
      </c>
      <c r="F96" s="11" t="str">
        <f>_xlfn.XLOOKUP($B96,FD_Lists!$B$4:$B$25,FD_Lists!F$4:F$25)</f>
        <v>WaSC</v>
      </c>
      <c r="G96" s="14" t="s">
        <v>109</v>
      </c>
      <c r="H96" s="13" t="s">
        <v>87</v>
      </c>
      <c r="I96" s="13" t="str">
        <f t="shared" si="3"/>
        <v>TMSOUT5_10_C_PR24</v>
      </c>
      <c r="J96" s="13" t="str">
        <f>VLOOKUP(H96, FD_Lists!$D$78:$I$110, 2, FALSE)</f>
        <v>Totex</v>
      </c>
      <c r="K96" s="13" t="str">
        <f>VLOOKUP(H96, FD_Lists!$D$78:$I$110, 3, FALSE)</f>
        <v>Company view (DD)</v>
      </c>
      <c r="L96" s="13" t="s">
        <v>119</v>
      </c>
      <c r="M96" s="14" t="str">
        <f>VLOOKUP($H96, FD_Lists!$D$78:$I$110, 4, FALSE)</f>
        <v>Average spills per overflow - monitored</v>
      </c>
      <c r="N96" s="14" t="str">
        <f>VLOOKUP($H96, FD_Lists!$D$78:$I$110, 5, FALSE)</f>
        <v>Number</v>
      </c>
      <c r="O96" s="14">
        <f>VLOOKUP($H96, FD_Lists!$D$78:$I$110, 6, FALSE)</f>
        <v>2</v>
      </c>
      <c r="P96" s="99" t="str">
        <f>IFERROR(ROUND(INDEX(F_Inputs!$A$2:$AE$92, MATCH(F_Inputs_Formatted!$B96&amp;F_Inputs_Formatted!$H96,F_Inputs!$AE$2:$AE$92,0),MATCH(F_Inputs_Formatted!P$4,F_Inputs!$A$2:$AE$2,0)),$O96),"-")</f>
        <v>-</v>
      </c>
      <c r="Q96" s="99" t="str">
        <f>IFERROR(ROUND(INDEX(F_Inputs!$A$2:$AE$92, MATCH(F_Inputs_Formatted!$B96&amp;F_Inputs_Formatted!$H96,F_Inputs!$AE$2:$AE$92,0),MATCH(F_Inputs_Formatted!Q$4,F_Inputs!$A$2:$AE$2,0)),$O96),"-")</f>
        <v>-</v>
      </c>
      <c r="R96" s="99" t="str">
        <f>IFERROR(ROUND(INDEX(F_Inputs!$A$2:$AE$92, MATCH(F_Inputs_Formatted!$B96&amp;F_Inputs_Formatted!$H96,F_Inputs!$AE$2:$AE$92,0),MATCH(F_Inputs_Formatted!R$4,F_Inputs!$A$2:$AE$2,0)),$O96),"-")</f>
        <v>-</v>
      </c>
      <c r="S96" s="99" t="str">
        <f>IFERROR(ROUND(INDEX(F_Inputs!$A$2:$AE$92, MATCH(F_Inputs_Formatted!$B96&amp;F_Inputs_Formatted!$H96,F_Inputs!$AE$2:$AE$92,0),MATCH(F_Inputs_Formatted!S$4,F_Inputs!$A$2:$AE$2,0)),$O96),"-")</f>
        <v>-</v>
      </c>
      <c r="T96" s="99" t="str">
        <f>IFERROR(ROUND(INDEX(F_Inputs!$A$2:$AE$92, MATCH(F_Inputs_Formatted!$B96&amp;F_Inputs_Formatted!$H96,F_Inputs!$AE$2:$AE$92,0),MATCH(F_Inputs_Formatted!T$4,F_Inputs!$A$2:$AE$2,0)),$O96),"-")</f>
        <v>-</v>
      </c>
      <c r="U96" s="99" t="str">
        <f>IFERROR(ROUND(INDEX(F_Inputs!$A$2:$AE$92, MATCH(F_Inputs_Formatted!$B96&amp;F_Inputs_Formatted!$H96,F_Inputs!$AE$2:$AE$92,0),MATCH(F_Inputs_Formatted!U$4,F_Inputs!$A$2:$AE$2,0)),$O96),"-")</f>
        <v>-</v>
      </c>
      <c r="V96" s="99" t="str">
        <f>IFERROR(ROUND(INDEX(F_Inputs!$A$2:$AE$92, MATCH(F_Inputs_Formatted!$B96&amp;F_Inputs_Formatted!$H96,F_Inputs!$AE$2:$AE$92,0),MATCH(F_Inputs_Formatted!V$4,F_Inputs!$A$2:$AE$2,0)),$O96),"-")</f>
        <v>-</v>
      </c>
      <c r="W96" s="99" t="str">
        <f>IFERROR(ROUND(INDEX(F_Inputs!$A$2:$AE$92, MATCH(F_Inputs_Formatted!$B96&amp;F_Inputs_Formatted!$H96,F_Inputs!$AE$2:$AE$92,0),MATCH(F_Inputs_Formatted!W$4,F_Inputs!$A$2:$AE$2,0)),$O96),"-")</f>
        <v>-</v>
      </c>
      <c r="X96" s="99" t="str">
        <f>IFERROR(ROUND(INDEX(F_Inputs!$A$2:$AE$92, MATCH(F_Inputs_Formatted!$B96&amp;F_Inputs_Formatted!$H96,F_Inputs!$AE$2:$AE$92,0),MATCH(F_Inputs_Formatted!X$4,F_Inputs!$A$2:$AE$2,0)),$O96),"-")</f>
        <v>-</v>
      </c>
      <c r="Y96" s="99">
        <f>IFERROR(ROUND(INDEX(F_Inputs!$A$2:$AE$92, MATCH(F_Inputs_Formatted!$B96&amp;F_Inputs_Formatted!$H96,F_Inputs!$AE$2:$AE$92,0),MATCH(F_Inputs_Formatted!Y$4,F_Inputs!$A$2:$AE$2,0)),$O96),"-")</f>
        <v>30.43</v>
      </c>
      <c r="Z96" s="99">
        <f>IFERROR(ROUND(INDEX(F_Inputs!$A$2:$AE$92, MATCH(F_Inputs_Formatted!$B96&amp;F_Inputs_Formatted!$H96,F_Inputs!$AE$2:$AE$92,0),MATCH(F_Inputs_Formatted!Z$4,F_Inputs!$A$2:$AE$2,0)),$O96),"-")</f>
        <v>24.28</v>
      </c>
      <c r="AA96" s="99">
        <f>IFERROR(ROUND(INDEX(F_Inputs!$A$2:$AE$92, MATCH(F_Inputs_Formatted!$B96&amp;F_Inputs_Formatted!$H96,F_Inputs!$AE$2:$AE$92,0),MATCH(F_Inputs_Formatted!AA$4,F_Inputs!$A$2:$AE$2,0)),$O96),"-")</f>
        <v>13.22</v>
      </c>
      <c r="AB96" s="99">
        <f>IFERROR(ROUND(INDEX(F_Inputs!$A$2:$AE$92, MATCH(F_Inputs_Formatted!$B96&amp;F_Inputs_Formatted!$H96,F_Inputs!$AE$2:$AE$92,0),MATCH(F_Inputs_Formatted!AB$4,F_Inputs!$A$2:$AE$2,0)),$O96),"-")</f>
        <v>27.45</v>
      </c>
      <c r="AC96" s="99">
        <f>IFERROR(ROUND(INDEX(F_Inputs!$A$2:$AE$92, MATCH(F_Inputs_Formatted!$B96&amp;F_Inputs_Formatted!$H96,F_Inputs!$AE$2:$AE$92,0),MATCH(F_Inputs_Formatted!AC$4,F_Inputs!$A$2:$AE$2,0)),$O96),"-")</f>
        <v>23.82</v>
      </c>
      <c r="AD96" s="99">
        <f>IFERROR(ROUND(INDEX(F_Inputs!$A$2:$AE$92, MATCH(F_Inputs_Formatted!$B96&amp;F_Inputs_Formatted!$H96,F_Inputs!$AE$2:$AE$92,0),MATCH(F_Inputs_Formatted!AD$4,F_Inputs!$A$2:$AE$2,0)),$O96),"-")</f>
        <v>24.31</v>
      </c>
      <c r="AE96" s="99">
        <f>IFERROR(ROUND(INDEX(F_Inputs!$A$2:$AE$92, MATCH(F_Inputs_Formatted!$B96&amp;F_Inputs_Formatted!$H96,F_Inputs!$AE$2:$AE$92,0),MATCH(F_Inputs_Formatted!AE$4,F_Inputs!$A$2:$AE$2,0)),$O96),"-")</f>
        <v>21.27</v>
      </c>
      <c r="AF96" s="99">
        <f>IFERROR(ROUND(INDEX(F_Inputs!$A$2:$AE$92, MATCH(F_Inputs_Formatted!$B96&amp;F_Inputs_Formatted!$H96,F_Inputs!$AE$2:$AE$92,0),MATCH(F_Inputs_Formatted!AF$4,F_Inputs!$A$2:$AE$2,0)),$O96),"-")</f>
        <v>19.95</v>
      </c>
      <c r="AG96" s="99">
        <f>IFERROR(ROUND(INDEX(F_Inputs!$A$2:$AE$92, MATCH(F_Inputs_Formatted!$B96&amp;F_Inputs_Formatted!$H96,F_Inputs!$AE$2:$AE$92,0),MATCH(F_Inputs_Formatted!AG$4,F_Inputs!$A$2:$AE$2,0)),$O96),"-")</f>
        <v>19.77</v>
      </c>
      <c r="AH96" s="99">
        <f>IFERROR(ROUND(INDEX(F_Inputs!$A$2:$AE$92, MATCH(F_Inputs_Formatted!$B96&amp;F_Inputs_Formatted!$H96,F_Inputs!$AE$2:$AE$92,0),MATCH(F_Inputs_Formatted!AH$4,F_Inputs!$A$2:$AE$2,0)),$O96),"-")</f>
        <v>17.07</v>
      </c>
    </row>
    <row r="97" spans="1:34" x14ac:dyDescent="0.45">
      <c r="A97" s="16" t="s">
        <v>120</v>
      </c>
      <c r="B97" s="11" t="s">
        <v>101</v>
      </c>
      <c r="C97" s="11" t="str">
        <f>_xlfn.XLOOKUP($B97,FD_Lists!$B$4:$B$25,FD_Lists!C$4:C$25)</f>
        <v xml:space="preserve">United Utilities </v>
      </c>
      <c r="D97" s="11" t="str">
        <f>_xlfn.XLOOKUP($B97,FD_Lists!$B$4:$B$25,FD_Lists!D$4:D$25)</f>
        <v>England</v>
      </c>
      <c r="E97" s="11" t="str">
        <f>_xlfn.XLOOKUP($B97,FD_Lists!$B$4:$B$25,FD_Lists!E$4:E$25)</f>
        <v>Company</v>
      </c>
      <c r="F97" s="11" t="str">
        <f>_xlfn.XLOOKUP($B97,FD_Lists!$B$4:$B$25,FD_Lists!F$4:F$25)</f>
        <v>WaSC</v>
      </c>
      <c r="G97" s="14" t="s">
        <v>109</v>
      </c>
      <c r="H97" s="13" t="s">
        <v>87</v>
      </c>
      <c r="I97" s="13" t="str">
        <f t="shared" si="3"/>
        <v>NWTOUT5_10_C_PR24</v>
      </c>
      <c r="J97" s="13" t="str">
        <f>VLOOKUP(H97, FD_Lists!$D$78:$I$110, 2, FALSE)</f>
        <v>Totex</v>
      </c>
      <c r="K97" s="13" t="str">
        <f>VLOOKUP(H97, FD_Lists!$D$78:$I$110, 3, FALSE)</f>
        <v>Company view (DD)</v>
      </c>
      <c r="L97" s="13" t="s">
        <v>119</v>
      </c>
      <c r="M97" s="14" t="str">
        <f>VLOOKUP($H97, FD_Lists!$D$78:$I$110, 4, FALSE)</f>
        <v>Average spills per overflow - monitored</v>
      </c>
      <c r="N97" s="14" t="str">
        <f>VLOOKUP($H97, FD_Lists!$D$78:$I$110, 5, FALSE)</f>
        <v>Number</v>
      </c>
      <c r="O97" s="14">
        <f>VLOOKUP($H97, FD_Lists!$D$78:$I$110, 6, FALSE)</f>
        <v>2</v>
      </c>
      <c r="P97" s="99" t="str">
        <f>IFERROR(ROUND(INDEX(F_Inputs!$A$2:$AE$92, MATCH(F_Inputs_Formatted!$B97&amp;F_Inputs_Formatted!$H97,F_Inputs!$AE$2:$AE$92,0),MATCH(F_Inputs_Formatted!P$4,F_Inputs!$A$2:$AE$2,0)),$O97),"-")</f>
        <v>-</v>
      </c>
      <c r="Q97" s="99" t="str">
        <f>IFERROR(ROUND(INDEX(F_Inputs!$A$2:$AE$92, MATCH(F_Inputs_Formatted!$B97&amp;F_Inputs_Formatted!$H97,F_Inputs!$AE$2:$AE$92,0),MATCH(F_Inputs_Formatted!Q$4,F_Inputs!$A$2:$AE$2,0)),$O97),"-")</f>
        <v>-</v>
      </c>
      <c r="R97" s="99" t="str">
        <f>IFERROR(ROUND(INDEX(F_Inputs!$A$2:$AE$92, MATCH(F_Inputs_Formatted!$B97&amp;F_Inputs_Formatted!$H97,F_Inputs!$AE$2:$AE$92,0),MATCH(F_Inputs_Formatted!R$4,F_Inputs!$A$2:$AE$2,0)),$O97),"-")</f>
        <v>-</v>
      </c>
      <c r="S97" s="99" t="str">
        <f>IFERROR(ROUND(INDEX(F_Inputs!$A$2:$AE$92, MATCH(F_Inputs_Formatted!$B97&amp;F_Inputs_Formatted!$H97,F_Inputs!$AE$2:$AE$92,0),MATCH(F_Inputs_Formatted!S$4,F_Inputs!$A$2:$AE$2,0)),$O97),"-")</f>
        <v>-</v>
      </c>
      <c r="T97" s="99" t="str">
        <f>IFERROR(ROUND(INDEX(F_Inputs!$A$2:$AE$92, MATCH(F_Inputs_Formatted!$B97&amp;F_Inputs_Formatted!$H97,F_Inputs!$AE$2:$AE$92,0),MATCH(F_Inputs_Formatted!T$4,F_Inputs!$A$2:$AE$2,0)),$O97),"-")</f>
        <v>-</v>
      </c>
      <c r="U97" s="99" t="str">
        <f>IFERROR(ROUND(INDEX(F_Inputs!$A$2:$AE$92, MATCH(F_Inputs_Formatted!$B97&amp;F_Inputs_Formatted!$H97,F_Inputs!$AE$2:$AE$92,0),MATCH(F_Inputs_Formatted!U$4,F_Inputs!$A$2:$AE$2,0)),$O97),"-")</f>
        <v>-</v>
      </c>
      <c r="V97" s="99" t="str">
        <f>IFERROR(ROUND(INDEX(F_Inputs!$A$2:$AE$92, MATCH(F_Inputs_Formatted!$B97&amp;F_Inputs_Formatted!$H97,F_Inputs!$AE$2:$AE$92,0),MATCH(F_Inputs_Formatted!V$4,F_Inputs!$A$2:$AE$2,0)),$O97),"-")</f>
        <v>-</v>
      </c>
      <c r="W97" s="99" t="str">
        <f>IFERROR(ROUND(INDEX(F_Inputs!$A$2:$AE$92, MATCH(F_Inputs_Formatted!$B97&amp;F_Inputs_Formatted!$H97,F_Inputs!$AE$2:$AE$92,0),MATCH(F_Inputs_Formatted!W$4,F_Inputs!$A$2:$AE$2,0)),$O97),"-")</f>
        <v>-</v>
      </c>
      <c r="X97" s="99" t="str">
        <f>IFERROR(ROUND(INDEX(F_Inputs!$A$2:$AE$92, MATCH(F_Inputs_Formatted!$B97&amp;F_Inputs_Formatted!$H97,F_Inputs!$AE$2:$AE$92,0),MATCH(F_Inputs_Formatted!X$4,F_Inputs!$A$2:$AE$2,0)),$O97),"-")</f>
        <v>-</v>
      </c>
      <c r="Y97" s="99">
        <f>IFERROR(ROUND(INDEX(F_Inputs!$A$2:$AE$92, MATCH(F_Inputs_Formatted!$B97&amp;F_Inputs_Formatted!$H97,F_Inputs!$AE$2:$AE$92,0),MATCH(F_Inputs_Formatted!Y$4,F_Inputs!$A$2:$AE$2,0)),$O97),"-")</f>
        <v>59.19</v>
      </c>
      <c r="Z97" s="99">
        <f>IFERROR(ROUND(INDEX(F_Inputs!$A$2:$AE$92, MATCH(F_Inputs_Formatted!$B97&amp;F_Inputs_Formatted!$H97,F_Inputs!$AE$2:$AE$92,0),MATCH(F_Inputs_Formatted!Z$4,F_Inputs!$A$2:$AE$2,0)),$O97),"-")</f>
        <v>37.26</v>
      </c>
      <c r="AA97" s="99">
        <f>IFERROR(ROUND(INDEX(F_Inputs!$A$2:$AE$92, MATCH(F_Inputs_Formatted!$B97&amp;F_Inputs_Formatted!$H97,F_Inputs!$AE$2:$AE$92,0),MATCH(F_Inputs_Formatted!AA$4,F_Inputs!$A$2:$AE$2,0)),$O97),"-")</f>
        <v>30.72</v>
      </c>
      <c r="AB97" s="99">
        <f>IFERROR(ROUND(INDEX(F_Inputs!$A$2:$AE$92, MATCH(F_Inputs_Formatted!$B97&amp;F_Inputs_Formatted!$H97,F_Inputs!$AE$2:$AE$92,0),MATCH(F_Inputs_Formatted!AB$4,F_Inputs!$A$2:$AE$2,0)),$O97),"-")</f>
        <v>43.08</v>
      </c>
      <c r="AC97" s="99">
        <f>IFERROR(ROUND(INDEX(F_Inputs!$A$2:$AE$92, MATCH(F_Inputs_Formatted!$B97&amp;F_Inputs_Formatted!$H97,F_Inputs!$AE$2:$AE$92,0),MATCH(F_Inputs_Formatted!AC$4,F_Inputs!$A$2:$AE$2,0)),$O97),"-")</f>
        <v>26.92</v>
      </c>
      <c r="AD97" s="99">
        <f>IFERROR(ROUND(INDEX(F_Inputs!$A$2:$AE$92, MATCH(F_Inputs_Formatted!$B97&amp;F_Inputs_Formatted!$H97,F_Inputs!$AE$2:$AE$92,0),MATCH(F_Inputs_Formatted!AD$4,F_Inputs!$A$2:$AE$2,0)),$O97),"-")</f>
        <v>26.35</v>
      </c>
      <c r="AE97" s="99">
        <f>IFERROR(ROUND(INDEX(F_Inputs!$A$2:$AE$92, MATCH(F_Inputs_Formatted!$B97&amp;F_Inputs_Formatted!$H97,F_Inputs!$AE$2:$AE$92,0),MATCH(F_Inputs_Formatted!AE$4,F_Inputs!$A$2:$AE$2,0)),$O97),"-")</f>
        <v>25.5</v>
      </c>
      <c r="AF97" s="99">
        <f>IFERROR(ROUND(INDEX(F_Inputs!$A$2:$AE$92, MATCH(F_Inputs_Formatted!$B97&amp;F_Inputs_Formatted!$H97,F_Inputs!$AE$2:$AE$92,0),MATCH(F_Inputs_Formatted!AF$4,F_Inputs!$A$2:$AE$2,0)),$O97),"-")</f>
        <v>24.09</v>
      </c>
      <c r="AG97" s="99">
        <f>IFERROR(ROUND(INDEX(F_Inputs!$A$2:$AE$92, MATCH(F_Inputs_Formatted!$B97&amp;F_Inputs_Formatted!$H97,F_Inputs!$AE$2:$AE$92,0),MATCH(F_Inputs_Formatted!AG$4,F_Inputs!$A$2:$AE$2,0)),$O97),"-")</f>
        <v>22.28</v>
      </c>
      <c r="AH97" s="99">
        <f>IFERROR(ROUND(INDEX(F_Inputs!$A$2:$AE$92, MATCH(F_Inputs_Formatted!$B97&amp;F_Inputs_Formatted!$H97,F_Inputs!$AE$2:$AE$92,0),MATCH(F_Inputs_Formatted!AH$4,F_Inputs!$A$2:$AE$2,0)),$O97),"-")</f>
        <v>18.71</v>
      </c>
    </row>
    <row r="98" spans="1:34" ht="20.25" customHeight="1" x14ac:dyDescent="0.45">
      <c r="A98" s="9"/>
      <c r="B98" s="11" t="s">
        <v>102</v>
      </c>
      <c r="C98" s="11" t="str">
        <f>_xlfn.XLOOKUP($B98,FD_Lists!$B$4:$B$25,FD_Lists!C$4:C$25)</f>
        <v>Wessex Water</v>
      </c>
      <c r="D98" s="11" t="str">
        <f>_xlfn.XLOOKUP($B98,FD_Lists!$B$4:$B$25,FD_Lists!D$4:D$25)</f>
        <v>England</v>
      </c>
      <c r="E98" s="11" t="str">
        <f>_xlfn.XLOOKUP($B98,FD_Lists!$B$4:$B$25,FD_Lists!E$4:E$25)</f>
        <v>Company</v>
      </c>
      <c r="F98" s="11" t="str">
        <f>_xlfn.XLOOKUP($B98,FD_Lists!$B$4:$B$25,FD_Lists!F$4:F$25)</f>
        <v>WaSC</v>
      </c>
      <c r="G98" s="14" t="s">
        <v>109</v>
      </c>
      <c r="H98" s="13" t="s">
        <v>87</v>
      </c>
      <c r="I98" s="13" t="str">
        <f t="shared" si="3"/>
        <v>WSXOUT5_10_C_PR24</v>
      </c>
      <c r="J98" s="13" t="str">
        <f>VLOOKUP(H98, FD_Lists!$D$78:$I$110, 2, FALSE)</f>
        <v>Totex</v>
      </c>
      <c r="K98" s="13" t="str">
        <f>VLOOKUP(H98, FD_Lists!$D$78:$I$110, 3, FALSE)</f>
        <v>Company view (DD)</v>
      </c>
      <c r="L98" s="13" t="s">
        <v>119</v>
      </c>
      <c r="M98" s="14" t="str">
        <f>VLOOKUP($H98, FD_Lists!$D$78:$I$110, 4, FALSE)</f>
        <v>Average spills per overflow - monitored</v>
      </c>
      <c r="N98" s="14" t="str">
        <f>VLOOKUP($H98, FD_Lists!$D$78:$I$110, 5, FALSE)</f>
        <v>Number</v>
      </c>
      <c r="O98" s="14">
        <f>VLOOKUP($H98, FD_Lists!$D$78:$I$110, 6, FALSE)</f>
        <v>2</v>
      </c>
      <c r="P98" s="99" t="str">
        <f>IFERROR(ROUND(INDEX(F_Inputs!$A$2:$AE$92, MATCH(F_Inputs_Formatted!$B98&amp;F_Inputs_Formatted!$H98,F_Inputs!$AE$2:$AE$92,0),MATCH(F_Inputs_Formatted!P$4,F_Inputs!$A$2:$AE$2,0)),$O98),"-")</f>
        <v>-</v>
      </c>
      <c r="Q98" s="99" t="str">
        <f>IFERROR(ROUND(INDEX(F_Inputs!$A$2:$AE$92, MATCH(F_Inputs_Formatted!$B98&amp;F_Inputs_Formatted!$H98,F_Inputs!$AE$2:$AE$92,0),MATCH(F_Inputs_Formatted!Q$4,F_Inputs!$A$2:$AE$2,0)),$O98),"-")</f>
        <v>-</v>
      </c>
      <c r="R98" s="99" t="str">
        <f>IFERROR(ROUND(INDEX(F_Inputs!$A$2:$AE$92, MATCH(F_Inputs_Formatted!$B98&amp;F_Inputs_Formatted!$H98,F_Inputs!$AE$2:$AE$92,0),MATCH(F_Inputs_Formatted!R$4,F_Inputs!$A$2:$AE$2,0)),$O98),"-")</f>
        <v>-</v>
      </c>
      <c r="S98" s="99" t="str">
        <f>IFERROR(ROUND(INDEX(F_Inputs!$A$2:$AE$92, MATCH(F_Inputs_Formatted!$B98&amp;F_Inputs_Formatted!$H98,F_Inputs!$AE$2:$AE$92,0),MATCH(F_Inputs_Formatted!S$4,F_Inputs!$A$2:$AE$2,0)),$O98),"-")</f>
        <v>-</v>
      </c>
      <c r="T98" s="99" t="str">
        <f>IFERROR(ROUND(INDEX(F_Inputs!$A$2:$AE$92, MATCH(F_Inputs_Formatted!$B98&amp;F_Inputs_Formatted!$H98,F_Inputs!$AE$2:$AE$92,0),MATCH(F_Inputs_Formatted!T$4,F_Inputs!$A$2:$AE$2,0)),$O98),"-")</f>
        <v>-</v>
      </c>
      <c r="U98" s="99">
        <f>IFERROR(ROUND(INDEX(F_Inputs!$A$2:$AE$92, MATCH(F_Inputs_Formatted!$B98&amp;F_Inputs_Formatted!$H98,F_Inputs!$AE$2:$AE$92,0),MATCH(F_Inputs_Formatted!U$4,F_Inputs!$A$2:$AE$2,0)),$O98),"-")</f>
        <v>10.78</v>
      </c>
      <c r="V98" s="99">
        <f>IFERROR(ROUND(INDEX(F_Inputs!$A$2:$AE$92, MATCH(F_Inputs_Formatted!$B98&amp;F_Inputs_Formatted!$H98,F_Inputs!$AE$2:$AE$92,0),MATCH(F_Inputs_Formatted!V$4,F_Inputs!$A$2:$AE$2,0)),$O98),"-")</f>
        <v>10.66</v>
      </c>
      <c r="W98" s="99">
        <f>IFERROR(ROUND(INDEX(F_Inputs!$A$2:$AE$92, MATCH(F_Inputs_Formatted!$B98&amp;F_Inputs_Formatted!$H98,F_Inputs!$AE$2:$AE$92,0),MATCH(F_Inputs_Formatted!W$4,F_Inputs!$A$2:$AE$2,0)),$O98),"-")</f>
        <v>21.27</v>
      </c>
      <c r="X98" s="99">
        <f>IFERROR(ROUND(INDEX(F_Inputs!$A$2:$AE$92, MATCH(F_Inputs_Formatted!$B98&amp;F_Inputs_Formatted!$H98,F_Inputs!$AE$2:$AE$92,0),MATCH(F_Inputs_Formatted!X$4,F_Inputs!$A$2:$AE$2,0)),$O98),"-")</f>
        <v>26.8</v>
      </c>
      <c r="Y98" s="99">
        <f>IFERROR(ROUND(INDEX(F_Inputs!$A$2:$AE$92, MATCH(F_Inputs_Formatted!$B98&amp;F_Inputs_Formatted!$H98,F_Inputs!$AE$2:$AE$92,0),MATCH(F_Inputs_Formatted!Y$4,F_Inputs!$A$2:$AE$2,0)),$O98),"-")</f>
        <v>30.92</v>
      </c>
      <c r="Z98" s="99">
        <f>IFERROR(ROUND(INDEX(F_Inputs!$A$2:$AE$92, MATCH(F_Inputs_Formatted!$B98&amp;F_Inputs_Formatted!$H98,F_Inputs!$AE$2:$AE$92,0),MATCH(F_Inputs_Formatted!Z$4,F_Inputs!$A$2:$AE$2,0)),$O98),"-")</f>
        <v>22.53</v>
      </c>
      <c r="AA98" s="99">
        <f>IFERROR(ROUND(INDEX(F_Inputs!$A$2:$AE$92, MATCH(F_Inputs_Formatted!$B98&amp;F_Inputs_Formatted!$H98,F_Inputs!$AE$2:$AE$92,0),MATCH(F_Inputs_Formatted!AA$4,F_Inputs!$A$2:$AE$2,0)),$O98),"-")</f>
        <v>18.52</v>
      </c>
      <c r="AB98" s="99">
        <f>IFERROR(ROUND(INDEX(F_Inputs!$A$2:$AE$92, MATCH(F_Inputs_Formatted!$B98&amp;F_Inputs_Formatted!$H98,F_Inputs!$AE$2:$AE$92,0),MATCH(F_Inputs_Formatted!AB$4,F_Inputs!$A$2:$AE$2,0)),$O98),"-")</f>
        <v>32.01</v>
      </c>
      <c r="AC98" s="99">
        <f>IFERROR(ROUND(INDEX(F_Inputs!$A$2:$AE$92, MATCH(F_Inputs_Formatted!$B98&amp;F_Inputs_Formatted!$H98,F_Inputs!$AE$2:$AE$92,0),MATCH(F_Inputs_Formatted!AC$4,F_Inputs!$A$2:$AE$2,0)),$O98),"-")</f>
        <v>24.01</v>
      </c>
      <c r="AD98" s="99">
        <f>IFERROR(ROUND(INDEX(F_Inputs!$A$2:$AE$92, MATCH(F_Inputs_Formatted!$B98&amp;F_Inputs_Formatted!$H98,F_Inputs!$AE$2:$AE$92,0),MATCH(F_Inputs_Formatted!AD$4,F_Inputs!$A$2:$AE$2,0)),$O98),"-")</f>
        <v>23.5</v>
      </c>
      <c r="AE98" s="99">
        <f>IFERROR(ROUND(INDEX(F_Inputs!$A$2:$AE$92, MATCH(F_Inputs_Formatted!$B98&amp;F_Inputs_Formatted!$H98,F_Inputs!$AE$2:$AE$92,0),MATCH(F_Inputs_Formatted!AE$4,F_Inputs!$A$2:$AE$2,0)),$O98),"-")</f>
        <v>23.5</v>
      </c>
      <c r="AF98" s="99">
        <f>IFERROR(ROUND(INDEX(F_Inputs!$A$2:$AE$92, MATCH(F_Inputs_Formatted!$B98&amp;F_Inputs_Formatted!$H98,F_Inputs!$AE$2:$AE$92,0),MATCH(F_Inputs_Formatted!AF$4,F_Inputs!$A$2:$AE$2,0)),$O98),"-")</f>
        <v>22.76</v>
      </c>
      <c r="AG98" s="99">
        <f>IFERROR(ROUND(INDEX(F_Inputs!$A$2:$AE$92, MATCH(F_Inputs_Formatted!$B98&amp;F_Inputs_Formatted!$H98,F_Inputs!$AE$2:$AE$92,0),MATCH(F_Inputs_Formatted!AG$4,F_Inputs!$A$2:$AE$2,0)),$O98),"-")</f>
        <v>22</v>
      </c>
      <c r="AH98" s="99">
        <f>IFERROR(ROUND(INDEX(F_Inputs!$A$2:$AE$92, MATCH(F_Inputs_Formatted!$B98&amp;F_Inputs_Formatted!$H98,F_Inputs!$AE$2:$AE$92,0),MATCH(F_Inputs_Formatted!AH$4,F_Inputs!$A$2:$AE$2,0)),$O98),"-")</f>
        <v>20</v>
      </c>
    </row>
    <row r="99" spans="1:34" ht="20.25" customHeight="1" x14ac:dyDescent="0.45">
      <c r="A99" s="9"/>
      <c r="B99" s="11" t="s">
        <v>103</v>
      </c>
      <c r="C99" s="11" t="str">
        <f>_xlfn.XLOOKUP($B99,FD_Lists!$B$4:$B$25,FD_Lists!C$4:C$25)</f>
        <v>Yorkshire Water</v>
      </c>
      <c r="D99" s="11" t="str">
        <f>_xlfn.XLOOKUP($B99,FD_Lists!$B$4:$B$25,FD_Lists!D$4:D$25)</f>
        <v>England</v>
      </c>
      <c r="E99" s="11" t="str">
        <f>_xlfn.XLOOKUP($B99,FD_Lists!$B$4:$B$25,FD_Lists!E$4:E$25)</f>
        <v>Company</v>
      </c>
      <c r="F99" s="11" t="str">
        <f>_xlfn.XLOOKUP($B99,FD_Lists!$B$4:$B$25,FD_Lists!F$4:F$25)</f>
        <v>WaSC</v>
      </c>
      <c r="G99" s="14" t="s">
        <v>109</v>
      </c>
      <c r="H99" s="13" t="s">
        <v>87</v>
      </c>
      <c r="I99" s="13" t="str">
        <f t="shared" si="3"/>
        <v>YKYOUT5_10_C_PR24</v>
      </c>
      <c r="J99" s="13" t="str">
        <f>VLOOKUP(H99, FD_Lists!$D$78:$I$110, 2, FALSE)</f>
        <v>Totex</v>
      </c>
      <c r="K99" s="13" t="str">
        <f>VLOOKUP(H99, FD_Lists!$D$78:$I$110, 3, FALSE)</f>
        <v>Company view (DD)</v>
      </c>
      <c r="L99" s="13" t="s">
        <v>119</v>
      </c>
      <c r="M99" s="14" t="str">
        <f>VLOOKUP($H99, FD_Lists!$D$78:$I$110, 4, FALSE)</f>
        <v>Average spills per overflow - monitored</v>
      </c>
      <c r="N99" s="14" t="str">
        <f>VLOOKUP($H99, FD_Lists!$D$78:$I$110, 5, FALSE)</f>
        <v>Number</v>
      </c>
      <c r="O99" s="14">
        <f>VLOOKUP($H99, FD_Lists!$D$78:$I$110, 6, FALSE)</f>
        <v>2</v>
      </c>
      <c r="P99" s="99" t="str">
        <f>IFERROR(ROUND(INDEX(F_Inputs!$A$2:$AE$92, MATCH(F_Inputs_Formatted!$B99&amp;F_Inputs_Formatted!$H99,F_Inputs!$AE$2:$AE$92,0),MATCH(F_Inputs_Formatted!P$4,F_Inputs!$A$2:$AE$2,0)),$O99),"-")</f>
        <v>-</v>
      </c>
      <c r="Q99" s="99" t="str">
        <f>IFERROR(ROUND(INDEX(F_Inputs!$A$2:$AE$92, MATCH(F_Inputs_Formatted!$B99&amp;F_Inputs_Formatted!$H99,F_Inputs!$AE$2:$AE$92,0),MATCH(F_Inputs_Formatted!Q$4,F_Inputs!$A$2:$AE$2,0)),$O99),"-")</f>
        <v>-</v>
      </c>
      <c r="R99" s="99" t="str">
        <f>IFERROR(ROUND(INDEX(F_Inputs!$A$2:$AE$92, MATCH(F_Inputs_Formatted!$B99&amp;F_Inputs_Formatted!$H99,F_Inputs!$AE$2:$AE$92,0),MATCH(F_Inputs_Formatted!R$4,F_Inputs!$A$2:$AE$2,0)),$O99),"-")</f>
        <v>-</v>
      </c>
      <c r="S99" s="99" t="str">
        <f>IFERROR(ROUND(INDEX(F_Inputs!$A$2:$AE$92, MATCH(F_Inputs_Formatted!$B99&amp;F_Inputs_Formatted!$H99,F_Inputs!$AE$2:$AE$92,0),MATCH(F_Inputs_Formatted!S$4,F_Inputs!$A$2:$AE$2,0)),$O99),"-")</f>
        <v>-</v>
      </c>
      <c r="T99" s="99" t="str">
        <f>IFERROR(ROUND(INDEX(F_Inputs!$A$2:$AE$92, MATCH(F_Inputs_Formatted!$B99&amp;F_Inputs_Formatted!$H99,F_Inputs!$AE$2:$AE$92,0),MATCH(F_Inputs_Formatted!T$4,F_Inputs!$A$2:$AE$2,0)),$O99),"-")</f>
        <v>-</v>
      </c>
      <c r="U99" s="99" t="str">
        <f>IFERROR(ROUND(INDEX(F_Inputs!$A$2:$AE$92, MATCH(F_Inputs_Formatted!$B99&amp;F_Inputs_Formatted!$H99,F_Inputs!$AE$2:$AE$92,0),MATCH(F_Inputs_Formatted!U$4,F_Inputs!$A$2:$AE$2,0)),$O99),"-")</f>
        <v>-</v>
      </c>
      <c r="V99" s="99" t="str">
        <f>IFERROR(ROUND(INDEX(F_Inputs!$A$2:$AE$92, MATCH(F_Inputs_Formatted!$B99&amp;F_Inputs_Formatted!$H99,F_Inputs!$AE$2:$AE$92,0),MATCH(F_Inputs_Formatted!V$4,F_Inputs!$A$2:$AE$2,0)),$O99),"-")</f>
        <v>-</v>
      </c>
      <c r="W99" s="99" t="str">
        <f>IFERROR(ROUND(INDEX(F_Inputs!$A$2:$AE$92, MATCH(F_Inputs_Formatted!$B99&amp;F_Inputs_Formatted!$H99,F_Inputs!$AE$2:$AE$92,0),MATCH(F_Inputs_Formatted!W$4,F_Inputs!$A$2:$AE$2,0)),$O99),"-")</f>
        <v>-</v>
      </c>
      <c r="X99" s="99" t="str">
        <f>IFERROR(ROUND(INDEX(F_Inputs!$A$2:$AE$92, MATCH(F_Inputs_Formatted!$B99&amp;F_Inputs_Formatted!$H99,F_Inputs!$AE$2:$AE$92,0),MATCH(F_Inputs_Formatted!X$4,F_Inputs!$A$2:$AE$2,0)),$O99),"-")</f>
        <v>-</v>
      </c>
      <c r="Y99" s="99">
        <f>IFERROR(ROUND(INDEX(F_Inputs!$A$2:$AE$92, MATCH(F_Inputs_Formatted!$B99&amp;F_Inputs_Formatted!$H99,F_Inputs!$AE$2:$AE$92,0),MATCH(F_Inputs_Formatted!Y$4,F_Inputs!$A$2:$AE$2,0)),$O99),"-")</f>
        <v>29.04</v>
      </c>
      <c r="Z99" s="99">
        <f>IFERROR(ROUND(INDEX(F_Inputs!$A$2:$AE$92, MATCH(F_Inputs_Formatted!$B99&amp;F_Inputs_Formatted!$H99,F_Inputs!$AE$2:$AE$92,0),MATCH(F_Inputs_Formatted!Z$4,F_Inputs!$A$2:$AE$2,0)),$O99),"-")</f>
        <v>31.19</v>
      </c>
      <c r="AA99" s="99">
        <f>IFERROR(ROUND(INDEX(F_Inputs!$A$2:$AE$92, MATCH(F_Inputs_Formatted!$B99&amp;F_Inputs_Formatted!$H99,F_Inputs!$AE$2:$AE$92,0),MATCH(F_Inputs_Formatted!AA$4,F_Inputs!$A$2:$AE$2,0)),$O99),"-")</f>
        <v>24.44</v>
      </c>
      <c r="AB99" s="99">
        <f>IFERROR(ROUND(INDEX(F_Inputs!$A$2:$AE$92, MATCH(F_Inputs_Formatted!$B99&amp;F_Inputs_Formatted!$H99,F_Inputs!$AE$2:$AE$92,0),MATCH(F_Inputs_Formatted!AB$4,F_Inputs!$A$2:$AE$2,0)),$O99),"-")</f>
        <v>35.43</v>
      </c>
      <c r="AC99" s="99">
        <f>IFERROR(ROUND(INDEX(F_Inputs!$A$2:$AE$92, MATCH(F_Inputs_Formatted!$B99&amp;F_Inputs_Formatted!$H99,F_Inputs!$AE$2:$AE$92,0),MATCH(F_Inputs_Formatted!AC$4,F_Inputs!$A$2:$AE$2,0)),$O99),"-")</f>
        <v>33.96</v>
      </c>
      <c r="AD99" s="99">
        <f>IFERROR(ROUND(INDEX(F_Inputs!$A$2:$AE$92, MATCH(F_Inputs_Formatted!$B99&amp;F_Inputs_Formatted!$H99,F_Inputs!$AE$2:$AE$92,0),MATCH(F_Inputs_Formatted!AD$4,F_Inputs!$A$2:$AE$2,0)),$O99),"-")</f>
        <v>29.57</v>
      </c>
      <c r="AE99" s="99">
        <f>IFERROR(ROUND(INDEX(F_Inputs!$A$2:$AE$92, MATCH(F_Inputs_Formatted!$B99&amp;F_Inputs_Formatted!$H99,F_Inputs!$AE$2:$AE$92,0),MATCH(F_Inputs_Formatted!AE$4,F_Inputs!$A$2:$AE$2,0)),$O99),"-")</f>
        <v>27.9</v>
      </c>
      <c r="AF99" s="99">
        <f>IFERROR(ROUND(INDEX(F_Inputs!$A$2:$AE$92, MATCH(F_Inputs_Formatted!$B99&amp;F_Inputs_Formatted!$H99,F_Inputs!$AE$2:$AE$92,0),MATCH(F_Inputs_Formatted!AF$4,F_Inputs!$A$2:$AE$2,0)),$O99),"-")</f>
        <v>27.11</v>
      </c>
      <c r="AG99" s="99">
        <f>IFERROR(ROUND(INDEX(F_Inputs!$A$2:$AE$92, MATCH(F_Inputs_Formatted!$B99&amp;F_Inputs_Formatted!$H99,F_Inputs!$AE$2:$AE$92,0),MATCH(F_Inputs_Formatted!AG$4,F_Inputs!$A$2:$AE$2,0)),$O99),"-")</f>
        <v>25.27</v>
      </c>
      <c r="AH99" s="99">
        <f>IFERROR(ROUND(INDEX(F_Inputs!$A$2:$AE$92, MATCH(F_Inputs_Formatted!$B99&amp;F_Inputs_Formatted!$H99,F_Inputs!$AE$2:$AE$92,0),MATCH(F_Inputs_Formatted!AH$4,F_Inputs!$A$2:$AE$2,0)),$O99),"-")</f>
        <v>20</v>
      </c>
    </row>
    <row r="100" spans="1:34" ht="20.25" customHeight="1" x14ac:dyDescent="0.45">
      <c r="A100" s="9"/>
      <c r="B100" s="11" t="s">
        <v>121</v>
      </c>
      <c r="C100" s="11" t="str">
        <f>_xlfn.XLOOKUP($B100,FD_Lists!$B$4:$B$25,FD_Lists!C$4:C$25)</f>
        <v>Affinity Water</v>
      </c>
      <c r="D100" s="11" t="str">
        <f>_xlfn.XLOOKUP($B100,FD_Lists!$B$4:$B$25,FD_Lists!D$4:D$25)</f>
        <v>England</v>
      </c>
      <c r="E100" s="11" t="str">
        <f>_xlfn.XLOOKUP($B100,FD_Lists!$B$4:$B$25,FD_Lists!E$4:E$25)</f>
        <v>Company</v>
      </c>
      <c r="F100" s="11" t="str">
        <f>_xlfn.XLOOKUP($B100,FD_Lists!$B$4:$B$25,FD_Lists!F$4:F$25)</f>
        <v>WoC</v>
      </c>
      <c r="G100" s="14" t="s">
        <v>109</v>
      </c>
      <c r="H100" s="13" t="s">
        <v>87</v>
      </c>
      <c r="I100" s="13" t="str">
        <f t="shared" si="3"/>
        <v>AFWOUT5_10_C_PR24</v>
      </c>
      <c r="J100" s="13" t="str">
        <f>VLOOKUP(H100, FD_Lists!$D$78:$I$110, 2, FALSE)</f>
        <v>Totex</v>
      </c>
      <c r="K100" s="13" t="str">
        <f>VLOOKUP(H100, FD_Lists!$D$78:$I$110, 3, FALSE)</f>
        <v>Company view (DD)</v>
      </c>
      <c r="L100" s="13" t="s">
        <v>119</v>
      </c>
      <c r="M100" s="14" t="str">
        <f>VLOOKUP($H100, FD_Lists!$D$78:$I$110, 4, FALSE)</f>
        <v>Average spills per overflow - monitored</v>
      </c>
      <c r="N100" s="14" t="str">
        <f>VLOOKUP($H100, FD_Lists!$D$78:$I$110, 5, FALSE)</f>
        <v>Number</v>
      </c>
      <c r="O100" s="14">
        <f>VLOOKUP($H100, FD_Lists!$D$78:$I$110, 6, FALSE)</f>
        <v>2</v>
      </c>
      <c r="P100" s="99" t="str">
        <f>IFERROR(ROUND(INDEX(F_Inputs!$A$2:$AE$92, MATCH(F_Inputs_Formatted!$B100&amp;F_Inputs_Formatted!$H100,F_Inputs!$AE$2:$AE$92,0),MATCH(F_Inputs_Formatted!P$4,F_Inputs!$A$2:$AE$2,0)),$O100),"-")</f>
        <v>-</v>
      </c>
      <c r="Q100" s="99" t="str">
        <f>IFERROR(ROUND(INDEX(F_Inputs!$A$2:$AE$92, MATCH(F_Inputs_Formatted!$B100&amp;F_Inputs_Formatted!$H100,F_Inputs!$AE$2:$AE$92,0),MATCH(F_Inputs_Formatted!Q$4,F_Inputs!$A$2:$AE$2,0)),$O100),"-")</f>
        <v>-</v>
      </c>
      <c r="R100" s="99" t="str">
        <f>IFERROR(ROUND(INDEX(F_Inputs!$A$2:$AE$92, MATCH(F_Inputs_Formatted!$B100&amp;F_Inputs_Formatted!$H100,F_Inputs!$AE$2:$AE$92,0),MATCH(F_Inputs_Formatted!R$4,F_Inputs!$A$2:$AE$2,0)),$O100),"-")</f>
        <v>-</v>
      </c>
      <c r="S100" s="99" t="str">
        <f>IFERROR(ROUND(INDEX(F_Inputs!$A$2:$AE$92, MATCH(F_Inputs_Formatted!$B100&amp;F_Inputs_Formatted!$H100,F_Inputs!$AE$2:$AE$92,0),MATCH(F_Inputs_Formatted!S$4,F_Inputs!$A$2:$AE$2,0)),$O100),"-")</f>
        <v>-</v>
      </c>
      <c r="T100" s="99" t="str">
        <f>IFERROR(ROUND(INDEX(F_Inputs!$A$2:$AE$92, MATCH(F_Inputs_Formatted!$B100&amp;F_Inputs_Formatted!$H100,F_Inputs!$AE$2:$AE$92,0),MATCH(F_Inputs_Formatted!T$4,F_Inputs!$A$2:$AE$2,0)),$O100),"-")</f>
        <v>-</v>
      </c>
      <c r="U100" s="99" t="str">
        <f>IFERROR(ROUND(INDEX(F_Inputs!$A$2:$AE$92, MATCH(F_Inputs_Formatted!$B100&amp;F_Inputs_Formatted!$H100,F_Inputs!$AE$2:$AE$92,0),MATCH(F_Inputs_Formatted!U$4,F_Inputs!$A$2:$AE$2,0)),$O100),"-")</f>
        <v>-</v>
      </c>
      <c r="V100" s="99" t="str">
        <f>IFERROR(ROUND(INDEX(F_Inputs!$A$2:$AE$92, MATCH(F_Inputs_Formatted!$B100&amp;F_Inputs_Formatted!$H100,F_Inputs!$AE$2:$AE$92,0),MATCH(F_Inputs_Formatted!V$4,F_Inputs!$A$2:$AE$2,0)),$O100),"-")</f>
        <v>-</v>
      </c>
      <c r="W100" s="99" t="str">
        <f>IFERROR(ROUND(INDEX(F_Inputs!$A$2:$AE$92, MATCH(F_Inputs_Formatted!$B100&amp;F_Inputs_Formatted!$H100,F_Inputs!$AE$2:$AE$92,0),MATCH(F_Inputs_Formatted!W$4,F_Inputs!$A$2:$AE$2,0)),$O100),"-")</f>
        <v>-</v>
      </c>
      <c r="X100" s="99" t="str">
        <f>IFERROR(ROUND(INDEX(F_Inputs!$A$2:$AE$92, MATCH(F_Inputs_Formatted!$B100&amp;F_Inputs_Formatted!$H100,F_Inputs!$AE$2:$AE$92,0),MATCH(F_Inputs_Formatted!X$4,F_Inputs!$A$2:$AE$2,0)),$O100),"-")</f>
        <v>-</v>
      </c>
      <c r="Y100" s="99" t="str">
        <f>IFERROR(ROUND(INDEX(F_Inputs!$A$2:$AE$92, MATCH(F_Inputs_Formatted!$B100&amp;F_Inputs_Formatted!$H100,F_Inputs!$AE$2:$AE$92,0),MATCH(F_Inputs_Formatted!Y$4,F_Inputs!$A$2:$AE$2,0)),$O100),"-")</f>
        <v>-</v>
      </c>
      <c r="Z100" s="99" t="str">
        <f>IFERROR(ROUND(INDEX(F_Inputs!$A$2:$AE$92, MATCH(F_Inputs_Formatted!$B100&amp;F_Inputs_Formatted!$H100,F_Inputs!$AE$2:$AE$92,0),MATCH(F_Inputs_Formatted!Z$4,F_Inputs!$A$2:$AE$2,0)),$O100),"-")</f>
        <v>-</v>
      </c>
      <c r="AA100" s="99" t="str">
        <f>IFERROR(ROUND(INDEX(F_Inputs!$A$2:$AE$92, MATCH(F_Inputs_Formatted!$B100&amp;F_Inputs_Formatted!$H100,F_Inputs!$AE$2:$AE$92,0),MATCH(F_Inputs_Formatted!AA$4,F_Inputs!$A$2:$AE$2,0)),$O100),"-")</f>
        <v>-</v>
      </c>
      <c r="AB100" s="99" t="str">
        <f>IFERROR(ROUND(INDEX(F_Inputs!$A$2:$AE$92, MATCH(F_Inputs_Formatted!$B100&amp;F_Inputs_Formatted!$H100,F_Inputs!$AE$2:$AE$92,0),MATCH(F_Inputs_Formatted!AB$4,F_Inputs!$A$2:$AE$2,0)),$O100),"-")</f>
        <v>-</v>
      </c>
      <c r="AC100" s="99" t="str">
        <f>IFERROR(ROUND(INDEX(F_Inputs!$A$2:$AE$92, MATCH(F_Inputs_Formatted!$B100&amp;F_Inputs_Formatted!$H100,F_Inputs!$AE$2:$AE$92,0),MATCH(F_Inputs_Formatted!AC$4,F_Inputs!$A$2:$AE$2,0)),$O100),"-")</f>
        <v>-</v>
      </c>
      <c r="AD100" s="99" t="str">
        <f>IFERROR(ROUND(INDEX(F_Inputs!$A$2:$AE$92, MATCH(F_Inputs_Formatted!$B100&amp;F_Inputs_Formatted!$H100,F_Inputs!$AE$2:$AE$92,0),MATCH(F_Inputs_Formatted!AD$4,F_Inputs!$A$2:$AE$2,0)),$O100),"-")</f>
        <v>-</v>
      </c>
      <c r="AE100" s="99" t="str">
        <f>IFERROR(ROUND(INDEX(F_Inputs!$A$2:$AE$92, MATCH(F_Inputs_Formatted!$B100&amp;F_Inputs_Formatted!$H100,F_Inputs!$AE$2:$AE$92,0),MATCH(F_Inputs_Formatted!AE$4,F_Inputs!$A$2:$AE$2,0)),$O100),"-")</f>
        <v>-</v>
      </c>
      <c r="AF100" s="99" t="str">
        <f>IFERROR(ROUND(INDEX(F_Inputs!$A$2:$AE$92, MATCH(F_Inputs_Formatted!$B100&amp;F_Inputs_Formatted!$H100,F_Inputs!$AE$2:$AE$92,0),MATCH(F_Inputs_Formatted!AF$4,F_Inputs!$A$2:$AE$2,0)),$O100),"-")</f>
        <v>-</v>
      </c>
      <c r="AG100" s="99" t="str">
        <f>IFERROR(ROUND(INDEX(F_Inputs!$A$2:$AE$92, MATCH(F_Inputs_Formatted!$B100&amp;F_Inputs_Formatted!$H100,F_Inputs!$AE$2:$AE$92,0),MATCH(F_Inputs_Formatted!AG$4,F_Inputs!$A$2:$AE$2,0)),$O100),"-")</f>
        <v>-</v>
      </c>
      <c r="AH100" s="99" t="str">
        <f>IFERROR(ROUND(INDEX(F_Inputs!$A$2:$AE$92, MATCH(F_Inputs_Formatted!$B100&amp;F_Inputs_Formatted!$H100,F_Inputs!$AE$2:$AE$92,0),MATCH(F_Inputs_Formatted!AH$4,F_Inputs!$A$2:$AE$2,0)),$O100),"-")</f>
        <v>-</v>
      </c>
    </row>
    <row r="101" spans="1:34" ht="20.25" customHeight="1" x14ac:dyDescent="0.45">
      <c r="A101" s="9"/>
      <c r="B101" s="11" t="s">
        <v>122</v>
      </c>
      <c r="C101" s="11" t="str">
        <f>_xlfn.XLOOKUP($B101,FD_Lists!$B$4:$B$25,FD_Lists!C$4:C$25)</f>
        <v>Portsmouth Water</v>
      </c>
      <c r="D101" s="11" t="str">
        <f>_xlfn.XLOOKUP($B101,FD_Lists!$B$4:$B$25,FD_Lists!D$4:D$25)</f>
        <v>England</v>
      </c>
      <c r="E101" s="11" t="str">
        <f>_xlfn.XLOOKUP($B101,FD_Lists!$B$4:$B$25,FD_Lists!E$4:E$25)</f>
        <v>Company</v>
      </c>
      <c r="F101" s="11" t="str">
        <f>_xlfn.XLOOKUP($B101,FD_Lists!$B$4:$B$25,FD_Lists!F$4:F$25)</f>
        <v>WoC</v>
      </c>
      <c r="G101" s="14" t="s">
        <v>109</v>
      </c>
      <c r="H101" s="13" t="s">
        <v>87</v>
      </c>
      <c r="I101" s="13" t="str">
        <f t="shared" si="3"/>
        <v>PRTOUT5_10_C_PR24</v>
      </c>
      <c r="J101" s="13" t="str">
        <f>VLOOKUP(H101, FD_Lists!$D$78:$I$110, 2, FALSE)</f>
        <v>Totex</v>
      </c>
      <c r="K101" s="13" t="str">
        <f>VLOOKUP(H101, FD_Lists!$D$78:$I$110, 3, FALSE)</f>
        <v>Company view (DD)</v>
      </c>
      <c r="L101" s="13" t="s">
        <v>119</v>
      </c>
      <c r="M101" s="14" t="str">
        <f>VLOOKUP($H101, FD_Lists!$D$78:$I$110, 4, FALSE)</f>
        <v>Average spills per overflow - monitored</v>
      </c>
      <c r="N101" s="14" t="str">
        <f>VLOOKUP($H101, FD_Lists!$D$78:$I$110, 5, FALSE)</f>
        <v>Number</v>
      </c>
      <c r="O101" s="14">
        <f>VLOOKUP($H101, FD_Lists!$D$78:$I$110, 6, FALSE)</f>
        <v>2</v>
      </c>
      <c r="P101" s="99" t="str">
        <f>IFERROR(ROUND(INDEX(F_Inputs!$A$2:$AE$92, MATCH(F_Inputs_Formatted!$B101&amp;F_Inputs_Formatted!$H101,F_Inputs!$AE$2:$AE$92,0),MATCH(F_Inputs_Formatted!P$4,F_Inputs!$A$2:$AE$2,0)),$O101),"-")</f>
        <v>-</v>
      </c>
      <c r="Q101" s="99" t="str">
        <f>IFERROR(ROUND(INDEX(F_Inputs!$A$2:$AE$92, MATCH(F_Inputs_Formatted!$B101&amp;F_Inputs_Formatted!$H101,F_Inputs!$AE$2:$AE$92,0),MATCH(F_Inputs_Formatted!Q$4,F_Inputs!$A$2:$AE$2,0)),$O101),"-")</f>
        <v>-</v>
      </c>
      <c r="R101" s="99" t="str">
        <f>IFERROR(ROUND(INDEX(F_Inputs!$A$2:$AE$92, MATCH(F_Inputs_Formatted!$B101&amp;F_Inputs_Formatted!$H101,F_Inputs!$AE$2:$AE$92,0),MATCH(F_Inputs_Formatted!R$4,F_Inputs!$A$2:$AE$2,0)),$O101),"-")</f>
        <v>-</v>
      </c>
      <c r="S101" s="99" t="str">
        <f>IFERROR(ROUND(INDEX(F_Inputs!$A$2:$AE$92, MATCH(F_Inputs_Formatted!$B101&amp;F_Inputs_Formatted!$H101,F_Inputs!$AE$2:$AE$92,0),MATCH(F_Inputs_Formatted!S$4,F_Inputs!$A$2:$AE$2,0)),$O101),"-")</f>
        <v>-</v>
      </c>
      <c r="T101" s="99" t="str">
        <f>IFERROR(ROUND(INDEX(F_Inputs!$A$2:$AE$92, MATCH(F_Inputs_Formatted!$B101&amp;F_Inputs_Formatted!$H101,F_Inputs!$AE$2:$AE$92,0),MATCH(F_Inputs_Formatted!T$4,F_Inputs!$A$2:$AE$2,0)),$O101),"-")</f>
        <v>-</v>
      </c>
      <c r="U101" s="99" t="str">
        <f>IFERROR(ROUND(INDEX(F_Inputs!$A$2:$AE$92, MATCH(F_Inputs_Formatted!$B101&amp;F_Inputs_Formatted!$H101,F_Inputs!$AE$2:$AE$92,0),MATCH(F_Inputs_Formatted!U$4,F_Inputs!$A$2:$AE$2,0)),$O101),"-")</f>
        <v>-</v>
      </c>
      <c r="V101" s="99" t="str">
        <f>IFERROR(ROUND(INDEX(F_Inputs!$A$2:$AE$92, MATCH(F_Inputs_Formatted!$B101&amp;F_Inputs_Formatted!$H101,F_Inputs!$AE$2:$AE$92,0),MATCH(F_Inputs_Formatted!V$4,F_Inputs!$A$2:$AE$2,0)),$O101),"-")</f>
        <v>-</v>
      </c>
      <c r="W101" s="99" t="str">
        <f>IFERROR(ROUND(INDEX(F_Inputs!$A$2:$AE$92, MATCH(F_Inputs_Formatted!$B101&amp;F_Inputs_Formatted!$H101,F_Inputs!$AE$2:$AE$92,0),MATCH(F_Inputs_Formatted!W$4,F_Inputs!$A$2:$AE$2,0)),$O101),"-")</f>
        <v>-</v>
      </c>
      <c r="X101" s="99" t="str">
        <f>IFERROR(ROUND(INDEX(F_Inputs!$A$2:$AE$92, MATCH(F_Inputs_Formatted!$B101&amp;F_Inputs_Formatted!$H101,F_Inputs!$AE$2:$AE$92,0),MATCH(F_Inputs_Formatted!X$4,F_Inputs!$A$2:$AE$2,0)),$O101),"-")</f>
        <v>-</v>
      </c>
      <c r="Y101" s="99" t="str">
        <f>IFERROR(ROUND(INDEX(F_Inputs!$A$2:$AE$92, MATCH(F_Inputs_Formatted!$B101&amp;F_Inputs_Formatted!$H101,F_Inputs!$AE$2:$AE$92,0),MATCH(F_Inputs_Formatted!Y$4,F_Inputs!$A$2:$AE$2,0)),$O101),"-")</f>
        <v>-</v>
      </c>
      <c r="Z101" s="99" t="str">
        <f>IFERROR(ROUND(INDEX(F_Inputs!$A$2:$AE$92, MATCH(F_Inputs_Formatted!$B101&amp;F_Inputs_Formatted!$H101,F_Inputs!$AE$2:$AE$92,0),MATCH(F_Inputs_Formatted!Z$4,F_Inputs!$A$2:$AE$2,0)),$O101),"-")</f>
        <v>-</v>
      </c>
      <c r="AA101" s="99" t="str">
        <f>IFERROR(ROUND(INDEX(F_Inputs!$A$2:$AE$92, MATCH(F_Inputs_Formatted!$B101&amp;F_Inputs_Formatted!$H101,F_Inputs!$AE$2:$AE$92,0),MATCH(F_Inputs_Formatted!AA$4,F_Inputs!$A$2:$AE$2,0)),$O101),"-")</f>
        <v>-</v>
      </c>
      <c r="AB101" s="99" t="str">
        <f>IFERROR(ROUND(INDEX(F_Inputs!$A$2:$AE$92, MATCH(F_Inputs_Formatted!$B101&amp;F_Inputs_Formatted!$H101,F_Inputs!$AE$2:$AE$92,0),MATCH(F_Inputs_Formatted!AB$4,F_Inputs!$A$2:$AE$2,0)),$O101),"-")</f>
        <v>-</v>
      </c>
      <c r="AC101" s="99" t="str">
        <f>IFERROR(ROUND(INDEX(F_Inputs!$A$2:$AE$92, MATCH(F_Inputs_Formatted!$B101&amp;F_Inputs_Formatted!$H101,F_Inputs!$AE$2:$AE$92,0),MATCH(F_Inputs_Formatted!AC$4,F_Inputs!$A$2:$AE$2,0)),$O101),"-")</f>
        <v>-</v>
      </c>
      <c r="AD101" s="99" t="str">
        <f>IFERROR(ROUND(INDEX(F_Inputs!$A$2:$AE$92, MATCH(F_Inputs_Formatted!$B101&amp;F_Inputs_Formatted!$H101,F_Inputs!$AE$2:$AE$92,0),MATCH(F_Inputs_Formatted!AD$4,F_Inputs!$A$2:$AE$2,0)),$O101),"-")</f>
        <v>-</v>
      </c>
      <c r="AE101" s="99" t="str">
        <f>IFERROR(ROUND(INDEX(F_Inputs!$A$2:$AE$92, MATCH(F_Inputs_Formatted!$B101&amp;F_Inputs_Formatted!$H101,F_Inputs!$AE$2:$AE$92,0),MATCH(F_Inputs_Formatted!AE$4,F_Inputs!$A$2:$AE$2,0)),$O101),"-")</f>
        <v>-</v>
      </c>
      <c r="AF101" s="99" t="str">
        <f>IFERROR(ROUND(INDEX(F_Inputs!$A$2:$AE$92, MATCH(F_Inputs_Formatted!$B101&amp;F_Inputs_Formatted!$H101,F_Inputs!$AE$2:$AE$92,0),MATCH(F_Inputs_Formatted!AF$4,F_Inputs!$A$2:$AE$2,0)),$O101),"-")</f>
        <v>-</v>
      </c>
      <c r="AG101" s="99" t="str">
        <f>IFERROR(ROUND(INDEX(F_Inputs!$A$2:$AE$92, MATCH(F_Inputs_Formatted!$B101&amp;F_Inputs_Formatted!$H101,F_Inputs!$AE$2:$AE$92,0),MATCH(F_Inputs_Formatted!AG$4,F_Inputs!$A$2:$AE$2,0)),$O101),"-")</f>
        <v>-</v>
      </c>
      <c r="AH101" s="99" t="str">
        <f>IFERROR(ROUND(INDEX(F_Inputs!$A$2:$AE$92, MATCH(F_Inputs_Formatted!$B101&amp;F_Inputs_Formatted!$H101,F_Inputs!$AE$2:$AE$92,0),MATCH(F_Inputs_Formatted!AH$4,F_Inputs!$A$2:$AE$2,0)),$O101),"-")</f>
        <v>-</v>
      </c>
    </row>
    <row r="102" spans="1:34" ht="20.25" customHeight="1" x14ac:dyDescent="0.45">
      <c r="A102" s="9"/>
      <c r="B102" s="11" t="s">
        <v>123</v>
      </c>
      <c r="C102" s="11" t="str">
        <f>_xlfn.XLOOKUP($B102,FD_Lists!$B$4:$B$25,FD_Lists!C$4:C$25)</f>
        <v>South East Water</v>
      </c>
      <c r="D102" s="11" t="str">
        <f>_xlfn.XLOOKUP($B102,FD_Lists!$B$4:$B$25,FD_Lists!D$4:D$25)</f>
        <v>England</v>
      </c>
      <c r="E102" s="11" t="str">
        <f>_xlfn.XLOOKUP($B102,FD_Lists!$B$4:$B$25,FD_Lists!E$4:E$25)</f>
        <v>Company</v>
      </c>
      <c r="F102" s="11" t="str">
        <f>_xlfn.XLOOKUP($B102,FD_Lists!$B$4:$B$25,FD_Lists!F$4:F$25)</f>
        <v>WoC</v>
      </c>
      <c r="G102" s="14" t="s">
        <v>109</v>
      </c>
      <c r="H102" s="13" t="s">
        <v>87</v>
      </c>
      <c r="I102" s="13" t="str">
        <f t="shared" si="3"/>
        <v>SEWOUT5_10_C_PR24</v>
      </c>
      <c r="J102" s="13" t="str">
        <f>VLOOKUP(H102, FD_Lists!$D$78:$I$110, 2, FALSE)</f>
        <v>Totex</v>
      </c>
      <c r="K102" s="13" t="str">
        <f>VLOOKUP(H102, FD_Lists!$D$78:$I$110, 3, FALSE)</f>
        <v>Company view (DD)</v>
      </c>
      <c r="L102" s="13" t="s">
        <v>119</v>
      </c>
      <c r="M102" s="14" t="str">
        <f>VLOOKUP($H102, FD_Lists!$D$78:$I$110, 4, FALSE)</f>
        <v>Average spills per overflow - monitored</v>
      </c>
      <c r="N102" s="14" t="str">
        <f>VLOOKUP($H102, FD_Lists!$D$78:$I$110, 5, FALSE)</f>
        <v>Number</v>
      </c>
      <c r="O102" s="14">
        <f>VLOOKUP($H102, FD_Lists!$D$78:$I$110, 6, FALSE)</f>
        <v>2</v>
      </c>
      <c r="P102" s="99" t="str">
        <f>IFERROR(ROUND(INDEX(F_Inputs!$A$2:$AE$92, MATCH(F_Inputs_Formatted!$B102&amp;F_Inputs_Formatted!$H102,F_Inputs!$AE$2:$AE$92,0),MATCH(F_Inputs_Formatted!P$4,F_Inputs!$A$2:$AE$2,0)),$O102),"-")</f>
        <v>-</v>
      </c>
      <c r="Q102" s="99" t="str">
        <f>IFERROR(ROUND(INDEX(F_Inputs!$A$2:$AE$92, MATCH(F_Inputs_Formatted!$B102&amp;F_Inputs_Formatted!$H102,F_Inputs!$AE$2:$AE$92,0),MATCH(F_Inputs_Formatted!Q$4,F_Inputs!$A$2:$AE$2,0)),$O102),"-")</f>
        <v>-</v>
      </c>
      <c r="R102" s="99" t="str">
        <f>IFERROR(ROUND(INDEX(F_Inputs!$A$2:$AE$92, MATCH(F_Inputs_Formatted!$B102&amp;F_Inputs_Formatted!$H102,F_Inputs!$AE$2:$AE$92,0),MATCH(F_Inputs_Formatted!R$4,F_Inputs!$A$2:$AE$2,0)),$O102),"-")</f>
        <v>-</v>
      </c>
      <c r="S102" s="99" t="str">
        <f>IFERROR(ROUND(INDEX(F_Inputs!$A$2:$AE$92, MATCH(F_Inputs_Formatted!$B102&amp;F_Inputs_Formatted!$H102,F_Inputs!$AE$2:$AE$92,0),MATCH(F_Inputs_Formatted!S$4,F_Inputs!$A$2:$AE$2,0)),$O102),"-")</f>
        <v>-</v>
      </c>
      <c r="T102" s="99" t="str">
        <f>IFERROR(ROUND(INDEX(F_Inputs!$A$2:$AE$92, MATCH(F_Inputs_Formatted!$B102&amp;F_Inputs_Formatted!$H102,F_Inputs!$AE$2:$AE$92,0),MATCH(F_Inputs_Formatted!T$4,F_Inputs!$A$2:$AE$2,0)),$O102),"-")</f>
        <v>-</v>
      </c>
      <c r="U102" s="99" t="str">
        <f>IFERROR(ROUND(INDEX(F_Inputs!$A$2:$AE$92, MATCH(F_Inputs_Formatted!$B102&amp;F_Inputs_Formatted!$H102,F_Inputs!$AE$2:$AE$92,0),MATCH(F_Inputs_Formatted!U$4,F_Inputs!$A$2:$AE$2,0)),$O102),"-")</f>
        <v>-</v>
      </c>
      <c r="V102" s="99" t="str">
        <f>IFERROR(ROUND(INDEX(F_Inputs!$A$2:$AE$92, MATCH(F_Inputs_Formatted!$B102&amp;F_Inputs_Formatted!$H102,F_Inputs!$AE$2:$AE$92,0),MATCH(F_Inputs_Formatted!V$4,F_Inputs!$A$2:$AE$2,0)),$O102),"-")</f>
        <v>-</v>
      </c>
      <c r="W102" s="99" t="str">
        <f>IFERROR(ROUND(INDEX(F_Inputs!$A$2:$AE$92, MATCH(F_Inputs_Formatted!$B102&amp;F_Inputs_Formatted!$H102,F_Inputs!$AE$2:$AE$92,0),MATCH(F_Inputs_Formatted!W$4,F_Inputs!$A$2:$AE$2,0)),$O102),"-")</f>
        <v>-</v>
      </c>
      <c r="X102" s="99" t="str">
        <f>IFERROR(ROUND(INDEX(F_Inputs!$A$2:$AE$92, MATCH(F_Inputs_Formatted!$B102&amp;F_Inputs_Formatted!$H102,F_Inputs!$AE$2:$AE$92,0),MATCH(F_Inputs_Formatted!X$4,F_Inputs!$A$2:$AE$2,0)),$O102),"-")</f>
        <v>-</v>
      </c>
      <c r="Y102" s="99" t="str">
        <f>IFERROR(ROUND(INDEX(F_Inputs!$A$2:$AE$92, MATCH(F_Inputs_Formatted!$B102&amp;F_Inputs_Formatted!$H102,F_Inputs!$AE$2:$AE$92,0),MATCH(F_Inputs_Formatted!Y$4,F_Inputs!$A$2:$AE$2,0)),$O102),"-")</f>
        <v>-</v>
      </c>
      <c r="Z102" s="99" t="str">
        <f>IFERROR(ROUND(INDEX(F_Inputs!$A$2:$AE$92, MATCH(F_Inputs_Formatted!$B102&amp;F_Inputs_Formatted!$H102,F_Inputs!$AE$2:$AE$92,0),MATCH(F_Inputs_Formatted!Z$4,F_Inputs!$A$2:$AE$2,0)),$O102),"-")</f>
        <v>-</v>
      </c>
      <c r="AA102" s="99" t="str">
        <f>IFERROR(ROUND(INDEX(F_Inputs!$A$2:$AE$92, MATCH(F_Inputs_Formatted!$B102&amp;F_Inputs_Formatted!$H102,F_Inputs!$AE$2:$AE$92,0),MATCH(F_Inputs_Formatted!AA$4,F_Inputs!$A$2:$AE$2,0)),$O102),"-")</f>
        <v>-</v>
      </c>
      <c r="AB102" s="99" t="str">
        <f>IFERROR(ROUND(INDEX(F_Inputs!$A$2:$AE$92, MATCH(F_Inputs_Formatted!$B102&amp;F_Inputs_Formatted!$H102,F_Inputs!$AE$2:$AE$92,0),MATCH(F_Inputs_Formatted!AB$4,F_Inputs!$A$2:$AE$2,0)),$O102),"-")</f>
        <v>-</v>
      </c>
      <c r="AC102" s="99" t="str">
        <f>IFERROR(ROUND(INDEX(F_Inputs!$A$2:$AE$92, MATCH(F_Inputs_Formatted!$B102&amp;F_Inputs_Formatted!$H102,F_Inputs!$AE$2:$AE$92,0),MATCH(F_Inputs_Formatted!AC$4,F_Inputs!$A$2:$AE$2,0)),$O102),"-")</f>
        <v>-</v>
      </c>
      <c r="AD102" s="99" t="str">
        <f>IFERROR(ROUND(INDEX(F_Inputs!$A$2:$AE$92, MATCH(F_Inputs_Formatted!$B102&amp;F_Inputs_Formatted!$H102,F_Inputs!$AE$2:$AE$92,0),MATCH(F_Inputs_Formatted!AD$4,F_Inputs!$A$2:$AE$2,0)),$O102),"-")</f>
        <v>-</v>
      </c>
      <c r="AE102" s="99" t="str">
        <f>IFERROR(ROUND(INDEX(F_Inputs!$A$2:$AE$92, MATCH(F_Inputs_Formatted!$B102&amp;F_Inputs_Formatted!$H102,F_Inputs!$AE$2:$AE$92,0),MATCH(F_Inputs_Formatted!AE$4,F_Inputs!$A$2:$AE$2,0)),$O102),"-")</f>
        <v>-</v>
      </c>
      <c r="AF102" s="99" t="str">
        <f>IFERROR(ROUND(INDEX(F_Inputs!$A$2:$AE$92, MATCH(F_Inputs_Formatted!$B102&amp;F_Inputs_Formatted!$H102,F_Inputs!$AE$2:$AE$92,0),MATCH(F_Inputs_Formatted!AF$4,F_Inputs!$A$2:$AE$2,0)),$O102),"-")</f>
        <v>-</v>
      </c>
      <c r="AG102" s="99" t="str">
        <f>IFERROR(ROUND(INDEX(F_Inputs!$A$2:$AE$92, MATCH(F_Inputs_Formatted!$B102&amp;F_Inputs_Formatted!$H102,F_Inputs!$AE$2:$AE$92,0),MATCH(F_Inputs_Formatted!AG$4,F_Inputs!$A$2:$AE$2,0)),$O102),"-")</f>
        <v>-</v>
      </c>
      <c r="AH102" s="99" t="str">
        <f>IFERROR(ROUND(INDEX(F_Inputs!$A$2:$AE$92, MATCH(F_Inputs_Formatted!$B102&amp;F_Inputs_Formatted!$H102,F_Inputs!$AE$2:$AE$92,0),MATCH(F_Inputs_Formatted!AH$4,F_Inputs!$A$2:$AE$2,0)),$O102),"-")</f>
        <v>-</v>
      </c>
    </row>
    <row r="103" spans="1:34" ht="20.25" customHeight="1" x14ac:dyDescent="0.45">
      <c r="A103" s="9"/>
      <c r="B103" s="11" t="s">
        <v>124</v>
      </c>
      <c r="C103" s="11" t="str">
        <f>_xlfn.XLOOKUP($B103,FD_Lists!$B$4:$B$25,FD_Lists!C$4:C$25)</f>
        <v>South Staffordshire Water</v>
      </c>
      <c r="D103" s="11" t="str">
        <f>_xlfn.XLOOKUP($B103,FD_Lists!$B$4:$B$25,FD_Lists!D$4:D$25)</f>
        <v>England</v>
      </c>
      <c r="E103" s="11" t="str">
        <f>_xlfn.XLOOKUP($B103,FD_Lists!$B$4:$B$25,FD_Lists!E$4:E$25)</f>
        <v>Company</v>
      </c>
      <c r="F103" s="11" t="str">
        <f>_xlfn.XLOOKUP($B103,FD_Lists!$B$4:$B$25,FD_Lists!F$4:F$25)</f>
        <v>WoC</v>
      </c>
      <c r="G103" s="14" t="s">
        <v>109</v>
      </c>
      <c r="H103" s="13" t="s">
        <v>87</v>
      </c>
      <c r="I103" s="13" t="str">
        <f t="shared" si="3"/>
        <v>SSCOUT5_10_C_PR24</v>
      </c>
      <c r="J103" s="13" t="str">
        <f>VLOOKUP(H103, FD_Lists!$D$78:$I$110, 2, FALSE)</f>
        <v>Totex</v>
      </c>
      <c r="K103" s="13" t="str">
        <f>VLOOKUP(H103, FD_Lists!$D$78:$I$110, 3, FALSE)</f>
        <v>Company view (DD)</v>
      </c>
      <c r="L103" s="13" t="s">
        <v>119</v>
      </c>
      <c r="M103" s="14" t="str">
        <f>VLOOKUP($H103, FD_Lists!$D$78:$I$110, 4, FALSE)</f>
        <v>Average spills per overflow - monitored</v>
      </c>
      <c r="N103" s="14" t="str">
        <f>VLOOKUP($H103, FD_Lists!$D$78:$I$110, 5, FALSE)</f>
        <v>Number</v>
      </c>
      <c r="O103" s="14">
        <f>VLOOKUP($H103, FD_Lists!$D$78:$I$110, 6, FALSE)</f>
        <v>2</v>
      </c>
      <c r="P103" s="99" t="str">
        <f>IFERROR(ROUND(INDEX(F_Inputs!$A$2:$AE$92, MATCH(F_Inputs_Formatted!$B103&amp;F_Inputs_Formatted!$H103,F_Inputs!$AE$2:$AE$92,0),MATCH(F_Inputs_Formatted!P$4,F_Inputs!$A$2:$AE$2,0)),$O103),"-")</f>
        <v>-</v>
      </c>
      <c r="Q103" s="99" t="str">
        <f>IFERROR(ROUND(INDEX(F_Inputs!$A$2:$AE$92, MATCH(F_Inputs_Formatted!$B103&amp;F_Inputs_Formatted!$H103,F_Inputs!$AE$2:$AE$92,0),MATCH(F_Inputs_Formatted!Q$4,F_Inputs!$A$2:$AE$2,0)),$O103),"-")</f>
        <v>-</v>
      </c>
      <c r="R103" s="99" t="str">
        <f>IFERROR(ROUND(INDEX(F_Inputs!$A$2:$AE$92, MATCH(F_Inputs_Formatted!$B103&amp;F_Inputs_Formatted!$H103,F_Inputs!$AE$2:$AE$92,0),MATCH(F_Inputs_Formatted!R$4,F_Inputs!$A$2:$AE$2,0)),$O103),"-")</f>
        <v>-</v>
      </c>
      <c r="S103" s="99" t="str">
        <f>IFERROR(ROUND(INDEX(F_Inputs!$A$2:$AE$92, MATCH(F_Inputs_Formatted!$B103&amp;F_Inputs_Formatted!$H103,F_Inputs!$AE$2:$AE$92,0),MATCH(F_Inputs_Formatted!S$4,F_Inputs!$A$2:$AE$2,0)),$O103),"-")</f>
        <v>-</v>
      </c>
      <c r="T103" s="99" t="str">
        <f>IFERROR(ROUND(INDEX(F_Inputs!$A$2:$AE$92, MATCH(F_Inputs_Formatted!$B103&amp;F_Inputs_Formatted!$H103,F_Inputs!$AE$2:$AE$92,0),MATCH(F_Inputs_Formatted!T$4,F_Inputs!$A$2:$AE$2,0)),$O103),"-")</f>
        <v>-</v>
      </c>
      <c r="U103" s="99" t="str">
        <f>IFERROR(ROUND(INDEX(F_Inputs!$A$2:$AE$92, MATCH(F_Inputs_Formatted!$B103&amp;F_Inputs_Formatted!$H103,F_Inputs!$AE$2:$AE$92,0),MATCH(F_Inputs_Formatted!U$4,F_Inputs!$A$2:$AE$2,0)),$O103),"-")</f>
        <v>-</v>
      </c>
      <c r="V103" s="99" t="str">
        <f>IFERROR(ROUND(INDEX(F_Inputs!$A$2:$AE$92, MATCH(F_Inputs_Formatted!$B103&amp;F_Inputs_Formatted!$H103,F_Inputs!$AE$2:$AE$92,0),MATCH(F_Inputs_Formatted!V$4,F_Inputs!$A$2:$AE$2,0)),$O103),"-")</f>
        <v>-</v>
      </c>
      <c r="W103" s="99" t="str">
        <f>IFERROR(ROUND(INDEX(F_Inputs!$A$2:$AE$92, MATCH(F_Inputs_Formatted!$B103&amp;F_Inputs_Formatted!$H103,F_Inputs!$AE$2:$AE$92,0),MATCH(F_Inputs_Formatted!W$4,F_Inputs!$A$2:$AE$2,0)),$O103),"-")</f>
        <v>-</v>
      </c>
      <c r="X103" s="99" t="str">
        <f>IFERROR(ROUND(INDEX(F_Inputs!$A$2:$AE$92, MATCH(F_Inputs_Formatted!$B103&amp;F_Inputs_Formatted!$H103,F_Inputs!$AE$2:$AE$92,0),MATCH(F_Inputs_Formatted!X$4,F_Inputs!$A$2:$AE$2,0)),$O103),"-")</f>
        <v>-</v>
      </c>
      <c r="Y103" s="99" t="str">
        <f>IFERROR(ROUND(INDEX(F_Inputs!$A$2:$AE$92, MATCH(F_Inputs_Formatted!$B103&amp;F_Inputs_Formatted!$H103,F_Inputs!$AE$2:$AE$92,0),MATCH(F_Inputs_Formatted!Y$4,F_Inputs!$A$2:$AE$2,0)),$O103),"-")</f>
        <v>-</v>
      </c>
      <c r="Z103" s="99" t="str">
        <f>IFERROR(ROUND(INDEX(F_Inputs!$A$2:$AE$92, MATCH(F_Inputs_Formatted!$B103&amp;F_Inputs_Formatted!$H103,F_Inputs!$AE$2:$AE$92,0),MATCH(F_Inputs_Formatted!Z$4,F_Inputs!$A$2:$AE$2,0)),$O103),"-")</f>
        <v>-</v>
      </c>
      <c r="AA103" s="99" t="str">
        <f>IFERROR(ROUND(INDEX(F_Inputs!$A$2:$AE$92, MATCH(F_Inputs_Formatted!$B103&amp;F_Inputs_Formatted!$H103,F_Inputs!$AE$2:$AE$92,0),MATCH(F_Inputs_Formatted!AA$4,F_Inputs!$A$2:$AE$2,0)),$O103),"-")</f>
        <v>-</v>
      </c>
      <c r="AB103" s="99" t="str">
        <f>IFERROR(ROUND(INDEX(F_Inputs!$A$2:$AE$92, MATCH(F_Inputs_Formatted!$B103&amp;F_Inputs_Formatted!$H103,F_Inputs!$AE$2:$AE$92,0),MATCH(F_Inputs_Formatted!AB$4,F_Inputs!$A$2:$AE$2,0)),$O103),"-")</f>
        <v>-</v>
      </c>
      <c r="AC103" s="99" t="str">
        <f>IFERROR(ROUND(INDEX(F_Inputs!$A$2:$AE$92, MATCH(F_Inputs_Formatted!$B103&amp;F_Inputs_Formatted!$H103,F_Inputs!$AE$2:$AE$92,0),MATCH(F_Inputs_Formatted!AC$4,F_Inputs!$A$2:$AE$2,0)),$O103),"-")</f>
        <v>-</v>
      </c>
      <c r="AD103" s="99" t="str">
        <f>IFERROR(ROUND(INDEX(F_Inputs!$A$2:$AE$92, MATCH(F_Inputs_Formatted!$B103&amp;F_Inputs_Formatted!$H103,F_Inputs!$AE$2:$AE$92,0),MATCH(F_Inputs_Formatted!AD$4,F_Inputs!$A$2:$AE$2,0)),$O103),"-")</f>
        <v>-</v>
      </c>
      <c r="AE103" s="99" t="str">
        <f>IFERROR(ROUND(INDEX(F_Inputs!$A$2:$AE$92, MATCH(F_Inputs_Formatted!$B103&amp;F_Inputs_Formatted!$H103,F_Inputs!$AE$2:$AE$92,0),MATCH(F_Inputs_Formatted!AE$4,F_Inputs!$A$2:$AE$2,0)),$O103),"-")</f>
        <v>-</v>
      </c>
      <c r="AF103" s="99" t="str">
        <f>IFERROR(ROUND(INDEX(F_Inputs!$A$2:$AE$92, MATCH(F_Inputs_Formatted!$B103&amp;F_Inputs_Formatted!$H103,F_Inputs!$AE$2:$AE$92,0),MATCH(F_Inputs_Formatted!AF$4,F_Inputs!$A$2:$AE$2,0)),$O103),"-")</f>
        <v>-</v>
      </c>
      <c r="AG103" s="99" t="str">
        <f>IFERROR(ROUND(INDEX(F_Inputs!$A$2:$AE$92, MATCH(F_Inputs_Formatted!$B103&amp;F_Inputs_Formatted!$H103,F_Inputs!$AE$2:$AE$92,0),MATCH(F_Inputs_Formatted!AG$4,F_Inputs!$A$2:$AE$2,0)),$O103),"-")</f>
        <v>-</v>
      </c>
      <c r="AH103" s="99" t="str">
        <f>IFERROR(ROUND(INDEX(F_Inputs!$A$2:$AE$92, MATCH(F_Inputs_Formatted!$B103&amp;F_Inputs_Formatted!$H103,F_Inputs!$AE$2:$AE$92,0),MATCH(F_Inputs_Formatted!AH$4,F_Inputs!$A$2:$AE$2,0)),$O103),"-")</f>
        <v>-</v>
      </c>
    </row>
    <row r="104" spans="1:34" ht="20.25" customHeight="1" x14ac:dyDescent="0.45">
      <c r="A104" s="9"/>
      <c r="B104" s="11" t="s">
        <v>125</v>
      </c>
      <c r="C104" s="11" t="str">
        <f>_xlfn.XLOOKUP($B104,FD_Lists!$B$4:$B$25,FD_Lists!C$4:C$25)</f>
        <v>SES Water</v>
      </c>
      <c r="D104" s="11" t="str">
        <f>_xlfn.XLOOKUP($B104,FD_Lists!$B$4:$B$25,FD_Lists!D$4:D$25)</f>
        <v>England</v>
      </c>
      <c r="E104" s="11" t="str">
        <f>_xlfn.XLOOKUP($B104,FD_Lists!$B$4:$B$25,FD_Lists!E$4:E$25)</f>
        <v>Company</v>
      </c>
      <c r="F104" s="11" t="str">
        <f>_xlfn.XLOOKUP($B104,FD_Lists!$B$4:$B$25,FD_Lists!F$4:F$25)</f>
        <v>WoC</v>
      </c>
      <c r="G104" s="14" t="s">
        <v>109</v>
      </c>
      <c r="H104" s="13" t="s">
        <v>87</v>
      </c>
      <c r="I104" s="13" t="str">
        <f t="shared" si="3"/>
        <v>SESOUT5_10_C_PR24</v>
      </c>
      <c r="J104" s="13" t="str">
        <f>VLOOKUP(H104, FD_Lists!$D$78:$I$110, 2, FALSE)</f>
        <v>Totex</v>
      </c>
      <c r="K104" s="13" t="str">
        <f>VLOOKUP(H104, FD_Lists!$D$78:$I$110, 3, FALSE)</f>
        <v>Company view (DD)</v>
      </c>
      <c r="L104" s="13" t="s">
        <v>119</v>
      </c>
      <c r="M104" s="14" t="str">
        <f>VLOOKUP($H104, FD_Lists!$D$78:$I$110, 4, FALSE)</f>
        <v>Average spills per overflow - monitored</v>
      </c>
      <c r="N104" s="14" t="str">
        <f>VLOOKUP($H104, FD_Lists!$D$78:$I$110, 5, FALSE)</f>
        <v>Number</v>
      </c>
      <c r="O104" s="14">
        <f>VLOOKUP($H104, FD_Lists!$D$78:$I$110, 6, FALSE)</f>
        <v>2</v>
      </c>
      <c r="P104" s="99" t="str">
        <f>IFERROR(ROUND(INDEX(F_Inputs!$A$2:$AE$92, MATCH(F_Inputs_Formatted!$B104&amp;F_Inputs_Formatted!$H104,F_Inputs!$AE$2:$AE$92,0),MATCH(F_Inputs_Formatted!P$4,F_Inputs!$A$2:$AE$2,0)),$O104),"-")</f>
        <v>-</v>
      </c>
      <c r="Q104" s="99" t="str">
        <f>IFERROR(ROUND(INDEX(F_Inputs!$A$2:$AE$92, MATCH(F_Inputs_Formatted!$B104&amp;F_Inputs_Formatted!$H104,F_Inputs!$AE$2:$AE$92,0),MATCH(F_Inputs_Formatted!Q$4,F_Inputs!$A$2:$AE$2,0)),$O104),"-")</f>
        <v>-</v>
      </c>
      <c r="R104" s="99" t="str">
        <f>IFERROR(ROUND(INDEX(F_Inputs!$A$2:$AE$92, MATCH(F_Inputs_Formatted!$B104&amp;F_Inputs_Formatted!$H104,F_Inputs!$AE$2:$AE$92,0),MATCH(F_Inputs_Formatted!R$4,F_Inputs!$A$2:$AE$2,0)),$O104),"-")</f>
        <v>-</v>
      </c>
      <c r="S104" s="99" t="str">
        <f>IFERROR(ROUND(INDEX(F_Inputs!$A$2:$AE$92, MATCH(F_Inputs_Formatted!$B104&amp;F_Inputs_Formatted!$H104,F_Inputs!$AE$2:$AE$92,0),MATCH(F_Inputs_Formatted!S$4,F_Inputs!$A$2:$AE$2,0)),$O104),"-")</f>
        <v>-</v>
      </c>
      <c r="T104" s="99" t="str">
        <f>IFERROR(ROUND(INDEX(F_Inputs!$A$2:$AE$92, MATCH(F_Inputs_Formatted!$B104&amp;F_Inputs_Formatted!$H104,F_Inputs!$AE$2:$AE$92,0),MATCH(F_Inputs_Formatted!T$4,F_Inputs!$A$2:$AE$2,0)),$O104),"-")</f>
        <v>-</v>
      </c>
      <c r="U104" s="99" t="str">
        <f>IFERROR(ROUND(INDEX(F_Inputs!$A$2:$AE$92, MATCH(F_Inputs_Formatted!$B104&amp;F_Inputs_Formatted!$H104,F_Inputs!$AE$2:$AE$92,0),MATCH(F_Inputs_Formatted!U$4,F_Inputs!$A$2:$AE$2,0)),$O104),"-")</f>
        <v>-</v>
      </c>
      <c r="V104" s="99" t="str">
        <f>IFERROR(ROUND(INDEX(F_Inputs!$A$2:$AE$92, MATCH(F_Inputs_Formatted!$B104&amp;F_Inputs_Formatted!$H104,F_Inputs!$AE$2:$AE$92,0),MATCH(F_Inputs_Formatted!V$4,F_Inputs!$A$2:$AE$2,0)),$O104),"-")</f>
        <v>-</v>
      </c>
      <c r="W104" s="99" t="str">
        <f>IFERROR(ROUND(INDEX(F_Inputs!$A$2:$AE$92, MATCH(F_Inputs_Formatted!$B104&amp;F_Inputs_Formatted!$H104,F_Inputs!$AE$2:$AE$92,0),MATCH(F_Inputs_Formatted!W$4,F_Inputs!$A$2:$AE$2,0)),$O104),"-")</f>
        <v>-</v>
      </c>
      <c r="X104" s="99" t="str">
        <f>IFERROR(ROUND(INDEX(F_Inputs!$A$2:$AE$92, MATCH(F_Inputs_Formatted!$B104&amp;F_Inputs_Formatted!$H104,F_Inputs!$AE$2:$AE$92,0),MATCH(F_Inputs_Formatted!X$4,F_Inputs!$A$2:$AE$2,0)),$O104),"-")</f>
        <v>-</v>
      </c>
      <c r="Y104" s="99" t="str">
        <f>IFERROR(ROUND(INDEX(F_Inputs!$A$2:$AE$92, MATCH(F_Inputs_Formatted!$B104&amp;F_Inputs_Formatted!$H104,F_Inputs!$AE$2:$AE$92,0),MATCH(F_Inputs_Formatted!Y$4,F_Inputs!$A$2:$AE$2,0)),$O104),"-")</f>
        <v>-</v>
      </c>
      <c r="Z104" s="99" t="str">
        <f>IFERROR(ROUND(INDEX(F_Inputs!$A$2:$AE$92, MATCH(F_Inputs_Formatted!$B104&amp;F_Inputs_Formatted!$H104,F_Inputs!$AE$2:$AE$92,0),MATCH(F_Inputs_Formatted!Z$4,F_Inputs!$A$2:$AE$2,0)),$O104),"-")</f>
        <v>-</v>
      </c>
      <c r="AA104" s="99" t="str">
        <f>IFERROR(ROUND(INDEX(F_Inputs!$A$2:$AE$92, MATCH(F_Inputs_Formatted!$B104&amp;F_Inputs_Formatted!$H104,F_Inputs!$AE$2:$AE$92,0),MATCH(F_Inputs_Formatted!AA$4,F_Inputs!$A$2:$AE$2,0)),$O104),"-")</f>
        <v>-</v>
      </c>
      <c r="AB104" s="99" t="str">
        <f>IFERROR(ROUND(INDEX(F_Inputs!$A$2:$AE$92, MATCH(F_Inputs_Formatted!$B104&amp;F_Inputs_Formatted!$H104,F_Inputs!$AE$2:$AE$92,0),MATCH(F_Inputs_Formatted!AB$4,F_Inputs!$A$2:$AE$2,0)),$O104),"-")</f>
        <v>-</v>
      </c>
      <c r="AC104" s="99" t="str">
        <f>IFERROR(ROUND(INDEX(F_Inputs!$A$2:$AE$92, MATCH(F_Inputs_Formatted!$B104&amp;F_Inputs_Formatted!$H104,F_Inputs!$AE$2:$AE$92,0),MATCH(F_Inputs_Formatted!AC$4,F_Inputs!$A$2:$AE$2,0)),$O104),"-")</f>
        <v>-</v>
      </c>
      <c r="AD104" s="99" t="str">
        <f>IFERROR(ROUND(INDEX(F_Inputs!$A$2:$AE$92, MATCH(F_Inputs_Formatted!$B104&amp;F_Inputs_Formatted!$H104,F_Inputs!$AE$2:$AE$92,0),MATCH(F_Inputs_Formatted!AD$4,F_Inputs!$A$2:$AE$2,0)),$O104),"-")</f>
        <v>-</v>
      </c>
      <c r="AE104" s="99" t="str">
        <f>IFERROR(ROUND(INDEX(F_Inputs!$A$2:$AE$92, MATCH(F_Inputs_Formatted!$B104&amp;F_Inputs_Formatted!$H104,F_Inputs!$AE$2:$AE$92,0),MATCH(F_Inputs_Formatted!AE$4,F_Inputs!$A$2:$AE$2,0)),$O104),"-")</f>
        <v>-</v>
      </c>
      <c r="AF104" s="99" t="str">
        <f>IFERROR(ROUND(INDEX(F_Inputs!$A$2:$AE$92, MATCH(F_Inputs_Formatted!$B104&amp;F_Inputs_Formatted!$H104,F_Inputs!$AE$2:$AE$92,0),MATCH(F_Inputs_Formatted!AF$4,F_Inputs!$A$2:$AE$2,0)),$O104),"-")</f>
        <v>-</v>
      </c>
      <c r="AG104" s="99" t="str">
        <f>IFERROR(ROUND(INDEX(F_Inputs!$A$2:$AE$92, MATCH(F_Inputs_Formatted!$B104&amp;F_Inputs_Formatted!$H104,F_Inputs!$AE$2:$AE$92,0),MATCH(F_Inputs_Formatted!AG$4,F_Inputs!$A$2:$AE$2,0)),$O104),"-")</f>
        <v>-</v>
      </c>
      <c r="AH104" s="99" t="str">
        <f>IFERROR(ROUND(INDEX(F_Inputs!$A$2:$AE$92, MATCH(F_Inputs_Formatted!$B104&amp;F_Inputs_Formatted!$H104,F_Inputs!$AE$2:$AE$92,0),MATCH(F_Inputs_Formatted!AH$4,F_Inputs!$A$2:$AE$2,0)),$O104),"-")</f>
        <v>-</v>
      </c>
    </row>
    <row r="105" spans="1:34" ht="18.75" customHeight="1" x14ac:dyDescent="0.45">
      <c r="A105" s="9"/>
      <c r="B105" s="11" t="s">
        <v>98</v>
      </c>
      <c r="C105" s="11" t="str">
        <f>_xlfn.XLOOKUP($B105,FD_Lists!$B$4:$B$25,FD_Lists!C$4:C$25)</f>
        <v>South West Water</v>
      </c>
      <c r="D105" s="11" t="str">
        <f>_xlfn.XLOOKUP($B105,FD_Lists!$B$4:$B$25,FD_Lists!D$4:D$25)</f>
        <v>England</v>
      </c>
      <c r="E105" s="11" t="str">
        <f>_xlfn.XLOOKUP($B105,FD_Lists!$B$4:$B$25,FD_Lists!E$4:E$25)</f>
        <v>Company</v>
      </c>
      <c r="F105" s="11" t="str">
        <f>_xlfn.XLOOKUP($B105,FD_Lists!$B$4:$B$25,FD_Lists!F$4:F$25)</f>
        <v>WaSC</v>
      </c>
      <c r="G105" s="14" t="s">
        <v>109</v>
      </c>
      <c r="H105" s="13" t="s">
        <v>87</v>
      </c>
      <c r="I105" s="13" t="str">
        <f t="shared" si="3"/>
        <v>SWBOUT5_10_C_PR24</v>
      </c>
      <c r="J105" s="13" t="str">
        <f>VLOOKUP(H105, FD_Lists!$D$78:$I$110, 2, FALSE)</f>
        <v>Totex</v>
      </c>
      <c r="K105" s="13" t="str">
        <f>VLOOKUP(H105, FD_Lists!$D$78:$I$110, 3, FALSE)</f>
        <v>Company view (DD)</v>
      </c>
      <c r="L105" s="13" t="s">
        <v>119</v>
      </c>
      <c r="M105" s="14" t="str">
        <f>VLOOKUP($H105, FD_Lists!$D$78:$I$110, 4, FALSE)</f>
        <v>Average spills per overflow - monitored</v>
      </c>
      <c r="N105" s="14" t="str">
        <f>VLOOKUP($H105, FD_Lists!$D$78:$I$110, 5, FALSE)</f>
        <v>Number</v>
      </c>
      <c r="O105" s="14">
        <f>VLOOKUP($H105, FD_Lists!$D$78:$I$110, 6, FALSE)</f>
        <v>2</v>
      </c>
      <c r="P105" s="99" t="str">
        <f>IFERROR(ROUND(INDEX(F_Inputs!$A$2:$AE$92, MATCH(F_Inputs_Formatted!$B105&amp;F_Inputs_Formatted!$H105,F_Inputs!$AE$2:$AE$92,0),MATCH(F_Inputs_Formatted!P$4,F_Inputs!$A$2:$AE$2,0)),$O105),"-")</f>
        <v>-</v>
      </c>
      <c r="Q105" s="99" t="str">
        <f>IFERROR(ROUND(INDEX(F_Inputs!$A$2:$AE$92, MATCH(F_Inputs_Formatted!$B105&amp;F_Inputs_Formatted!$H105,F_Inputs!$AE$2:$AE$92,0),MATCH(F_Inputs_Formatted!Q$4,F_Inputs!$A$2:$AE$2,0)),$O105),"-")</f>
        <v>-</v>
      </c>
      <c r="R105" s="99" t="str">
        <f>IFERROR(ROUND(INDEX(F_Inputs!$A$2:$AE$92, MATCH(F_Inputs_Formatted!$B105&amp;F_Inputs_Formatted!$H105,F_Inputs!$AE$2:$AE$92,0),MATCH(F_Inputs_Formatted!R$4,F_Inputs!$A$2:$AE$2,0)),$O105),"-")</f>
        <v>-</v>
      </c>
      <c r="S105" s="99" t="str">
        <f>IFERROR(ROUND(INDEX(F_Inputs!$A$2:$AE$92, MATCH(F_Inputs_Formatted!$B105&amp;F_Inputs_Formatted!$H105,F_Inputs!$AE$2:$AE$92,0),MATCH(F_Inputs_Formatted!S$4,F_Inputs!$A$2:$AE$2,0)),$O105),"-")</f>
        <v>-</v>
      </c>
      <c r="T105" s="99" t="str">
        <f>IFERROR(ROUND(INDEX(F_Inputs!$A$2:$AE$92, MATCH(F_Inputs_Formatted!$B105&amp;F_Inputs_Formatted!$H105,F_Inputs!$AE$2:$AE$92,0),MATCH(F_Inputs_Formatted!T$4,F_Inputs!$A$2:$AE$2,0)),$O105),"-")</f>
        <v>-</v>
      </c>
      <c r="U105" s="99">
        <f>IFERROR(ROUND(INDEX(F_Inputs!$A$2:$AE$92, MATCH(F_Inputs_Formatted!$B105&amp;F_Inputs_Formatted!$H105,F_Inputs!$AE$2:$AE$92,0),MATCH(F_Inputs_Formatted!U$4,F_Inputs!$A$2:$AE$2,0)),$O105),"-")</f>
        <v>5.59</v>
      </c>
      <c r="V105" s="99">
        <f>IFERROR(ROUND(INDEX(F_Inputs!$A$2:$AE$92, MATCH(F_Inputs_Formatted!$B105&amp;F_Inputs_Formatted!$H105,F_Inputs!$AE$2:$AE$92,0),MATCH(F_Inputs_Formatted!V$4,F_Inputs!$A$2:$AE$2,0)),$O105),"-")</f>
        <v>10.02</v>
      </c>
      <c r="W105" s="99">
        <f>IFERROR(ROUND(INDEX(F_Inputs!$A$2:$AE$92, MATCH(F_Inputs_Formatted!$B105&amp;F_Inputs_Formatted!$H105,F_Inputs!$AE$2:$AE$92,0),MATCH(F_Inputs_Formatted!W$4,F_Inputs!$A$2:$AE$2,0)),$O105),"-")</f>
        <v>20.11</v>
      </c>
      <c r="X105" s="99">
        <f>IFERROR(ROUND(INDEX(F_Inputs!$A$2:$AE$92, MATCH(F_Inputs_Formatted!$B105&amp;F_Inputs_Formatted!$H105,F_Inputs!$AE$2:$AE$92,0),MATCH(F_Inputs_Formatted!X$4,F_Inputs!$A$2:$AE$2,0)),$O105),"-")</f>
        <v>25.8</v>
      </c>
      <c r="Y105" s="99">
        <f>IFERROR(ROUND(INDEX(F_Inputs!$A$2:$AE$92, MATCH(F_Inputs_Formatted!$B105&amp;F_Inputs_Formatted!$H105,F_Inputs!$AE$2:$AE$92,0),MATCH(F_Inputs_Formatted!Y$4,F_Inputs!$A$2:$AE$2,0)),$O105),"-")</f>
        <v>31.38</v>
      </c>
      <c r="Z105" s="99">
        <f>IFERROR(ROUND(INDEX(F_Inputs!$A$2:$AE$92, MATCH(F_Inputs_Formatted!$B105&amp;F_Inputs_Formatted!$H105,F_Inputs!$AE$2:$AE$92,0),MATCH(F_Inputs_Formatted!Z$4,F_Inputs!$A$2:$AE$2,0)),$O105),"-")</f>
        <v>31.7</v>
      </c>
      <c r="AA105" s="99">
        <f>IFERROR(ROUND(INDEX(F_Inputs!$A$2:$AE$92, MATCH(F_Inputs_Formatted!$B105&amp;F_Inputs_Formatted!$H105,F_Inputs!$AE$2:$AE$92,0),MATCH(F_Inputs_Formatted!AA$4,F_Inputs!$A$2:$AE$2,0)),$O105),"-")</f>
        <v>28.03</v>
      </c>
      <c r="AB105" s="99">
        <f>IFERROR(ROUND(INDEX(F_Inputs!$A$2:$AE$92, MATCH(F_Inputs_Formatted!$B105&amp;F_Inputs_Formatted!$H105,F_Inputs!$AE$2:$AE$92,0),MATCH(F_Inputs_Formatted!AB$4,F_Inputs!$A$2:$AE$2,0)),$O105),"-")</f>
        <v>41.02</v>
      </c>
      <c r="AC105" s="99">
        <f>IFERROR(ROUND(INDEX(F_Inputs!$A$2:$AE$92, MATCH(F_Inputs_Formatted!$B105&amp;F_Inputs_Formatted!$H105,F_Inputs!$AE$2:$AE$92,0),MATCH(F_Inputs_Formatted!AC$4,F_Inputs!$A$2:$AE$2,0)),$O105),"-")</f>
        <v>19.96</v>
      </c>
      <c r="AD105" s="99">
        <f>IFERROR(ROUND(INDEX(F_Inputs!$A$2:$AE$92, MATCH(F_Inputs_Formatted!$B105&amp;F_Inputs_Formatted!$H105,F_Inputs!$AE$2:$AE$92,0),MATCH(F_Inputs_Formatted!AD$4,F_Inputs!$A$2:$AE$2,0)),$O105),"-")</f>
        <v>19.45</v>
      </c>
      <c r="AE105" s="99">
        <f>IFERROR(ROUND(INDEX(F_Inputs!$A$2:$AE$92, MATCH(F_Inputs_Formatted!$B105&amp;F_Inputs_Formatted!$H105,F_Inputs!$AE$2:$AE$92,0),MATCH(F_Inputs_Formatted!AE$4,F_Inputs!$A$2:$AE$2,0)),$O105),"-")</f>
        <v>18.95</v>
      </c>
      <c r="AF105" s="99">
        <f>IFERROR(ROUND(INDEX(F_Inputs!$A$2:$AE$92, MATCH(F_Inputs_Formatted!$B105&amp;F_Inputs_Formatted!$H105,F_Inputs!$AE$2:$AE$92,0),MATCH(F_Inputs_Formatted!AF$4,F_Inputs!$A$2:$AE$2,0)),$O105),"-")</f>
        <v>18.45</v>
      </c>
      <c r="AG105" s="99">
        <f>IFERROR(ROUND(INDEX(F_Inputs!$A$2:$AE$92, MATCH(F_Inputs_Formatted!$B105&amp;F_Inputs_Formatted!$H105,F_Inputs!$AE$2:$AE$92,0),MATCH(F_Inputs_Formatted!AG$4,F_Inputs!$A$2:$AE$2,0)),$O105),"-")</f>
        <v>17.95</v>
      </c>
      <c r="AH105" s="99">
        <f>IFERROR(ROUND(INDEX(F_Inputs!$A$2:$AE$92, MATCH(F_Inputs_Formatted!$B105&amp;F_Inputs_Formatted!$H105,F_Inputs!$AE$2:$AE$92,0),MATCH(F_Inputs_Formatted!AH$4,F_Inputs!$A$2:$AE$2,0)),$O105),"-")</f>
        <v>17.45</v>
      </c>
    </row>
    <row r="106" spans="1:34" ht="20.25" customHeight="1" x14ac:dyDescent="0.45">
      <c r="A106" s="9"/>
      <c r="B106" s="11" t="s">
        <v>126</v>
      </c>
      <c r="C106" s="11" t="str">
        <f>_xlfn.XLOOKUP($B106,FD_Lists!$B$4:$B$25,FD_Lists!C$4:C$25)</f>
        <v>Bristol Water</v>
      </c>
      <c r="D106" s="11" t="str">
        <f>_xlfn.XLOOKUP($B106,FD_Lists!$B$4:$B$25,FD_Lists!D$4:D$25)</f>
        <v>England</v>
      </c>
      <c r="E106" s="11" t="str">
        <f>_xlfn.XLOOKUP($B106,FD_Lists!$B$4:$B$25,FD_Lists!E$4:E$25)</f>
        <v>Company</v>
      </c>
      <c r="F106" s="11" t="str">
        <f>_xlfn.XLOOKUP($B106,FD_Lists!$B$4:$B$25,FD_Lists!F$4:F$25)</f>
        <v>WoC</v>
      </c>
      <c r="G106" s="14" t="s">
        <v>109</v>
      </c>
      <c r="H106" s="13" t="s">
        <v>87</v>
      </c>
      <c r="I106" s="13" t="str">
        <f t="shared" si="3"/>
        <v>BRLOUT5_10_C_PR24</v>
      </c>
      <c r="J106" s="13" t="str">
        <f>VLOOKUP(H106, FD_Lists!$D$78:$I$110, 2, FALSE)</f>
        <v>Totex</v>
      </c>
      <c r="K106" s="13" t="str">
        <f>VLOOKUP(H106, FD_Lists!$D$78:$I$110, 3, FALSE)</f>
        <v>Company view (DD)</v>
      </c>
      <c r="L106" s="13" t="s">
        <v>119</v>
      </c>
      <c r="M106" s="14" t="str">
        <f>VLOOKUP($H106, FD_Lists!$D$78:$I$110, 4, FALSE)</f>
        <v>Average spills per overflow - monitored</v>
      </c>
      <c r="N106" s="14" t="str">
        <f>VLOOKUP($H106, FD_Lists!$D$78:$I$110, 5, FALSE)</f>
        <v>Number</v>
      </c>
      <c r="O106" s="14">
        <f>VLOOKUP($H106, FD_Lists!$D$78:$I$110, 6, FALSE)</f>
        <v>2</v>
      </c>
      <c r="P106" s="99" t="str">
        <f>IFERROR(ROUND(INDEX(F_Inputs!$A$2:$AE$92, MATCH(F_Inputs_Formatted!$B106&amp;F_Inputs_Formatted!$H106,F_Inputs!$AE$2:$AE$92,0),MATCH(F_Inputs_Formatted!P$4,F_Inputs!$A$2:$AE$2,0)),$O106),"-")</f>
        <v>-</v>
      </c>
      <c r="Q106" s="99" t="str">
        <f>IFERROR(ROUND(INDEX(F_Inputs!$A$2:$AE$92, MATCH(F_Inputs_Formatted!$B106&amp;F_Inputs_Formatted!$H106,F_Inputs!$AE$2:$AE$92,0),MATCH(F_Inputs_Formatted!Q$4,F_Inputs!$A$2:$AE$2,0)),$O106),"-")</f>
        <v>-</v>
      </c>
      <c r="R106" s="99" t="str">
        <f>IFERROR(ROUND(INDEX(F_Inputs!$A$2:$AE$92, MATCH(F_Inputs_Formatted!$B106&amp;F_Inputs_Formatted!$H106,F_Inputs!$AE$2:$AE$92,0),MATCH(F_Inputs_Formatted!R$4,F_Inputs!$A$2:$AE$2,0)),$O106),"-")</f>
        <v>-</v>
      </c>
      <c r="S106" s="99" t="str">
        <f>IFERROR(ROUND(INDEX(F_Inputs!$A$2:$AE$92, MATCH(F_Inputs_Formatted!$B106&amp;F_Inputs_Formatted!$H106,F_Inputs!$AE$2:$AE$92,0),MATCH(F_Inputs_Formatted!S$4,F_Inputs!$A$2:$AE$2,0)),$O106),"-")</f>
        <v>-</v>
      </c>
      <c r="T106" s="99" t="str">
        <f>IFERROR(ROUND(INDEX(F_Inputs!$A$2:$AE$92, MATCH(F_Inputs_Formatted!$B106&amp;F_Inputs_Formatted!$H106,F_Inputs!$AE$2:$AE$92,0),MATCH(F_Inputs_Formatted!T$4,F_Inputs!$A$2:$AE$2,0)),$O106),"-")</f>
        <v>-</v>
      </c>
      <c r="U106" s="99" t="str">
        <f>IFERROR(ROUND(INDEX(F_Inputs!$A$2:$AE$92, MATCH(F_Inputs_Formatted!$B106&amp;F_Inputs_Formatted!$H106,F_Inputs!$AE$2:$AE$92,0),MATCH(F_Inputs_Formatted!U$4,F_Inputs!$A$2:$AE$2,0)),$O106),"-")</f>
        <v>-</v>
      </c>
      <c r="V106" s="99" t="str">
        <f>IFERROR(ROUND(INDEX(F_Inputs!$A$2:$AE$92, MATCH(F_Inputs_Formatted!$B106&amp;F_Inputs_Formatted!$H106,F_Inputs!$AE$2:$AE$92,0),MATCH(F_Inputs_Formatted!V$4,F_Inputs!$A$2:$AE$2,0)),$O106),"-")</f>
        <v>-</v>
      </c>
      <c r="W106" s="99" t="str">
        <f>IFERROR(ROUND(INDEX(F_Inputs!$A$2:$AE$92, MATCH(F_Inputs_Formatted!$B106&amp;F_Inputs_Formatted!$H106,F_Inputs!$AE$2:$AE$92,0),MATCH(F_Inputs_Formatted!W$4,F_Inputs!$A$2:$AE$2,0)),$O106),"-")</f>
        <v>-</v>
      </c>
      <c r="X106" s="99" t="str">
        <f>IFERROR(ROUND(INDEX(F_Inputs!$A$2:$AE$92, MATCH(F_Inputs_Formatted!$B106&amp;F_Inputs_Formatted!$H106,F_Inputs!$AE$2:$AE$92,0),MATCH(F_Inputs_Formatted!X$4,F_Inputs!$A$2:$AE$2,0)),$O106),"-")</f>
        <v>-</v>
      </c>
      <c r="Y106" s="99" t="str">
        <f>IFERROR(ROUND(INDEX(F_Inputs!$A$2:$AE$92, MATCH(F_Inputs_Formatted!$B106&amp;F_Inputs_Formatted!$H106,F_Inputs!$AE$2:$AE$92,0),MATCH(F_Inputs_Formatted!Y$4,F_Inputs!$A$2:$AE$2,0)),$O106),"-")</f>
        <v>-</v>
      </c>
      <c r="Z106" s="99" t="str">
        <f>IFERROR(ROUND(INDEX(F_Inputs!$A$2:$AE$92, MATCH(F_Inputs_Formatted!$B106&amp;F_Inputs_Formatted!$H106,F_Inputs!$AE$2:$AE$92,0),MATCH(F_Inputs_Formatted!Z$4,F_Inputs!$A$2:$AE$2,0)),$O106),"-")</f>
        <v>-</v>
      </c>
      <c r="AA106" s="99" t="str">
        <f>IFERROR(ROUND(INDEX(F_Inputs!$A$2:$AE$92, MATCH(F_Inputs_Formatted!$B106&amp;F_Inputs_Formatted!$H106,F_Inputs!$AE$2:$AE$92,0),MATCH(F_Inputs_Formatted!AA$4,F_Inputs!$A$2:$AE$2,0)),$O106),"-")</f>
        <v>-</v>
      </c>
      <c r="AB106" s="99" t="str">
        <f>IFERROR(ROUND(INDEX(F_Inputs!$A$2:$AE$92, MATCH(F_Inputs_Formatted!$B106&amp;F_Inputs_Formatted!$H106,F_Inputs!$AE$2:$AE$92,0),MATCH(F_Inputs_Formatted!AB$4,F_Inputs!$A$2:$AE$2,0)),$O106),"-")</f>
        <v>-</v>
      </c>
      <c r="AC106" s="99" t="str">
        <f>IFERROR(ROUND(INDEX(F_Inputs!$A$2:$AE$92, MATCH(F_Inputs_Formatted!$B106&amp;F_Inputs_Formatted!$H106,F_Inputs!$AE$2:$AE$92,0),MATCH(F_Inputs_Formatted!AC$4,F_Inputs!$A$2:$AE$2,0)),$O106),"-")</f>
        <v>-</v>
      </c>
      <c r="AD106" s="99" t="str">
        <f>IFERROR(ROUND(INDEX(F_Inputs!$A$2:$AE$92, MATCH(F_Inputs_Formatted!$B106&amp;F_Inputs_Formatted!$H106,F_Inputs!$AE$2:$AE$92,0),MATCH(F_Inputs_Formatted!AD$4,F_Inputs!$A$2:$AE$2,0)),$O106),"-")</f>
        <v>-</v>
      </c>
      <c r="AE106" s="99" t="str">
        <f>IFERROR(ROUND(INDEX(F_Inputs!$A$2:$AE$92, MATCH(F_Inputs_Formatted!$B106&amp;F_Inputs_Formatted!$H106,F_Inputs!$AE$2:$AE$92,0),MATCH(F_Inputs_Formatted!AE$4,F_Inputs!$A$2:$AE$2,0)),$O106),"-")</f>
        <v>-</v>
      </c>
      <c r="AF106" s="99" t="str">
        <f>IFERROR(ROUND(INDEX(F_Inputs!$A$2:$AE$92, MATCH(F_Inputs_Formatted!$B106&amp;F_Inputs_Formatted!$H106,F_Inputs!$AE$2:$AE$92,0),MATCH(F_Inputs_Formatted!AF$4,F_Inputs!$A$2:$AE$2,0)),$O106),"-")</f>
        <v>-</v>
      </c>
      <c r="AG106" s="99" t="str">
        <f>IFERROR(ROUND(INDEX(F_Inputs!$A$2:$AE$92, MATCH(F_Inputs_Formatted!$B106&amp;F_Inputs_Formatted!$H106,F_Inputs!$AE$2:$AE$92,0),MATCH(F_Inputs_Formatted!AG$4,F_Inputs!$A$2:$AE$2,0)),$O106),"-")</f>
        <v>-</v>
      </c>
      <c r="AH106" s="99" t="str">
        <f>IFERROR(ROUND(INDEX(F_Inputs!$A$2:$AE$92, MATCH(F_Inputs_Formatted!$B106&amp;F_Inputs_Formatted!$H106,F_Inputs!$AE$2:$AE$92,0),MATCH(F_Inputs_Formatted!AH$4,F_Inputs!$A$2:$AE$2,0)),$O106),"-")</f>
        <v>-</v>
      </c>
    </row>
    <row r="107" spans="1:34" s="1" customFormat="1" ht="22.15" x14ac:dyDescent="1.1499999999999999">
      <c r="A107" s="9"/>
      <c r="B107" s="10" t="s">
        <v>73</v>
      </c>
      <c r="C107" s="11" t="str">
        <f>_xlfn.XLOOKUP($B107,FD_Lists!$B$4:$B$25,FD_Lists!C$4:C$25)</f>
        <v>Anglian Water</v>
      </c>
      <c r="D107" s="11" t="str">
        <f>_xlfn.XLOOKUP($B107,FD_Lists!$B$4:$B$25,FD_Lists!D$4:D$25)</f>
        <v>England</v>
      </c>
      <c r="E107" s="11" t="str">
        <f>_xlfn.XLOOKUP($B107,FD_Lists!$B$4:$B$25,FD_Lists!E$4:E$25)</f>
        <v>Company</v>
      </c>
      <c r="F107" s="11" t="str">
        <f>_xlfn.XLOOKUP($B107,FD_Lists!$B$4:$B$25,FD_Lists!F$4:F$25)</f>
        <v>WaSC</v>
      </c>
      <c r="G107" s="14" t="s">
        <v>109</v>
      </c>
      <c r="H107" s="13" t="s">
        <v>89</v>
      </c>
      <c r="I107" s="13" t="str">
        <f t="shared" si="3"/>
        <v>ANHOUT5_10_D_PR24</v>
      </c>
      <c r="J107" s="13" t="str">
        <f>VLOOKUP(H107, FD_Lists!$D$78:$I$110, 2, FALSE)</f>
        <v>Totex</v>
      </c>
      <c r="K107" s="13" t="str">
        <f>VLOOKUP(H107, FD_Lists!$D$78:$I$110, 3, FALSE)</f>
        <v>Company view (DD)</v>
      </c>
      <c r="L107" s="13" t="s">
        <v>119</v>
      </c>
      <c r="M107" s="14" t="str">
        <f>VLOOKUP($H107, FD_Lists!$D$78:$I$110, 4, FALSE)</f>
        <v>Uptime</v>
      </c>
      <c r="N107" s="14" t="str">
        <f>VLOOKUP($H107, FD_Lists!$D$78:$I$110, 5, FALSE)</f>
        <v>%</v>
      </c>
      <c r="O107" s="14">
        <f>VLOOKUP($H107, FD_Lists!$D$78:$I$110, 6, FALSE)</f>
        <v>4</v>
      </c>
      <c r="P107" s="100" t="str">
        <f>IFERROR(ROUND(INDEX(F_Inputs!$A$2:$AE$92, MATCH(F_Inputs_Formatted!$B107&amp;F_Inputs_Formatted!$H107,F_Inputs!$AE$2:$AE$92,0),MATCH(F_Inputs_Formatted!P$4,F_Inputs!$A$2:$AE$2,0)),$O107),"-")</f>
        <v>-</v>
      </c>
      <c r="Q107" s="100" t="str">
        <f>IFERROR(ROUND(INDEX(F_Inputs!$A$2:$AE$92, MATCH(F_Inputs_Formatted!$B107&amp;F_Inputs_Formatted!$H107,F_Inputs!$AE$2:$AE$92,0),MATCH(F_Inputs_Formatted!Q$4,F_Inputs!$A$2:$AE$2,0)),$O107),"-")</f>
        <v>-</v>
      </c>
      <c r="R107" s="100" t="str">
        <f>IFERROR(ROUND(INDEX(F_Inputs!$A$2:$AE$92, MATCH(F_Inputs_Formatted!$B107&amp;F_Inputs_Formatted!$H107,F_Inputs!$AE$2:$AE$92,0),MATCH(F_Inputs_Formatted!R$4,F_Inputs!$A$2:$AE$2,0)),$O107),"-")</f>
        <v>-</v>
      </c>
      <c r="S107" s="100" t="str">
        <f>IFERROR(ROUND(INDEX(F_Inputs!$A$2:$AE$92, MATCH(F_Inputs_Formatted!$B107&amp;F_Inputs_Formatted!$H107,F_Inputs!$AE$2:$AE$92,0),MATCH(F_Inputs_Formatted!S$4,F_Inputs!$A$2:$AE$2,0)),$O107),"-")</f>
        <v>-</v>
      </c>
      <c r="T107" s="100" t="str">
        <f>IFERROR(ROUND(INDEX(F_Inputs!$A$2:$AE$92, MATCH(F_Inputs_Formatted!$B107&amp;F_Inputs_Formatted!$H107,F_Inputs!$AE$2:$AE$92,0),MATCH(F_Inputs_Formatted!T$4,F_Inputs!$A$2:$AE$2,0)),$O107),"-")</f>
        <v>-</v>
      </c>
      <c r="U107" s="100" t="str">
        <f>IFERROR(ROUND(INDEX(F_Inputs!$A$2:$AE$92, MATCH(F_Inputs_Formatted!$B107&amp;F_Inputs_Formatted!$H107,F_Inputs!$AE$2:$AE$92,0),MATCH(F_Inputs_Formatted!U$4,F_Inputs!$A$2:$AE$2,0)),$O107),"-")</f>
        <v>-</v>
      </c>
      <c r="V107" s="100" t="str">
        <f>IFERROR(ROUND(INDEX(F_Inputs!$A$2:$AE$92, MATCH(F_Inputs_Formatted!$B107&amp;F_Inputs_Formatted!$H107,F_Inputs!$AE$2:$AE$92,0),MATCH(F_Inputs_Formatted!V$4,F_Inputs!$A$2:$AE$2,0)),$O107),"-")</f>
        <v>-</v>
      </c>
      <c r="W107" s="100">
        <f>IFERROR(ROUND(INDEX(F_Inputs!$A$2:$AE$92, MATCH(F_Inputs_Formatted!$B107&amp;F_Inputs_Formatted!$H107,F_Inputs!$AE$2:$AE$92,0),MATCH(F_Inputs_Formatted!W$4,F_Inputs!$A$2:$AE$2,0)),$O107),"-")</f>
        <v>0.09</v>
      </c>
      <c r="X107" s="100">
        <f>IFERROR(ROUND(INDEX(F_Inputs!$A$2:$AE$92, MATCH(F_Inputs_Formatted!$B107&amp;F_Inputs_Formatted!$H107,F_Inputs!$AE$2:$AE$92,0),MATCH(F_Inputs_Formatted!X$4,F_Inputs!$A$2:$AE$2,0)),$O107),"-")</f>
        <v>0.28000000000000003</v>
      </c>
      <c r="Y107" s="100">
        <f>IFERROR(ROUND(INDEX(F_Inputs!$A$2:$AE$92, MATCH(F_Inputs_Formatted!$B107&amp;F_Inputs_Formatted!$H107,F_Inputs!$AE$2:$AE$92,0),MATCH(F_Inputs_Formatted!Y$4,F_Inputs!$A$2:$AE$2,0)),$O107),"-")</f>
        <v>0.45</v>
      </c>
      <c r="Z107" s="100">
        <f>IFERROR(ROUND(INDEX(F_Inputs!$A$2:$AE$92, MATCH(F_Inputs_Formatted!$B107&amp;F_Inputs_Formatted!$H107,F_Inputs!$AE$2:$AE$92,0),MATCH(F_Inputs_Formatted!Z$4,F_Inputs!$A$2:$AE$2,0)),$O107),"-")</f>
        <v>0.54</v>
      </c>
      <c r="AA107" s="100">
        <f>IFERROR(ROUND(INDEX(F_Inputs!$A$2:$AE$92, MATCH(F_Inputs_Formatted!$B107&amp;F_Inputs_Formatted!$H107,F_Inputs!$AE$2:$AE$92,0),MATCH(F_Inputs_Formatted!AA$4,F_Inputs!$A$2:$AE$2,0)),$O107),"-")</f>
        <v>0.7</v>
      </c>
      <c r="AB107" s="100">
        <f>IFERROR(ROUND(INDEX(F_Inputs!$A$2:$AE$92, MATCH(F_Inputs_Formatted!$B107&amp;F_Inputs_Formatted!$H107,F_Inputs!$AE$2:$AE$92,0),MATCH(F_Inputs_Formatted!AB$4,F_Inputs!$A$2:$AE$2,0)),$O107),"-")</f>
        <v>0.96860000000000002</v>
      </c>
      <c r="AC107" s="100">
        <f>IFERROR(ROUND(INDEX(F_Inputs!$A$2:$AE$92, MATCH(F_Inputs_Formatted!$B107&amp;F_Inputs_Formatted!$H107,F_Inputs!$AE$2:$AE$92,0),MATCH(F_Inputs_Formatted!AC$4,F_Inputs!$A$2:$AE$2,0)),$O107),"-")</f>
        <v>0.96860000000000002</v>
      </c>
      <c r="AD107" s="100">
        <f>IFERROR(ROUND(INDEX(F_Inputs!$A$2:$AE$92, MATCH(F_Inputs_Formatted!$B107&amp;F_Inputs_Formatted!$H107,F_Inputs!$AE$2:$AE$92,0),MATCH(F_Inputs_Formatted!AD$4,F_Inputs!$A$2:$AE$2,0)),$O107),"-")</f>
        <v>1</v>
      </c>
      <c r="AE107" s="100">
        <f>IFERROR(ROUND(INDEX(F_Inputs!$A$2:$AE$92, MATCH(F_Inputs_Formatted!$B107&amp;F_Inputs_Formatted!$H107,F_Inputs!$AE$2:$AE$92,0),MATCH(F_Inputs_Formatted!AE$4,F_Inputs!$A$2:$AE$2,0)),$O107),"-")</f>
        <v>1</v>
      </c>
      <c r="AF107" s="100">
        <f>IFERROR(ROUND(INDEX(F_Inputs!$A$2:$AE$92, MATCH(F_Inputs_Formatted!$B107&amp;F_Inputs_Formatted!$H107,F_Inputs!$AE$2:$AE$92,0),MATCH(F_Inputs_Formatted!AF$4,F_Inputs!$A$2:$AE$2,0)),$O107),"-")</f>
        <v>1</v>
      </c>
      <c r="AG107" s="100">
        <f>IFERROR(ROUND(INDEX(F_Inputs!$A$2:$AE$92, MATCH(F_Inputs_Formatted!$B107&amp;F_Inputs_Formatted!$H107,F_Inputs!$AE$2:$AE$92,0),MATCH(F_Inputs_Formatted!AG$4,F_Inputs!$A$2:$AE$2,0)),$O107),"-")</f>
        <v>1</v>
      </c>
      <c r="AH107" s="100">
        <f>IFERROR(ROUND(INDEX(F_Inputs!$A$2:$AE$92, MATCH(F_Inputs_Formatted!$B107&amp;F_Inputs_Formatted!$H107,F_Inputs!$AE$2:$AE$92,0),MATCH(F_Inputs_Formatted!AH$4,F_Inputs!$A$2:$AE$2,0)),$O107),"-")</f>
        <v>1</v>
      </c>
    </row>
    <row r="108" spans="1:34" s="1" customFormat="1" ht="22.15" x14ac:dyDescent="1.1499999999999999">
      <c r="A108" s="9"/>
      <c r="B108" s="11" t="s">
        <v>94</v>
      </c>
      <c r="C108" s="11" t="str">
        <f>_xlfn.XLOOKUP($B108,FD_Lists!$B$4:$B$25,FD_Lists!C$4:C$25)</f>
        <v>Dŵr Cymru</v>
      </c>
      <c r="D108" s="11" t="str">
        <f>_xlfn.XLOOKUP($B108,FD_Lists!$B$4:$B$25,FD_Lists!D$4:D$25)</f>
        <v>Wales</v>
      </c>
      <c r="E108" s="11" t="str">
        <f>_xlfn.XLOOKUP($B108,FD_Lists!$B$4:$B$25,FD_Lists!E$4:E$25)</f>
        <v>Company</v>
      </c>
      <c r="F108" s="11" t="str">
        <f>_xlfn.XLOOKUP($B108,FD_Lists!$B$4:$B$25,FD_Lists!F$4:F$25)</f>
        <v>WaSC</v>
      </c>
      <c r="G108" s="14" t="s">
        <v>109</v>
      </c>
      <c r="H108" s="13" t="s">
        <v>89</v>
      </c>
      <c r="I108" s="13" t="str">
        <f t="shared" si="3"/>
        <v>WSHOUT5_10_D_PR24</v>
      </c>
      <c r="J108" s="13" t="str">
        <f>VLOOKUP(H108, FD_Lists!$D$78:$I$110, 2, FALSE)</f>
        <v>Totex</v>
      </c>
      <c r="K108" s="13" t="str">
        <f>VLOOKUP(H108, FD_Lists!$D$78:$I$110, 3, FALSE)</f>
        <v>Company view (DD)</v>
      </c>
      <c r="L108" s="13" t="s">
        <v>119</v>
      </c>
      <c r="M108" s="14" t="str">
        <f>VLOOKUP($H108, FD_Lists!$D$78:$I$110, 4, FALSE)</f>
        <v>Uptime</v>
      </c>
      <c r="N108" s="14" t="str">
        <f>VLOOKUP($H108, FD_Lists!$D$78:$I$110, 5, FALSE)</f>
        <v>%</v>
      </c>
      <c r="O108" s="14">
        <f>VLOOKUP($H108, FD_Lists!$D$78:$I$110, 6, FALSE)</f>
        <v>4</v>
      </c>
      <c r="P108" s="100">
        <f>IFERROR(ROUND(INDEX(F_Inputs!$A$2:$AE$92, MATCH(F_Inputs_Formatted!$B108&amp;F_Inputs_Formatted!$H108,F_Inputs!$AE$2:$AE$92,0),MATCH(F_Inputs_Formatted!P$4,F_Inputs!$A$2:$AE$2,0)),$O108),"-")</f>
        <v>1</v>
      </c>
      <c r="Q108" s="100">
        <f>IFERROR(ROUND(INDEX(F_Inputs!$A$2:$AE$92, MATCH(F_Inputs_Formatted!$B108&amp;F_Inputs_Formatted!$H108,F_Inputs!$AE$2:$AE$92,0),MATCH(F_Inputs_Formatted!Q$4,F_Inputs!$A$2:$AE$2,0)),$O108),"-")</f>
        <v>1</v>
      </c>
      <c r="R108" s="100">
        <f>IFERROR(ROUND(INDEX(F_Inputs!$A$2:$AE$92, MATCH(F_Inputs_Formatted!$B108&amp;F_Inputs_Formatted!$H108,F_Inputs!$AE$2:$AE$92,0),MATCH(F_Inputs_Formatted!R$4,F_Inputs!$A$2:$AE$2,0)),$O108),"-")</f>
        <v>1</v>
      </c>
      <c r="S108" s="100">
        <f>IFERROR(ROUND(INDEX(F_Inputs!$A$2:$AE$92, MATCH(F_Inputs_Formatted!$B108&amp;F_Inputs_Formatted!$H108,F_Inputs!$AE$2:$AE$92,0),MATCH(F_Inputs_Formatted!S$4,F_Inputs!$A$2:$AE$2,0)),$O108),"-")</f>
        <v>1</v>
      </c>
      <c r="T108" s="100">
        <f>IFERROR(ROUND(INDEX(F_Inputs!$A$2:$AE$92, MATCH(F_Inputs_Formatted!$B108&amp;F_Inputs_Formatted!$H108,F_Inputs!$AE$2:$AE$92,0),MATCH(F_Inputs_Formatted!T$4,F_Inputs!$A$2:$AE$2,0)),$O108),"-")</f>
        <v>1</v>
      </c>
      <c r="U108" s="100">
        <f>IFERROR(ROUND(INDEX(F_Inputs!$A$2:$AE$92, MATCH(F_Inputs_Formatted!$B108&amp;F_Inputs_Formatted!$H108,F_Inputs!$AE$2:$AE$92,0),MATCH(F_Inputs_Formatted!U$4,F_Inputs!$A$2:$AE$2,0)),$O108),"-")</f>
        <v>1</v>
      </c>
      <c r="V108" s="100">
        <f>IFERROR(ROUND(INDEX(F_Inputs!$A$2:$AE$92, MATCH(F_Inputs_Formatted!$B108&amp;F_Inputs_Formatted!$H108,F_Inputs!$AE$2:$AE$92,0),MATCH(F_Inputs_Formatted!V$4,F_Inputs!$A$2:$AE$2,0)),$O108),"-")</f>
        <v>0.93600000000000005</v>
      </c>
      <c r="W108" s="100">
        <f>IFERROR(ROUND(INDEX(F_Inputs!$A$2:$AE$92, MATCH(F_Inputs_Formatted!$B108&amp;F_Inputs_Formatted!$H108,F_Inputs!$AE$2:$AE$92,0),MATCH(F_Inputs_Formatted!W$4,F_Inputs!$A$2:$AE$2,0)),$O108),"-")</f>
        <v>0.93600000000000005</v>
      </c>
      <c r="X108" s="100">
        <f>IFERROR(ROUND(INDEX(F_Inputs!$A$2:$AE$92, MATCH(F_Inputs_Formatted!$B108&amp;F_Inputs_Formatted!$H108,F_Inputs!$AE$2:$AE$92,0),MATCH(F_Inputs_Formatted!X$4,F_Inputs!$A$2:$AE$2,0)),$O108),"-")</f>
        <v>0.93600000000000005</v>
      </c>
      <c r="Y108" s="100">
        <f>IFERROR(ROUND(INDEX(F_Inputs!$A$2:$AE$92, MATCH(F_Inputs_Formatted!$B108&amp;F_Inputs_Formatted!$H108,F_Inputs!$AE$2:$AE$92,0),MATCH(F_Inputs_Formatted!Y$4,F_Inputs!$A$2:$AE$2,0)),$O108),"-")</f>
        <v>0.93600000000000005</v>
      </c>
      <c r="Z108" s="100">
        <f>IFERROR(ROUND(INDEX(F_Inputs!$A$2:$AE$92, MATCH(F_Inputs_Formatted!$B108&amp;F_Inputs_Formatted!$H108,F_Inputs!$AE$2:$AE$92,0),MATCH(F_Inputs_Formatted!Z$4,F_Inputs!$A$2:$AE$2,0)),$O108),"-")</f>
        <v>0.93600000000000005</v>
      </c>
      <c r="AA108" s="100">
        <f>IFERROR(ROUND(INDEX(F_Inputs!$A$2:$AE$92, MATCH(F_Inputs_Formatted!$B108&amp;F_Inputs_Formatted!$H108,F_Inputs!$AE$2:$AE$92,0),MATCH(F_Inputs_Formatted!AA$4,F_Inputs!$A$2:$AE$2,0)),$O108),"-")</f>
        <v>0.93600000000000005</v>
      </c>
      <c r="AB108" s="100">
        <f>IFERROR(ROUND(INDEX(F_Inputs!$A$2:$AE$92, MATCH(F_Inputs_Formatted!$B108&amp;F_Inputs_Formatted!$H108,F_Inputs!$AE$2:$AE$92,0),MATCH(F_Inputs_Formatted!AB$4,F_Inputs!$A$2:$AE$2,0)),$O108),"-")</f>
        <v>0.94299999999999995</v>
      </c>
      <c r="AC108" s="100">
        <f>IFERROR(ROUND(INDEX(F_Inputs!$A$2:$AE$92, MATCH(F_Inputs_Formatted!$B108&amp;F_Inputs_Formatted!$H108,F_Inputs!$AE$2:$AE$92,0),MATCH(F_Inputs_Formatted!AC$4,F_Inputs!$A$2:$AE$2,0)),$O108),"-")</f>
        <v>0.95</v>
      </c>
      <c r="AD108" s="100">
        <f>IFERROR(ROUND(INDEX(F_Inputs!$A$2:$AE$92, MATCH(F_Inputs_Formatted!$B108&amp;F_Inputs_Formatted!$H108,F_Inputs!$AE$2:$AE$92,0),MATCH(F_Inputs_Formatted!AD$4,F_Inputs!$A$2:$AE$2,0)),$O108),"-")</f>
        <v>1</v>
      </c>
      <c r="AE108" s="100">
        <f>IFERROR(ROUND(INDEX(F_Inputs!$A$2:$AE$92, MATCH(F_Inputs_Formatted!$B108&amp;F_Inputs_Formatted!$H108,F_Inputs!$AE$2:$AE$92,0),MATCH(F_Inputs_Formatted!AE$4,F_Inputs!$A$2:$AE$2,0)),$O108),"-")</f>
        <v>1</v>
      </c>
      <c r="AF108" s="100">
        <f>IFERROR(ROUND(INDEX(F_Inputs!$A$2:$AE$92, MATCH(F_Inputs_Formatted!$B108&amp;F_Inputs_Formatted!$H108,F_Inputs!$AE$2:$AE$92,0),MATCH(F_Inputs_Formatted!AF$4,F_Inputs!$A$2:$AE$2,0)),$O108),"-")</f>
        <v>1</v>
      </c>
      <c r="AG108" s="100">
        <f>IFERROR(ROUND(INDEX(F_Inputs!$A$2:$AE$92, MATCH(F_Inputs_Formatted!$B108&amp;F_Inputs_Formatted!$H108,F_Inputs!$AE$2:$AE$92,0),MATCH(F_Inputs_Formatted!AG$4,F_Inputs!$A$2:$AE$2,0)),$O108),"-")</f>
        <v>1</v>
      </c>
      <c r="AH108" s="100">
        <f>IFERROR(ROUND(INDEX(F_Inputs!$A$2:$AE$92, MATCH(F_Inputs_Formatted!$B108&amp;F_Inputs_Formatted!$H108,F_Inputs!$AE$2:$AE$92,0),MATCH(F_Inputs_Formatted!AH$4,F_Inputs!$A$2:$AE$2,0)),$O108),"-")</f>
        <v>1</v>
      </c>
    </row>
    <row r="109" spans="1:34" s="1" customFormat="1" ht="22.15" x14ac:dyDescent="1.1499999999999999">
      <c r="A109" s="9"/>
      <c r="B109" s="11" t="s">
        <v>95</v>
      </c>
      <c r="C109" s="11" t="str">
        <f>_xlfn.XLOOKUP($B109,FD_Lists!$B$4:$B$25,FD_Lists!C$4:C$25)</f>
        <v>Hafren Dyfrdwy</v>
      </c>
      <c r="D109" s="11" t="str">
        <f>_xlfn.XLOOKUP($B109,FD_Lists!$B$4:$B$25,FD_Lists!D$4:D$25)</f>
        <v>Wales</v>
      </c>
      <c r="E109" s="11" t="str">
        <f>_xlfn.XLOOKUP($B109,FD_Lists!$B$4:$B$25,FD_Lists!E$4:E$25)</f>
        <v>Company</v>
      </c>
      <c r="F109" s="11" t="str">
        <f>_xlfn.XLOOKUP($B109,FD_Lists!$B$4:$B$25,FD_Lists!F$4:F$25)</f>
        <v>WaSC</v>
      </c>
      <c r="G109" s="14" t="s">
        <v>109</v>
      </c>
      <c r="H109" s="13" t="s">
        <v>89</v>
      </c>
      <c r="I109" s="13" t="str">
        <f t="shared" si="3"/>
        <v>HDDOUT5_10_D_PR24</v>
      </c>
      <c r="J109" s="13" t="str">
        <f>VLOOKUP(H109, FD_Lists!$D$78:$I$110, 2, FALSE)</f>
        <v>Totex</v>
      </c>
      <c r="K109" s="13" t="str">
        <f>VLOOKUP(H109, FD_Lists!$D$78:$I$110, 3, FALSE)</f>
        <v>Company view (DD)</v>
      </c>
      <c r="L109" s="13" t="s">
        <v>119</v>
      </c>
      <c r="M109" s="14" t="str">
        <f>VLOOKUP($H109, FD_Lists!$D$78:$I$110, 4, FALSE)</f>
        <v>Uptime</v>
      </c>
      <c r="N109" s="14" t="str">
        <f>VLOOKUP($H109, FD_Lists!$D$78:$I$110, 5, FALSE)</f>
        <v>%</v>
      </c>
      <c r="O109" s="14">
        <f>VLOOKUP($H109, FD_Lists!$D$78:$I$110, 6, FALSE)</f>
        <v>4</v>
      </c>
      <c r="P109" s="100" t="str">
        <f>IFERROR(ROUND(INDEX(F_Inputs!$A$2:$AE$92, MATCH(F_Inputs_Formatted!$B109&amp;F_Inputs_Formatted!$H109,F_Inputs!$AE$2:$AE$92,0),MATCH(F_Inputs_Formatted!P$4,F_Inputs!$A$2:$AE$2,0)),$O109),"-")</f>
        <v>-</v>
      </c>
      <c r="Q109" s="100" t="str">
        <f>IFERROR(ROUND(INDEX(F_Inputs!$A$2:$AE$92, MATCH(F_Inputs_Formatted!$B109&amp;F_Inputs_Formatted!$H109,F_Inputs!$AE$2:$AE$92,0),MATCH(F_Inputs_Formatted!Q$4,F_Inputs!$A$2:$AE$2,0)),$O109),"-")</f>
        <v>-</v>
      </c>
      <c r="R109" s="100" t="str">
        <f>IFERROR(ROUND(INDEX(F_Inputs!$A$2:$AE$92, MATCH(F_Inputs_Formatted!$B109&amp;F_Inputs_Formatted!$H109,F_Inputs!$AE$2:$AE$92,0),MATCH(F_Inputs_Formatted!R$4,F_Inputs!$A$2:$AE$2,0)),$O109),"-")</f>
        <v>-</v>
      </c>
      <c r="S109" s="100" t="str">
        <f>IFERROR(ROUND(INDEX(F_Inputs!$A$2:$AE$92, MATCH(F_Inputs_Formatted!$B109&amp;F_Inputs_Formatted!$H109,F_Inputs!$AE$2:$AE$92,0),MATCH(F_Inputs_Formatted!S$4,F_Inputs!$A$2:$AE$2,0)),$O109),"-")</f>
        <v>-</v>
      </c>
      <c r="T109" s="100" t="str">
        <f>IFERROR(ROUND(INDEX(F_Inputs!$A$2:$AE$92, MATCH(F_Inputs_Formatted!$B109&amp;F_Inputs_Formatted!$H109,F_Inputs!$AE$2:$AE$92,0),MATCH(F_Inputs_Formatted!T$4,F_Inputs!$A$2:$AE$2,0)),$O109),"-")</f>
        <v>-</v>
      </c>
      <c r="U109" s="100" t="str">
        <f>IFERROR(ROUND(INDEX(F_Inputs!$A$2:$AE$92, MATCH(F_Inputs_Formatted!$B109&amp;F_Inputs_Formatted!$H109,F_Inputs!$AE$2:$AE$92,0),MATCH(F_Inputs_Formatted!U$4,F_Inputs!$A$2:$AE$2,0)),$O109),"-")</f>
        <v>-</v>
      </c>
      <c r="V109" s="100" t="str">
        <f>IFERROR(ROUND(INDEX(F_Inputs!$A$2:$AE$92, MATCH(F_Inputs_Formatted!$B109&amp;F_Inputs_Formatted!$H109,F_Inputs!$AE$2:$AE$92,0),MATCH(F_Inputs_Formatted!V$4,F_Inputs!$A$2:$AE$2,0)),$O109),"-")</f>
        <v>-</v>
      </c>
      <c r="W109" s="100" t="str">
        <f>IFERROR(ROUND(INDEX(F_Inputs!$A$2:$AE$92, MATCH(F_Inputs_Formatted!$B109&amp;F_Inputs_Formatted!$H109,F_Inputs!$AE$2:$AE$92,0),MATCH(F_Inputs_Formatted!W$4,F_Inputs!$A$2:$AE$2,0)),$O109),"-")</f>
        <v>-</v>
      </c>
      <c r="X109" s="100" t="str">
        <f>IFERROR(ROUND(INDEX(F_Inputs!$A$2:$AE$92, MATCH(F_Inputs_Formatted!$B109&amp;F_Inputs_Formatted!$H109,F_Inputs!$AE$2:$AE$92,0),MATCH(F_Inputs_Formatted!X$4,F_Inputs!$A$2:$AE$2,0)),$O109),"-")</f>
        <v>-</v>
      </c>
      <c r="Y109" s="100">
        <f>IFERROR(ROUND(INDEX(F_Inputs!$A$2:$AE$92, MATCH(F_Inputs_Formatted!$B109&amp;F_Inputs_Formatted!$H109,F_Inputs!$AE$2:$AE$92,0),MATCH(F_Inputs_Formatted!Y$4,F_Inputs!$A$2:$AE$2,0)),$O109),"-")</f>
        <v>0.85850000000000004</v>
      </c>
      <c r="Z109" s="100">
        <f>IFERROR(ROUND(INDEX(F_Inputs!$A$2:$AE$92, MATCH(F_Inputs_Formatted!$B109&amp;F_Inputs_Formatted!$H109,F_Inputs!$AE$2:$AE$92,0),MATCH(F_Inputs_Formatted!Z$4,F_Inputs!$A$2:$AE$2,0)),$O109),"-")</f>
        <v>0.80220000000000002</v>
      </c>
      <c r="AA109" s="100">
        <f>IFERROR(ROUND(INDEX(F_Inputs!$A$2:$AE$92, MATCH(F_Inputs_Formatted!$B109&amp;F_Inputs_Formatted!$H109,F_Inputs!$AE$2:$AE$92,0),MATCH(F_Inputs_Formatted!AA$4,F_Inputs!$A$2:$AE$2,0)),$O109),"-")</f>
        <v>0.85540000000000005</v>
      </c>
      <c r="AB109" s="100">
        <f>IFERROR(ROUND(INDEX(F_Inputs!$A$2:$AE$92, MATCH(F_Inputs_Formatted!$B109&amp;F_Inputs_Formatted!$H109,F_Inputs!$AE$2:$AE$92,0),MATCH(F_Inputs_Formatted!AB$4,F_Inputs!$A$2:$AE$2,0)),$O109),"-")</f>
        <v>0.94750000000000001</v>
      </c>
      <c r="AC109" s="100">
        <f>IFERROR(ROUND(INDEX(F_Inputs!$A$2:$AE$92, MATCH(F_Inputs_Formatted!$B109&amp;F_Inputs_Formatted!$H109,F_Inputs!$AE$2:$AE$92,0),MATCH(F_Inputs_Formatted!AC$4,F_Inputs!$A$2:$AE$2,0)),$O109),"-")</f>
        <v>1</v>
      </c>
      <c r="AD109" s="100">
        <f>IFERROR(ROUND(INDEX(F_Inputs!$A$2:$AE$92, MATCH(F_Inputs_Formatted!$B109&amp;F_Inputs_Formatted!$H109,F_Inputs!$AE$2:$AE$92,0),MATCH(F_Inputs_Formatted!AD$4,F_Inputs!$A$2:$AE$2,0)),$O109),"-")</f>
        <v>1</v>
      </c>
      <c r="AE109" s="100">
        <f>IFERROR(ROUND(INDEX(F_Inputs!$A$2:$AE$92, MATCH(F_Inputs_Formatted!$B109&amp;F_Inputs_Formatted!$H109,F_Inputs!$AE$2:$AE$92,0),MATCH(F_Inputs_Formatted!AE$4,F_Inputs!$A$2:$AE$2,0)),$O109),"-")</f>
        <v>1</v>
      </c>
      <c r="AF109" s="100">
        <f>IFERROR(ROUND(INDEX(F_Inputs!$A$2:$AE$92, MATCH(F_Inputs_Formatted!$B109&amp;F_Inputs_Formatted!$H109,F_Inputs!$AE$2:$AE$92,0),MATCH(F_Inputs_Formatted!AF$4,F_Inputs!$A$2:$AE$2,0)),$O109),"-")</f>
        <v>1</v>
      </c>
      <c r="AG109" s="100">
        <f>IFERROR(ROUND(INDEX(F_Inputs!$A$2:$AE$92, MATCH(F_Inputs_Formatted!$B109&amp;F_Inputs_Formatted!$H109,F_Inputs!$AE$2:$AE$92,0),MATCH(F_Inputs_Formatted!AG$4,F_Inputs!$A$2:$AE$2,0)),$O109),"-")</f>
        <v>1</v>
      </c>
      <c r="AH109" s="100">
        <f>IFERROR(ROUND(INDEX(F_Inputs!$A$2:$AE$92, MATCH(F_Inputs_Formatted!$B109&amp;F_Inputs_Formatted!$H109,F_Inputs!$AE$2:$AE$92,0),MATCH(F_Inputs_Formatted!AH$4,F_Inputs!$A$2:$AE$2,0)),$O109),"-")</f>
        <v>1</v>
      </c>
    </row>
    <row r="110" spans="1:34" s="1" customFormat="1" ht="22.15" x14ac:dyDescent="1.1499999999999999">
      <c r="A110" s="9"/>
      <c r="B110" s="11" t="s">
        <v>96</v>
      </c>
      <c r="C110" s="11" t="str">
        <f>_xlfn.XLOOKUP($B110,FD_Lists!$B$4:$B$25,FD_Lists!C$4:C$25)</f>
        <v>Northumbrian Water</v>
      </c>
      <c r="D110" s="11" t="str">
        <f>_xlfn.XLOOKUP($B110,FD_Lists!$B$4:$B$25,FD_Lists!D$4:D$25)</f>
        <v>England</v>
      </c>
      <c r="E110" s="11" t="str">
        <f>_xlfn.XLOOKUP($B110,FD_Lists!$B$4:$B$25,FD_Lists!E$4:E$25)</f>
        <v>Company</v>
      </c>
      <c r="F110" s="11" t="str">
        <f>_xlfn.XLOOKUP($B110,FD_Lists!$B$4:$B$25,FD_Lists!F$4:F$25)</f>
        <v>WaSC</v>
      </c>
      <c r="G110" s="14" t="s">
        <v>109</v>
      </c>
      <c r="H110" s="13" t="s">
        <v>89</v>
      </c>
      <c r="I110" s="13" t="str">
        <f t="shared" si="3"/>
        <v>NESOUT5_10_D_PR24</v>
      </c>
      <c r="J110" s="13" t="str">
        <f>VLOOKUP(H110, FD_Lists!$D$78:$I$110, 2, FALSE)</f>
        <v>Totex</v>
      </c>
      <c r="K110" s="13" t="str">
        <f>VLOOKUP(H110, FD_Lists!$D$78:$I$110, 3, FALSE)</f>
        <v>Company view (DD)</v>
      </c>
      <c r="L110" s="13" t="s">
        <v>119</v>
      </c>
      <c r="M110" s="14" t="str">
        <f>VLOOKUP($H110, FD_Lists!$D$78:$I$110, 4, FALSE)</f>
        <v>Uptime</v>
      </c>
      <c r="N110" s="14" t="str">
        <f>VLOOKUP($H110, FD_Lists!$D$78:$I$110, 5, FALSE)</f>
        <v>%</v>
      </c>
      <c r="O110" s="14">
        <f>VLOOKUP($H110, FD_Lists!$D$78:$I$110, 6, FALSE)</f>
        <v>4</v>
      </c>
      <c r="P110" s="100" t="str">
        <f>IFERROR(ROUND(INDEX(F_Inputs!$A$2:$AE$92, MATCH(F_Inputs_Formatted!$B110&amp;F_Inputs_Formatted!$H110,F_Inputs!$AE$2:$AE$92,0),MATCH(F_Inputs_Formatted!P$4,F_Inputs!$A$2:$AE$2,0)),$O110),"-")</f>
        <v>-</v>
      </c>
      <c r="Q110" s="100" t="str">
        <f>IFERROR(ROUND(INDEX(F_Inputs!$A$2:$AE$92, MATCH(F_Inputs_Formatted!$B110&amp;F_Inputs_Formatted!$H110,F_Inputs!$AE$2:$AE$92,0),MATCH(F_Inputs_Formatted!Q$4,F_Inputs!$A$2:$AE$2,0)),$O110),"-")</f>
        <v>-</v>
      </c>
      <c r="R110" s="100" t="str">
        <f>IFERROR(ROUND(INDEX(F_Inputs!$A$2:$AE$92, MATCH(F_Inputs_Formatted!$B110&amp;F_Inputs_Formatted!$H110,F_Inputs!$AE$2:$AE$92,0),MATCH(F_Inputs_Formatted!R$4,F_Inputs!$A$2:$AE$2,0)),$O110),"-")</f>
        <v>-</v>
      </c>
      <c r="S110" s="100" t="str">
        <f>IFERROR(ROUND(INDEX(F_Inputs!$A$2:$AE$92, MATCH(F_Inputs_Formatted!$B110&amp;F_Inputs_Formatted!$H110,F_Inputs!$AE$2:$AE$92,0),MATCH(F_Inputs_Formatted!S$4,F_Inputs!$A$2:$AE$2,0)),$O110),"-")</f>
        <v>-</v>
      </c>
      <c r="T110" s="100" t="str">
        <f>IFERROR(ROUND(INDEX(F_Inputs!$A$2:$AE$92, MATCH(F_Inputs_Formatted!$B110&amp;F_Inputs_Formatted!$H110,F_Inputs!$AE$2:$AE$92,0),MATCH(F_Inputs_Formatted!T$4,F_Inputs!$A$2:$AE$2,0)),$O110),"-")</f>
        <v>-</v>
      </c>
      <c r="U110" s="100" t="str">
        <f>IFERROR(ROUND(INDEX(F_Inputs!$A$2:$AE$92, MATCH(F_Inputs_Formatted!$B110&amp;F_Inputs_Formatted!$H110,F_Inputs!$AE$2:$AE$92,0),MATCH(F_Inputs_Formatted!U$4,F_Inputs!$A$2:$AE$2,0)),$O110),"-")</f>
        <v>-</v>
      </c>
      <c r="V110" s="100">
        <f>IFERROR(ROUND(INDEX(F_Inputs!$A$2:$AE$92, MATCH(F_Inputs_Formatted!$B110&amp;F_Inputs_Formatted!$H110,F_Inputs!$AE$2:$AE$92,0),MATCH(F_Inputs_Formatted!V$4,F_Inputs!$A$2:$AE$2,0)),$O110),"-")</f>
        <v>0.93320000000000003</v>
      </c>
      <c r="W110" s="100">
        <f>IFERROR(ROUND(INDEX(F_Inputs!$A$2:$AE$92, MATCH(F_Inputs_Formatted!$B110&amp;F_Inputs_Formatted!$H110,F_Inputs!$AE$2:$AE$92,0),MATCH(F_Inputs_Formatted!W$4,F_Inputs!$A$2:$AE$2,0)),$O110),"-")</f>
        <v>0.96230000000000004</v>
      </c>
      <c r="X110" s="100">
        <f>IFERROR(ROUND(INDEX(F_Inputs!$A$2:$AE$92, MATCH(F_Inputs_Formatted!$B110&amp;F_Inputs_Formatted!$H110,F_Inputs!$AE$2:$AE$92,0),MATCH(F_Inputs_Formatted!X$4,F_Inputs!$A$2:$AE$2,0)),$O110),"-")</f>
        <v>0.97750000000000004</v>
      </c>
      <c r="Y110" s="100">
        <f>IFERROR(ROUND(INDEX(F_Inputs!$A$2:$AE$92, MATCH(F_Inputs_Formatted!$B110&amp;F_Inputs_Formatted!$H110,F_Inputs!$AE$2:$AE$92,0),MATCH(F_Inputs_Formatted!Y$4,F_Inputs!$A$2:$AE$2,0)),$O110),"-")</f>
        <v>0.95330000000000004</v>
      </c>
      <c r="Z110" s="100">
        <f>IFERROR(ROUND(INDEX(F_Inputs!$A$2:$AE$92, MATCH(F_Inputs_Formatted!$B110&amp;F_Inputs_Formatted!$H110,F_Inputs!$AE$2:$AE$92,0),MATCH(F_Inputs_Formatted!Z$4,F_Inputs!$A$2:$AE$2,0)),$O110),"-")</f>
        <v>0.8821</v>
      </c>
      <c r="AA110" s="100">
        <f>IFERROR(ROUND(INDEX(F_Inputs!$A$2:$AE$92, MATCH(F_Inputs_Formatted!$B110&amp;F_Inputs_Formatted!$H110,F_Inputs!$AE$2:$AE$92,0),MATCH(F_Inputs_Formatted!AA$4,F_Inputs!$A$2:$AE$2,0)),$O110),"-")</f>
        <v>0.89849999999999997</v>
      </c>
      <c r="AB110" s="100">
        <f>IFERROR(ROUND(INDEX(F_Inputs!$A$2:$AE$92, MATCH(F_Inputs_Formatted!$B110&amp;F_Inputs_Formatted!$H110,F_Inputs!$AE$2:$AE$92,0),MATCH(F_Inputs_Formatted!AB$4,F_Inputs!$A$2:$AE$2,0)),$O110),"-")</f>
        <v>0.93579999999999997</v>
      </c>
      <c r="AC110" s="100">
        <f>IFERROR(ROUND(INDEX(F_Inputs!$A$2:$AE$92, MATCH(F_Inputs_Formatted!$B110&amp;F_Inputs_Formatted!$H110,F_Inputs!$AE$2:$AE$92,0),MATCH(F_Inputs_Formatted!AC$4,F_Inputs!$A$2:$AE$2,0)),$O110),"-")</f>
        <v>0.94</v>
      </c>
      <c r="AD110" s="100">
        <f>IFERROR(ROUND(INDEX(F_Inputs!$A$2:$AE$92, MATCH(F_Inputs_Formatted!$B110&amp;F_Inputs_Formatted!$H110,F_Inputs!$AE$2:$AE$92,0),MATCH(F_Inputs_Formatted!AD$4,F_Inputs!$A$2:$AE$2,0)),$O110),"-")</f>
        <v>1</v>
      </c>
      <c r="AE110" s="100">
        <f>IFERROR(ROUND(INDEX(F_Inputs!$A$2:$AE$92, MATCH(F_Inputs_Formatted!$B110&amp;F_Inputs_Formatted!$H110,F_Inputs!$AE$2:$AE$92,0),MATCH(F_Inputs_Formatted!AE$4,F_Inputs!$A$2:$AE$2,0)),$O110),"-")</f>
        <v>1</v>
      </c>
      <c r="AF110" s="100">
        <f>IFERROR(ROUND(INDEX(F_Inputs!$A$2:$AE$92, MATCH(F_Inputs_Formatted!$B110&amp;F_Inputs_Formatted!$H110,F_Inputs!$AE$2:$AE$92,0),MATCH(F_Inputs_Formatted!AF$4,F_Inputs!$A$2:$AE$2,0)),$O110),"-")</f>
        <v>1</v>
      </c>
      <c r="AG110" s="100">
        <f>IFERROR(ROUND(INDEX(F_Inputs!$A$2:$AE$92, MATCH(F_Inputs_Formatted!$B110&amp;F_Inputs_Formatted!$H110,F_Inputs!$AE$2:$AE$92,0),MATCH(F_Inputs_Formatted!AG$4,F_Inputs!$A$2:$AE$2,0)),$O110),"-")</f>
        <v>1</v>
      </c>
      <c r="AH110" s="100">
        <f>IFERROR(ROUND(INDEX(F_Inputs!$A$2:$AE$92, MATCH(F_Inputs_Formatted!$B110&amp;F_Inputs_Formatted!$H110,F_Inputs!$AE$2:$AE$92,0),MATCH(F_Inputs_Formatted!AH$4,F_Inputs!$A$2:$AE$2,0)),$O110),"-")</f>
        <v>1</v>
      </c>
    </row>
    <row r="111" spans="1:34" s="1" customFormat="1" ht="22.15" x14ac:dyDescent="1.1499999999999999">
      <c r="A111" s="9"/>
      <c r="B111" s="11" t="s">
        <v>97</v>
      </c>
      <c r="C111" s="11" t="str">
        <f>_xlfn.XLOOKUP($B111,FD_Lists!$B$4:$B$25,FD_Lists!C$4:C$25)</f>
        <v>Severn Trent Water</v>
      </c>
      <c r="D111" s="11" t="str">
        <f>_xlfn.XLOOKUP($B111,FD_Lists!$B$4:$B$25,FD_Lists!D$4:D$25)</f>
        <v>England</v>
      </c>
      <c r="E111" s="11" t="str">
        <f>_xlfn.XLOOKUP($B111,FD_Lists!$B$4:$B$25,FD_Lists!E$4:E$25)</f>
        <v>Company</v>
      </c>
      <c r="F111" s="11" t="str">
        <f>_xlfn.XLOOKUP($B111,FD_Lists!$B$4:$B$25,FD_Lists!F$4:F$25)</f>
        <v>WaSC</v>
      </c>
      <c r="G111" s="14" t="s">
        <v>109</v>
      </c>
      <c r="H111" s="13" t="s">
        <v>89</v>
      </c>
      <c r="I111" s="13" t="str">
        <f t="shared" si="3"/>
        <v>SVEOUT5_10_D_PR24</v>
      </c>
      <c r="J111" s="13" t="str">
        <f>VLOOKUP(H111, FD_Lists!$D$78:$I$110, 2, FALSE)</f>
        <v>Totex</v>
      </c>
      <c r="K111" s="13" t="str">
        <f>VLOOKUP(H111, FD_Lists!$D$78:$I$110, 3, FALSE)</f>
        <v>Company view (DD)</v>
      </c>
      <c r="L111" s="13" t="s">
        <v>119</v>
      </c>
      <c r="M111" s="14" t="str">
        <f>VLOOKUP($H111, FD_Lists!$D$78:$I$110, 4, FALSE)</f>
        <v>Uptime</v>
      </c>
      <c r="N111" s="14" t="str">
        <f>VLOOKUP($H111, FD_Lists!$D$78:$I$110, 5, FALSE)</f>
        <v>%</v>
      </c>
      <c r="O111" s="14">
        <f>VLOOKUP($H111, FD_Lists!$D$78:$I$110, 6, FALSE)</f>
        <v>4</v>
      </c>
      <c r="P111" s="100" t="str">
        <f>IFERROR(ROUND(INDEX(F_Inputs!$A$2:$AE$92, MATCH(F_Inputs_Formatted!$B111&amp;F_Inputs_Formatted!$H111,F_Inputs!$AE$2:$AE$92,0),MATCH(F_Inputs_Formatted!P$4,F_Inputs!$A$2:$AE$2,0)),$O111),"-")</f>
        <v>-</v>
      </c>
      <c r="Q111" s="100" t="str">
        <f>IFERROR(ROUND(INDEX(F_Inputs!$A$2:$AE$92, MATCH(F_Inputs_Formatted!$B111&amp;F_Inputs_Formatted!$H111,F_Inputs!$AE$2:$AE$92,0),MATCH(F_Inputs_Formatted!Q$4,F_Inputs!$A$2:$AE$2,0)),$O111),"-")</f>
        <v>-</v>
      </c>
      <c r="R111" s="100" t="str">
        <f>IFERROR(ROUND(INDEX(F_Inputs!$A$2:$AE$92, MATCH(F_Inputs_Formatted!$B111&amp;F_Inputs_Formatted!$H111,F_Inputs!$AE$2:$AE$92,0),MATCH(F_Inputs_Formatted!R$4,F_Inputs!$A$2:$AE$2,0)),$O111),"-")</f>
        <v>-</v>
      </c>
      <c r="S111" s="100" t="str">
        <f>IFERROR(ROUND(INDEX(F_Inputs!$A$2:$AE$92, MATCH(F_Inputs_Formatted!$B111&amp;F_Inputs_Formatted!$H111,F_Inputs!$AE$2:$AE$92,0),MATCH(F_Inputs_Formatted!S$4,F_Inputs!$A$2:$AE$2,0)),$O111),"-")</f>
        <v>-</v>
      </c>
      <c r="T111" s="100" t="str">
        <f>IFERROR(ROUND(INDEX(F_Inputs!$A$2:$AE$92, MATCH(F_Inputs_Formatted!$B111&amp;F_Inputs_Formatted!$H111,F_Inputs!$AE$2:$AE$92,0),MATCH(F_Inputs_Formatted!T$4,F_Inputs!$A$2:$AE$2,0)),$O111),"-")</f>
        <v>-</v>
      </c>
      <c r="U111" s="100">
        <f>IFERROR(ROUND(INDEX(F_Inputs!$A$2:$AE$92, MATCH(F_Inputs_Formatted!$B111&amp;F_Inputs_Formatted!$H111,F_Inputs!$AE$2:$AE$92,0),MATCH(F_Inputs_Formatted!U$4,F_Inputs!$A$2:$AE$2,0)),$O111),"-")</f>
        <v>1.1900000000000001E-2</v>
      </c>
      <c r="V111" s="100">
        <f>IFERROR(ROUND(INDEX(F_Inputs!$A$2:$AE$92, MATCH(F_Inputs_Formatted!$B111&amp;F_Inputs_Formatted!$H111,F_Inputs!$AE$2:$AE$92,0),MATCH(F_Inputs_Formatted!V$4,F_Inputs!$A$2:$AE$2,0)),$O111),"-")</f>
        <v>1.01E-2</v>
      </c>
      <c r="W111" s="100">
        <f>IFERROR(ROUND(INDEX(F_Inputs!$A$2:$AE$92, MATCH(F_Inputs_Formatted!$B111&amp;F_Inputs_Formatted!$H111,F_Inputs!$AE$2:$AE$92,0),MATCH(F_Inputs_Formatted!W$4,F_Inputs!$A$2:$AE$2,0)),$O111),"-")</f>
        <v>0.20250000000000001</v>
      </c>
      <c r="X111" s="100">
        <f>IFERROR(ROUND(INDEX(F_Inputs!$A$2:$AE$92, MATCH(F_Inputs_Formatted!$B111&amp;F_Inputs_Formatted!$H111,F_Inputs!$AE$2:$AE$92,0),MATCH(F_Inputs_Formatted!X$4,F_Inputs!$A$2:$AE$2,0)),$O111),"-")</f>
        <v>0.39419999999999999</v>
      </c>
      <c r="Y111" s="100">
        <f>IFERROR(ROUND(INDEX(F_Inputs!$A$2:$AE$92, MATCH(F_Inputs_Formatted!$B111&amp;F_Inputs_Formatted!$H111,F_Inputs!$AE$2:$AE$92,0),MATCH(F_Inputs_Formatted!Y$4,F_Inputs!$A$2:$AE$2,0)),$O111),"-")</f>
        <v>0.72450000000000003</v>
      </c>
      <c r="Z111" s="100">
        <f>IFERROR(ROUND(INDEX(F_Inputs!$A$2:$AE$92, MATCH(F_Inputs_Formatted!$B111&amp;F_Inputs_Formatted!$H111,F_Inputs!$AE$2:$AE$92,0),MATCH(F_Inputs_Formatted!Z$4,F_Inputs!$A$2:$AE$2,0)),$O111),"-")</f>
        <v>0.82020000000000004</v>
      </c>
      <c r="AA111" s="100">
        <f>IFERROR(ROUND(INDEX(F_Inputs!$A$2:$AE$92, MATCH(F_Inputs_Formatted!$B111&amp;F_Inputs_Formatted!$H111,F_Inputs!$AE$2:$AE$92,0),MATCH(F_Inputs_Formatted!AA$4,F_Inputs!$A$2:$AE$2,0)),$O111),"-")</f>
        <v>0.84789999999999999</v>
      </c>
      <c r="AB111" s="100">
        <f>IFERROR(ROUND(INDEX(F_Inputs!$A$2:$AE$92, MATCH(F_Inputs_Formatted!$B111&amp;F_Inputs_Formatted!$H111,F_Inputs!$AE$2:$AE$92,0),MATCH(F_Inputs_Formatted!AB$4,F_Inputs!$A$2:$AE$2,0)),$O111),"-")</f>
        <v>0.9</v>
      </c>
      <c r="AC111" s="100">
        <f>IFERROR(ROUND(INDEX(F_Inputs!$A$2:$AE$92, MATCH(F_Inputs_Formatted!$B111&amp;F_Inputs_Formatted!$H111,F_Inputs!$AE$2:$AE$92,0),MATCH(F_Inputs_Formatted!AC$4,F_Inputs!$A$2:$AE$2,0)),$O111),"-")</f>
        <v>0.95</v>
      </c>
      <c r="AD111" s="100">
        <f>IFERROR(ROUND(INDEX(F_Inputs!$A$2:$AE$92, MATCH(F_Inputs_Formatted!$B111&amp;F_Inputs_Formatted!$H111,F_Inputs!$AE$2:$AE$92,0),MATCH(F_Inputs_Formatted!AD$4,F_Inputs!$A$2:$AE$2,0)),$O111),"-")</f>
        <v>1</v>
      </c>
      <c r="AE111" s="100">
        <f>IFERROR(ROUND(INDEX(F_Inputs!$A$2:$AE$92, MATCH(F_Inputs_Formatted!$B111&amp;F_Inputs_Formatted!$H111,F_Inputs!$AE$2:$AE$92,0),MATCH(F_Inputs_Formatted!AE$4,F_Inputs!$A$2:$AE$2,0)),$O111),"-")</f>
        <v>1</v>
      </c>
      <c r="AF111" s="100">
        <f>IFERROR(ROUND(INDEX(F_Inputs!$A$2:$AE$92, MATCH(F_Inputs_Formatted!$B111&amp;F_Inputs_Formatted!$H111,F_Inputs!$AE$2:$AE$92,0),MATCH(F_Inputs_Formatted!AF$4,F_Inputs!$A$2:$AE$2,0)),$O111),"-")</f>
        <v>1</v>
      </c>
      <c r="AG111" s="100">
        <f>IFERROR(ROUND(INDEX(F_Inputs!$A$2:$AE$92, MATCH(F_Inputs_Formatted!$B111&amp;F_Inputs_Formatted!$H111,F_Inputs!$AE$2:$AE$92,0),MATCH(F_Inputs_Formatted!AG$4,F_Inputs!$A$2:$AE$2,0)),$O111),"-")</f>
        <v>1</v>
      </c>
      <c r="AH111" s="100">
        <f>IFERROR(ROUND(INDEX(F_Inputs!$A$2:$AE$92, MATCH(F_Inputs_Formatted!$B111&amp;F_Inputs_Formatted!$H111,F_Inputs!$AE$2:$AE$92,0),MATCH(F_Inputs_Formatted!AH$4,F_Inputs!$A$2:$AE$2,0)),$O111),"-")</f>
        <v>1</v>
      </c>
    </row>
    <row r="112" spans="1:34" s="1" customFormat="1" ht="22.15" x14ac:dyDescent="1.1499999999999999">
      <c r="A112" s="9"/>
      <c r="B112" s="11" t="s">
        <v>99</v>
      </c>
      <c r="C112" s="11" t="str">
        <f>_xlfn.XLOOKUP($B112,FD_Lists!$B$4:$B$25,FD_Lists!C$4:C$25)</f>
        <v>Southern Water</v>
      </c>
      <c r="D112" s="11" t="str">
        <f>_xlfn.XLOOKUP($B112,FD_Lists!$B$4:$B$25,FD_Lists!D$4:D$25)</f>
        <v>England</v>
      </c>
      <c r="E112" s="11" t="str">
        <f>_xlfn.XLOOKUP($B112,FD_Lists!$B$4:$B$25,FD_Lists!E$4:E$25)</f>
        <v>Company</v>
      </c>
      <c r="F112" s="11" t="str">
        <f>_xlfn.XLOOKUP($B112,FD_Lists!$B$4:$B$25,FD_Lists!F$4:F$25)</f>
        <v>WaSC</v>
      </c>
      <c r="G112" s="14" t="s">
        <v>109</v>
      </c>
      <c r="H112" s="13" t="s">
        <v>89</v>
      </c>
      <c r="I112" s="13" t="str">
        <f t="shared" si="3"/>
        <v>SRNOUT5_10_D_PR24</v>
      </c>
      <c r="J112" s="13" t="str">
        <f>VLOOKUP(H112, FD_Lists!$D$78:$I$110, 2, FALSE)</f>
        <v>Totex</v>
      </c>
      <c r="K112" s="13" t="str">
        <f>VLOOKUP(H112, FD_Lists!$D$78:$I$110, 3, FALSE)</f>
        <v>Company view (DD)</v>
      </c>
      <c r="L112" s="13" t="s">
        <v>119</v>
      </c>
      <c r="M112" s="14" t="str">
        <f>VLOOKUP($H112, FD_Lists!$D$78:$I$110, 4, FALSE)</f>
        <v>Uptime</v>
      </c>
      <c r="N112" s="14" t="str">
        <f>VLOOKUP($H112, FD_Lists!$D$78:$I$110, 5, FALSE)</f>
        <v>%</v>
      </c>
      <c r="O112" s="14">
        <f>VLOOKUP($H112, FD_Lists!$D$78:$I$110, 6, FALSE)</f>
        <v>4</v>
      </c>
      <c r="P112" s="100" t="str">
        <f>IFERROR(ROUND(INDEX(F_Inputs!$A$2:$AE$92, MATCH(F_Inputs_Formatted!$B112&amp;F_Inputs_Formatted!$H112,F_Inputs!$AE$2:$AE$92,0),MATCH(F_Inputs_Formatted!P$4,F_Inputs!$A$2:$AE$2,0)),$O112),"-")</f>
        <v>-</v>
      </c>
      <c r="Q112" s="100" t="str">
        <f>IFERROR(ROUND(INDEX(F_Inputs!$A$2:$AE$92, MATCH(F_Inputs_Formatted!$B112&amp;F_Inputs_Formatted!$H112,F_Inputs!$AE$2:$AE$92,0),MATCH(F_Inputs_Formatted!Q$4,F_Inputs!$A$2:$AE$2,0)),$O112),"-")</f>
        <v>-</v>
      </c>
      <c r="R112" s="100" t="str">
        <f>IFERROR(ROUND(INDEX(F_Inputs!$A$2:$AE$92, MATCH(F_Inputs_Formatted!$B112&amp;F_Inputs_Formatted!$H112,F_Inputs!$AE$2:$AE$92,0),MATCH(F_Inputs_Formatted!R$4,F_Inputs!$A$2:$AE$2,0)),$O112),"-")</f>
        <v>-</v>
      </c>
      <c r="S112" s="100" t="str">
        <f>IFERROR(ROUND(INDEX(F_Inputs!$A$2:$AE$92, MATCH(F_Inputs_Formatted!$B112&amp;F_Inputs_Formatted!$H112,F_Inputs!$AE$2:$AE$92,0),MATCH(F_Inputs_Formatted!S$4,F_Inputs!$A$2:$AE$2,0)),$O112),"-")</f>
        <v>-</v>
      </c>
      <c r="T112" s="100" t="str">
        <f>IFERROR(ROUND(INDEX(F_Inputs!$A$2:$AE$92, MATCH(F_Inputs_Formatted!$B112&amp;F_Inputs_Formatted!$H112,F_Inputs!$AE$2:$AE$92,0),MATCH(F_Inputs_Formatted!T$4,F_Inputs!$A$2:$AE$2,0)),$O112),"-")</f>
        <v>-</v>
      </c>
      <c r="U112" s="100" t="str">
        <f>IFERROR(ROUND(INDEX(F_Inputs!$A$2:$AE$92, MATCH(F_Inputs_Formatted!$B112&amp;F_Inputs_Formatted!$H112,F_Inputs!$AE$2:$AE$92,0),MATCH(F_Inputs_Formatted!U$4,F_Inputs!$A$2:$AE$2,0)),$O112),"-")</f>
        <v>-</v>
      </c>
      <c r="V112" s="100">
        <f>IFERROR(ROUND(INDEX(F_Inputs!$A$2:$AE$92, MATCH(F_Inputs_Formatted!$B112&amp;F_Inputs_Formatted!$H112,F_Inputs!$AE$2:$AE$92,0),MATCH(F_Inputs_Formatted!V$4,F_Inputs!$A$2:$AE$2,0)),$O112),"-")</f>
        <v>0.99160000000000004</v>
      </c>
      <c r="W112" s="100">
        <f>IFERROR(ROUND(INDEX(F_Inputs!$A$2:$AE$92, MATCH(F_Inputs_Formatted!$B112&amp;F_Inputs_Formatted!$H112,F_Inputs!$AE$2:$AE$92,0),MATCH(F_Inputs_Formatted!W$4,F_Inputs!$A$2:$AE$2,0)),$O112),"-")</f>
        <v>0.97909999999999997</v>
      </c>
      <c r="X112" s="100">
        <f>IFERROR(ROUND(INDEX(F_Inputs!$A$2:$AE$92, MATCH(F_Inputs_Formatted!$B112&amp;F_Inputs_Formatted!$H112,F_Inputs!$AE$2:$AE$92,0),MATCH(F_Inputs_Formatted!X$4,F_Inputs!$A$2:$AE$2,0)),$O112),"-")</f>
        <v>0.9587</v>
      </c>
      <c r="Y112" s="100">
        <f>IFERROR(ROUND(INDEX(F_Inputs!$A$2:$AE$92, MATCH(F_Inputs_Formatted!$B112&amp;F_Inputs_Formatted!$H112,F_Inputs!$AE$2:$AE$92,0),MATCH(F_Inputs_Formatted!Y$4,F_Inputs!$A$2:$AE$2,0)),$O112),"-")</f>
        <v>0.96189999999999998</v>
      </c>
      <c r="Z112" s="100">
        <f>IFERROR(ROUND(INDEX(F_Inputs!$A$2:$AE$92, MATCH(F_Inputs_Formatted!$B112&amp;F_Inputs_Formatted!$H112,F_Inputs!$AE$2:$AE$92,0),MATCH(F_Inputs_Formatted!Z$4,F_Inputs!$A$2:$AE$2,0)),$O112),"-")</f>
        <v>0.91779999999999995</v>
      </c>
      <c r="AA112" s="100">
        <f>IFERROR(ROUND(INDEX(F_Inputs!$A$2:$AE$92, MATCH(F_Inputs_Formatted!$B112&amp;F_Inputs_Formatted!$H112,F_Inputs!$AE$2:$AE$92,0),MATCH(F_Inputs_Formatted!AA$4,F_Inputs!$A$2:$AE$2,0)),$O112),"-")</f>
        <v>0.92049999999999998</v>
      </c>
      <c r="AB112" s="100">
        <f>IFERROR(ROUND(INDEX(F_Inputs!$A$2:$AE$92, MATCH(F_Inputs_Formatted!$B112&amp;F_Inputs_Formatted!$H112,F_Inputs!$AE$2:$AE$92,0),MATCH(F_Inputs_Formatted!AB$4,F_Inputs!$A$2:$AE$2,0)),$O112),"-")</f>
        <v>0.92649999999999999</v>
      </c>
      <c r="AC112" s="100">
        <f>IFERROR(ROUND(INDEX(F_Inputs!$A$2:$AE$92, MATCH(F_Inputs_Formatted!$B112&amp;F_Inputs_Formatted!$H112,F_Inputs!$AE$2:$AE$92,0),MATCH(F_Inputs_Formatted!AC$4,F_Inputs!$A$2:$AE$2,0)),$O112),"-")</f>
        <v>0.97</v>
      </c>
      <c r="AD112" s="100">
        <f>IFERROR(ROUND(INDEX(F_Inputs!$A$2:$AE$92, MATCH(F_Inputs_Formatted!$B112&amp;F_Inputs_Formatted!$H112,F_Inputs!$AE$2:$AE$92,0),MATCH(F_Inputs_Formatted!AD$4,F_Inputs!$A$2:$AE$2,0)),$O112),"-")</f>
        <v>0.97</v>
      </c>
      <c r="AE112" s="100">
        <f>IFERROR(ROUND(INDEX(F_Inputs!$A$2:$AE$92, MATCH(F_Inputs_Formatted!$B112&amp;F_Inputs_Formatted!$H112,F_Inputs!$AE$2:$AE$92,0),MATCH(F_Inputs_Formatted!AE$4,F_Inputs!$A$2:$AE$2,0)),$O112),"-")</f>
        <v>0.97</v>
      </c>
      <c r="AF112" s="100">
        <f>IFERROR(ROUND(INDEX(F_Inputs!$A$2:$AE$92, MATCH(F_Inputs_Formatted!$B112&amp;F_Inputs_Formatted!$H112,F_Inputs!$AE$2:$AE$92,0),MATCH(F_Inputs_Formatted!AF$4,F_Inputs!$A$2:$AE$2,0)),$O112),"-")</f>
        <v>0.97</v>
      </c>
      <c r="AG112" s="100">
        <f>IFERROR(ROUND(INDEX(F_Inputs!$A$2:$AE$92, MATCH(F_Inputs_Formatted!$B112&amp;F_Inputs_Formatted!$H112,F_Inputs!$AE$2:$AE$92,0),MATCH(F_Inputs_Formatted!AG$4,F_Inputs!$A$2:$AE$2,0)),$O112),"-")</f>
        <v>0.97</v>
      </c>
      <c r="AH112" s="100">
        <f>IFERROR(ROUND(INDEX(F_Inputs!$A$2:$AE$92, MATCH(F_Inputs_Formatted!$B112&amp;F_Inputs_Formatted!$H112,F_Inputs!$AE$2:$AE$92,0),MATCH(F_Inputs_Formatted!AH$4,F_Inputs!$A$2:$AE$2,0)),$O112),"-")</f>
        <v>0.97</v>
      </c>
    </row>
    <row r="113" spans="1:34" s="1" customFormat="1" ht="22.15" x14ac:dyDescent="1.1499999999999999">
      <c r="A113" s="9"/>
      <c r="B113" s="11" t="s">
        <v>100</v>
      </c>
      <c r="C113" s="11" t="str">
        <f>_xlfn.XLOOKUP($B113,FD_Lists!$B$4:$B$25,FD_Lists!C$4:C$25)</f>
        <v>Thames Water</v>
      </c>
      <c r="D113" s="11" t="str">
        <f>_xlfn.XLOOKUP($B113,FD_Lists!$B$4:$B$25,FD_Lists!D$4:D$25)</f>
        <v>England</v>
      </c>
      <c r="E113" s="11" t="str">
        <f>_xlfn.XLOOKUP($B113,FD_Lists!$B$4:$B$25,FD_Lists!E$4:E$25)</f>
        <v>Company</v>
      </c>
      <c r="F113" s="11" t="str">
        <f>_xlfn.XLOOKUP($B113,FD_Lists!$B$4:$B$25,FD_Lists!F$4:F$25)</f>
        <v>WaSC</v>
      </c>
      <c r="G113" s="14" t="s">
        <v>109</v>
      </c>
      <c r="H113" s="13" t="s">
        <v>89</v>
      </c>
      <c r="I113" s="13" t="str">
        <f t="shared" si="3"/>
        <v>TMSOUT5_10_D_PR24</v>
      </c>
      <c r="J113" s="13" t="str">
        <f>VLOOKUP(H113, FD_Lists!$D$78:$I$110, 2, FALSE)</f>
        <v>Totex</v>
      </c>
      <c r="K113" s="13" t="str">
        <f>VLOOKUP(H113, FD_Lists!$D$78:$I$110, 3, FALSE)</f>
        <v>Company view (DD)</v>
      </c>
      <c r="L113" s="13" t="s">
        <v>119</v>
      </c>
      <c r="M113" s="14" t="str">
        <f>VLOOKUP($H113, FD_Lists!$D$78:$I$110, 4, FALSE)</f>
        <v>Uptime</v>
      </c>
      <c r="N113" s="14" t="str">
        <f>VLOOKUP($H113, FD_Lists!$D$78:$I$110, 5, FALSE)</f>
        <v>%</v>
      </c>
      <c r="O113" s="14">
        <f>VLOOKUP($H113, FD_Lists!$D$78:$I$110, 6, FALSE)</f>
        <v>4</v>
      </c>
      <c r="P113" s="100">
        <f>IFERROR(ROUND(INDEX(F_Inputs!$A$2:$AE$92, MATCH(F_Inputs_Formatted!$B113&amp;F_Inputs_Formatted!$H113,F_Inputs!$AE$2:$AE$92,0),MATCH(F_Inputs_Formatted!P$4,F_Inputs!$A$2:$AE$2,0)),$O113),"-")</f>
        <v>0</v>
      </c>
      <c r="Q113" s="100">
        <f>IFERROR(ROUND(INDEX(F_Inputs!$A$2:$AE$92, MATCH(F_Inputs_Formatted!$B113&amp;F_Inputs_Formatted!$H113,F_Inputs!$AE$2:$AE$92,0),MATCH(F_Inputs_Formatted!Q$4,F_Inputs!$A$2:$AE$2,0)),$O113),"-")</f>
        <v>0</v>
      </c>
      <c r="R113" s="100">
        <f>IFERROR(ROUND(INDEX(F_Inputs!$A$2:$AE$92, MATCH(F_Inputs_Formatted!$B113&amp;F_Inputs_Formatted!$H113,F_Inputs!$AE$2:$AE$92,0),MATCH(F_Inputs_Formatted!R$4,F_Inputs!$A$2:$AE$2,0)),$O113),"-")</f>
        <v>0</v>
      </c>
      <c r="S113" s="100">
        <f>IFERROR(ROUND(INDEX(F_Inputs!$A$2:$AE$92, MATCH(F_Inputs_Formatted!$B113&amp;F_Inputs_Formatted!$H113,F_Inputs!$AE$2:$AE$92,0),MATCH(F_Inputs_Formatted!S$4,F_Inputs!$A$2:$AE$2,0)),$O113),"-")</f>
        <v>0</v>
      </c>
      <c r="T113" s="100">
        <f>IFERROR(ROUND(INDEX(F_Inputs!$A$2:$AE$92, MATCH(F_Inputs_Formatted!$B113&amp;F_Inputs_Formatted!$H113,F_Inputs!$AE$2:$AE$92,0),MATCH(F_Inputs_Formatted!T$4,F_Inputs!$A$2:$AE$2,0)),$O113),"-")</f>
        <v>0</v>
      </c>
      <c r="U113" s="100">
        <f>IFERROR(ROUND(INDEX(F_Inputs!$A$2:$AE$92, MATCH(F_Inputs_Formatted!$B113&amp;F_Inputs_Formatted!$H113,F_Inputs!$AE$2:$AE$92,0),MATCH(F_Inputs_Formatted!U$4,F_Inputs!$A$2:$AE$2,0)),$O113),"-")</f>
        <v>0</v>
      </c>
      <c r="V113" s="100">
        <f>IFERROR(ROUND(INDEX(F_Inputs!$A$2:$AE$92, MATCH(F_Inputs_Formatted!$B113&amp;F_Inputs_Formatted!$H113,F_Inputs!$AE$2:$AE$92,0),MATCH(F_Inputs_Formatted!V$4,F_Inputs!$A$2:$AE$2,0)),$O113),"-")</f>
        <v>0</v>
      </c>
      <c r="W113" s="100">
        <f>IFERROR(ROUND(INDEX(F_Inputs!$A$2:$AE$92, MATCH(F_Inputs_Formatted!$B113&amp;F_Inputs_Formatted!$H113,F_Inputs!$AE$2:$AE$92,0),MATCH(F_Inputs_Formatted!W$4,F_Inputs!$A$2:$AE$2,0)),$O113),"-")</f>
        <v>0</v>
      </c>
      <c r="X113" s="100">
        <f>IFERROR(ROUND(INDEX(F_Inputs!$A$2:$AE$92, MATCH(F_Inputs_Formatted!$B113&amp;F_Inputs_Formatted!$H113,F_Inputs!$AE$2:$AE$92,0),MATCH(F_Inputs_Formatted!X$4,F_Inputs!$A$2:$AE$2,0)),$O113),"-")</f>
        <v>0</v>
      </c>
      <c r="Y113" s="100">
        <f>IFERROR(ROUND(INDEX(F_Inputs!$A$2:$AE$92, MATCH(F_Inputs_Formatted!$B113&amp;F_Inputs_Formatted!$H113,F_Inputs!$AE$2:$AE$92,0),MATCH(F_Inputs_Formatted!Y$4,F_Inputs!$A$2:$AE$2,0)),$O113),"-")</f>
        <v>0.71809999999999996</v>
      </c>
      <c r="Z113" s="100">
        <f>IFERROR(ROUND(INDEX(F_Inputs!$A$2:$AE$92, MATCH(F_Inputs_Formatted!$B113&amp;F_Inputs_Formatted!$H113,F_Inputs!$AE$2:$AE$92,0),MATCH(F_Inputs_Formatted!Z$4,F_Inputs!$A$2:$AE$2,0)),$O113),"-")</f>
        <v>0.70269999999999999</v>
      </c>
      <c r="AA113" s="100">
        <f>IFERROR(ROUND(INDEX(F_Inputs!$A$2:$AE$92, MATCH(F_Inputs_Formatted!$B113&amp;F_Inputs_Formatted!$H113,F_Inputs!$AE$2:$AE$92,0),MATCH(F_Inputs_Formatted!AA$4,F_Inputs!$A$2:$AE$2,0)),$O113),"-")</f>
        <v>0.71009999999999995</v>
      </c>
      <c r="AB113" s="100">
        <f>IFERROR(ROUND(INDEX(F_Inputs!$A$2:$AE$92, MATCH(F_Inputs_Formatted!$B113&amp;F_Inputs_Formatted!$H113,F_Inputs!$AE$2:$AE$92,0),MATCH(F_Inputs_Formatted!AB$4,F_Inputs!$A$2:$AE$2,0)),$O113),"-")</f>
        <v>0.90300000000000002</v>
      </c>
      <c r="AC113" s="100">
        <f>IFERROR(ROUND(INDEX(F_Inputs!$A$2:$AE$92, MATCH(F_Inputs_Formatted!$B113&amp;F_Inputs_Formatted!$H113,F_Inputs!$AE$2:$AE$92,0),MATCH(F_Inputs_Formatted!AC$4,F_Inputs!$A$2:$AE$2,0)),$O113),"-")</f>
        <v>0.98</v>
      </c>
      <c r="AD113" s="100">
        <f>IFERROR(ROUND(INDEX(F_Inputs!$A$2:$AE$92, MATCH(F_Inputs_Formatted!$B113&amp;F_Inputs_Formatted!$H113,F_Inputs!$AE$2:$AE$92,0),MATCH(F_Inputs_Formatted!AD$4,F_Inputs!$A$2:$AE$2,0)),$O113),"-")</f>
        <v>1</v>
      </c>
      <c r="AE113" s="100">
        <f>IFERROR(ROUND(INDEX(F_Inputs!$A$2:$AE$92, MATCH(F_Inputs_Formatted!$B113&amp;F_Inputs_Formatted!$H113,F_Inputs!$AE$2:$AE$92,0),MATCH(F_Inputs_Formatted!AE$4,F_Inputs!$A$2:$AE$2,0)),$O113),"-")</f>
        <v>1</v>
      </c>
      <c r="AF113" s="100">
        <f>IFERROR(ROUND(INDEX(F_Inputs!$A$2:$AE$92, MATCH(F_Inputs_Formatted!$B113&amp;F_Inputs_Formatted!$H113,F_Inputs!$AE$2:$AE$92,0),MATCH(F_Inputs_Formatted!AF$4,F_Inputs!$A$2:$AE$2,0)),$O113),"-")</f>
        <v>1</v>
      </c>
      <c r="AG113" s="100">
        <f>IFERROR(ROUND(INDEX(F_Inputs!$A$2:$AE$92, MATCH(F_Inputs_Formatted!$B113&amp;F_Inputs_Formatted!$H113,F_Inputs!$AE$2:$AE$92,0),MATCH(F_Inputs_Formatted!AG$4,F_Inputs!$A$2:$AE$2,0)),$O113),"-")</f>
        <v>1</v>
      </c>
      <c r="AH113" s="100">
        <f>IFERROR(ROUND(INDEX(F_Inputs!$A$2:$AE$92, MATCH(F_Inputs_Formatted!$B113&amp;F_Inputs_Formatted!$H113,F_Inputs!$AE$2:$AE$92,0),MATCH(F_Inputs_Formatted!AH$4,F_Inputs!$A$2:$AE$2,0)),$O113),"-")</f>
        <v>1</v>
      </c>
    </row>
    <row r="114" spans="1:34" s="1" customFormat="1" ht="22.15" x14ac:dyDescent="1.1499999999999999">
      <c r="A114" s="16" t="s">
        <v>120</v>
      </c>
      <c r="B114" s="11" t="s">
        <v>101</v>
      </c>
      <c r="C114" s="11" t="str">
        <f>_xlfn.XLOOKUP($B114,FD_Lists!$B$4:$B$25,FD_Lists!C$4:C$25)</f>
        <v xml:space="preserve">United Utilities </v>
      </c>
      <c r="D114" s="11" t="str">
        <f>_xlfn.XLOOKUP($B114,FD_Lists!$B$4:$B$25,FD_Lists!D$4:D$25)</f>
        <v>England</v>
      </c>
      <c r="E114" s="11" t="str">
        <f>_xlfn.XLOOKUP($B114,FD_Lists!$B$4:$B$25,FD_Lists!E$4:E$25)</f>
        <v>Company</v>
      </c>
      <c r="F114" s="11" t="str">
        <f>_xlfn.XLOOKUP($B114,FD_Lists!$B$4:$B$25,FD_Lists!F$4:F$25)</f>
        <v>WaSC</v>
      </c>
      <c r="G114" s="14" t="s">
        <v>109</v>
      </c>
      <c r="H114" s="13" t="s">
        <v>89</v>
      </c>
      <c r="I114" s="13" t="str">
        <f t="shared" si="3"/>
        <v>NWTOUT5_10_D_PR24</v>
      </c>
      <c r="J114" s="13" t="str">
        <f>VLOOKUP(H114, FD_Lists!$D$78:$I$110, 2, FALSE)</f>
        <v>Totex</v>
      </c>
      <c r="K114" s="13" t="str">
        <f>VLOOKUP(H114, FD_Lists!$D$78:$I$110, 3, FALSE)</f>
        <v>Company view (DD)</v>
      </c>
      <c r="L114" s="13" t="s">
        <v>119</v>
      </c>
      <c r="M114" s="14" t="str">
        <f>VLOOKUP($H114, FD_Lists!$D$78:$I$110, 4, FALSE)</f>
        <v>Uptime</v>
      </c>
      <c r="N114" s="14" t="str">
        <f>VLOOKUP($H114, FD_Lists!$D$78:$I$110, 5, FALSE)</f>
        <v>%</v>
      </c>
      <c r="O114" s="14">
        <f>VLOOKUP($H114, FD_Lists!$D$78:$I$110, 6, FALSE)</f>
        <v>4</v>
      </c>
      <c r="P114" s="100">
        <f>IFERROR(ROUND(INDEX(F_Inputs!$A$2:$AE$92, MATCH(F_Inputs_Formatted!$B114&amp;F_Inputs_Formatted!$H114,F_Inputs!$AE$2:$AE$92,0),MATCH(F_Inputs_Formatted!P$4,F_Inputs!$A$2:$AE$2,0)),$O114),"-")</f>
        <v>1</v>
      </c>
      <c r="Q114" s="100">
        <f>IFERROR(ROUND(INDEX(F_Inputs!$A$2:$AE$92, MATCH(F_Inputs_Formatted!$B114&amp;F_Inputs_Formatted!$H114,F_Inputs!$AE$2:$AE$92,0),MATCH(F_Inputs_Formatted!Q$4,F_Inputs!$A$2:$AE$2,0)),$O114),"-")</f>
        <v>1</v>
      </c>
      <c r="R114" s="100">
        <f>IFERROR(ROUND(INDEX(F_Inputs!$A$2:$AE$92, MATCH(F_Inputs_Formatted!$B114&amp;F_Inputs_Formatted!$H114,F_Inputs!$AE$2:$AE$92,0),MATCH(F_Inputs_Formatted!R$4,F_Inputs!$A$2:$AE$2,0)),$O114),"-")</f>
        <v>1</v>
      </c>
      <c r="S114" s="100">
        <f>IFERROR(ROUND(INDEX(F_Inputs!$A$2:$AE$92, MATCH(F_Inputs_Formatted!$B114&amp;F_Inputs_Formatted!$H114,F_Inputs!$AE$2:$AE$92,0),MATCH(F_Inputs_Formatted!S$4,F_Inputs!$A$2:$AE$2,0)),$O114),"-")</f>
        <v>1</v>
      </c>
      <c r="T114" s="100">
        <f>IFERROR(ROUND(INDEX(F_Inputs!$A$2:$AE$92, MATCH(F_Inputs_Formatted!$B114&amp;F_Inputs_Formatted!$H114,F_Inputs!$AE$2:$AE$92,0),MATCH(F_Inputs_Formatted!T$4,F_Inputs!$A$2:$AE$2,0)),$O114),"-")</f>
        <v>1</v>
      </c>
      <c r="U114" s="100">
        <f>IFERROR(ROUND(INDEX(F_Inputs!$A$2:$AE$92, MATCH(F_Inputs_Formatted!$B114&amp;F_Inputs_Formatted!$H114,F_Inputs!$AE$2:$AE$92,0),MATCH(F_Inputs_Formatted!U$4,F_Inputs!$A$2:$AE$2,0)),$O114),"-")</f>
        <v>1</v>
      </c>
      <c r="V114" s="100">
        <f>IFERROR(ROUND(INDEX(F_Inputs!$A$2:$AE$92, MATCH(F_Inputs_Formatted!$B114&amp;F_Inputs_Formatted!$H114,F_Inputs!$AE$2:$AE$92,0),MATCH(F_Inputs_Formatted!V$4,F_Inputs!$A$2:$AE$2,0)),$O114),"-")</f>
        <v>1</v>
      </c>
      <c r="W114" s="100">
        <f>IFERROR(ROUND(INDEX(F_Inputs!$A$2:$AE$92, MATCH(F_Inputs_Formatted!$B114&amp;F_Inputs_Formatted!$H114,F_Inputs!$AE$2:$AE$92,0),MATCH(F_Inputs_Formatted!W$4,F_Inputs!$A$2:$AE$2,0)),$O114),"-")</f>
        <v>1</v>
      </c>
      <c r="X114" s="100">
        <f>IFERROR(ROUND(INDEX(F_Inputs!$A$2:$AE$92, MATCH(F_Inputs_Formatted!$B114&amp;F_Inputs_Formatted!$H114,F_Inputs!$AE$2:$AE$92,0),MATCH(F_Inputs_Formatted!X$4,F_Inputs!$A$2:$AE$2,0)),$O114),"-")</f>
        <v>1</v>
      </c>
      <c r="Y114" s="100">
        <f>IFERROR(ROUND(INDEX(F_Inputs!$A$2:$AE$92, MATCH(F_Inputs_Formatted!$B114&amp;F_Inputs_Formatted!$H114,F_Inputs!$AE$2:$AE$92,0),MATCH(F_Inputs_Formatted!Y$4,F_Inputs!$A$2:$AE$2,0)),$O114),"-")</f>
        <v>0.95289999999999997</v>
      </c>
      <c r="Z114" s="100">
        <f>IFERROR(ROUND(INDEX(F_Inputs!$A$2:$AE$92, MATCH(F_Inputs_Formatted!$B114&amp;F_Inputs_Formatted!$H114,F_Inputs!$AE$2:$AE$92,0),MATCH(F_Inputs_Formatted!Z$4,F_Inputs!$A$2:$AE$2,0)),$O114),"-")</f>
        <v>0.84230000000000005</v>
      </c>
      <c r="AA114" s="100">
        <f>IFERROR(ROUND(INDEX(F_Inputs!$A$2:$AE$92, MATCH(F_Inputs_Formatted!$B114&amp;F_Inputs_Formatted!$H114,F_Inputs!$AE$2:$AE$92,0),MATCH(F_Inputs_Formatted!AA$4,F_Inputs!$A$2:$AE$2,0)),$O114),"-")</f>
        <v>0.80989999999999995</v>
      </c>
      <c r="AB114" s="100">
        <f>IFERROR(ROUND(INDEX(F_Inputs!$A$2:$AE$92, MATCH(F_Inputs_Formatted!$B114&amp;F_Inputs_Formatted!$H114,F_Inputs!$AE$2:$AE$92,0),MATCH(F_Inputs_Formatted!AB$4,F_Inputs!$A$2:$AE$2,0)),$O114),"-")</f>
        <v>0.92449999999999999</v>
      </c>
      <c r="AC114" s="100">
        <f>IFERROR(ROUND(INDEX(F_Inputs!$A$2:$AE$92, MATCH(F_Inputs_Formatted!$B114&amp;F_Inputs_Formatted!$H114,F_Inputs!$AE$2:$AE$92,0),MATCH(F_Inputs_Formatted!AC$4,F_Inputs!$A$2:$AE$2,0)),$O114),"-")</f>
        <v>0.97560000000000002</v>
      </c>
      <c r="AD114" s="100">
        <f>IFERROR(ROUND(INDEX(F_Inputs!$A$2:$AE$92, MATCH(F_Inputs_Formatted!$B114&amp;F_Inputs_Formatted!$H114,F_Inputs!$AE$2:$AE$92,0),MATCH(F_Inputs_Formatted!AD$4,F_Inputs!$A$2:$AE$2,0)),$O114),"-")</f>
        <v>1</v>
      </c>
      <c r="AE114" s="100">
        <f>IFERROR(ROUND(INDEX(F_Inputs!$A$2:$AE$92, MATCH(F_Inputs_Formatted!$B114&amp;F_Inputs_Formatted!$H114,F_Inputs!$AE$2:$AE$92,0),MATCH(F_Inputs_Formatted!AE$4,F_Inputs!$A$2:$AE$2,0)),$O114),"-")</f>
        <v>1</v>
      </c>
      <c r="AF114" s="100">
        <f>IFERROR(ROUND(INDEX(F_Inputs!$A$2:$AE$92, MATCH(F_Inputs_Formatted!$B114&amp;F_Inputs_Formatted!$H114,F_Inputs!$AE$2:$AE$92,0),MATCH(F_Inputs_Formatted!AF$4,F_Inputs!$A$2:$AE$2,0)),$O114),"-")</f>
        <v>1</v>
      </c>
      <c r="AG114" s="100">
        <f>IFERROR(ROUND(INDEX(F_Inputs!$A$2:$AE$92, MATCH(F_Inputs_Formatted!$B114&amp;F_Inputs_Formatted!$H114,F_Inputs!$AE$2:$AE$92,0),MATCH(F_Inputs_Formatted!AG$4,F_Inputs!$A$2:$AE$2,0)),$O114),"-")</f>
        <v>1</v>
      </c>
      <c r="AH114" s="100">
        <f>IFERROR(ROUND(INDEX(F_Inputs!$A$2:$AE$92, MATCH(F_Inputs_Formatted!$B114&amp;F_Inputs_Formatted!$H114,F_Inputs!$AE$2:$AE$92,0),MATCH(F_Inputs_Formatted!AH$4,F_Inputs!$A$2:$AE$2,0)),$O114),"-")</f>
        <v>1</v>
      </c>
    </row>
    <row r="115" spans="1:34" s="1" customFormat="1" ht="22.15" x14ac:dyDescent="1.1499999999999999">
      <c r="A115" s="9"/>
      <c r="B115" s="11" t="s">
        <v>102</v>
      </c>
      <c r="C115" s="11" t="str">
        <f>_xlfn.XLOOKUP($B115,FD_Lists!$B$4:$B$25,FD_Lists!C$4:C$25)</f>
        <v>Wessex Water</v>
      </c>
      <c r="D115" s="11" t="str">
        <f>_xlfn.XLOOKUP($B115,FD_Lists!$B$4:$B$25,FD_Lists!D$4:D$25)</f>
        <v>England</v>
      </c>
      <c r="E115" s="11" t="str">
        <f>_xlfn.XLOOKUP($B115,FD_Lists!$B$4:$B$25,FD_Lists!E$4:E$25)</f>
        <v>Company</v>
      </c>
      <c r="F115" s="11" t="str">
        <f>_xlfn.XLOOKUP($B115,FD_Lists!$B$4:$B$25,FD_Lists!F$4:F$25)</f>
        <v>WaSC</v>
      </c>
      <c r="G115" s="14" t="s">
        <v>109</v>
      </c>
      <c r="H115" s="13" t="s">
        <v>89</v>
      </c>
      <c r="I115" s="13" t="str">
        <f t="shared" si="3"/>
        <v>WSXOUT5_10_D_PR24</v>
      </c>
      <c r="J115" s="13" t="str">
        <f>VLOOKUP(H115, FD_Lists!$D$78:$I$110, 2, FALSE)</f>
        <v>Totex</v>
      </c>
      <c r="K115" s="13" t="str">
        <f>VLOOKUP(H115, FD_Lists!$D$78:$I$110, 3, FALSE)</f>
        <v>Company view (DD)</v>
      </c>
      <c r="L115" s="13" t="s">
        <v>119</v>
      </c>
      <c r="M115" s="14" t="str">
        <f>VLOOKUP($H115, FD_Lists!$D$78:$I$110, 4, FALSE)</f>
        <v>Uptime</v>
      </c>
      <c r="N115" s="14" t="str">
        <f>VLOOKUP($H115, FD_Lists!$D$78:$I$110, 5, FALSE)</f>
        <v>%</v>
      </c>
      <c r="O115" s="14">
        <f>VLOOKUP($H115, FD_Lists!$D$78:$I$110, 6, FALSE)</f>
        <v>4</v>
      </c>
      <c r="P115" s="100" t="str">
        <f>IFERROR(ROUND(INDEX(F_Inputs!$A$2:$AE$92, MATCH(F_Inputs_Formatted!$B115&amp;F_Inputs_Formatted!$H115,F_Inputs!$AE$2:$AE$92,0),MATCH(F_Inputs_Formatted!P$4,F_Inputs!$A$2:$AE$2,0)),$O115),"-")</f>
        <v>-</v>
      </c>
      <c r="Q115" s="100" t="str">
        <f>IFERROR(ROUND(INDEX(F_Inputs!$A$2:$AE$92, MATCH(F_Inputs_Formatted!$B115&amp;F_Inputs_Formatted!$H115,F_Inputs!$AE$2:$AE$92,0),MATCH(F_Inputs_Formatted!Q$4,F_Inputs!$A$2:$AE$2,0)),$O115),"-")</f>
        <v>-</v>
      </c>
      <c r="R115" s="100" t="str">
        <f>IFERROR(ROUND(INDEX(F_Inputs!$A$2:$AE$92, MATCH(F_Inputs_Formatted!$B115&amp;F_Inputs_Formatted!$H115,F_Inputs!$AE$2:$AE$92,0),MATCH(F_Inputs_Formatted!R$4,F_Inputs!$A$2:$AE$2,0)),$O115),"-")</f>
        <v>-</v>
      </c>
      <c r="S115" s="100" t="str">
        <f>IFERROR(ROUND(INDEX(F_Inputs!$A$2:$AE$92, MATCH(F_Inputs_Formatted!$B115&amp;F_Inputs_Formatted!$H115,F_Inputs!$AE$2:$AE$92,0),MATCH(F_Inputs_Formatted!S$4,F_Inputs!$A$2:$AE$2,0)),$O115),"-")</f>
        <v>-</v>
      </c>
      <c r="T115" s="100" t="str">
        <f>IFERROR(ROUND(INDEX(F_Inputs!$A$2:$AE$92, MATCH(F_Inputs_Formatted!$B115&amp;F_Inputs_Formatted!$H115,F_Inputs!$AE$2:$AE$92,0),MATCH(F_Inputs_Formatted!T$4,F_Inputs!$A$2:$AE$2,0)),$O115),"-")</f>
        <v>-</v>
      </c>
      <c r="U115" s="100">
        <f>IFERROR(ROUND(INDEX(F_Inputs!$A$2:$AE$92, MATCH(F_Inputs_Formatted!$B115&amp;F_Inputs_Formatted!$H115,F_Inputs!$AE$2:$AE$92,0),MATCH(F_Inputs_Formatted!U$4,F_Inputs!$A$2:$AE$2,0)),$O115),"-")</f>
        <v>1</v>
      </c>
      <c r="V115" s="100">
        <f>IFERROR(ROUND(INDEX(F_Inputs!$A$2:$AE$92, MATCH(F_Inputs_Formatted!$B115&amp;F_Inputs_Formatted!$H115,F_Inputs!$AE$2:$AE$92,0),MATCH(F_Inputs_Formatted!V$4,F_Inputs!$A$2:$AE$2,0)),$O115),"-")</f>
        <v>1</v>
      </c>
      <c r="W115" s="100">
        <f>IFERROR(ROUND(INDEX(F_Inputs!$A$2:$AE$92, MATCH(F_Inputs_Formatted!$B115&amp;F_Inputs_Formatted!$H115,F_Inputs!$AE$2:$AE$92,0),MATCH(F_Inputs_Formatted!W$4,F_Inputs!$A$2:$AE$2,0)),$O115),"-")</f>
        <v>1</v>
      </c>
      <c r="X115" s="100">
        <f>IFERROR(ROUND(INDEX(F_Inputs!$A$2:$AE$92, MATCH(F_Inputs_Formatted!$B115&amp;F_Inputs_Formatted!$H115,F_Inputs!$AE$2:$AE$92,0),MATCH(F_Inputs_Formatted!X$4,F_Inputs!$A$2:$AE$2,0)),$O115),"-")</f>
        <v>1</v>
      </c>
      <c r="Y115" s="100">
        <f>IFERROR(ROUND(INDEX(F_Inputs!$A$2:$AE$92, MATCH(F_Inputs_Formatted!$B115&amp;F_Inputs_Formatted!$H115,F_Inputs!$AE$2:$AE$92,0),MATCH(F_Inputs_Formatted!Y$4,F_Inputs!$A$2:$AE$2,0)),$O115),"-")</f>
        <v>1</v>
      </c>
      <c r="Z115" s="100">
        <f>IFERROR(ROUND(INDEX(F_Inputs!$A$2:$AE$92, MATCH(F_Inputs_Formatted!$B115&amp;F_Inputs_Formatted!$H115,F_Inputs!$AE$2:$AE$92,0),MATCH(F_Inputs_Formatted!Z$4,F_Inputs!$A$2:$AE$2,0)),$O115),"-")</f>
        <v>1</v>
      </c>
      <c r="AA115" s="100">
        <f>IFERROR(ROUND(INDEX(F_Inputs!$A$2:$AE$92, MATCH(F_Inputs_Formatted!$B115&amp;F_Inputs_Formatted!$H115,F_Inputs!$AE$2:$AE$92,0),MATCH(F_Inputs_Formatted!AA$4,F_Inputs!$A$2:$AE$2,0)),$O115),"-")</f>
        <v>1</v>
      </c>
      <c r="AB115" s="100">
        <f>IFERROR(ROUND(INDEX(F_Inputs!$A$2:$AE$92, MATCH(F_Inputs_Formatted!$B115&amp;F_Inputs_Formatted!$H115,F_Inputs!$AE$2:$AE$92,0),MATCH(F_Inputs_Formatted!AB$4,F_Inputs!$A$2:$AE$2,0)),$O115),"-")</f>
        <v>1</v>
      </c>
      <c r="AC115" s="100">
        <f>IFERROR(ROUND(INDEX(F_Inputs!$A$2:$AE$92, MATCH(F_Inputs_Formatted!$B115&amp;F_Inputs_Formatted!$H115,F_Inputs!$AE$2:$AE$92,0),MATCH(F_Inputs_Formatted!AC$4,F_Inputs!$A$2:$AE$2,0)),$O115),"-")</f>
        <v>1</v>
      </c>
      <c r="AD115" s="100">
        <f>IFERROR(ROUND(INDEX(F_Inputs!$A$2:$AE$92, MATCH(F_Inputs_Formatted!$B115&amp;F_Inputs_Formatted!$H115,F_Inputs!$AE$2:$AE$92,0),MATCH(F_Inputs_Formatted!AD$4,F_Inputs!$A$2:$AE$2,0)),$O115),"-")</f>
        <v>1</v>
      </c>
      <c r="AE115" s="100">
        <f>IFERROR(ROUND(INDEX(F_Inputs!$A$2:$AE$92, MATCH(F_Inputs_Formatted!$B115&amp;F_Inputs_Formatted!$H115,F_Inputs!$AE$2:$AE$92,0),MATCH(F_Inputs_Formatted!AE$4,F_Inputs!$A$2:$AE$2,0)),$O115),"-")</f>
        <v>1</v>
      </c>
      <c r="AF115" s="100">
        <f>IFERROR(ROUND(INDEX(F_Inputs!$A$2:$AE$92, MATCH(F_Inputs_Formatted!$B115&amp;F_Inputs_Formatted!$H115,F_Inputs!$AE$2:$AE$92,0),MATCH(F_Inputs_Formatted!AF$4,F_Inputs!$A$2:$AE$2,0)),$O115),"-")</f>
        <v>1</v>
      </c>
      <c r="AG115" s="100">
        <f>IFERROR(ROUND(INDEX(F_Inputs!$A$2:$AE$92, MATCH(F_Inputs_Formatted!$B115&amp;F_Inputs_Formatted!$H115,F_Inputs!$AE$2:$AE$92,0),MATCH(F_Inputs_Formatted!AG$4,F_Inputs!$A$2:$AE$2,0)),$O115),"-")</f>
        <v>1</v>
      </c>
      <c r="AH115" s="100">
        <f>IFERROR(ROUND(INDEX(F_Inputs!$A$2:$AE$92, MATCH(F_Inputs_Formatted!$B115&amp;F_Inputs_Formatted!$H115,F_Inputs!$AE$2:$AE$92,0),MATCH(F_Inputs_Formatted!AH$4,F_Inputs!$A$2:$AE$2,0)),$O115),"-")</f>
        <v>1</v>
      </c>
    </row>
    <row r="116" spans="1:34" s="1" customFormat="1" ht="22.15" x14ac:dyDescent="1.1499999999999999">
      <c r="A116" s="9"/>
      <c r="B116" s="11" t="s">
        <v>103</v>
      </c>
      <c r="C116" s="11" t="str">
        <f>_xlfn.XLOOKUP($B116,FD_Lists!$B$4:$B$25,FD_Lists!C$4:C$25)</f>
        <v>Yorkshire Water</v>
      </c>
      <c r="D116" s="11" t="str">
        <f>_xlfn.XLOOKUP($B116,FD_Lists!$B$4:$B$25,FD_Lists!D$4:D$25)</f>
        <v>England</v>
      </c>
      <c r="E116" s="11" t="str">
        <f>_xlfn.XLOOKUP($B116,FD_Lists!$B$4:$B$25,FD_Lists!E$4:E$25)</f>
        <v>Company</v>
      </c>
      <c r="F116" s="11" t="str">
        <f>_xlfn.XLOOKUP($B116,FD_Lists!$B$4:$B$25,FD_Lists!F$4:F$25)</f>
        <v>WaSC</v>
      </c>
      <c r="G116" s="14" t="s">
        <v>109</v>
      </c>
      <c r="H116" s="13" t="s">
        <v>89</v>
      </c>
      <c r="I116" s="13" t="str">
        <f t="shared" si="3"/>
        <v>YKYOUT5_10_D_PR24</v>
      </c>
      <c r="J116" s="13" t="str">
        <f>VLOOKUP(H116, FD_Lists!$D$78:$I$110, 2, FALSE)</f>
        <v>Totex</v>
      </c>
      <c r="K116" s="13" t="str">
        <f>VLOOKUP(H116, FD_Lists!$D$78:$I$110, 3, FALSE)</f>
        <v>Company view (DD)</v>
      </c>
      <c r="L116" s="13" t="s">
        <v>119</v>
      </c>
      <c r="M116" s="14" t="str">
        <f>VLOOKUP($H116, FD_Lists!$D$78:$I$110, 4, FALSE)</f>
        <v>Uptime</v>
      </c>
      <c r="N116" s="14" t="str">
        <f>VLOOKUP($H116, FD_Lists!$D$78:$I$110, 5, FALSE)</f>
        <v>%</v>
      </c>
      <c r="O116" s="14">
        <f>VLOOKUP($H116, FD_Lists!$D$78:$I$110, 6, FALSE)</f>
        <v>4</v>
      </c>
      <c r="P116" s="100" t="str">
        <f>IFERROR(ROUND(INDEX(F_Inputs!$A$2:$AE$92, MATCH(F_Inputs_Formatted!$B116&amp;F_Inputs_Formatted!$H116,F_Inputs!$AE$2:$AE$92,0),MATCH(F_Inputs_Formatted!P$4,F_Inputs!$A$2:$AE$2,0)),$O116),"-")</f>
        <v>-</v>
      </c>
      <c r="Q116" s="100" t="str">
        <f>IFERROR(ROUND(INDEX(F_Inputs!$A$2:$AE$92, MATCH(F_Inputs_Formatted!$B116&amp;F_Inputs_Formatted!$H116,F_Inputs!$AE$2:$AE$92,0),MATCH(F_Inputs_Formatted!Q$4,F_Inputs!$A$2:$AE$2,0)),$O116),"-")</f>
        <v>-</v>
      </c>
      <c r="R116" s="100" t="str">
        <f>IFERROR(ROUND(INDEX(F_Inputs!$A$2:$AE$92, MATCH(F_Inputs_Formatted!$B116&amp;F_Inputs_Formatted!$H116,F_Inputs!$AE$2:$AE$92,0),MATCH(F_Inputs_Formatted!R$4,F_Inputs!$A$2:$AE$2,0)),$O116),"-")</f>
        <v>-</v>
      </c>
      <c r="S116" s="100" t="str">
        <f>IFERROR(ROUND(INDEX(F_Inputs!$A$2:$AE$92, MATCH(F_Inputs_Formatted!$B116&amp;F_Inputs_Formatted!$H116,F_Inputs!$AE$2:$AE$92,0),MATCH(F_Inputs_Formatted!S$4,F_Inputs!$A$2:$AE$2,0)),$O116),"-")</f>
        <v>-</v>
      </c>
      <c r="T116" s="100" t="str">
        <f>IFERROR(ROUND(INDEX(F_Inputs!$A$2:$AE$92, MATCH(F_Inputs_Formatted!$B116&amp;F_Inputs_Formatted!$H116,F_Inputs!$AE$2:$AE$92,0),MATCH(F_Inputs_Formatted!T$4,F_Inputs!$A$2:$AE$2,0)),$O116),"-")</f>
        <v>-</v>
      </c>
      <c r="U116" s="100" t="str">
        <f>IFERROR(ROUND(INDEX(F_Inputs!$A$2:$AE$92, MATCH(F_Inputs_Formatted!$B116&amp;F_Inputs_Formatted!$H116,F_Inputs!$AE$2:$AE$92,0),MATCH(F_Inputs_Formatted!U$4,F_Inputs!$A$2:$AE$2,0)),$O116),"-")</f>
        <v>-</v>
      </c>
      <c r="V116" s="100" t="str">
        <f>IFERROR(ROUND(INDEX(F_Inputs!$A$2:$AE$92, MATCH(F_Inputs_Formatted!$B116&amp;F_Inputs_Formatted!$H116,F_Inputs!$AE$2:$AE$92,0),MATCH(F_Inputs_Formatted!V$4,F_Inputs!$A$2:$AE$2,0)),$O116),"-")</f>
        <v>-</v>
      </c>
      <c r="W116" s="100" t="str">
        <f>IFERROR(ROUND(INDEX(F_Inputs!$A$2:$AE$92, MATCH(F_Inputs_Formatted!$B116&amp;F_Inputs_Formatted!$H116,F_Inputs!$AE$2:$AE$92,0),MATCH(F_Inputs_Formatted!W$4,F_Inputs!$A$2:$AE$2,0)),$O116),"-")</f>
        <v>-</v>
      </c>
      <c r="X116" s="100" t="str">
        <f>IFERROR(ROUND(INDEX(F_Inputs!$A$2:$AE$92, MATCH(F_Inputs_Formatted!$B116&amp;F_Inputs_Formatted!$H116,F_Inputs!$AE$2:$AE$92,0),MATCH(F_Inputs_Formatted!X$4,F_Inputs!$A$2:$AE$2,0)),$O116),"-")</f>
        <v>-</v>
      </c>
      <c r="Y116" s="100">
        <f>IFERROR(ROUND(INDEX(F_Inputs!$A$2:$AE$92, MATCH(F_Inputs_Formatted!$B116&amp;F_Inputs_Formatted!$H116,F_Inputs!$AE$2:$AE$92,0),MATCH(F_Inputs_Formatted!Y$4,F_Inputs!$A$2:$AE$2,0)),$O116),"-")</f>
        <v>0.89549999999999996</v>
      </c>
      <c r="Z116" s="100">
        <f>IFERROR(ROUND(INDEX(F_Inputs!$A$2:$AE$92, MATCH(F_Inputs_Formatted!$B116&amp;F_Inputs_Formatted!$H116,F_Inputs!$AE$2:$AE$92,0),MATCH(F_Inputs_Formatted!Z$4,F_Inputs!$A$2:$AE$2,0)),$O116),"-")</f>
        <v>0.87</v>
      </c>
      <c r="AA116" s="100">
        <f>IFERROR(ROUND(INDEX(F_Inputs!$A$2:$AE$92, MATCH(F_Inputs_Formatted!$B116&amp;F_Inputs_Formatted!$H116,F_Inputs!$AE$2:$AE$92,0),MATCH(F_Inputs_Formatted!AA$4,F_Inputs!$A$2:$AE$2,0)),$O116),"-")</f>
        <v>0.86470000000000002</v>
      </c>
      <c r="AB116" s="100">
        <f>IFERROR(ROUND(INDEX(F_Inputs!$A$2:$AE$92, MATCH(F_Inputs_Formatted!$B116&amp;F_Inputs_Formatted!$H116,F_Inputs!$AE$2:$AE$92,0),MATCH(F_Inputs_Formatted!AB$4,F_Inputs!$A$2:$AE$2,0)),$O116),"-")</f>
        <v>0.92589999999999995</v>
      </c>
      <c r="AC116" s="100">
        <f>IFERROR(ROUND(INDEX(F_Inputs!$A$2:$AE$92, MATCH(F_Inputs_Formatted!$B116&amp;F_Inputs_Formatted!$H116,F_Inputs!$AE$2:$AE$92,0),MATCH(F_Inputs_Formatted!AC$4,F_Inputs!$A$2:$AE$2,0)),$O116),"-")</f>
        <v>0.95</v>
      </c>
      <c r="AD116" s="100">
        <f>IFERROR(ROUND(INDEX(F_Inputs!$A$2:$AE$92, MATCH(F_Inputs_Formatted!$B116&amp;F_Inputs_Formatted!$H116,F_Inputs!$AE$2:$AE$92,0),MATCH(F_Inputs_Formatted!AD$4,F_Inputs!$A$2:$AE$2,0)),$O116),"-")</f>
        <v>0.97</v>
      </c>
      <c r="AE116" s="100">
        <f>IFERROR(ROUND(INDEX(F_Inputs!$A$2:$AE$92, MATCH(F_Inputs_Formatted!$B116&amp;F_Inputs_Formatted!$H116,F_Inputs!$AE$2:$AE$92,0),MATCH(F_Inputs_Formatted!AE$4,F_Inputs!$A$2:$AE$2,0)),$O116),"-")</f>
        <v>0.97250000000000003</v>
      </c>
      <c r="AF116" s="100">
        <f>IFERROR(ROUND(INDEX(F_Inputs!$A$2:$AE$92, MATCH(F_Inputs_Formatted!$B116&amp;F_Inputs_Formatted!$H116,F_Inputs!$AE$2:$AE$92,0),MATCH(F_Inputs_Formatted!AF$4,F_Inputs!$A$2:$AE$2,0)),$O116),"-")</f>
        <v>0.97499999999999998</v>
      </c>
      <c r="AG116" s="100">
        <f>IFERROR(ROUND(INDEX(F_Inputs!$A$2:$AE$92, MATCH(F_Inputs_Formatted!$B116&amp;F_Inputs_Formatted!$H116,F_Inputs!$AE$2:$AE$92,0),MATCH(F_Inputs_Formatted!AG$4,F_Inputs!$A$2:$AE$2,0)),$O116),"-")</f>
        <v>0.97750000000000004</v>
      </c>
      <c r="AH116" s="100">
        <f>IFERROR(ROUND(INDEX(F_Inputs!$A$2:$AE$92, MATCH(F_Inputs_Formatted!$B116&amp;F_Inputs_Formatted!$H116,F_Inputs!$AE$2:$AE$92,0),MATCH(F_Inputs_Formatted!AH$4,F_Inputs!$A$2:$AE$2,0)),$O116),"-")</f>
        <v>0.98</v>
      </c>
    </row>
    <row r="117" spans="1:34" s="1" customFormat="1" ht="22.15" x14ac:dyDescent="1.1499999999999999">
      <c r="A117" s="9"/>
      <c r="B117" s="11" t="s">
        <v>121</v>
      </c>
      <c r="C117" s="11" t="str">
        <f>_xlfn.XLOOKUP($B117,FD_Lists!$B$4:$B$25,FD_Lists!C$4:C$25)</f>
        <v>Affinity Water</v>
      </c>
      <c r="D117" s="11" t="str">
        <f>_xlfn.XLOOKUP($B117,FD_Lists!$B$4:$B$25,FD_Lists!D$4:D$25)</f>
        <v>England</v>
      </c>
      <c r="E117" s="11" t="str">
        <f>_xlfn.XLOOKUP($B117,FD_Lists!$B$4:$B$25,FD_Lists!E$4:E$25)</f>
        <v>Company</v>
      </c>
      <c r="F117" s="11" t="str">
        <f>_xlfn.XLOOKUP($B117,FD_Lists!$B$4:$B$25,FD_Lists!F$4:F$25)</f>
        <v>WoC</v>
      </c>
      <c r="G117" s="14" t="s">
        <v>109</v>
      </c>
      <c r="H117" s="13" t="s">
        <v>89</v>
      </c>
      <c r="I117" s="13" t="str">
        <f t="shared" si="3"/>
        <v>AFWOUT5_10_D_PR24</v>
      </c>
      <c r="J117" s="13" t="str">
        <f>VLOOKUP(H117, FD_Lists!$D$78:$I$110, 2, FALSE)</f>
        <v>Totex</v>
      </c>
      <c r="K117" s="13" t="str">
        <f>VLOOKUP(H117, FD_Lists!$D$78:$I$110, 3, FALSE)</f>
        <v>Company view (DD)</v>
      </c>
      <c r="L117" s="13" t="s">
        <v>119</v>
      </c>
      <c r="M117" s="14" t="str">
        <f>VLOOKUP($H117, FD_Lists!$D$78:$I$110, 4, FALSE)</f>
        <v>Uptime</v>
      </c>
      <c r="N117" s="14" t="str">
        <f>VLOOKUP($H117, FD_Lists!$D$78:$I$110, 5, FALSE)</f>
        <v>%</v>
      </c>
      <c r="O117" s="14">
        <f>VLOOKUP($H117, FD_Lists!$D$78:$I$110, 6, FALSE)</f>
        <v>4</v>
      </c>
      <c r="P117" s="100" t="str">
        <f>IFERROR(ROUND(INDEX(F_Inputs!$A$2:$AE$92, MATCH(F_Inputs_Formatted!$B117&amp;F_Inputs_Formatted!$H117,F_Inputs!$AE$2:$AE$92,0),MATCH(F_Inputs_Formatted!P$4,F_Inputs!$A$2:$AE$2,0)),$O117),"-")</f>
        <v>-</v>
      </c>
      <c r="Q117" s="100" t="str">
        <f>IFERROR(ROUND(INDEX(F_Inputs!$A$2:$AE$92, MATCH(F_Inputs_Formatted!$B117&amp;F_Inputs_Formatted!$H117,F_Inputs!$AE$2:$AE$92,0),MATCH(F_Inputs_Formatted!Q$4,F_Inputs!$A$2:$AE$2,0)),$O117),"-")</f>
        <v>-</v>
      </c>
      <c r="R117" s="100" t="str">
        <f>IFERROR(ROUND(INDEX(F_Inputs!$A$2:$AE$92, MATCH(F_Inputs_Formatted!$B117&amp;F_Inputs_Formatted!$H117,F_Inputs!$AE$2:$AE$92,0),MATCH(F_Inputs_Formatted!R$4,F_Inputs!$A$2:$AE$2,0)),$O117),"-")</f>
        <v>-</v>
      </c>
      <c r="S117" s="100" t="str">
        <f>IFERROR(ROUND(INDEX(F_Inputs!$A$2:$AE$92, MATCH(F_Inputs_Formatted!$B117&amp;F_Inputs_Formatted!$H117,F_Inputs!$AE$2:$AE$92,0),MATCH(F_Inputs_Formatted!S$4,F_Inputs!$A$2:$AE$2,0)),$O117),"-")</f>
        <v>-</v>
      </c>
      <c r="T117" s="100" t="str">
        <f>IFERROR(ROUND(INDEX(F_Inputs!$A$2:$AE$92, MATCH(F_Inputs_Formatted!$B117&amp;F_Inputs_Formatted!$H117,F_Inputs!$AE$2:$AE$92,0),MATCH(F_Inputs_Formatted!T$4,F_Inputs!$A$2:$AE$2,0)),$O117),"-")</f>
        <v>-</v>
      </c>
      <c r="U117" s="100" t="str">
        <f>IFERROR(ROUND(INDEX(F_Inputs!$A$2:$AE$92, MATCH(F_Inputs_Formatted!$B117&amp;F_Inputs_Formatted!$H117,F_Inputs!$AE$2:$AE$92,0),MATCH(F_Inputs_Formatted!U$4,F_Inputs!$A$2:$AE$2,0)),$O117),"-")</f>
        <v>-</v>
      </c>
      <c r="V117" s="100" t="str">
        <f>IFERROR(ROUND(INDEX(F_Inputs!$A$2:$AE$92, MATCH(F_Inputs_Formatted!$B117&amp;F_Inputs_Formatted!$H117,F_Inputs!$AE$2:$AE$92,0),MATCH(F_Inputs_Formatted!V$4,F_Inputs!$A$2:$AE$2,0)),$O117),"-")</f>
        <v>-</v>
      </c>
      <c r="W117" s="100" t="str">
        <f>IFERROR(ROUND(INDEX(F_Inputs!$A$2:$AE$92, MATCH(F_Inputs_Formatted!$B117&amp;F_Inputs_Formatted!$H117,F_Inputs!$AE$2:$AE$92,0),MATCH(F_Inputs_Formatted!W$4,F_Inputs!$A$2:$AE$2,0)),$O117),"-")</f>
        <v>-</v>
      </c>
      <c r="X117" s="100" t="str">
        <f>IFERROR(ROUND(INDEX(F_Inputs!$A$2:$AE$92, MATCH(F_Inputs_Formatted!$B117&amp;F_Inputs_Formatted!$H117,F_Inputs!$AE$2:$AE$92,0),MATCH(F_Inputs_Formatted!X$4,F_Inputs!$A$2:$AE$2,0)),$O117),"-")</f>
        <v>-</v>
      </c>
      <c r="Y117" s="100" t="str">
        <f>IFERROR(ROUND(INDEX(F_Inputs!$A$2:$AE$92, MATCH(F_Inputs_Formatted!$B117&amp;F_Inputs_Formatted!$H117,F_Inputs!$AE$2:$AE$92,0),MATCH(F_Inputs_Formatted!Y$4,F_Inputs!$A$2:$AE$2,0)),$O117),"-")</f>
        <v>-</v>
      </c>
      <c r="Z117" s="100" t="str">
        <f>IFERROR(ROUND(INDEX(F_Inputs!$A$2:$AE$92, MATCH(F_Inputs_Formatted!$B117&amp;F_Inputs_Formatted!$H117,F_Inputs!$AE$2:$AE$92,0),MATCH(F_Inputs_Formatted!Z$4,F_Inputs!$A$2:$AE$2,0)),$O117),"-")</f>
        <v>-</v>
      </c>
      <c r="AA117" s="100" t="str">
        <f>IFERROR(ROUND(INDEX(F_Inputs!$A$2:$AE$92, MATCH(F_Inputs_Formatted!$B117&amp;F_Inputs_Formatted!$H117,F_Inputs!$AE$2:$AE$92,0),MATCH(F_Inputs_Formatted!AA$4,F_Inputs!$A$2:$AE$2,0)),$O117),"-")</f>
        <v>-</v>
      </c>
      <c r="AB117" s="100" t="str">
        <f>IFERROR(ROUND(INDEX(F_Inputs!$A$2:$AE$92, MATCH(F_Inputs_Formatted!$B117&amp;F_Inputs_Formatted!$H117,F_Inputs!$AE$2:$AE$92,0),MATCH(F_Inputs_Formatted!AB$4,F_Inputs!$A$2:$AE$2,0)),$O117),"-")</f>
        <v>-</v>
      </c>
      <c r="AC117" s="100" t="str">
        <f>IFERROR(ROUND(INDEX(F_Inputs!$A$2:$AE$92, MATCH(F_Inputs_Formatted!$B117&amp;F_Inputs_Formatted!$H117,F_Inputs!$AE$2:$AE$92,0),MATCH(F_Inputs_Formatted!AC$4,F_Inputs!$A$2:$AE$2,0)),$O117),"-")</f>
        <v>-</v>
      </c>
      <c r="AD117" s="100" t="str">
        <f>IFERROR(ROUND(INDEX(F_Inputs!$A$2:$AE$92, MATCH(F_Inputs_Formatted!$B117&amp;F_Inputs_Formatted!$H117,F_Inputs!$AE$2:$AE$92,0),MATCH(F_Inputs_Formatted!AD$4,F_Inputs!$A$2:$AE$2,0)),$O117),"-")</f>
        <v>-</v>
      </c>
      <c r="AE117" s="100" t="str">
        <f>IFERROR(ROUND(INDEX(F_Inputs!$A$2:$AE$92, MATCH(F_Inputs_Formatted!$B117&amp;F_Inputs_Formatted!$H117,F_Inputs!$AE$2:$AE$92,0),MATCH(F_Inputs_Formatted!AE$4,F_Inputs!$A$2:$AE$2,0)),$O117),"-")</f>
        <v>-</v>
      </c>
      <c r="AF117" s="100" t="str">
        <f>IFERROR(ROUND(INDEX(F_Inputs!$A$2:$AE$92, MATCH(F_Inputs_Formatted!$B117&amp;F_Inputs_Formatted!$H117,F_Inputs!$AE$2:$AE$92,0),MATCH(F_Inputs_Formatted!AF$4,F_Inputs!$A$2:$AE$2,0)),$O117),"-")</f>
        <v>-</v>
      </c>
      <c r="AG117" s="100" t="str">
        <f>IFERROR(ROUND(INDEX(F_Inputs!$A$2:$AE$92, MATCH(F_Inputs_Formatted!$B117&amp;F_Inputs_Formatted!$H117,F_Inputs!$AE$2:$AE$92,0),MATCH(F_Inputs_Formatted!AG$4,F_Inputs!$A$2:$AE$2,0)),$O117),"-")</f>
        <v>-</v>
      </c>
      <c r="AH117" s="100" t="str">
        <f>IFERROR(ROUND(INDEX(F_Inputs!$A$2:$AE$92, MATCH(F_Inputs_Formatted!$B117&amp;F_Inputs_Formatted!$H117,F_Inputs!$AE$2:$AE$92,0),MATCH(F_Inputs_Formatted!AH$4,F_Inputs!$A$2:$AE$2,0)),$O117),"-")</f>
        <v>-</v>
      </c>
    </row>
    <row r="118" spans="1:34" s="1" customFormat="1" ht="22.15" x14ac:dyDescent="1.1499999999999999">
      <c r="A118" s="17"/>
      <c r="B118" s="11" t="s">
        <v>122</v>
      </c>
      <c r="C118" s="11" t="str">
        <f>_xlfn.XLOOKUP($B118,FD_Lists!$B$4:$B$25,FD_Lists!C$4:C$25)</f>
        <v>Portsmouth Water</v>
      </c>
      <c r="D118" s="11" t="str">
        <f>_xlfn.XLOOKUP($B118,FD_Lists!$B$4:$B$25,FD_Lists!D$4:D$25)</f>
        <v>England</v>
      </c>
      <c r="E118" s="11" t="str">
        <f>_xlfn.XLOOKUP($B118,FD_Lists!$B$4:$B$25,FD_Lists!E$4:E$25)</f>
        <v>Company</v>
      </c>
      <c r="F118" s="11" t="str">
        <f>_xlfn.XLOOKUP($B118,FD_Lists!$B$4:$B$25,FD_Lists!F$4:F$25)</f>
        <v>WoC</v>
      </c>
      <c r="G118" s="14" t="s">
        <v>109</v>
      </c>
      <c r="H118" s="13" t="s">
        <v>89</v>
      </c>
      <c r="I118" s="13" t="str">
        <f t="shared" si="3"/>
        <v>PRTOUT5_10_D_PR24</v>
      </c>
      <c r="J118" s="13" t="str">
        <f>VLOOKUP(H118, FD_Lists!$D$78:$I$110, 2, FALSE)</f>
        <v>Totex</v>
      </c>
      <c r="K118" s="13" t="str">
        <f>VLOOKUP(H118, FD_Lists!$D$78:$I$110, 3, FALSE)</f>
        <v>Company view (DD)</v>
      </c>
      <c r="L118" s="13" t="s">
        <v>119</v>
      </c>
      <c r="M118" s="14" t="str">
        <f>VLOOKUP($H118, FD_Lists!$D$78:$I$110, 4, FALSE)</f>
        <v>Uptime</v>
      </c>
      <c r="N118" s="14" t="str">
        <f>VLOOKUP($H118, FD_Lists!$D$78:$I$110, 5, FALSE)</f>
        <v>%</v>
      </c>
      <c r="O118" s="14">
        <f>VLOOKUP($H118, FD_Lists!$D$78:$I$110, 6, FALSE)</f>
        <v>4</v>
      </c>
      <c r="P118" s="100" t="str">
        <f>IFERROR(ROUND(INDEX(F_Inputs!$A$2:$AE$92, MATCH(F_Inputs_Formatted!$B118&amp;F_Inputs_Formatted!$H118,F_Inputs!$AE$2:$AE$92,0),MATCH(F_Inputs_Formatted!P$4,F_Inputs!$A$2:$AE$2,0)),$O118),"-")</f>
        <v>-</v>
      </c>
      <c r="Q118" s="100" t="str">
        <f>IFERROR(ROUND(INDEX(F_Inputs!$A$2:$AE$92, MATCH(F_Inputs_Formatted!$B118&amp;F_Inputs_Formatted!$H118,F_Inputs!$AE$2:$AE$92,0),MATCH(F_Inputs_Formatted!Q$4,F_Inputs!$A$2:$AE$2,0)),$O118),"-")</f>
        <v>-</v>
      </c>
      <c r="R118" s="100" t="str">
        <f>IFERROR(ROUND(INDEX(F_Inputs!$A$2:$AE$92, MATCH(F_Inputs_Formatted!$B118&amp;F_Inputs_Formatted!$H118,F_Inputs!$AE$2:$AE$92,0),MATCH(F_Inputs_Formatted!R$4,F_Inputs!$A$2:$AE$2,0)),$O118),"-")</f>
        <v>-</v>
      </c>
      <c r="S118" s="100" t="str">
        <f>IFERROR(ROUND(INDEX(F_Inputs!$A$2:$AE$92, MATCH(F_Inputs_Formatted!$B118&amp;F_Inputs_Formatted!$H118,F_Inputs!$AE$2:$AE$92,0),MATCH(F_Inputs_Formatted!S$4,F_Inputs!$A$2:$AE$2,0)),$O118),"-")</f>
        <v>-</v>
      </c>
      <c r="T118" s="100" t="str">
        <f>IFERROR(ROUND(INDEX(F_Inputs!$A$2:$AE$92, MATCH(F_Inputs_Formatted!$B118&amp;F_Inputs_Formatted!$H118,F_Inputs!$AE$2:$AE$92,0),MATCH(F_Inputs_Formatted!T$4,F_Inputs!$A$2:$AE$2,0)),$O118),"-")</f>
        <v>-</v>
      </c>
      <c r="U118" s="100" t="str">
        <f>IFERROR(ROUND(INDEX(F_Inputs!$A$2:$AE$92, MATCH(F_Inputs_Formatted!$B118&amp;F_Inputs_Formatted!$H118,F_Inputs!$AE$2:$AE$92,0),MATCH(F_Inputs_Formatted!U$4,F_Inputs!$A$2:$AE$2,0)),$O118),"-")</f>
        <v>-</v>
      </c>
      <c r="V118" s="100" t="str">
        <f>IFERROR(ROUND(INDEX(F_Inputs!$A$2:$AE$92, MATCH(F_Inputs_Formatted!$B118&amp;F_Inputs_Formatted!$H118,F_Inputs!$AE$2:$AE$92,0),MATCH(F_Inputs_Formatted!V$4,F_Inputs!$A$2:$AE$2,0)),$O118),"-")</f>
        <v>-</v>
      </c>
      <c r="W118" s="100" t="str">
        <f>IFERROR(ROUND(INDEX(F_Inputs!$A$2:$AE$92, MATCH(F_Inputs_Formatted!$B118&amp;F_Inputs_Formatted!$H118,F_Inputs!$AE$2:$AE$92,0),MATCH(F_Inputs_Formatted!W$4,F_Inputs!$A$2:$AE$2,0)),$O118),"-")</f>
        <v>-</v>
      </c>
      <c r="X118" s="100" t="str">
        <f>IFERROR(ROUND(INDEX(F_Inputs!$A$2:$AE$92, MATCH(F_Inputs_Formatted!$B118&amp;F_Inputs_Formatted!$H118,F_Inputs!$AE$2:$AE$92,0),MATCH(F_Inputs_Formatted!X$4,F_Inputs!$A$2:$AE$2,0)),$O118),"-")</f>
        <v>-</v>
      </c>
      <c r="Y118" s="100" t="str">
        <f>IFERROR(ROUND(INDEX(F_Inputs!$A$2:$AE$92, MATCH(F_Inputs_Formatted!$B118&amp;F_Inputs_Formatted!$H118,F_Inputs!$AE$2:$AE$92,0),MATCH(F_Inputs_Formatted!Y$4,F_Inputs!$A$2:$AE$2,0)),$O118),"-")</f>
        <v>-</v>
      </c>
      <c r="Z118" s="100" t="str">
        <f>IFERROR(ROUND(INDEX(F_Inputs!$A$2:$AE$92, MATCH(F_Inputs_Formatted!$B118&amp;F_Inputs_Formatted!$H118,F_Inputs!$AE$2:$AE$92,0),MATCH(F_Inputs_Formatted!Z$4,F_Inputs!$A$2:$AE$2,0)),$O118),"-")</f>
        <v>-</v>
      </c>
      <c r="AA118" s="100" t="str">
        <f>IFERROR(ROUND(INDEX(F_Inputs!$A$2:$AE$92, MATCH(F_Inputs_Formatted!$B118&amp;F_Inputs_Formatted!$H118,F_Inputs!$AE$2:$AE$92,0),MATCH(F_Inputs_Formatted!AA$4,F_Inputs!$A$2:$AE$2,0)),$O118),"-")</f>
        <v>-</v>
      </c>
      <c r="AB118" s="100" t="str">
        <f>IFERROR(ROUND(INDEX(F_Inputs!$A$2:$AE$92, MATCH(F_Inputs_Formatted!$B118&amp;F_Inputs_Formatted!$H118,F_Inputs!$AE$2:$AE$92,0),MATCH(F_Inputs_Formatted!AB$4,F_Inputs!$A$2:$AE$2,0)),$O118),"-")</f>
        <v>-</v>
      </c>
      <c r="AC118" s="100" t="str">
        <f>IFERROR(ROUND(INDEX(F_Inputs!$A$2:$AE$92, MATCH(F_Inputs_Formatted!$B118&amp;F_Inputs_Formatted!$H118,F_Inputs!$AE$2:$AE$92,0),MATCH(F_Inputs_Formatted!AC$4,F_Inputs!$A$2:$AE$2,0)),$O118),"-")</f>
        <v>-</v>
      </c>
      <c r="AD118" s="100" t="str">
        <f>IFERROR(ROUND(INDEX(F_Inputs!$A$2:$AE$92, MATCH(F_Inputs_Formatted!$B118&amp;F_Inputs_Formatted!$H118,F_Inputs!$AE$2:$AE$92,0),MATCH(F_Inputs_Formatted!AD$4,F_Inputs!$A$2:$AE$2,0)),$O118),"-")</f>
        <v>-</v>
      </c>
      <c r="AE118" s="100" t="str">
        <f>IFERROR(ROUND(INDEX(F_Inputs!$A$2:$AE$92, MATCH(F_Inputs_Formatted!$B118&amp;F_Inputs_Formatted!$H118,F_Inputs!$AE$2:$AE$92,0),MATCH(F_Inputs_Formatted!AE$4,F_Inputs!$A$2:$AE$2,0)),$O118),"-")</f>
        <v>-</v>
      </c>
      <c r="AF118" s="100" t="str">
        <f>IFERROR(ROUND(INDEX(F_Inputs!$A$2:$AE$92, MATCH(F_Inputs_Formatted!$B118&amp;F_Inputs_Formatted!$H118,F_Inputs!$AE$2:$AE$92,0),MATCH(F_Inputs_Formatted!AF$4,F_Inputs!$A$2:$AE$2,0)),$O118),"-")</f>
        <v>-</v>
      </c>
      <c r="AG118" s="100" t="str">
        <f>IFERROR(ROUND(INDEX(F_Inputs!$A$2:$AE$92, MATCH(F_Inputs_Formatted!$B118&amp;F_Inputs_Formatted!$H118,F_Inputs!$AE$2:$AE$92,0),MATCH(F_Inputs_Formatted!AG$4,F_Inputs!$A$2:$AE$2,0)),$O118),"-")</f>
        <v>-</v>
      </c>
      <c r="AH118" s="100" t="str">
        <f>IFERROR(ROUND(INDEX(F_Inputs!$A$2:$AE$92, MATCH(F_Inputs_Formatted!$B118&amp;F_Inputs_Formatted!$H118,F_Inputs!$AE$2:$AE$92,0),MATCH(F_Inputs_Formatted!AH$4,F_Inputs!$A$2:$AE$2,0)),$O118),"-")</f>
        <v>-</v>
      </c>
    </row>
    <row r="119" spans="1:34" s="1" customFormat="1" ht="22.15" x14ac:dyDescent="1.1499999999999999">
      <c r="A119" s="9"/>
      <c r="B119" s="11" t="s">
        <v>123</v>
      </c>
      <c r="C119" s="11" t="str">
        <f>_xlfn.XLOOKUP($B119,FD_Lists!$B$4:$B$25,FD_Lists!C$4:C$25)</f>
        <v>South East Water</v>
      </c>
      <c r="D119" s="11" t="str">
        <f>_xlfn.XLOOKUP($B119,FD_Lists!$B$4:$B$25,FD_Lists!D$4:D$25)</f>
        <v>England</v>
      </c>
      <c r="E119" s="11" t="str">
        <f>_xlfn.XLOOKUP($B119,FD_Lists!$B$4:$B$25,FD_Lists!E$4:E$25)</f>
        <v>Company</v>
      </c>
      <c r="F119" s="11" t="str">
        <f>_xlfn.XLOOKUP($B119,FD_Lists!$B$4:$B$25,FD_Lists!F$4:F$25)</f>
        <v>WoC</v>
      </c>
      <c r="G119" s="14" t="s">
        <v>109</v>
      </c>
      <c r="H119" s="13" t="s">
        <v>89</v>
      </c>
      <c r="I119" s="13" t="str">
        <f t="shared" ref="I119:I140" si="4">B119&amp;H119</f>
        <v>SEWOUT5_10_D_PR24</v>
      </c>
      <c r="J119" s="13" t="str">
        <f>VLOOKUP(H119, FD_Lists!$D$78:$I$110, 2, FALSE)</f>
        <v>Totex</v>
      </c>
      <c r="K119" s="13" t="str">
        <f>VLOOKUP(H119, FD_Lists!$D$78:$I$110, 3, FALSE)</f>
        <v>Company view (DD)</v>
      </c>
      <c r="L119" s="13" t="s">
        <v>119</v>
      </c>
      <c r="M119" s="14" t="str">
        <f>VLOOKUP($H119, FD_Lists!$D$78:$I$110, 4, FALSE)</f>
        <v>Uptime</v>
      </c>
      <c r="N119" s="14" t="str">
        <f>VLOOKUP($H119, FD_Lists!$D$78:$I$110, 5, FALSE)</f>
        <v>%</v>
      </c>
      <c r="O119" s="14">
        <f>VLOOKUP($H119, FD_Lists!$D$78:$I$110, 6, FALSE)</f>
        <v>4</v>
      </c>
      <c r="P119" s="100" t="str">
        <f>IFERROR(ROUND(INDEX(F_Inputs!$A$2:$AE$92, MATCH(F_Inputs_Formatted!$B119&amp;F_Inputs_Formatted!$H119,F_Inputs!$AE$2:$AE$92,0),MATCH(F_Inputs_Formatted!P$4,F_Inputs!$A$2:$AE$2,0)),$O119),"-")</f>
        <v>-</v>
      </c>
      <c r="Q119" s="100" t="str">
        <f>IFERROR(ROUND(INDEX(F_Inputs!$A$2:$AE$92, MATCH(F_Inputs_Formatted!$B119&amp;F_Inputs_Formatted!$H119,F_Inputs!$AE$2:$AE$92,0),MATCH(F_Inputs_Formatted!Q$4,F_Inputs!$A$2:$AE$2,0)),$O119),"-")</f>
        <v>-</v>
      </c>
      <c r="R119" s="100" t="str">
        <f>IFERROR(ROUND(INDEX(F_Inputs!$A$2:$AE$92, MATCH(F_Inputs_Formatted!$B119&amp;F_Inputs_Formatted!$H119,F_Inputs!$AE$2:$AE$92,0),MATCH(F_Inputs_Formatted!R$4,F_Inputs!$A$2:$AE$2,0)),$O119),"-")</f>
        <v>-</v>
      </c>
      <c r="S119" s="100" t="str">
        <f>IFERROR(ROUND(INDEX(F_Inputs!$A$2:$AE$92, MATCH(F_Inputs_Formatted!$B119&amp;F_Inputs_Formatted!$H119,F_Inputs!$AE$2:$AE$92,0),MATCH(F_Inputs_Formatted!S$4,F_Inputs!$A$2:$AE$2,0)),$O119),"-")</f>
        <v>-</v>
      </c>
      <c r="T119" s="100" t="str">
        <f>IFERROR(ROUND(INDEX(F_Inputs!$A$2:$AE$92, MATCH(F_Inputs_Formatted!$B119&amp;F_Inputs_Formatted!$H119,F_Inputs!$AE$2:$AE$92,0),MATCH(F_Inputs_Formatted!T$4,F_Inputs!$A$2:$AE$2,0)),$O119),"-")</f>
        <v>-</v>
      </c>
      <c r="U119" s="100" t="str">
        <f>IFERROR(ROUND(INDEX(F_Inputs!$A$2:$AE$92, MATCH(F_Inputs_Formatted!$B119&amp;F_Inputs_Formatted!$H119,F_Inputs!$AE$2:$AE$92,0),MATCH(F_Inputs_Formatted!U$4,F_Inputs!$A$2:$AE$2,0)),$O119),"-")</f>
        <v>-</v>
      </c>
      <c r="V119" s="100" t="str">
        <f>IFERROR(ROUND(INDEX(F_Inputs!$A$2:$AE$92, MATCH(F_Inputs_Formatted!$B119&amp;F_Inputs_Formatted!$H119,F_Inputs!$AE$2:$AE$92,0),MATCH(F_Inputs_Formatted!V$4,F_Inputs!$A$2:$AE$2,0)),$O119),"-")</f>
        <v>-</v>
      </c>
      <c r="W119" s="100" t="str">
        <f>IFERROR(ROUND(INDEX(F_Inputs!$A$2:$AE$92, MATCH(F_Inputs_Formatted!$B119&amp;F_Inputs_Formatted!$H119,F_Inputs!$AE$2:$AE$92,0),MATCH(F_Inputs_Formatted!W$4,F_Inputs!$A$2:$AE$2,0)),$O119),"-")</f>
        <v>-</v>
      </c>
      <c r="X119" s="100" t="str">
        <f>IFERROR(ROUND(INDEX(F_Inputs!$A$2:$AE$92, MATCH(F_Inputs_Formatted!$B119&amp;F_Inputs_Formatted!$H119,F_Inputs!$AE$2:$AE$92,0),MATCH(F_Inputs_Formatted!X$4,F_Inputs!$A$2:$AE$2,0)),$O119),"-")</f>
        <v>-</v>
      </c>
      <c r="Y119" s="100" t="str">
        <f>IFERROR(ROUND(INDEX(F_Inputs!$A$2:$AE$92, MATCH(F_Inputs_Formatted!$B119&amp;F_Inputs_Formatted!$H119,F_Inputs!$AE$2:$AE$92,0),MATCH(F_Inputs_Formatted!Y$4,F_Inputs!$A$2:$AE$2,0)),$O119),"-")</f>
        <v>-</v>
      </c>
      <c r="Z119" s="100" t="str">
        <f>IFERROR(ROUND(INDEX(F_Inputs!$A$2:$AE$92, MATCH(F_Inputs_Formatted!$B119&amp;F_Inputs_Formatted!$H119,F_Inputs!$AE$2:$AE$92,0),MATCH(F_Inputs_Formatted!Z$4,F_Inputs!$A$2:$AE$2,0)),$O119),"-")</f>
        <v>-</v>
      </c>
      <c r="AA119" s="100" t="str">
        <f>IFERROR(ROUND(INDEX(F_Inputs!$A$2:$AE$92, MATCH(F_Inputs_Formatted!$B119&amp;F_Inputs_Formatted!$H119,F_Inputs!$AE$2:$AE$92,0),MATCH(F_Inputs_Formatted!AA$4,F_Inputs!$A$2:$AE$2,0)),$O119),"-")</f>
        <v>-</v>
      </c>
      <c r="AB119" s="100" t="str">
        <f>IFERROR(ROUND(INDEX(F_Inputs!$A$2:$AE$92, MATCH(F_Inputs_Formatted!$B119&amp;F_Inputs_Formatted!$H119,F_Inputs!$AE$2:$AE$92,0),MATCH(F_Inputs_Formatted!AB$4,F_Inputs!$A$2:$AE$2,0)),$O119),"-")</f>
        <v>-</v>
      </c>
      <c r="AC119" s="100" t="str">
        <f>IFERROR(ROUND(INDEX(F_Inputs!$A$2:$AE$92, MATCH(F_Inputs_Formatted!$B119&amp;F_Inputs_Formatted!$H119,F_Inputs!$AE$2:$AE$92,0),MATCH(F_Inputs_Formatted!AC$4,F_Inputs!$A$2:$AE$2,0)),$O119),"-")</f>
        <v>-</v>
      </c>
      <c r="AD119" s="100" t="str">
        <f>IFERROR(ROUND(INDEX(F_Inputs!$A$2:$AE$92, MATCH(F_Inputs_Formatted!$B119&amp;F_Inputs_Formatted!$H119,F_Inputs!$AE$2:$AE$92,0),MATCH(F_Inputs_Formatted!AD$4,F_Inputs!$A$2:$AE$2,0)),$O119),"-")</f>
        <v>-</v>
      </c>
      <c r="AE119" s="100" t="str">
        <f>IFERROR(ROUND(INDEX(F_Inputs!$A$2:$AE$92, MATCH(F_Inputs_Formatted!$B119&amp;F_Inputs_Formatted!$H119,F_Inputs!$AE$2:$AE$92,0),MATCH(F_Inputs_Formatted!AE$4,F_Inputs!$A$2:$AE$2,0)),$O119),"-")</f>
        <v>-</v>
      </c>
      <c r="AF119" s="100" t="str">
        <f>IFERROR(ROUND(INDEX(F_Inputs!$A$2:$AE$92, MATCH(F_Inputs_Formatted!$B119&amp;F_Inputs_Formatted!$H119,F_Inputs!$AE$2:$AE$92,0),MATCH(F_Inputs_Formatted!AF$4,F_Inputs!$A$2:$AE$2,0)),$O119),"-")</f>
        <v>-</v>
      </c>
      <c r="AG119" s="100" t="str">
        <f>IFERROR(ROUND(INDEX(F_Inputs!$A$2:$AE$92, MATCH(F_Inputs_Formatted!$B119&amp;F_Inputs_Formatted!$H119,F_Inputs!$AE$2:$AE$92,0),MATCH(F_Inputs_Formatted!AG$4,F_Inputs!$A$2:$AE$2,0)),$O119),"-")</f>
        <v>-</v>
      </c>
      <c r="AH119" s="100" t="str">
        <f>IFERROR(ROUND(INDEX(F_Inputs!$A$2:$AE$92, MATCH(F_Inputs_Formatted!$B119&amp;F_Inputs_Formatted!$H119,F_Inputs!$AE$2:$AE$92,0),MATCH(F_Inputs_Formatted!AH$4,F_Inputs!$A$2:$AE$2,0)),$O119),"-")</f>
        <v>-</v>
      </c>
    </row>
    <row r="120" spans="1:34" s="1" customFormat="1" ht="22.15" x14ac:dyDescent="1.1499999999999999">
      <c r="A120" s="9"/>
      <c r="B120" s="11" t="s">
        <v>124</v>
      </c>
      <c r="C120" s="11" t="str">
        <f>_xlfn.XLOOKUP($B120,FD_Lists!$B$4:$B$25,FD_Lists!C$4:C$25)</f>
        <v>South Staffordshire Water</v>
      </c>
      <c r="D120" s="11" t="str">
        <f>_xlfn.XLOOKUP($B120,FD_Lists!$B$4:$B$25,FD_Lists!D$4:D$25)</f>
        <v>England</v>
      </c>
      <c r="E120" s="11" t="str">
        <f>_xlfn.XLOOKUP($B120,FD_Lists!$B$4:$B$25,FD_Lists!E$4:E$25)</f>
        <v>Company</v>
      </c>
      <c r="F120" s="11" t="str">
        <f>_xlfn.XLOOKUP($B120,FD_Lists!$B$4:$B$25,FD_Lists!F$4:F$25)</f>
        <v>WoC</v>
      </c>
      <c r="G120" s="14" t="s">
        <v>109</v>
      </c>
      <c r="H120" s="13" t="s">
        <v>89</v>
      </c>
      <c r="I120" s="13" t="str">
        <f t="shared" si="4"/>
        <v>SSCOUT5_10_D_PR24</v>
      </c>
      <c r="J120" s="13" t="str">
        <f>VLOOKUP(H120, FD_Lists!$D$78:$I$110, 2, FALSE)</f>
        <v>Totex</v>
      </c>
      <c r="K120" s="13" t="str">
        <f>VLOOKUP(H120, FD_Lists!$D$78:$I$110, 3, FALSE)</f>
        <v>Company view (DD)</v>
      </c>
      <c r="L120" s="13" t="s">
        <v>119</v>
      </c>
      <c r="M120" s="14" t="str">
        <f>VLOOKUP($H120, FD_Lists!$D$78:$I$110, 4, FALSE)</f>
        <v>Uptime</v>
      </c>
      <c r="N120" s="14" t="str">
        <f>VLOOKUP($H120, FD_Lists!$D$78:$I$110, 5, FALSE)</f>
        <v>%</v>
      </c>
      <c r="O120" s="14">
        <f>VLOOKUP($H120, FD_Lists!$D$78:$I$110, 6, FALSE)</f>
        <v>4</v>
      </c>
      <c r="P120" s="100" t="str">
        <f>IFERROR(ROUND(INDEX(F_Inputs!$A$2:$AE$92, MATCH(F_Inputs_Formatted!$B120&amp;F_Inputs_Formatted!$H120,F_Inputs!$AE$2:$AE$92,0),MATCH(F_Inputs_Formatted!P$4,F_Inputs!$A$2:$AE$2,0)),$O120),"-")</f>
        <v>-</v>
      </c>
      <c r="Q120" s="100" t="str">
        <f>IFERROR(ROUND(INDEX(F_Inputs!$A$2:$AE$92, MATCH(F_Inputs_Formatted!$B120&amp;F_Inputs_Formatted!$H120,F_Inputs!$AE$2:$AE$92,0),MATCH(F_Inputs_Formatted!Q$4,F_Inputs!$A$2:$AE$2,0)),$O120),"-")</f>
        <v>-</v>
      </c>
      <c r="R120" s="100" t="str">
        <f>IFERROR(ROUND(INDEX(F_Inputs!$A$2:$AE$92, MATCH(F_Inputs_Formatted!$B120&amp;F_Inputs_Formatted!$H120,F_Inputs!$AE$2:$AE$92,0),MATCH(F_Inputs_Formatted!R$4,F_Inputs!$A$2:$AE$2,0)),$O120),"-")</f>
        <v>-</v>
      </c>
      <c r="S120" s="100" t="str">
        <f>IFERROR(ROUND(INDEX(F_Inputs!$A$2:$AE$92, MATCH(F_Inputs_Formatted!$B120&amp;F_Inputs_Formatted!$H120,F_Inputs!$AE$2:$AE$92,0),MATCH(F_Inputs_Formatted!S$4,F_Inputs!$A$2:$AE$2,0)),$O120),"-")</f>
        <v>-</v>
      </c>
      <c r="T120" s="100" t="str">
        <f>IFERROR(ROUND(INDEX(F_Inputs!$A$2:$AE$92, MATCH(F_Inputs_Formatted!$B120&amp;F_Inputs_Formatted!$H120,F_Inputs!$AE$2:$AE$92,0),MATCH(F_Inputs_Formatted!T$4,F_Inputs!$A$2:$AE$2,0)),$O120),"-")</f>
        <v>-</v>
      </c>
      <c r="U120" s="100" t="str">
        <f>IFERROR(ROUND(INDEX(F_Inputs!$A$2:$AE$92, MATCH(F_Inputs_Formatted!$B120&amp;F_Inputs_Formatted!$H120,F_Inputs!$AE$2:$AE$92,0),MATCH(F_Inputs_Formatted!U$4,F_Inputs!$A$2:$AE$2,0)),$O120),"-")</f>
        <v>-</v>
      </c>
      <c r="V120" s="100" t="str">
        <f>IFERROR(ROUND(INDEX(F_Inputs!$A$2:$AE$92, MATCH(F_Inputs_Formatted!$B120&amp;F_Inputs_Formatted!$H120,F_Inputs!$AE$2:$AE$92,0),MATCH(F_Inputs_Formatted!V$4,F_Inputs!$A$2:$AE$2,0)),$O120),"-")</f>
        <v>-</v>
      </c>
      <c r="W120" s="100" t="str">
        <f>IFERROR(ROUND(INDEX(F_Inputs!$A$2:$AE$92, MATCH(F_Inputs_Formatted!$B120&amp;F_Inputs_Formatted!$H120,F_Inputs!$AE$2:$AE$92,0),MATCH(F_Inputs_Formatted!W$4,F_Inputs!$A$2:$AE$2,0)),$O120),"-")</f>
        <v>-</v>
      </c>
      <c r="X120" s="100" t="str">
        <f>IFERROR(ROUND(INDEX(F_Inputs!$A$2:$AE$92, MATCH(F_Inputs_Formatted!$B120&amp;F_Inputs_Formatted!$H120,F_Inputs!$AE$2:$AE$92,0),MATCH(F_Inputs_Formatted!X$4,F_Inputs!$A$2:$AE$2,0)),$O120),"-")</f>
        <v>-</v>
      </c>
      <c r="Y120" s="100" t="str">
        <f>IFERROR(ROUND(INDEX(F_Inputs!$A$2:$AE$92, MATCH(F_Inputs_Formatted!$B120&amp;F_Inputs_Formatted!$H120,F_Inputs!$AE$2:$AE$92,0),MATCH(F_Inputs_Formatted!Y$4,F_Inputs!$A$2:$AE$2,0)),$O120),"-")</f>
        <v>-</v>
      </c>
      <c r="Z120" s="100" t="str">
        <f>IFERROR(ROUND(INDEX(F_Inputs!$A$2:$AE$92, MATCH(F_Inputs_Formatted!$B120&amp;F_Inputs_Formatted!$H120,F_Inputs!$AE$2:$AE$92,0),MATCH(F_Inputs_Formatted!Z$4,F_Inputs!$A$2:$AE$2,0)),$O120),"-")</f>
        <v>-</v>
      </c>
      <c r="AA120" s="100" t="str">
        <f>IFERROR(ROUND(INDEX(F_Inputs!$A$2:$AE$92, MATCH(F_Inputs_Formatted!$B120&amp;F_Inputs_Formatted!$H120,F_Inputs!$AE$2:$AE$92,0),MATCH(F_Inputs_Formatted!AA$4,F_Inputs!$A$2:$AE$2,0)),$O120),"-")</f>
        <v>-</v>
      </c>
      <c r="AB120" s="100" t="str">
        <f>IFERROR(ROUND(INDEX(F_Inputs!$A$2:$AE$92, MATCH(F_Inputs_Formatted!$B120&amp;F_Inputs_Formatted!$H120,F_Inputs!$AE$2:$AE$92,0),MATCH(F_Inputs_Formatted!AB$4,F_Inputs!$A$2:$AE$2,0)),$O120),"-")</f>
        <v>-</v>
      </c>
      <c r="AC120" s="100" t="str">
        <f>IFERROR(ROUND(INDEX(F_Inputs!$A$2:$AE$92, MATCH(F_Inputs_Formatted!$B120&amp;F_Inputs_Formatted!$H120,F_Inputs!$AE$2:$AE$92,0),MATCH(F_Inputs_Formatted!AC$4,F_Inputs!$A$2:$AE$2,0)),$O120),"-")</f>
        <v>-</v>
      </c>
      <c r="AD120" s="100" t="str">
        <f>IFERROR(ROUND(INDEX(F_Inputs!$A$2:$AE$92, MATCH(F_Inputs_Formatted!$B120&amp;F_Inputs_Formatted!$H120,F_Inputs!$AE$2:$AE$92,0),MATCH(F_Inputs_Formatted!AD$4,F_Inputs!$A$2:$AE$2,0)),$O120),"-")</f>
        <v>-</v>
      </c>
      <c r="AE120" s="100" t="str">
        <f>IFERROR(ROUND(INDEX(F_Inputs!$A$2:$AE$92, MATCH(F_Inputs_Formatted!$B120&amp;F_Inputs_Formatted!$H120,F_Inputs!$AE$2:$AE$92,0),MATCH(F_Inputs_Formatted!AE$4,F_Inputs!$A$2:$AE$2,0)),$O120),"-")</f>
        <v>-</v>
      </c>
      <c r="AF120" s="100" t="str">
        <f>IFERROR(ROUND(INDEX(F_Inputs!$A$2:$AE$92, MATCH(F_Inputs_Formatted!$B120&amp;F_Inputs_Formatted!$H120,F_Inputs!$AE$2:$AE$92,0),MATCH(F_Inputs_Formatted!AF$4,F_Inputs!$A$2:$AE$2,0)),$O120),"-")</f>
        <v>-</v>
      </c>
      <c r="AG120" s="100" t="str">
        <f>IFERROR(ROUND(INDEX(F_Inputs!$A$2:$AE$92, MATCH(F_Inputs_Formatted!$B120&amp;F_Inputs_Formatted!$H120,F_Inputs!$AE$2:$AE$92,0),MATCH(F_Inputs_Formatted!AG$4,F_Inputs!$A$2:$AE$2,0)),$O120),"-")</f>
        <v>-</v>
      </c>
      <c r="AH120" s="100" t="str">
        <f>IFERROR(ROUND(INDEX(F_Inputs!$A$2:$AE$92, MATCH(F_Inputs_Formatted!$B120&amp;F_Inputs_Formatted!$H120,F_Inputs!$AE$2:$AE$92,0),MATCH(F_Inputs_Formatted!AH$4,F_Inputs!$A$2:$AE$2,0)),$O120),"-")</f>
        <v>-</v>
      </c>
    </row>
    <row r="121" spans="1:34" s="1" customFormat="1" ht="22.15" x14ac:dyDescent="1.1499999999999999">
      <c r="A121" s="9"/>
      <c r="B121" s="11" t="s">
        <v>125</v>
      </c>
      <c r="C121" s="11" t="str">
        <f>_xlfn.XLOOKUP($B121,FD_Lists!$B$4:$B$25,FD_Lists!C$4:C$25)</f>
        <v>SES Water</v>
      </c>
      <c r="D121" s="11" t="str">
        <f>_xlfn.XLOOKUP($B121,FD_Lists!$B$4:$B$25,FD_Lists!D$4:D$25)</f>
        <v>England</v>
      </c>
      <c r="E121" s="11" t="str">
        <f>_xlfn.XLOOKUP($B121,FD_Lists!$B$4:$B$25,FD_Lists!E$4:E$25)</f>
        <v>Company</v>
      </c>
      <c r="F121" s="11" t="str">
        <f>_xlfn.XLOOKUP($B121,FD_Lists!$B$4:$B$25,FD_Lists!F$4:F$25)</f>
        <v>WoC</v>
      </c>
      <c r="G121" s="14" t="s">
        <v>109</v>
      </c>
      <c r="H121" s="13" t="s">
        <v>89</v>
      </c>
      <c r="I121" s="13" t="str">
        <f t="shared" si="4"/>
        <v>SESOUT5_10_D_PR24</v>
      </c>
      <c r="J121" s="13" t="str">
        <f>VLOOKUP(H121, FD_Lists!$D$78:$I$110, 2, FALSE)</f>
        <v>Totex</v>
      </c>
      <c r="K121" s="13" t="str">
        <f>VLOOKUP(H121, FD_Lists!$D$78:$I$110, 3, FALSE)</f>
        <v>Company view (DD)</v>
      </c>
      <c r="L121" s="13" t="s">
        <v>119</v>
      </c>
      <c r="M121" s="14" t="str">
        <f>VLOOKUP($H121, FD_Lists!$D$78:$I$110, 4, FALSE)</f>
        <v>Uptime</v>
      </c>
      <c r="N121" s="14" t="str">
        <f>VLOOKUP($H121, FD_Lists!$D$78:$I$110, 5, FALSE)</f>
        <v>%</v>
      </c>
      <c r="O121" s="14">
        <f>VLOOKUP($H121, FD_Lists!$D$78:$I$110, 6, FALSE)</f>
        <v>4</v>
      </c>
      <c r="P121" s="100" t="str">
        <f>IFERROR(ROUND(INDEX(F_Inputs!$A$2:$AE$92, MATCH(F_Inputs_Formatted!$B121&amp;F_Inputs_Formatted!$H121,F_Inputs!$AE$2:$AE$92,0),MATCH(F_Inputs_Formatted!P$4,F_Inputs!$A$2:$AE$2,0)),$O121),"-")</f>
        <v>-</v>
      </c>
      <c r="Q121" s="100" t="str">
        <f>IFERROR(ROUND(INDEX(F_Inputs!$A$2:$AE$92, MATCH(F_Inputs_Formatted!$B121&amp;F_Inputs_Formatted!$H121,F_Inputs!$AE$2:$AE$92,0),MATCH(F_Inputs_Formatted!Q$4,F_Inputs!$A$2:$AE$2,0)),$O121),"-")</f>
        <v>-</v>
      </c>
      <c r="R121" s="100" t="str">
        <f>IFERROR(ROUND(INDEX(F_Inputs!$A$2:$AE$92, MATCH(F_Inputs_Formatted!$B121&amp;F_Inputs_Formatted!$H121,F_Inputs!$AE$2:$AE$92,0),MATCH(F_Inputs_Formatted!R$4,F_Inputs!$A$2:$AE$2,0)),$O121),"-")</f>
        <v>-</v>
      </c>
      <c r="S121" s="100" t="str">
        <f>IFERROR(ROUND(INDEX(F_Inputs!$A$2:$AE$92, MATCH(F_Inputs_Formatted!$B121&amp;F_Inputs_Formatted!$H121,F_Inputs!$AE$2:$AE$92,0),MATCH(F_Inputs_Formatted!S$4,F_Inputs!$A$2:$AE$2,0)),$O121),"-")</f>
        <v>-</v>
      </c>
      <c r="T121" s="100" t="str">
        <f>IFERROR(ROUND(INDEX(F_Inputs!$A$2:$AE$92, MATCH(F_Inputs_Formatted!$B121&amp;F_Inputs_Formatted!$H121,F_Inputs!$AE$2:$AE$92,0),MATCH(F_Inputs_Formatted!T$4,F_Inputs!$A$2:$AE$2,0)),$O121),"-")</f>
        <v>-</v>
      </c>
      <c r="U121" s="100" t="str">
        <f>IFERROR(ROUND(INDEX(F_Inputs!$A$2:$AE$92, MATCH(F_Inputs_Formatted!$B121&amp;F_Inputs_Formatted!$H121,F_Inputs!$AE$2:$AE$92,0),MATCH(F_Inputs_Formatted!U$4,F_Inputs!$A$2:$AE$2,0)),$O121),"-")</f>
        <v>-</v>
      </c>
      <c r="V121" s="100" t="str">
        <f>IFERROR(ROUND(INDEX(F_Inputs!$A$2:$AE$92, MATCH(F_Inputs_Formatted!$B121&amp;F_Inputs_Formatted!$H121,F_Inputs!$AE$2:$AE$92,0),MATCH(F_Inputs_Formatted!V$4,F_Inputs!$A$2:$AE$2,0)),$O121),"-")</f>
        <v>-</v>
      </c>
      <c r="W121" s="100" t="str">
        <f>IFERROR(ROUND(INDEX(F_Inputs!$A$2:$AE$92, MATCH(F_Inputs_Formatted!$B121&amp;F_Inputs_Formatted!$H121,F_Inputs!$AE$2:$AE$92,0),MATCH(F_Inputs_Formatted!W$4,F_Inputs!$A$2:$AE$2,0)),$O121),"-")</f>
        <v>-</v>
      </c>
      <c r="X121" s="100" t="str">
        <f>IFERROR(ROUND(INDEX(F_Inputs!$A$2:$AE$92, MATCH(F_Inputs_Formatted!$B121&amp;F_Inputs_Formatted!$H121,F_Inputs!$AE$2:$AE$92,0),MATCH(F_Inputs_Formatted!X$4,F_Inputs!$A$2:$AE$2,0)),$O121),"-")</f>
        <v>-</v>
      </c>
      <c r="Y121" s="100" t="str">
        <f>IFERROR(ROUND(INDEX(F_Inputs!$A$2:$AE$92, MATCH(F_Inputs_Formatted!$B121&amp;F_Inputs_Formatted!$H121,F_Inputs!$AE$2:$AE$92,0),MATCH(F_Inputs_Formatted!Y$4,F_Inputs!$A$2:$AE$2,0)),$O121),"-")</f>
        <v>-</v>
      </c>
      <c r="Z121" s="100" t="str">
        <f>IFERROR(ROUND(INDEX(F_Inputs!$A$2:$AE$92, MATCH(F_Inputs_Formatted!$B121&amp;F_Inputs_Formatted!$H121,F_Inputs!$AE$2:$AE$92,0),MATCH(F_Inputs_Formatted!Z$4,F_Inputs!$A$2:$AE$2,0)),$O121),"-")</f>
        <v>-</v>
      </c>
      <c r="AA121" s="100" t="str">
        <f>IFERROR(ROUND(INDEX(F_Inputs!$A$2:$AE$92, MATCH(F_Inputs_Formatted!$B121&amp;F_Inputs_Formatted!$H121,F_Inputs!$AE$2:$AE$92,0),MATCH(F_Inputs_Formatted!AA$4,F_Inputs!$A$2:$AE$2,0)),$O121),"-")</f>
        <v>-</v>
      </c>
      <c r="AB121" s="100" t="str">
        <f>IFERROR(ROUND(INDEX(F_Inputs!$A$2:$AE$92, MATCH(F_Inputs_Formatted!$B121&amp;F_Inputs_Formatted!$H121,F_Inputs!$AE$2:$AE$92,0),MATCH(F_Inputs_Formatted!AB$4,F_Inputs!$A$2:$AE$2,0)),$O121),"-")</f>
        <v>-</v>
      </c>
      <c r="AC121" s="100" t="str">
        <f>IFERROR(ROUND(INDEX(F_Inputs!$A$2:$AE$92, MATCH(F_Inputs_Formatted!$B121&amp;F_Inputs_Formatted!$H121,F_Inputs!$AE$2:$AE$92,0),MATCH(F_Inputs_Formatted!AC$4,F_Inputs!$A$2:$AE$2,0)),$O121),"-")</f>
        <v>-</v>
      </c>
      <c r="AD121" s="100" t="str">
        <f>IFERROR(ROUND(INDEX(F_Inputs!$A$2:$AE$92, MATCH(F_Inputs_Formatted!$B121&amp;F_Inputs_Formatted!$H121,F_Inputs!$AE$2:$AE$92,0),MATCH(F_Inputs_Formatted!AD$4,F_Inputs!$A$2:$AE$2,0)),$O121),"-")</f>
        <v>-</v>
      </c>
      <c r="AE121" s="100" t="str">
        <f>IFERROR(ROUND(INDEX(F_Inputs!$A$2:$AE$92, MATCH(F_Inputs_Formatted!$B121&amp;F_Inputs_Formatted!$H121,F_Inputs!$AE$2:$AE$92,0),MATCH(F_Inputs_Formatted!AE$4,F_Inputs!$A$2:$AE$2,0)),$O121),"-")</f>
        <v>-</v>
      </c>
      <c r="AF121" s="100" t="str">
        <f>IFERROR(ROUND(INDEX(F_Inputs!$A$2:$AE$92, MATCH(F_Inputs_Formatted!$B121&amp;F_Inputs_Formatted!$H121,F_Inputs!$AE$2:$AE$92,0),MATCH(F_Inputs_Formatted!AF$4,F_Inputs!$A$2:$AE$2,0)),$O121),"-")</f>
        <v>-</v>
      </c>
      <c r="AG121" s="100" t="str">
        <f>IFERROR(ROUND(INDEX(F_Inputs!$A$2:$AE$92, MATCH(F_Inputs_Formatted!$B121&amp;F_Inputs_Formatted!$H121,F_Inputs!$AE$2:$AE$92,0),MATCH(F_Inputs_Formatted!AG$4,F_Inputs!$A$2:$AE$2,0)),$O121),"-")</f>
        <v>-</v>
      </c>
      <c r="AH121" s="100" t="str">
        <f>IFERROR(ROUND(INDEX(F_Inputs!$A$2:$AE$92, MATCH(F_Inputs_Formatted!$B121&amp;F_Inputs_Formatted!$H121,F_Inputs!$AE$2:$AE$92,0),MATCH(F_Inputs_Formatted!AH$4,F_Inputs!$A$2:$AE$2,0)),$O121),"-")</f>
        <v>-</v>
      </c>
    </row>
    <row r="122" spans="1:34" s="1" customFormat="1" ht="22.15" x14ac:dyDescent="1.1499999999999999">
      <c r="A122" s="9"/>
      <c r="B122" s="11" t="s">
        <v>98</v>
      </c>
      <c r="C122" s="11" t="str">
        <f>_xlfn.XLOOKUP($B122,FD_Lists!$B$4:$B$25,FD_Lists!C$4:C$25)</f>
        <v>South West Water</v>
      </c>
      <c r="D122" s="11" t="str">
        <f>_xlfn.XLOOKUP($B122,FD_Lists!$B$4:$B$25,FD_Lists!D$4:D$25)</f>
        <v>England</v>
      </c>
      <c r="E122" s="11" t="str">
        <f>_xlfn.XLOOKUP($B122,FD_Lists!$B$4:$B$25,FD_Lists!E$4:E$25)</f>
        <v>Company</v>
      </c>
      <c r="F122" s="11" t="str">
        <f>_xlfn.XLOOKUP($B122,FD_Lists!$B$4:$B$25,FD_Lists!F$4:F$25)</f>
        <v>WaSC</v>
      </c>
      <c r="G122" s="14" t="s">
        <v>109</v>
      </c>
      <c r="H122" s="13" t="s">
        <v>89</v>
      </c>
      <c r="I122" s="13" t="str">
        <f t="shared" si="4"/>
        <v>SWBOUT5_10_D_PR24</v>
      </c>
      <c r="J122" s="13" t="str">
        <f>VLOOKUP(H122, FD_Lists!$D$78:$I$110, 2, FALSE)</f>
        <v>Totex</v>
      </c>
      <c r="K122" s="13" t="str">
        <f>VLOOKUP(H122, FD_Lists!$D$78:$I$110, 3, FALSE)</f>
        <v>Company view (DD)</v>
      </c>
      <c r="L122" s="13" t="s">
        <v>119</v>
      </c>
      <c r="M122" s="14" t="str">
        <f>VLOOKUP($H122, FD_Lists!$D$78:$I$110, 4, FALSE)</f>
        <v>Uptime</v>
      </c>
      <c r="N122" s="14" t="str">
        <f>VLOOKUP($H122, FD_Lists!$D$78:$I$110, 5, FALSE)</f>
        <v>%</v>
      </c>
      <c r="O122" s="14">
        <f>VLOOKUP($H122, FD_Lists!$D$78:$I$110, 6, FALSE)</f>
        <v>4</v>
      </c>
      <c r="P122" s="100" t="str">
        <f>IFERROR(ROUND(INDEX(F_Inputs!$A$2:$AE$92, MATCH(F_Inputs_Formatted!$B122&amp;F_Inputs_Formatted!$H122,F_Inputs!$AE$2:$AE$92,0),MATCH(F_Inputs_Formatted!P$4,F_Inputs!$A$2:$AE$2,0)),$O122),"-")</f>
        <v>-</v>
      </c>
      <c r="Q122" s="100" t="str">
        <f>IFERROR(ROUND(INDEX(F_Inputs!$A$2:$AE$92, MATCH(F_Inputs_Formatted!$B122&amp;F_Inputs_Formatted!$H122,F_Inputs!$AE$2:$AE$92,0),MATCH(F_Inputs_Formatted!Q$4,F_Inputs!$A$2:$AE$2,0)),$O122),"-")</f>
        <v>-</v>
      </c>
      <c r="R122" s="100" t="str">
        <f>IFERROR(ROUND(INDEX(F_Inputs!$A$2:$AE$92, MATCH(F_Inputs_Formatted!$B122&amp;F_Inputs_Formatted!$H122,F_Inputs!$AE$2:$AE$92,0),MATCH(F_Inputs_Formatted!R$4,F_Inputs!$A$2:$AE$2,0)),$O122),"-")</f>
        <v>-</v>
      </c>
      <c r="S122" s="100" t="str">
        <f>IFERROR(ROUND(INDEX(F_Inputs!$A$2:$AE$92, MATCH(F_Inputs_Formatted!$B122&amp;F_Inputs_Formatted!$H122,F_Inputs!$AE$2:$AE$92,0),MATCH(F_Inputs_Formatted!S$4,F_Inputs!$A$2:$AE$2,0)),$O122),"-")</f>
        <v>-</v>
      </c>
      <c r="T122" s="100" t="str">
        <f>IFERROR(ROUND(INDEX(F_Inputs!$A$2:$AE$92, MATCH(F_Inputs_Formatted!$B122&amp;F_Inputs_Formatted!$H122,F_Inputs!$AE$2:$AE$92,0),MATCH(F_Inputs_Formatted!T$4,F_Inputs!$A$2:$AE$2,0)),$O122),"-")</f>
        <v>-</v>
      </c>
      <c r="U122" s="100">
        <f>IFERROR(ROUND(INDEX(F_Inputs!$A$2:$AE$92, MATCH(F_Inputs_Formatted!$B122&amp;F_Inputs_Formatted!$H122,F_Inputs!$AE$2:$AE$92,0),MATCH(F_Inputs_Formatted!U$4,F_Inputs!$A$2:$AE$2,0)),$O122),"-")</f>
        <v>1</v>
      </c>
      <c r="V122" s="100">
        <f>IFERROR(ROUND(INDEX(F_Inputs!$A$2:$AE$92, MATCH(F_Inputs_Formatted!$B122&amp;F_Inputs_Formatted!$H122,F_Inputs!$AE$2:$AE$92,0),MATCH(F_Inputs_Formatted!V$4,F_Inputs!$A$2:$AE$2,0)),$O122),"-")</f>
        <v>1</v>
      </c>
      <c r="W122" s="100">
        <f>IFERROR(ROUND(INDEX(F_Inputs!$A$2:$AE$92, MATCH(F_Inputs_Formatted!$B122&amp;F_Inputs_Formatted!$H122,F_Inputs!$AE$2:$AE$92,0),MATCH(F_Inputs_Formatted!W$4,F_Inputs!$A$2:$AE$2,0)),$O122),"-")</f>
        <v>1</v>
      </c>
      <c r="X122" s="100">
        <f>IFERROR(ROUND(INDEX(F_Inputs!$A$2:$AE$92, MATCH(F_Inputs_Formatted!$B122&amp;F_Inputs_Formatted!$H122,F_Inputs!$AE$2:$AE$92,0),MATCH(F_Inputs_Formatted!X$4,F_Inputs!$A$2:$AE$2,0)),$O122),"-")</f>
        <v>1</v>
      </c>
      <c r="Y122" s="100">
        <f>IFERROR(ROUND(INDEX(F_Inputs!$A$2:$AE$92, MATCH(F_Inputs_Formatted!$B122&amp;F_Inputs_Formatted!$H122,F_Inputs!$AE$2:$AE$92,0),MATCH(F_Inputs_Formatted!Y$4,F_Inputs!$A$2:$AE$2,0)),$O122),"-")</f>
        <v>1</v>
      </c>
      <c r="Z122" s="100">
        <f>IFERROR(ROUND(INDEX(F_Inputs!$A$2:$AE$92, MATCH(F_Inputs_Formatted!$B122&amp;F_Inputs_Formatted!$H122,F_Inputs!$AE$2:$AE$92,0),MATCH(F_Inputs_Formatted!Z$4,F_Inputs!$A$2:$AE$2,0)),$O122),"-")</f>
        <v>1</v>
      </c>
      <c r="AA122" s="100">
        <f>IFERROR(ROUND(INDEX(F_Inputs!$A$2:$AE$92, MATCH(F_Inputs_Formatted!$B122&amp;F_Inputs_Formatted!$H122,F_Inputs!$AE$2:$AE$92,0),MATCH(F_Inputs_Formatted!AA$4,F_Inputs!$A$2:$AE$2,0)),$O122),"-")</f>
        <v>1</v>
      </c>
      <c r="AB122" s="100">
        <f>IFERROR(ROUND(INDEX(F_Inputs!$A$2:$AE$92, MATCH(F_Inputs_Formatted!$B122&amp;F_Inputs_Formatted!$H122,F_Inputs!$AE$2:$AE$92,0),MATCH(F_Inputs_Formatted!AB$4,F_Inputs!$A$2:$AE$2,0)),$O122),"-")</f>
        <v>1</v>
      </c>
      <c r="AC122" s="100">
        <f>IFERROR(ROUND(INDEX(F_Inputs!$A$2:$AE$92, MATCH(F_Inputs_Formatted!$B122&amp;F_Inputs_Formatted!$H122,F_Inputs!$AE$2:$AE$92,0),MATCH(F_Inputs_Formatted!AC$4,F_Inputs!$A$2:$AE$2,0)),$O122),"-")</f>
        <v>1</v>
      </c>
      <c r="AD122" s="100">
        <f>IFERROR(ROUND(INDEX(F_Inputs!$A$2:$AE$92, MATCH(F_Inputs_Formatted!$B122&amp;F_Inputs_Formatted!$H122,F_Inputs!$AE$2:$AE$92,0),MATCH(F_Inputs_Formatted!AD$4,F_Inputs!$A$2:$AE$2,0)),$O122),"-")</f>
        <v>1</v>
      </c>
      <c r="AE122" s="100">
        <f>IFERROR(ROUND(INDEX(F_Inputs!$A$2:$AE$92, MATCH(F_Inputs_Formatted!$B122&amp;F_Inputs_Formatted!$H122,F_Inputs!$AE$2:$AE$92,0),MATCH(F_Inputs_Formatted!AE$4,F_Inputs!$A$2:$AE$2,0)),$O122),"-")</f>
        <v>1</v>
      </c>
      <c r="AF122" s="100">
        <f>IFERROR(ROUND(INDEX(F_Inputs!$A$2:$AE$92, MATCH(F_Inputs_Formatted!$B122&amp;F_Inputs_Formatted!$H122,F_Inputs!$AE$2:$AE$92,0),MATCH(F_Inputs_Formatted!AF$4,F_Inputs!$A$2:$AE$2,0)),$O122),"-")</f>
        <v>1</v>
      </c>
      <c r="AG122" s="100">
        <f>IFERROR(ROUND(INDEX(F_Inputs!$A$2:$AE$92, MATCH(F_Inputs_Formatted!$B122&amp;F_Inputs_Formatted!$H122,F_Inputs!$AE$2:$AE$92,0),MATCH(F_Inputs_Formatted!AG$4,F_Inputs!$A$2:$AE$2,0)),$O122),"-")</f>
        <v>1</v>
      </c>
      <c r="AH122" s="100">
        <f>IFERROR(ROUND(INDEX(F_Inputs!$A$2:$AE$92, MATCH(F_Inputs_Formatted!$B122&amp;F_Inputs_Formatted!$H122,F_Inputs!$AE$2:$AE$92,0),MATCH(F_Inputs_Formatted!AH$4,F_Inputs!$A$2:$AE$2,0)),$O122),"-")</f>
        <v>1</v>
      </c>
    </row>
    <row r="123" spans="1:34" s="1" customFormat="1" ht="22.15" x14ac:dyDescent="1.1499999999999999">
      <c r="A123" s="9"/>
      <c r="B123" s="11" t="s">
        <v>126</v>
      </c>
      <c r="C123" s="11" t="str">
        <f>_xlfn.XLOOKUP($B123,FD_Lists!$B$4:$B$25,FD_Lists!C$4:C$25)</f>
        <v>Bristol Water</v>
      </c>
      <c r="D123" s="11" t="str">
        <f>_xlfn.XLOOKUP($B123,FD_Lists!$B$4:$B$25,FD_Lists!D$4:D$25)</f>
        <v>England</v>
      </c>
      <c r="E123" s="11" t="str">
        <f>_xlfn.XLOOKUP($B123,FD_Lists!$B$4:$B$25,FD_Lists!E$4:E$25)</f>
        <v>Company</v>
      </c>
      <c r="F123" s="11" t="str">
        <f>_xlfn.XLOOKUP($B123,FD_Lists!$B$4:$B$25,FD_Lists!F$4:F$25)</f>
        <v>WoC</v>
      </c>
      <c r="G123" s="14" t="s">
        <v>109</v>
      </c>
      <c r="H123" s="13" t="s">
        <v>89</v>
      </c>
      <c r="I123" s="13" t="str">
        <f t="shared" si="4"/>
        <v>BRLOUT5_10_D_PR24</v>
      </c>
      <c r="J123" s="13" t="str">
        <f>VLOOKUP(H123, FD_Lists!$D$78:$I$110, 2, FALSE)</f>
        <v>Totex</v>
      </c>
      <c r="K123" s="13" t="str">
        <f>VLOOKUP(H123, FD_Lists!$D$78:$I$110, 3, FALSE)</f>
        <v>Company view (DD)</v>
      </c>
      <c r="L123" s="13" t="s">
        <v>119</v>
      </c>
      <c r="M123" s="14" t="str">
        <f>VLOOKUP($H123, FD_Lists!$D$78:$I$110, 4, FALSE)</f>
        <v>Uptime</v>
      </c>
      <c r="N123" s="14" t="str">
        <f>VLOOKUP($H123, FD_Lists!$D$78:$I$110, 5, FALSE)</f>
        <v>%</v>
      </c>
      <c r="O123" s="14">
        <f>VLOOKUP($H123, FD_Lists!$D$78:$I$110, 6, FALSE)</f>
        <v>4</v>
      </c>
      <c r="P123" s="100" t="str">
        <f>IFERROR(ROUND(INDEX(F_Inputs!$A$2:$AE$92, MATCH(F_Inputs_Formatted!$B123&amp;F_Inputs_Formatted!$H123,F_Inputs!$AE$2:$AE$92,0),MATCH(F_Inputs_Formatted!P$4,F_Inputs!$A$2:$AE$2,0)),$O123),"-")</f>
        <v>-</v>
      </c>
      <c r="Q123" s="100" t="str">
        <f>IFERROR(ROUND(INDEX(F_Inputs!$A$2:$AE$92, MATCH(F_Inputs_Formatted!$B123&amp;F_Inputs_Formatted!$H123,F_Inputs!$AE$2:$AE$92,0),MATCH(F_Inputs_Formatted!Q$4,F_Inputs!$A$2:$AE$2,0)),$O123),"-")</f>
        <v>-</v>
      </c>
      <c r="R123" s="100" t="str">
        <f>IFERROR(ROUND(INDEX(F_Inputs!$A$2:$AE$92, MATCH(F_Inputs_Formatted!$B123&amp;F_Inputs_Formatted!$H123,F_Inputs!$AE$2:$AE$92,0),MATCH(F_Inputs_Formatted!R$4,F_Inputs!$A$2:$AE$2,0)),$O123),"-")</f>
        <v>-</v>
      </c>
      <c r="S123" s="100" t="str">
        <f>IFERROR(ROUND(INDEX(F_Inputs!$A$2:$AE$92, MATCH(F_Inputs_Formatted!$B123&amp;F_Inputs_Formatted!$H123,F_Inputs!$AE$2:$AE$92,0),MATCH(F_Inputs_Formatted!S$4,F_Inputs!$A$2:$AE$2,0)),$O123),"-")</f>
        <v>-</v>
      </c>
      <c r="T123" s="100" t="str">
        <f>IFERROR(ROUND(INDEX(F_Inputs!$A$2:$AE$92, MATCH(F_Inputs_Formatted!$B123&amp;F_Inputs_Formatted!$H123,F_Inputs!$AE$2:$AE$92,0),MATCH(F_Inputs_Formatted!T$4,F_Inputs!$A$2:$AE$2,0)),$O123),"-")</f>
        <v>-</v>
      </c>
      <c r="U123" s="100" t="str">
        <f>IFERROR(ROUND(INDEX(F_Inputs!$A$2:$AE$92, MATCH(F_Inputs_Formatted!$B123&amp;F_Inputs_Formatted!$H123,F_Inputs!$AE$2:$AE$92,0),MATCH(F_Inputs_Formatted!U$4,F_Inputs!$A$2:$AE$2,0)),$O123),"-")</f>
        <v>-</v>
      </c>
      <c r="V123" s="100" t="str">
        <f>IFERROR(ROUND(INDEX(F_Inputs!$A$2:$AE$92, MATCH(F_Inputs_Formatted!$B123&amp;F_Inputs_Formatted!$H123,F_Inputs!$AE$2:$AE$92,0),MATCH(F_Inputs_Formatted!V$4,F_Inputs!$A$2:$AE$2,0)),$O123),"-")</f>
        <v>-</v>
      </c>
      <c r="W123" s="100" t="str">
        <f>IFERROR(ROUND(INDEX(F_Inputs!$A$2:$AE$92, MATCH(F_Inputs_Formatted!$B123&amp;F_Inputs_Formatted!$H123,F_Inputs!$AE$2:$AE$92,0),MATCH(F_Inputs_Formatted!W$4,F_Inputs!$A$2:$AE$2,0)),$O123),"-")</f>
        <v>-</v>
      </c>
      <c r="X123" s="100" t="str">
        <f>IFERROR(ROUND(INDEX(F_Inputs!$A$2:$AE$92, MATCH(F_Inputs_Formatted!$B123&amp;F_Inputs_Formatted!$H123,F_Inputs!$AE$2:$AE$92,0),MATCH(F_Inputs_Formatted!X$4,F_Inputs!$A$2:$AE$2,0)),$O123),"-")</f>
        <v>-</v>
      </c>
      <c r="Y123" s="100" t="str">
        <f>IFERROR(ROUND(INDEX(F_Inputs!$A$2:$AE$92, MATCH(F_Inputs_Formatted!$B123&amp;F_Inputs_Formatted!$H123,F_Inputs!$AE$2:$AE$92,0),MATCH(F_Inputs_Formatted!Y$4,F_Inputs!$A$2:$AE$2,0)),$O123),"-")</f>
        <v>-</v>
      </c>
      <c r="Z123" s="100" t="str">
        <f>IFERROR(ROUND(INDEX(F_Inputs!$A$2:$AE$92, MATCH(F_Inputs_Formatted!$B123&amp;F_Inputs_Formatted!$H123,F_Inputs!$AE$2:$AE$92,0),MATCH(F_Inputs_Formatted!Z$4,F_Inputs!$A$2:$AE$2,0)),$O123),"-")</f>
        <v>-</v>
      </c>
      <c r="AA123" s="100" t="str">
        <f>IFERROR(ROUND(INDEX(F_Inputs!$A$2:$AE$92, MATCH(F_Inputs_Formatted!$B123&amp;F_Inputs_Formatted!$H123,F_Inputs!$AE$2:$AE$92,0),MATCH(F_Inputs_Formatted!AA$4,F_Inputs!$A$2:$AE$2,0)),$O123),"-")</f>
        <v>-</v>
      </c>
      <c r="AB123" s="100" t="str">
        <f>IFERROR(ROUND(INDEX(F_Inputs!$A$2:$AE$92, MATCH(F_Inputs_Formatted!$B123&amp;F_Inputs_Formatted!$H123,F_Inputs!$AE$2:$AE$92,0),MATCH(F_Inputs_Formatted!AB$4,F_Inputs!$A$2:$AE$2,0)),$O123),"-")</f>
        <v>-</v>
      </c>
      <c r="AC123" s="100" t="str">
        <f>IFERROR(ROUND(INDEX(F_Inputs!$A$2:$AE$92, MATCH(F_Inputs_Formatted!$B123&amp;F_Inputs_Formatted!$H123,F_Inputs!$AE$2:$AE$92,0),MATCH(F_Inputs_Formatted!AC$4,F_Inputs!$A$2:$AE$2,0)),$O123),"-")</f>
        <v>-</v>
      </c>
      <c r="AD123" s="100" t="str">
        <f>IFERROR(ROUND(INDEX(F_Inputs!$A$2:$AE$92, MATCH(F_Inputs_Formatted!$B123&amp;F_Inputs_Formatted!$H123,F_Inputs!$AE$2:$AE$92,0),MATCH(F_Inputs_Formatted!AD$4,F_Inputs!$A$2:$AE$2,0)),$O123),"-")</f>
        <v>-</v>
      </c>
      <c r="AE123" s="100" t="str">
        <f>IFERROR(ROUND(INDEX(F_Inputs!$A$2:$AE$92, MATCH(F_Inputs_Formatted!$B123&amp;F_Inputs_Formatted!$H123,F_Inputs!$AE$2:$AE$92,0),MATCH(F_Inputs_Formatted!AE$4,F_Inputs!$A$2:$AE$2,0)),$O123),"-")</f>
        <v>-</v>
      </c>
      <c r="AF123" s="100" t="str">
        <f>IFERROR(ROUND(INDEX(F_Inputs!$A$2:$AE$92, MATCH(F_Inputs_Formatted!$B123&amp;F_Inputs_Formatted!$H123,F_Inputs!$AE$2:$AE$92,0),MATCH(F_Inputs_Formatted!AF$4,F_Inputs!$A$2:$AE$2,0)),$O123),"-")</f>
        <v>-</v>
      </c>
      <c r="AG123" s="100" t="str">
        <f>IFERROR(ROUND(INDEX(F_Inputs!$A$2:$AE$92, MATCH(F_Inputs_Formatted!$B123&amp;F_Inputs_Formatted!$H123,F_Inputs!$AE$2:$AE$92,0),MATCH(F_Inputs_Formatted!AG$4,F_Inputs!$A$2:$AE$2,0)),$O123),"-")</f>
        <v>-</v>
      </c>
      <c r="AH123" s="100" t="str">
        <f>IFERROR(ROUND(INDEX(F_Inputs!$A$2:$AE$92, MATCH(F_Inputs_Formatted!$B123&amp;F_Inputs_Formatted!$H123,F_Inputs!$AE$2:$AE$92,0),MATCH(F_Inputs_Formatted!AH$4,F_Inputs!$A$2:$AE$2,0)),$O123),"-")</f>
        <v>-</v>
      </c>
    </row>
    <row r="124" spans="1:34" s="1" customFormat="1" ht="20.25" customHeight="1" x14ac:dyDescent="1.1499999999999999">
      <c r="A124" s="9"/>
      <c r="B124" s="10" t="s">
        <v>73</v>
      </c>
      <c r="C124" s="11" t="str">
        <f>_xlfn.XLOOKUP($B124,FD_Lists!$B$4:$B$25,FD_Lists!C$4:C$25)</f>
        <v>Anglian Water</v>
      </c>
      <c r="D124" s="11" t="str">
        <f>_xlfn.XLOOKUP($B124,FD_Lists!$B$4:$B$25,FD_Lists!D$4:D$25)</f>
        <v>England</v>
      </c>
      <c r="E124" s="11" t="str">
        <f>_xlfn.XLOOKUP($B124,FD_Lists!$B$4:$B$25,FD_Lists!E$4:E$25)</f>
        <v>Company</v>
      </c>
      <c r="F124" s="11" t="str">
        <f>_xlfn.XLOOKUP($B124,FD_Lists!$B$4:$B$25,FD_Lists!F$4:F$25)</f>
        <v>WaSC</v>
      </c>
      <c r="G124" s="14" t="s">
        <v>109</v>
      </c>
      <c r="H124" s="13" t="s">
        <v>92</v>
      </c>
      <c r="I124" s="13" t="str">
        <f t="shared" si="4"/>
        <v>ANHOUT5_10_E_PR24</v>
      </c>
      <c r="J124" s="13" t="str">
        <f>VLOOKUP(H124, FD_Lists!$D$78:$I$110, 2, FALSE)</f>
        <v>Totex</v>
      </c>
      <c r="K124" s="13" t="str">
        <f>VLOOKUP(H124, FD_Lists!$D$78:$I$110, 3, FALSE)</f>
        <v>Company view (DD)</v>
      </c>
      <c r="L124" s="13" t="s">
        <v>119</v>
      </c>
      <c r="M124" s="14" t="str">
        <f>VLOOKUP($H124, FD_Lists!$D$78:$I$110, 4, FALSE)</f>
        <v>Unmonitored storm overflows adjustment</v>
      </c>
      <c r="N124" s="14" t="str">
        <f>VLOOKUP($H124, FD_Lists!$D$78:$I$110, 5, FALSE)</f>
        <v>Number</v>
      </c>
      <c r="O124" s="14">
        <f>VLOOKUP($H124, FD_Lists!$D$78:$I$110, 6, FALSE)</f>
        <v>2</v>
      </c>
      <c r="P124" s="99">
        <f>IFERROR(ROUND(INDEX(F_Inputs!$A$2:$AE$92, MATCH(F_Inputs_Formatted!$B124&amp;F_Inputs_Formatted!$H124,F_Inputs!$AE$2:$AE$92,0),MATCH(F_Inputs_Formatted!P$4,F_Inputs!$A$2:$AE$2,0)),$O124),"-")</f>
        <v>100</v>
      </c>
      <c r="Q124" s="99">
        <f>IFERROR(ROUND(INDEX(F_Inputs!$A$2:$AE$92, MATCH(F_Inputs_Formatted!$B124&amp;F_Inputs_Formatted!$H124,F_Inputs!$AE$2:$AE$92,0),MATCH(F_Inputs_Formatted!Q$4,F_Inputs!$A$2:$AE$2,0)),$O124),"-")</f>
        <v>100</v>
      </c>
      <c r="R124" s="99">
        <f>IFERROR(ROUND(INDEX(F_Inputs!$A$2:$AE$92, MATCH(F_Inputs_Formatted!$B124&amp;F_Inputs_Formatted!$H124,F_Inputs!$AE$2:$AE$92,0),MATCH(F_Inputs_Formatted!R$4,F_Inputs!$A$2:$AE$2,0)),$O124),"-")</f>
        <v>100</v>
      </c>
      <c r="S124" s="99">
        <f>IFERROR(ROUND(INDEX(F_Inputs!$A$2:$AE$92, MATCH(F_Inputs_Formatted!$B124&amp;F_Inputs_Formatted!$H124,F_Inputs!$AE$2:$AE$92,0),MATCH(F_Inputs_Formatted!S$4,F_Inputs!$A$2:$AE$2,0)),$O124),"-")</f>
        <v>100</v>
      </c>
      <c r="T124" s="99">
        <f>IFERROR(ROUND(INDEX(F_Inputs!$A$2:$AE$92, MATCH(F_Inputs_Formatted!$B124&amp;F_Inputs_Formatted!$H124,F_Inputs!$AE$2:$AE$92,0),MATCH(F_Inputs_Formatted!T$4,F_Inputs!$A$2:$AE$2,0)),$O124),"-")</f>
        <v>100</v>
      </c>
      <c r="U124" s="99">
        <f>IFERROR(ROUND(INDEX(F_Inputs!$A$2:$AE$92, MATCH(F_Inputs_Formatted!$B124&amp;F_Inputs_Formatted!$H124,F_Inputs!$AE$2:$AE$92,0),MATCH(F_Inputs_Formatted!U$4,F_Inputs!$A$2:$AE$2,0)),$O124),"-")</f>
        <v>100</v>
      </c>
      <c r="V124" s="99">
        <f>IFERROR(ROUND(INDEX(F_Inputs!$A$2:$AE$92, MATCH(F_Inputs_Formatted!$B124&amp;F_Inputs_Formatted!$H124,F_Inputs!$AE$2:$AE$92,0),MATCH(F_Inputs_Formatted!V$4,F_Inputs!$A$2:$AE$2,0)),$O124),"-")</f>
        <v>100</v>
      </c>
      <c r="W124" s="99">
        <f>IFERROR(ROUND(INDEX(F_Inputs!$A$2:$AE$92, MATCH(F_Inputs_Formatted!$B124&amp;F_Inputs_Formatted!$H124,F_Inputs!$AE$2:$AE$92,0),MATCH(F_Inputs_Formatted!W$4,F_Inputs!$A$2:$AE$2,0)),$O124),"-")</f>
        <v>91</v>
      </c>
      <c r="X124" s="99">
        <f>IFERROR(ROUND(INDEX(F_Inputs!$A$2:$AE$92, MATCH(F_Inputs_Formatted!$B124&amp;F_Inputs_Formatted!$H124,F_Inputs!$AE$2:$AE$92,0),MATCH(F_Inputs_Formatted!X$4,F_Inputs!$A$2:$AE$2,0)),$O124),"-")</f>
        <v>72</v>
      </c>
      <c r="Y124" s="99">
        <f>IFERROR(ROUND(INDEX(F_Inputs!$A$2:$AE$92, MATCH(F_Inputs_Formatted!$B124&amp;F_Inputs_Formatted!$H124,F_Inputs!$AE$2:$AE$92,0),MATCH(F_Inputs_Formatted!Y$4,F_Inputs!$A$2:$AE$2,0)),$O124),"-")</f>
        <v>55</v>
      </c>
      <c r="Z124" s="99">
        <f>IFERROR(ROUND(INDEX(F_Inputs!$A$2:$AE$92, MATCH(F_Inputs_Formatted!$B124&amp;F_Inputs_Formatted!$H124,F_Inputs!$AE$2:$AE$92,0),MATCH(F_Inputs_Formatted!Z$4,F_Inputs!$A$2:$AE$2,0)),$O124),"-")</f>
        <v>46</v>
      </c>
      <c r="AA124" s="99">
        <f>IFERROR(ROUND(INDEX(F_Inputs!$A$2:$AE$92, MATCH(F_Inputs_Formatted!$B124&amp;F_Inputs_Formatted!$H124,F_Inputs!$AE$2:$AE$92,0),MATCH(F_Inputs_Formatted!AA$4,F_Inputs!$A$2:$AE$2,0)),$O124),"-")</f>
        <v>30</v>
      </c>
      <c r="AB124" s="99">
        <f>IFERROR(ROUND(INDEX(F_Inputs!$A$2:$AE$92, MATCH(F_Inputs_Formatted!$B124&amp;F_Inputs_Formatted!$H124,F_Inputs!$AE$2:$AE$92,0),MATCH(F_Inputs_Formatted!AB$4,F_Inputs!$A$2:$AE$2,0)),$O124),"-")</f>
        <v>3.14</v>
      </c>
      <c r="AC124" s="99">
        <f>IFERROR(ROUND(INDEX(F_Inputs!$A$2:$AE$92, MATCH(F_Inputs_Formatted!$B124&amp;F_Inputs_Formatted!$H124,F_Inputs!$AE$2:$AE$92,0),MATCH(F_Inputs_Formatted!AC$4,F_Inputs!$A$2:$AE$2,0)),$O124),"-")</f>
        <v>3.14</v>
      </c>
      <c r="AD124" s="99">
        <f>IFERROR(ROUND(INDEX(F_Inputs!$A$2:$AE$92, MATCH(F_Inputs_Formatted!$B124&amp;F_Inputs_Formatted!$H124,F_Inputs!$AE$2:$AE$92,0),MATCH(F_Inputs_Formatted!AD$4,F_Inputs!$A$2:$AE$2,0)),$O124),"-")</f>
        <v>0</v>
      </c>
      <c r="AE124" s="99">
        <f>IFERROR(ROUND(INDEX(F_Inputs!$A$2:$AE$92, MATCH(F_Inputs_Formatted!$B124&amp;F_Inputs_Formatted!$H124,F_Inputs!$AE$2:$AE$92,0),MATCH(F_Inputs_Formatted!AE$4,F_Inputs!$A$2:$AE$2,0)),$O124),"-")</f>
        <v>0</v>
      </c>
      <c r="AF124" s="99">
        <f>IFERROR(ROUND(INDEX(F_Inputs!$A$2:$AE$92, MATCH(F_Inputs_Formatted!$B124&amp;F_Inputs_Formatted!$H124,F_Inputs!$AE$2:$AE$92,0),MATCH(F_Inputs_Formatted!AF$4,F_Inputs!$A$2:$AE$2,0)),$O124),"-")</f>
        <v>0</v>
      </c>
      <c r="AG124" s="99">
        <f>IFERROR(ROUND(INDEX(F_Inputs!$A$2:$AE$92, MATCH(F_Inputs_Formatted!$B124&amp;F_Inputs_Formatted!$H124,F_Inputs!$AE$2:$AE$92,0),MATCH(F_Inputs_Formatted!AG$4,F_Inputs!$A$2:$AE$2,0)),$O124),"-")</f>
        <v>0</v>
      </c>
      <c r="AH124" s="99">
        <f>IFERROR(ROUND(INDEX(F_Inputs!$A$2:$AE$92, MATCH(F_Inputs_Formatted!$B124&amp;F_Inputs_Formatted!$H124,F_Inputs!$AE$2:$AE$92,0),MATCH(F_Inputs_Formatted!AH$4,F_Inputs!$A$2:$AE$2,0)),$O124),"-")</f>
        <v>0</v>
      </c>
    </row>
    <row r="125" spans="1:34" s="1" customFormat="1" ht="20.25" customHeight="1" x14ac:dyDescent="1.1499999999999999">
      <c r="A125" s="9"/>
      <c r="B125" s="11" t="s">
        <v>94</v>
      </c>
      <c r="C125" s="11" t="str">
        <f>_xlfn.XLOOKUP($B125,FD_Lists!$B$4:$B$25,FD_Lists!C$4:C$25)</f>
        <v>Dŵr Cymru</v>
      </c>
      <c r="D125" s="11" t="str">
        <f>_xlfn.XLOOKUP($B125,FD_Lists!$B$4:$B$25,FD_Lists!D$4:D$25)</f>
        <v>Wales</v>
      </c>
      <c r="E125" s="11" t="str">
        <f>_xlfn.XLOOKUP($B125,FD_Lists!$B$4:$B$25,FD_Lists!E$4:E$25)</f>
        <v>Company</v>
      </c>
      <c r="F125" s="11" t="str">
        <f>_xlfn.XLOOKUP($B125,FD_Lists!$B$4:$B$25,FD_Lists!F$4:F$25)</f>
        <v>WaSC</v>
      </c>
      <c r="G125" s="14" t="s">
        <v>109</v>
      </c>
      <c r="H125" s="13" t="s">
        <v>92</v>
      </c>
      <c r="I125" s="13" t="str">
        <f t="shared" si="4"/>
        <v>WSHOUT5_10_E_PR24</v>
      </c>
      <c r="J125" s="13" t="str">
        <f>VLOOKUP(H125, FD_Lists!$D$78:$I$110, 2, FALSE)</f>
        <v>Totex</v>
      </c>
      <c r="K125" s="13" t="str">
        <f>VLOOKUP(H125, FD_Lists!$D$78:$I$110, 3, FALSE)</f>
        <v>Company view (DD)</v>
      </c>
      <c r="L125" s="13" t="s">
        <v>119</v>
      </c>
      <c r="M125" s="14" t="str">
        <f>VLOOKUP($H125, FD_Lists!$D$78:$I$110, 4, FALSE)</f>
        <v>Unmonitored storm overflows adjustment</v>
      </c>
      <c r="N125" s="14" t="str">
        <f>VLOOKUP($H125, FD_Lists!$D$78:$I$110, 5, FALSE)</f>
        <v>Number</v>
      </c>
      <c r="O125" s="14">
        <f>VLOOKUP($H125, FD_Lists!$D$78:$I$110, 6, FALSE)</f>
        <v>2</v>
      </c>
      <c r="P125" s="99">
        <f>IFERROR(ROUND(INDEX(F_Inputs!$A$2:$AE$92, MATCH(F_Inputs_Formatted!$B125&amp;F_Inputs_Formatted!$H125,F_Inputs!$AE$2:$AE$92,0),MATCH(F_Inputs_Formatted!P$4,F_Inputs!$A$2:$AE$2,0)),$O125),"-")</f>
        <v>0</v>
      </c>
      <c r="Q125" s="99">
        <f>IFERROR(ROUND(INDEX(F_Inputs!$A$2:$AE$92, MATCH(F_Inputs_Formatted!$B125&amp;F_Inputs_Formatted!$H125,F_Inputs!$AE$2:$AE$92,0),MATCH(F_Inputs_Formatted!Q$4,F_Inputs!$A$2:$AE$2,0)),$O125),"-")</f>
        <v>0</v>
      </c>
      <c r="R125" s="99">
        <f>IFERROR(ROUND(INDEX(F_Inputs!$A$2:$AE$92, MATCH(F_Inputs_Formatted!$B125&amp;F_Inputs_Formatted!$H125,F_Inputs!$AE$2:$AE$92,0),MATCH(F_Inputs_Formatted!R$4,F_Inputs!$A$2:$AE$2,0)),$O125),"-")</f>
        <v>0</v>
      </c>
      <c r="S125" s="99">
        <f>IFERROR(ROUND(INDEX(F_Inputs!$A$2:$AE$92, MATCH(F_Inputs_Formatted!$B125&amp;F_Inputs_Formatted!$H125,F_Inputs!$AE$2:$AE$92,0),MATCH(F_Inputs_Formatted!S$4,F_Inputs!$A$2:$AE$2,0)),$O125),"-")</f>
        <v>0</v>
      </c>
      <c r="T125" s="99">
        <f>IFERROR(ROUND(INDEX(F_Inputs!$A$2:$AE$92, MATCH(F_Inputs_Formatted!$B125&amp;F_Inputs_Formatted!$H125,F_Inputs!$AE$2:$AE$92,0),MATCH(F_Inputs_Formatted!T$4,F_Inputs!$A$2:$AE$2,0)),$O125),"-")</f>
        <v>0</v>
      </c>
      <c r="U125" s="99">
        <f>IFERROR(ROUND(INDEX(F_Inputs!$A$2:$AE$92, MATCH(F_Inputs_Formatted!$B125&amp;F_Inputs_Formatted!$H125,F_Inputs!$AE$2:$AE$92,0),MATCH(F_Inputs_Formatted!U$4,F_Inputs!$A$2:$AE$2,0)),$O125),"-")</f>
        <v>0</v>
      </c>
      <c r="V125" s="99">
        <f>IFERROR(ROUND(INDEX(F_Inputs!$A$2:$AE$92, MATCH(F_Inputs_Formatted!$B125&amp;F_Inputs_Formatted!$H125,F_Inputs!$AE$2:$AE$92,0),MATCH(F_Inputs_Formatted!V$4,F_Inputs!$A$2:$AE$2,0)),$O125),"-")</f>
        <v>6.4</v>
      </c>
      <c r="W125" s="99">
        <f>IFERROR(ROUND(INDEX(F_Inputs!$A$2:$AE$92, MATCH(F_Inputs_Formatted!$B125&amp;F_Inputs_Formatted!$H125,F_Inputs!$AE$2:$AE$92,0),MATCH(F_Inputs_Formatted!W$4,F_Inputs!$A$2:$AE$2,0)),$O125),"-")</f>
        <v>6.4</v>
      </c>
      <c r="X125" s="99">
        <f>IFERROR(ROUND(INDEX(F_Inputs!$A$2:$AE$92, MATCH(F_Inputs_Formatted!$B125&amp;F_Inputs_Formatted!$H125,F_Inputs!$AE$2:$AE$92,0),MATCH(F_Inputs_Formatted!X$4,F_Inputs!$A$2:$AE$2,0)),$O125),"-")</f>
        <v>6.4</v>
      </c>
      <c r="Y125" s="99">
        <f>IFERROR(ROUND(INDEX(F_Inputs!$A$2:$AE$92, MATCH(F_Inputs_Formatted!$B125&amp;F_Inputs_Formatted!$H125,F_Inputs!$AE$2:$AE$92,0),MATCH(F_Inputs_Formatted!Y$4,F_Inputs!$A$2:$AE$2,0)),$O125),"-")</f>
        <v>6.4</v>
      </c>
      <c r="Z125" s="99">
        <f>IFERROR(ROUND(INDEX(F_Inputs!$A$2:$AE$92, MATCH(F_Inputs_Formatted!$B125&amp;F_Inputs_Formatted!$H125,F_Inputs!$AE$2:$AE$92,0),MATCH(F_Inputs_Formatted!Z$4,F_Inputs!$A$2:$AE$2,0)),$O125),"-")</f>
        <v>6.4</v>
      </c>
      <c r="AA125" s="99">
        <f>IFERROR(ROUND(INDEX(F_Inputs!$A$2:$AE$92, MATCH(F_Inputs_Formatted!$B125&amp;F_Inputs_Formatted!$H125,F_Inputs!$AE$2:$AE$92,0),MATCH(F_Inputs_Formatted!AA$4,F_Inputs!$A$2:$AE$2,0)),$O125),"-")</f>
        <v>6.4</v>
      </c>
      <c r="AB125" s="99">
        <f>IFERROR(ROUND(INDEX(F_Inputs!$A$2:$AE$92, MATCH(F_Inputs_Formatted!$B125&amp;F_Inputs_Formatted!$H125,F_Inputs!$AE$2:$AE$92,0),MATCH(F_Inputs_Formatted!AB$4,F_Inputs!$A$2:$AE$2,0)),$O125),"-")</f>
        <v>5.7</v>
      </c>
      <c r="AC125" s="99">
        <f>IFERROR(ROUND(INDEX(F_Inputs!$A$2:$AE$92, MATCH(F_Inputs_Formatted!$B125&amp;F_Inputs_Formatted!$H125,F_Inputs!$AE$2:$AE$92,0),MATCH(F_Inputs_Formatted!AC$4,F_Inputs!$A$2:$AE$2,0)),$O125),"-")</f>
        <v>5</v>
      </c>
      <c r="AD125" s="99">
        <f>IFERROR(ROUND(INDEX(F_Inputs!$A$2:$AE$92, MATCH(F_Inputs_Formatted!$B125&amp;F_Inputs_Formatted!$H125,F_Inputs!$AE$2:$AE$92,0),MATCH(F_Inputs_Formatted!AD$4,F_Inputs!$A$2:$AE$2,0)),$O125),"-")</f>
        <v>0</v>
      </c>
      <c r="AE125" s="99">
        <f>IFERROR(ROUND(INDEX(F_Inputs!$A$2:$AE$92, MATCH(F_Inputs_Formatted!$B125&amp;F_Inputs_Formatted!$H125,F_Inputs!$AE$2:$AE$92,0),MATCH(F_Inputs_Formatted!AE$4,F_Inputs!$A$2:$AE$2,0)),$O125),"-")</f>
        <v>0</v>
      </c>
      <c r="AF125" s="99">
        <f>IFERROR(ROUND(INDEX(F_Inputs!$A$2:$AE$92, MATCH(F_Inputs_Formatted!$B125&amp;F_Inputs_Formatted!$H125,F_Inputs!$AE$2:$AE$92,0),MATCH(F_Inputs_Formatted!AF$4,F_Inputs!$A$2:$AE$2,0)),$O125),"-")</f>
        <v>0</v>
      </c>
      <c r="AG125" s="99">
        <f>IFERROR(ROUND(INDEX(F_Inputs!$A$2:$AE$92, MATCH(F_Inputs_Formatted!$B125&amp;F_Inputs_Formatted!$H125,F_Inputs!$AE$2:$AE$92,0),MATCH(F_Inputs_Formatted!AG$4,F_Inputs!$A$2:$AE$2,0)),$O125),"-")</f>
        <v>0</v>
      </c>
      <c r="AH125" s="99">
        <f>IFERROR(ROUND(INDEX(F_Inputs!$A$2:$AE$92, MATCH(F_Inputs_Formatted!$B125&amp;F_Inputs_Formatted!$H125,F_Inputs!$AE$2:$AE$92,0),MATCH(F_Inputs_Formatted!AH$4,F_Inputs!$A$2:$AE$2,0)),$O125),"-")</f>
        <v>0</v>
      </c>
    </row>
    <row r="126" spans="1:34" s="1" customFormat="1" ht="20.25" customHeight="1" x14ac:dyDescent="1.1499999999999999">
      <c r="A126" s="9"/>
      <c r="B126" s="11" t="s">
        <v>95</v>
      </c>
      <c r="C126" s="11" t="str">
        <f>_xlfn.XLOOKUP($B126,FD_Lists!$B$4:$B$25,FD_Lists!C$4:C$25)</f>
        <v>Hafren Dyfrdwy</v>
      </c>
      <c r="D126" s="11" t="str">
        <f>_xlfn.XLOOKUP($B126,FD_Lists!$B$4:$B$25,FD_Lists!D$4:D$25)</f>
        <v>Wales</v>
      </c>
      <c r="E126" s="11" t="str">
        <f>_xlfn.XLOOKUP($B126,FD_Lists!$B$4:$B$25,FD_Lists!E$4:E$25)</f>
        <v>Company</v>
      </c>
      <c r="F126" s="11" t="str">
        <f>_xlfn.XLOOKUP($B126,FD_Lists!$B$4:$B$25,FD_Lists!F$4:F$25)</f>
        <v>WaSC</v>
      </c>
      <c r="G126" s="14" t="s">
        <v>109</v>
      </c>
      <c r="H126" s="13" t="s">
        <v>92</v>
      </c>
      <c r="I126" s="13" t="str">
        <f t="shared" si="4"/>
        <v>HDDOUT5_10_E_PR24</v>
      </c>
      <c r="J126" s="13" t="str">
        <f>VLOOKUP(H126, FD_Lists!$D$78:$I$110, 2, FALSE)</f>
        <v>Totex</v>
      </c>
      <c r="K126" s="13" t="str">
        <f>VLOOKUP(H126, FD_Lists!$D$78:$I$110, 3, FALSE)</f>
        <v>Company view (DD)</v>
      </c>
      <c r="L126" s="13" t="s">
        <v>119</v>
      </c>
      <c r="M126" s="14" t="str">
        <f>VLOOKUP($H126, FD_Lists!$D$78:$I$110, 4, FALSE)</f>
        <v>Unmonitored storm overflows adjustment</v>
      </c>
      <c r="N126" s="14" t="str">
        <f>VLOOKUP($H126, FD_Lists!$D$78:$I$110, 5, FALSE)</f>
        <v>Number</v>
      </c>
      <c r="O126" s="14">
        <f>VLOOKUP($H126, FD_Lists!$D$78:$I$110, 6, FALSE)</f>
        <v>2</v>
      </c>
      <c r="P126" s="99">
        <f>IFERROR(ROUND(INDEX(F_Inputs!$A$2:$AE$92, MATCH(F_Inputs_Formatted!$B126&amp;F_Inputs_Formatted!$H126,F_Inputs!$AE$2:$AE$92,0),MATCH(F_Inputs_Formatted!P$4,F_Inputs!$A$2:$AE$2,0)),$O126),"-")</f>
        <v>100</v>
      </c>
      <c r="Q126" s="99">
        <f>IFERROR(ROUND(INDEX(F_Inputs!$A$2:$AE$92, MATCH(F_Inputs_Formatted!$B126&amp;F_Inputs_Formatted!$H126,F_Inputs!$AE$2:$AE$92,0),MATCH(F_Inputs_Formatted!Q$4,F_Inputs!$A$2:$AE$2,0)),$O126),"-")</f>
        <v>100</v>
      </c>
      <c r="R126" s="99">
        <f>IFERROR(ROUND(INDEX(F_Inputs!$A$2:$AE$92, MATCH(F_Inputs_Formatted!$B126&amp;F_Inputs_Formatted!$H126,F_Inputs!$AE$2:$AE$92,0),MATCH(F_Inputs_Formatted!R$4,F_Inputs!$A$2:$AE$2,0)),$O126),"-")</f>
        <v>100</v>
      </c>
      <c r="S126" s="99">
        <f>IFERROR(ROUND(INDEX(F_Inputs!$A$2:$AE$92, MATCH(F_Inputs_Formatted!$B126&amp;F_Inputs_Formatted!$H126,F_Inputs!$AE$2:$AE$92,0),MATCH(F_Inputs_Formatted!S$4,F_Inputs!$A$2:$AE$2,0)),$O126),"-")</f>
        <v>100</v>
      </c>
      <c r="T126" s="99">
        <f>IFERROR(ROUND(INDEX(F_Inputs!$A$2:$AE$92, MATCH(F_Inputs_Formatted!$B126&amp;F_Inputs_Formatted!$H126,F_Inputs!$AE$2:$AE$92,0),MATCH(F_Inputs_Formatted!T$4,F_Inputs!$A$2:$AE$2,0)),$O126),"-")</f>
        <v>100</v>
      </c>
      <c r="U126" s="99">
        <f>IFERROR(ROUND(INDEX(F_Inputs!$A$2:$AE$92, MATCH(F_Inputs_Formatted!$B126&amp;F_Inputs_Formatted!$H126,F_Inputs!$AE$2:$AE$92,0),MATCH(F_Inputs_Formatted!U$4,F_Inputs!$A$2:$AE$2,0)),$O126),"-")</f>
        <v>100</v>
      </c>
      <c r="V126" s="99">
        <f>IFERROR(ROUND(INDEX(F_Inputs!$A$2:$AE$92, MATCH(F_Inputs_Formatted!$B126&amp;F_Inputs_Formatted!$H126,F_Inputs!$AE$2:$AE$92,0),MATCH(F_Inputs_Formatted!V$4,F_Inputs!$A$2:$AE$2,0)),$O126),"-")</f>
        <v>100</v>
      </c>
      <c r="W126" s="99">
        <f>IFERROR(ROUND(INDEX(F_Inputs!$A$2:$AE$92, MATCH(F_Inputs_Formatted!$B126&amp;F_Inputs_Formatted!$H126,F_Inputs!$AE$2:$AE$92,0),MATCH(F_Inputs_Formatted!W$4,F_Inputs!$A$2:$AE$2,0)),$O126),"-")</f>
        <v>100</v>
      </c>
      <c r="X126" s="99">
        <f>IFERROR(ROUND(INDEX(F_Inputs!$A$2:$AE$92, MATCH(F_Inputs_Formatted!$B126&amp;F_Inputs_Formatted!$H126,F_Inputs!$AE$2:$AE$92,0),MATCH(F_Inputs_Formatted!X$4,F_Inputs!$A$2:$AE$2,0)),$O126),"-")</f>
        <v>100</v>
      </c>
      <c r="Y126" s="99">
        <f>IFERROR(ROUND(INDEX(F_Inputs!$A$2:$AE$92, MATCH(F_Inputs_Formatted!$B126&amp;F_Inputs_Formatted!$H126,F_Inputs!$AE$2:$AE$92,0),MATCH(F_Inputs_Formatted!Y$4,F_Inputs!$A$2:$AE$2,0)),$O126),"-")</f>
        <v>14.15</v>
      </c>
      <c r="Z126" s="99">
        <f>IFERROR(ROUND(INDEX(F_Inputs!$A$2:$AE$92, MATCH(F_Inputs_Formatted!$B126&amp;F_Inputs_Formatted!$H126,F_Inputs!$AE$2:$AE$92,0),MATCH(F_Inputs_Formatted!Z$4,F_Inputs!$A$2:$AE$2,0)),$O126),"-")</f>
        <v>19.78</v>
      </c>
      <c r="AA126" s="99">
        <f>IFERROR(ROUND(INDEX(F_Inputs!$A$2:$AE$92, MATCH(F_Inputs_Formatted!$B126&amp;F_Inputs_Formatted!$H126,F_Inputs!$AE$2:$AE$92,0),MATCH(F_Inputs_Formatted!AA$4,F_Inputs!$A$2:$AE$2,0)),$O126),"-")</f>
        <v>14.46</v>
      </c>
      <c r="AB126" s="99">
        <f>IFERROR(ROUND(INDEX(F_Inputs!$A$2:$AE$92, MATCH(F_Inputs_Formatted!$B126&amp;F_Inputs_Formatted!$H126,F_Inputs!$AE$2:$AE$92,0),MATCH(F_Inputs_Formatted!AB$4,F_Inputs!$A$2:$AE$2,0)),$O126),"-")</f>
        <v>5.25</v>
      </c>
      <c r="AC126" s="99">
        <f>IFERROR(ROUND(INDEX(F_Inputs!$A$2:$AE$92, MATCH(F_Inputs_Formatted!$B126&amp;F_Inputs_Formatted!$H126,F_Inputs!$AE$2:$AE$92,0),MATCH(F_Inputs_Formatted!AC$4,F_Inputs!$A$2:$AE$2,0)),$O126),"-")</f>
        <v>0</v>
      </c>
      <c r="AD126" s="99">
        <f>IFERROR(ROUND(INDEX(F_Inputs!$A$2:$AE$92, MATCH(F_Inputs_Formatted!$B126&amp;F_Inputs_Formatted!$H126,F_Inputs!$AE$2:$AE$92,0),MATCH(F_Inputs_Formatted!AD$4,F_Inputs!$A$2:$AE$2,0)),$O126),"-")</f>
        <v>0</v>
      </c>
      <c r="AE126" s="99">
        <f>IFERROR(ROUND(INDEX(F_Inputs!$A$2:$AE$92, MATCH(F_Inputs_Formatted!$B126&amp;F_Inputs_Formatted!$H126,F_Inputs!$AE$2:$AE$92,0),MATCH(F_Inputs_Formatted!AE$4,F_Inputs!$A$2:$AE$2,0)),$O126),"-")</f>
        <v>0</v>
      </c>
      <c r="AF126" s="99">
        <f>IFERROR(ROUND(INDEX(F_Inputs!$A$2:$AE$92, MATCH(F_Inputs_Formatted!$B126&amp;F_Inputs_Formatted!$H126,F_Inputs!$AE$2:$AE$92,0),MATCH(F_Inputs_Formatted!AF$4,F_Inputs!$A$2:$AE$2,0)),$O126),"-")</f>
        <v>0</v>
      </c>
      <c r="AG126" s="99">
        <f>IFERROR(ROUND(INDEX(F_Inputs!$A$2:$AE$92, MATCH(F_Inputs_Formatted!$B126&amp;F_Inputs_Formatted!$H126,F_Inputs!$AE$2:$AE$92,0),MATCH(F_Inputs_Formatted!AG$4,F_Inputs!$A$2:$AE$2,0)),$O126),"-")</f>
        <v>0</v>
      </c>
      <c r="AH126" s="99">
        <f>IFERROR(ROUND(INDEX(F_Inputs!$A$2:$AE$92, MATCH(F_Inputs_Formatted!$B126&amp;F_Inputs_Formatted!$H126,F_Inputs!$AE$2:$AE$92,0),MATCH(F_Inputs_Formatted!AH$4,F_Inputs!$A$2:$AE$2,0)),$O126),"-")</f>
        <v>0</v>
      </c>
    </row>
    <row r="127" spans="1:34" s="1" customFormat="1" ht="20.25" customHeight="1" x14ac:dyDescent="1.1499999999999999">
      <c r="A127" s="9"/>
      <c r="B127" s="11" t="s">
        <v>96</v>
      </c>
      <c r="C127" s="11" t="str">
        <f>_xlfn.XLOOKUP($B127,FD_Lists!$B$4:$B$25,FD_Lists!C$4:C$25)</f>
        <v>Northumbrian Water</v>
      </c>
      <c r="D127" s="11" t="str">
        <f>_xlfn.XLOOKUP($B127,FD_Lists!$B$4:$B$25,FD_Lists!D$4:D$25)</f>
        <v>England</v>
      </c>
      <c r="E127" s="11" t="str">
        <f>_xlfn.XLOOKUP($B127,FD_Lists!$B$4:$B$25,FD_Lists!E$4:E$25)</f>
        <v>Company</v>
      </c>
      <c r="F127" s="11" t="str">
        <f>_xlfn.XLOOKUP($B127,FD_Lists!$B$4:$B$25,FD_Lists!F$4:F$25)</f>
        <v>WaSC</v>
      </c>
      <c r="G127" s="14" t="s">
        <v>109</v>
      </c>
      <c r="H127" s="13" t="s">
        <v>92</v>
      </c>
      <c r="I127" s="13" t="str">
        <f t="shared" si="4"/>
        <v>NESOUT5_10_E_PR24</v>
      </c>
      <c r="J127" s="13" t="str">
        <f>VLOOKUP(H127, FD_Lists!$D$78:$I$110, 2, FALSE)</f>
        <v>Totex</v>
      </c>
      <c r="K127" s="13" t="str">
        <f>VLOOKUP(H127, FD_Lists!$D$78:$I$110, 3, FALSE)</f>
        <v>Company view (DD)</v>
      </c>
      <c r="L127" s="13" t="s">
        <v>119</v>
      </c>
      <c r="M127" s="14" t="str">
        <f>VLOOKUP($H127, FD_Lists!$D$78:$I$110, 4, FALSE)</f>
        <v>Unmonitored storm overflows adjustment</v>
      </c>
      <c r="N127" s="14" t="str">
        <f>VLOOKUP($H127, FD_Lists!$D$78:$I$110, 5, FALSE)</f>
        <v>Number</v>
      </c>
      <c r="O127" s="14">
        <f>VLOOKUP($H127, FD_Lists!$D$78:$I$110, 6, FALSE)</f>
        <v>2</v>
      </c>
      <c r="P127" s="99">
        <f>IFERROR(ROUND(INDEX(F_Inputs!$A$2:$AE$92, MATCH(F_Inputs_Formatted!$B127&amp;F_Inputs_Formatted!$H127,F_Inputs!$AE$2:$AE$92,0),MATCH(F_Inputs_Formatted!P$4,F_Inputs!$A$2:$AE$2,0)),$O127),"-")</f>
        <v>100</v>
      </c>
      <c r="Q127" s="99">
        <f>IFERROR(ROUND(INDEX(F_Inputs!$A$2:$AE$92, MATCH(F_Inputs_Formatted!$B127&amp;F_Inputs_Formatted!$H127,F_Inputs!$AE$2:$AE$92,0),MATCH(F_Inputs_Formatted!Q$4,F_Inputs!$A$2:$AE$2,0)),$O127),"-")</f>
        <v>100</v>
      </c>
      <c r="R127" s="99">
        <f>IFERROR(ROUND(INDEX(F_Inputs!$A$2:$AE$92, MATCH(F_Inputs_Formatted!$B127&amp;F_Inputs_Formatted!$H127,F_Inputs!$AE$2:$AE$92,0),MATCH(F_Inputs_Formatted!R$4,F_Inputs!$A$2:$AE$2,0)),$O127),"-")</f>
        <v>100</v>
      </c>
      <c r="S127" s="99">
        <f>IFERROR(ROUND(INDEX(F_Inputs!$A$2:$AE$92, MATCH(F_Inputs_Formatted!$B127&amp;F_Inputs_Formatted!$H127,F_Inputs!$AE$2:$AE$92,0),MATCH(F_Inputs_Formatted!S$4,F_Inputs!$A$2:$AE$2,0)),$O127),"-")</f>
        <v>100</v>
      </c>
      <c r="T127" s="99">
        <f>IFERROR(ROUND(INDEX(F_Inputs!$A$2:$AE$92, MATCH(F_Inputs_Formatted!$B127&amp;F_Inputs_Formatted!$H127,F_Inputs!$AE$2:$AE$92,0),MATCH(F_Inputs_Formatted!T$4,F_Inputs!$A$2:$AE$2,0)),$O127),"-")</f>
        <v>100</v>
      </c>
      <c r="U127" s="99">
        <f>IFERROR(ROUND(INDEX(F_Inputs!$A$2:$AE$92, MATCH(F_Inputs_Formatted!$B127&amp;F_Inputs_Formatted!$H127,F_Inputs!$AE$2:$AE$92,0),MATCH(F_Inputs_Formatted!U$4,F_Inputs!$A$2:$AE$2,0)),$O127),"-")</f>
        <v>100</v>
      </c>
      <c r="V127" s="99">
        <f>IFERROR(ROUND(INDEX(F_Inputs!$A$2:$AE$92, MATCH(F_Inputs_Formatted!$B127&amp;F_Inputs_Formatted!$H127,F_Inputs!$AE$2:$AE$92,0),MATCH(F_Inputs_Formatted!V$4,F_Inputs!$A$2:$AE$2,0)),$O127),"-")</f>
        <v>6.68</v>
      </c>
      <c r="W127" s="99">
        <f>IFERROR(ROUND(INDEX(F_Inputs!$A$2:$AE$92, MATCH(F_Inputs_Formatted!$B127&amp;F_Inputs_Formatted!$H127,F_Inputs!$AE$2:$AE$92,0),MATCH(F_Inputs_Formatted!W$4,F_Inputs!$A$2:$AE$2,0)),$O127),"-")</f>
        <v>3.77</v>
      </c>
      <c r="X127" s="99">
        <f>IFERROR(ROUND(INDEX(F_Inputs!$A$2:$AE$92, MATCH(F_Inputs_Formatted!$B127&amp;F_Inputs_Formatted!$H127,F_Inputs!$AE$2:$AE$92,0),MATCH(F_Inputs_Formatted!X$4,F_Inputs!$A$2:$AE$2,0)),$O127),"-")</f>
        <v>2.25</v>
      </c>
      <c r="Y127" s="99">
        <f>IFERROR(ROUND(INDEX(F_Inputs!$A$2:$AE$92, MATCH(F_Inputs_Formatted!$B127&amp;F_Inputs_Formatted!$H127,F_Inputs!$AE$2:$AE$92,0),MATCH(F_Inputs_Formatted!Y$4,F_Inputs!$A$2:$AE$2,0)),$O127),"-")</f>
        <v>4.67</v>
      </c>
      <c r="Z127" s="99">
        <f>IFERROR(ROUND(INDEX(F_Inputs!$A$2:$AE$92, MATCH(F_Inputs_Formatted!$B127&amp;F_Inputs_Formatted!$H127,F_Inputs!$AE$2:$AE$92,0),MATCH(F_Inputs_Formatted!Z$4,F_Inputs!$A$2:$AE$2,0)),$O127),"-")</f>
        <v>11.79</v>
      </c>
      <c r="AA127" s="99">
        <f>IFERROR(ROUND(INDEX(F_Inputs!$A$2:$AE$92, MATCH(F_Inputs_Formatted!$B127&amp;F_Inputs_Formatted!$H127,F_Inputs!$AE$2:$AE$92,0),MATCH(F_Inputs_Formatted!AA$4,F_Inputs!$A$2:$AE$2,0)),$O127),"-")</f>
        <v>10.15</v>
      </c>
      <c r="AB127" s="99">
        <f>IFERROR(ROUND(INDEX(F_Inputs!$A$2:$AE$92, MATCH(F_Inputs_Formatted!$B127&amp;F_Inputs_Formatted!$H127,F_Inputs!$AE$2:$AE$92,0),MATCH(F_Inputs_Formatted!AB$4,F_Inputs!$A$2:$AE$2,0)),$O127),"-")</f>
        <v>6.42</v>
      </c>
      <c r="AC127" s="99">
        <f>IFERROR(ROUND(INDEX(F_Inputs!$A$2:$AE$92, MATCH(F_Inputs_Formatted!$B127&amp;F_Inputs_Formatted!$H127,F_Inputs!$AE$2:$AE$92,0),MATCH(F_Inputs_Formatted!AC$4,F_Inputs!$A$2:$AE$2,0)),$O127),"-")</f>
        <v>6</v>
      </c>
      <c r="AD127" s="99">
        <f>IFERROR(ROUND(INDEX(F_Inputs!$A$2:$AE$92, MATCH(F_Inputs_Formatted!$B127&amp;F_Inputs_Formatted!$H127,F_Inputs!$AE$2:$AE$92,0),MATCH(F_Inputs_Formatted!AD$4,F_Inputs!$A$2:$AE$2,0)),$O127),"-")</f>
        <v>0</v>
      </c>
      <c r="AE127" s="99">
        <f>IFERROR(ROUND(INDEX(F_Inputs!$A$2:$AE$92, MATCH(F_Inputs_Formatted!$B127&amp;F_Inputs_Formatted!$H127,F_Inputs!$AE$2:$AE$92,0),MATCH(F_Inputs_Formatted!AE$4,F_Inputs!$A$2:$AE$2,0)),$O127),"-")</f>
        <v>0</v>
      </c>
      <c r="AF127" s="99">
        <f>IFERROR(ROUND(INDEX(F_Inputs!$A$2:$AE$92, MATCH(F_Inputs_Formatted!$B127&amp;F_Inputs_Formatted!$H127,F_Inputs!$AE$2:$AE$92,0),MATCH(F_Inputs_Formatted!AF$4,F_Inputs!$A$2:$AE$2,0)),$O127),"-")</f>
        <v>0</v>
      </c>
      <c r="AG127" s="99">
        <f>IFERROR(ROUND(INDEX(F_Inputs!$A$2:$AE$92, MATCH(F_Inputs_Formatted!$B127&amp;F_Inputs_Formatted!$H127,F_Inputs!$AE$2:$AE$92,0),MATCH(F_Inputs_Formatted!AG$4,F_Inputs!$A$2:$AE$2,0)),$O127),"-")</f>
        <v>0</v>
      </c>
      <c r="AH127" s="99">
        <f>IFERROR(ROUND(INDEX(F_Inputs!$A$2:$AE$92, MATCH(F_Inputs_Formatted!$B127&amp;F_Inputs_Formatted!$H127,F_Inputs!$AE$2:$AE$92,0),MATCH(F_Inputs_Formatted!AH$4,F_Inputs!$A$2:$AE$2,0)),$O127),"-")</f>
        <v>0</v>
      </c>
    </row>
    <row r="128" spans="1:34" s="1" customFormat="1" ht="20.25" customHeight="1" x14ac:dyDescent="1.1499999999999999">
      <c r="A128" s="9"/>
      <c r="B128" s="11" t="s">
        <v>97</v>
      </c>
      <c r="C128" s="11" t="str">
        <f>_xlfn.XLOOKUP($B128,FD_Lists!$B$4:$B$25,FD_Lists!C$4:C$25)</f>
        <v>Severn Trent Water</v>
      </c>
      <c r="D128" s="11" t="str">
        <f>_xlfn.XLOOKUP($B128,FD_Lists!$B$4:$B$25,FD_Lists!D$4:D$25)</f>
        <v>England</v>
      </c>
      <c r="E128" s="11" t="str">
        <f>_xlfn.XLOOKUP($B128,FD_Lists!$B$4:$B$25,FD_Lists!E$4:E$25)</f>
        <v>Company</v>
      </c>
      <c r="F128" s="11" t="str">
        <f>_xlfn.XLOOKUP($B128,FD_Lists!$B$4:$B$25,FD_Lists!F$4:F$25)</f>
        <v>WaSC</v>
      </c>
      <c r="G128" s="14" t="s">
        <v>109</v>
      </c>
      <c r="H128" s="13" t="s">
        <v>92</v>
      </c>
      <c r="I128" s="13" t="str">
        <f t="shared" si="4"/>
        <v>SVEOUT5_10_E_PR24</v>
      </c>
      <c r="J128" s="13" t="str">
        <f>VLOOKUP(H128, FD_Lists!$D$78:$I$110, 2, FALSE)</f>
        <v>Totex</v>
      </c>
      <c r="K128" s="13" t="str">
        <f>VLOOKUP(H128, FD_Lists!$D$78:$I$110, 3, FALSE)</f>
        <v>Company view (DD)</v>
      </c>
      <c r="L128" s="13" t="s">
        <v>119</v>
      </c>
      <c r="M128" s="14" t="str">
        <f>VLOOKUP($H128, FD_Lists!$D$78:$I$110, 4, FALSE)</f>
        <v>Unmonitored storm overflows adjustment</v>
      </c>
      <c r="N128" s="14" t="str">
        <f>VLOOKUP($H128, FD_Lists!$D$78:$I$110, 5, FALSE)</f>
        <v>Number</v>
      </c>
      <c r="O128" s="14">
        <f>VLOOKUP($H128, FD_Lists!$D$78:$I$110, 6, FALSE)</f>
        <v>2</v>
      </c>
      <c r="P128" s="99">
        <f>IFERROR(ROUND(INDEX(F_Inputs!$A$2:$AE$92, MATCH(F_Inputs_Formatted!$B128&amp;F_Inputs_Formatted!$H128,F_Inputs!$AE$2:$AE$92,0),MATCH(F_Inputs_Formatted!P$4,F_Inputs!$A$2:$AE$2,0)),$O128),"-")</f>
        <v>100</v>
      </c>
      <c r="Q128" s="99">
        <f>IFERROR(ROUND(INDEX(F_Inputs!$A$2:$AE$92, MATCH(F_Inputs_Formatted!$B128&amp;F_Inputs_Formatted!$H128,F_Inputs!$AE$2:$AE$92,0),MATCH(F_Inputs_Formatted!Q$4,F_Inputs!$A$2:$AE$2,0)),$O128),"-")</f>
        <v>100</v>
      </c>
      <c r="R128" s="99">
        <f>IFERROR(ROUND(INDEX(F_Inputs!$A$2:$AE$92, MATCH(F_Inputs_Formatted!$B128&amp;F_Inputs_Formatted!$H128,F_Inputs!$AE$2:$AE$92,0),MATCH(F_Inputs_Formatted!R$4,F_Inputs!$A$2:$AE$2,0)),$O128),"-")</f>
        <v>100</v>
      </c>
      <c r="S128" s="99">
        <f>IFERROR(ROUND(INDEX(F_Inputs!$A$2:$AE$92, MATCH(F_Inputs_Formatted!$B128&amp;F_Inputs_Formatted!$H128,F_Inputs!$AE$2:$AE$92,0),MATCH(F_Inputs_Formatted!S$4,F_Inputs!$A$2:$AE$2,0)),$O128),"-")</f>
        <v>100</v>
      </c>
      <c r="T128" s="99">
        <f>IFERROR(ROUND(INDEX(F_Inputs!$A$2:$AE$92, MATCH(F_Inputs_Formatted!$B128&amp;F_Inputs_Formatted!$H128,F_Inputs!$AE$2:$AE$92,0),MATCH(F_Inputs_Formatted!T$4,F_Inputs!$A$2:$AE$2,0)),$O128),"-")</f>
        <v>100</v>
      </c>
      <c r="U128" s="99">
        <f>IFERROR(ROUND(INDEX(F_Inputs!$A$2:$AE$92, MATCH(F_Inputs_Formatted!$B128&amp;F_Inputs_Formatted!$H128,F_Inputs!$AE$2:$AE$92,0),MATCH(F_Inputs_Formatted!U$4,F_Inputs!$A$2:$AE$2,0)),$O128),"-")</f>
        <v>98.81</v>
      </c>
      <c r="V128" s="99">
        <f>IFERROR(ROUND(INDEX(F_Inputs!$A$2:$AE$92, MATCH(F_Inputs_Formatted!$B128&amp;F_Inputs_Formatted!$H128,F_Inputs!$AE$2:$AE$92,0),MATCH(F_Inputs_Formatted!V$4,F_Inputs!$A$2:$AE$2,0)),$O128),"-")</f>
        <v>98.99</v>
      </c>
      <c r="W128" s="99">
        <f>IFERROR(ROUND(INDEX(F_Inputs!$A$2:$AE$92, MATCH(F_Inputs_Formatted!$B128&amp;F_Inputs_Formatted!$H128,F_Inputs!$AE$2:$AE$92,0),MATCH(F_Inputs_Formatted!W$4,F_Inputs!$A$2:$AE$2,0)),$O128),"-")</f>
        <v>79.75</v>
      </c>
      <c r="X128" s="99">
        <f>IFERROR(ROUND(INDEX(F_Inputs!$A$2:$AE$92, MATCH(F_Inputs_Formatted!$B128&amp;F_Inputs_Formatted!$H128,F_Inputs!$AE$2:$AE$92,0),MATCH(F_Inputs_Formatted!X$4,F_Inputs!$A$2:$AE$2,0)),$O128),"-")</f>
        <v>60.58</v>
      </c>
      <c r="Y128" s="99">
        <f>IFERROR(ROUND(INDEX(F_Inputs!$A$2:$AE$92, MATCH(F_Inputs_Formatted!$B128&amp;F_Inputs_Formatted!$H128,F_Inputs!$AE$2:$AE$92,0),MATCH(F_Inputs_Formatted!Y$4,F_Inputs!$A$2:$AE$2,0)),$O128),"-")</f>
        <v>27.55</v>
      </c>
      <c r="Z128" s="99">
        <f>IFERROR(ROUND(INDEX(F_Inputs!$A$2:$AE$92, MATCH(F_Inputs_Formatted!$B128&amp;F_Inputs_Formatted!$H128,F_Inputs!$AE$2:$AE$92,0),MATCH(F_Inputs_Formatted!Z$4,F_Inputs!$A$2:$AE$2,0)),$O128),"-")</f>
        <v>17.98</v>
      </c>
      <c r="AA128" s="99">
        <f>IFERROR(ROUND(INDEX(F_Inputs!$A$2:$AE$92, MATCH(F_Inputs_Formatted!$B128&amp;F_Inputs_Formatted!$H128,F_Inputs!$AE$2:$AE$92,0),MATCH(F_Inputs_Formatted!AA$4,F_Inputs!$A$2:$AE$2,0)),$O128),"-")</f>
        <v>15.21</v>
      </c>
      <c r="AB128" s="99">
        <f>IFERROR(ROUND(INDEX(F_Inputs!$A$2:$AE$92, MATCH(F_Inputs_Formatted!$B128&amp;F_Inputs_Formatted!$H128,F_Inputs!$AE$2:$AE$92,0),MATCH(F_Inputs_Formatted!AB$4,F_Inputs!$A$2:$AE$2,0)),$O128),"-")</f>
        <v>10</v>
      </c>
      <c r="AC128" s="99">
        <f>IFERROR(ROUND(INDEX(F_Inputs!$A$2:$AE$92, MATCH(F_Inputs_Formatted!$B128&amp;F_Inputs_Formatted!$H128,F_Inputs!$AE$2:$AE$92,0),MATCH(F_Inputs_Formatted!AC$4,F_Inputs!$A$2:$AE$2,0)),$O128),"-")</f>
        <v>5</v>
      </c>
      <c r="AD128" s="99">
        <f>IFERROR(ROUND(INDEX(F_Inputs!$A$2:$AE$92, MATCH(F_Inputs_Formatted!$B128&amp;F_Inputs_Formatted!$H128,F_Inputs!$AE$2:$AE$92,0),MATCH(F_Inputs_Formatted!AD$4,F_Inputs!$A$2:$AE$2,0)),$O128),"-")</f>
        <v>0</v>
      </c>
      <c r="AE128" s="99">
        <f>IFERROR(ROUND(INDEX(F_Inputs!$A$2:$AE$92, MATCH(F_Inputs_Formatted!$B128&amp;F_Inputs_Formatted!$H128,F_Inputs!$AE$2:$AE$92,0),MATCH(F_Inputs_Formatted!AE$4,F_Inputs!$A$2:$AE$2,0)),$O128),"-")</f>
        <v>0</v>
      </c>
      <c r="AF128" s="99">
        <f>IFERROR(ROUND(INDEX(F_Inputs!$A$2:$AE$92, MATCH(F_Inputs_Formatted!$B128&amp;F_Inputs_Formatted!$H128,F_Inputs!$AE$2:$AE$92,0),MATCH(F_Inputs_Formatted!AF$4,F_Inputs!$A$2:$AE$2,0)),$O128),"-")</f>
        <v>0</v>
      </c>
      <c r="AG128" s="99">
        <f>IFERROR(ROUND(INDEX(F_Inputs!$A$2:$AE$92, MATCH(F_Inputs_Formatted!$B128&amp;F_Inputs_Formatted!$H128,F_Inputs!$AE$2:$AE$92,0),MATCH(F_Inputs_Formatted!AG$4,F_Inputs!$A$2:$AE$2,0)),$O128),"-")</f>
        <v>0</v>
      </c>
      <c r="AH128" s="99">
        <f>IFERROR(ROUND(INDEX(F_Inputs!$A$2:$AE$92, MATCH(F_Inputs_Formatted!$B128&amp;F_Inputs_Formatted!$H128,F_Inputs!$AE$2:$AE$92,0),MATCH(F_Inputs_Formatted!AH$4,F_Inputs!$A$2:$AE$2,0)),$O128),"-")</f>
        <v>0</v>
      </c>
    </row>
    <row r="129" spans="1:34" s="1" customFormat="1" ht="20.25" customHeight="1" x14ac:dyDescent="1.1499999999999999">
      <c r="A129" s="9"/>
      <c r="B129" s="11" t="s">
        <v>99</v>
      </c>
      <c r="C129" s="11" t="str">
        <f>_xlfn.XLOOKUP($B129,FD_Lists!$B$4:$B$25,FD_Lists!C$4:C$25)</f>
        <v>Southern Water</v>
      </c>
      <c r="D129" s="11" t="str">
        <f>_xlfn.XLOOKUP($B129,FD_Lists!$B$4:$B$25,FD_Lists!D$4:D$25)</f>
        <v>England</v>
      </c>
      <c r="E129" s="11" t="str">
        <f>_xlfn.XLOOKUP($B129,FD_Lists!$B$4:$B$25,FD_Lists!E$4:E$25)</f>
        <v>Company</v>
      </c>
      <c r="F129" s="11" t="str">
        <f>_xlfn.XLOOKUP($B129,FD_Lists!$B$4:$B$25,FD_Lists!F$4:F$25)</f>
        <v>WaSC</v>
      </c>
      <c r="G129" s="14" t="s">
        <v>109</v>
      </c>
      <c r="H129" s="13" t="s">
        <v>92</v>
      </c>
      <c r="I129" s="13" t="str">
        <f t="shared" si="4"/>
        <v>SRNOUT5_10_E_PR24</v>
      </c>
      <c r="J129" s="13" t="str">
        <f>VLOOKUP(H129, FD_Lists!$D$78:$I$110, 2, FALSE)</f>
        <v>Totex</v>
      </c>
      <c r="K129" s="13" t="str">
        <f>VLOOKUP(H129, FD_Lists!$D$78:$I$110, 3, FALSE)</f>
        <v>Company view (DD)</v>
      </c>
      <c r="L129" s="13" t="s">
        <v>119</v>
      </c>
      <c r="M129" s="14" t="str">
        <f>VLOOKUP($H129, FD_Lists!$D$78:$I$110, 4, FALSE)</f>
        <v>Unmonitored storm overflows adjustment</v>
      </c>
      <c r="N129" s="14" t="str">
        <f>VLOOKUP($H129, FD_Lists!$D$78:$I$110, 5, FALSE)</f>
        <v>Number</v>
      </c>
      <c r="O129" s="14">
        <f>VLOOKUP($H129, FD_Lists!$D$78:$I$110, 6, FALSE)</f>
        <v>2</v>
      </c>
      <c r="P129" s="99">
        <f>IFERROR(ROUND(INDEX(F_Inputs!$A$2:$AE$92, MATCH(F_Inputs_Formatted!$B129&amp;F_Inputs_Formatted!$H129,F_Inputs!$AE$2:$AE$92,0),MATCH(F_Inputs_Formatted!P$4,F_Inputs!$A$2:$AE$2,0)),$O129),"-")</f>
        <v>100</v>
      </c>
      <c r="Q129" s="99">
        <f>IFERROR(ROUND(INDEX(F_Inputs!$A$2:$AE$92, MATCH(F_Inputs_Formatted!$B129&amp;F_Inputs_Formatted!$H129,F_Inputs!$AE$2:$AE$92,0),MATCH(F_Inputs_Formatted!Q$4,F_Inputs!$A$2:$AE$2,0)),$O129),"-")</f>
        <v>100</v>
      </c>
      <c r="R129" s="99">
        <f>IFERROR(ROUND(INDEX(F_Inputs!$A$2:$AE$92, MATCH(F_Inputs_Formatted!$B129&amp;F_Inputs_Formatted!$H129,F_Inputs!$AE$2:$AE$92,0),MATCH(F_Inputs_Formatted!R$4,F_Inputs!$A$2:$AE$2,0)),$O129),"-")</f>
        <v>100</v>
      </c>
      <c r="S129" s="99">
        <f>IFERROR(ROUND(INDEX(F_Inputs!$A$2:$AE$92, MATCH(F_Inputs_Formatted!$B129&amp;F_Inputs_Formatted!$H129,F_Inputs!$AE$2:$AE$92,0),MATCH(F_Inputs_Formatted!S$4,F_Inputs!$A$2:$AE$2,0)),$O129),"-")</f>
        <v>100</v>
      </c>
      <c r="T129" s="99">
        <f>IFERROR(ROUND(INDEX(F_Inputs!$A$2:$AE$92, MATCH(F_Inputs_Formatted!$B129&amp;F_Inputs_Formatted!$H129,F_Inputs!$AE$2:$AE$92,0),MATCH(F_Inputs_Formatted!T$4,F_Inputs!$A$2:$AE$2,0)),$O129),"-")</f>
        <v>100</v>
      </c>
      <c r="U129" s="99">
        <f>IFERROR(ROUND(INDEX(F_Inputs!$A$2:$AE$92, MATCH(F_Inputs_Formatted!$B129&amp;F_Inputs_Formatted!$H129,F_Inputs!$AE$2:$AE$92,0),MATCH(F_Inputs_Formatted!U$4,F_Inputs!$A$2:$AE$2,0)),$O129),"-")</f>
        <v>100</v>
      </c>
      <c r="V129" s="99">
        <f>IFERROR(ROUND(INDEX(F_Inputs!$A$2:$AE$92, MATCH(F_Inputs_Formatted!$B129&amp;F_Inputs_Formatted!$H129,F_Inputs!$AE$2:$AE$92,0),MATCH(F_Inputs_Formatted!V$4,F_Inputs!$A$2:$AE$2,0)),$O129),"-")</f>
        <v>0.84</v>
      </c>
      <c r="W129" s="99">
        <f>IFERROR(ROUND(INDEX(F_Inputs!$A$2:$AE$92, MATCH(F_Inputs_Formatted!$B129&amp;F_Inputs_Formatted!$H129,F_Inputs!$AE$2:$AE$92,0),MATCH(F_Inputs_Formatted!W$4,F_Inputs!$A$2:$AE$2,0)),$O129),"-")</f>
        <v>2.09</v>
      </c>
      <c r="X129" s="99">
        <f>IFERROR(ROUND(INDEX(F_Inputs!$A$2:$AE$92, MATCH(F_Inputs_Formatted!$B129&amp;F_Inputs_Formatted!$H129,F_Inputs!$AE$2:$AE$92,0),MATCH(F_Inputs_Formatted!X$4,F_Inputs!$A$2:$AE$2,0)),$O129),"-")</f>
        <v>4.13</v>
      </c>
      <c r="Y129" s="99">
        <f>IFERROR(ROUND(INDEX(F_Inputs!$A$2:$AE$92, MATCH(F_Inputs_Formatted!$B129&amp;F_Inputs_Formatted!$H129,F_Inputs!$AE$2:$AE$92,0),MATCH(F_Inputs_Formatted!Y$4,F_Inputs!$A$2:$AE$2,0)),$O129),"-")</f>
        <v>3.81</v>
      </c>
      <c r="Z129" s="99">
        <f>IFERROR(ROUND(INDEX(F_Inputs!$A$2:$AE$92, MATCH(F_Inputs_Formatted!$B129&amp;F_Inputs_Formatted!$H129,F_Inputs!$AE$2:$AE$92,0),MATCH(F_Inputs_Formatted!Z$4,F_Inputs!$A$2:$AE$2,0)),$O129),"-")</f>
        <v>8.2200000000000006</v>
      </c>
      <c r="AA129" s="99">
        <f>IFERROR(ROUND(INDEX(F_Inputs!$A$2:$AE$92, MATCH(F_Inputs_Formatted!$B129&amp;F_Inputs_Formatted!$H129,F_Inputs!$AE$2:$AE$92,0),MATCH(F_Inputs_Formatted!AA$4,F_Inputs!$A$2:$AE$2,0)),$O129),"-")</f>
        <v>7.95</v>
      </c>
      <c r="AB129" s="99">
        <f>IFERROR(ROUND(INDEX(F_Inputs!$A$2:$AE$92, MATCH(F_Inputs_Formatted!$B129&amp;F_Inputs_Formatted!$H129,F_Inputs!$AE$2:$AE$92,0),MATCH(F_Inputs_Formatted!AB$4,F_Inputs!$A$2:$AE$2,0)),$O129),"-")</f>
        <v>7.35</v>
      </c>
      <c r="AC129" s="99">
        <f>IFERROR(ROUND(INDEX(F_Inputs!$A$2:$AE$92, MATCH(F_Inputs_Formatted!$B129&amp;F_Inputs_Formatted!$H129,F_Inputs!$AE$2:$AE$92,0),MATCH(F_Inputs_Formatted!AC$4,F_Inputs!$A$2:$AE$2,0)),$O129),"-")</f>
        <v>3</v>
      </c>
      <c r="AD129" s="99">
        <f>IFERROR(ROUND(INDEX(F_Inputs!$A$2:$AE$92, MATCH(F_Inputs_Formatted!$B129&amp;F_Inputs_Formatted!$H129,F_Inputs!$AE$2:$AE$92,0),MATCH(F_Inputs_Formatted!AD$4,F_Inputs!$A$2:$AE$2,0)),$O129),"-")</f>
        <v>3</v>
      </c>
      <c r="AE129" s="99">
        <f>IFERROR(ROUND(INDEX(F_Inputs!$A$2:$AE$92, MATCH(F_Inputs_Formatted!$B129&amp;F_Inputs_Formatted!$H129,F_Inputs!$AE$2:$AE$92,0),MATCH(F_Inputs_Formatted!AE$4,F_Inputs!$A$2:$AE$2,0)),$O129),"-")</f>
        <v>3</v>
      </c>
      <c r="AF129" s="99">
        <f>IFERROR(ROUND(INDEX(F_Inputs!$A$2:$AE$92, MATCH(F_Inputs_Formatted!$B129&amp;F_Inputs_Formatted!$H129,F_Inputs!$AE$2:$AE$92,0),MATCH(F_Inputs_Formatted!AF$4,F_Inputs!$A$2:$AE$2,0)),$O129),"-")</f>
        <v>3</v>
      </c>
      <c r="AG129" s="99">
        <f>IFERROR(ROUND(INDEX(F_Inputs!$A$2:$AE$92, MATCH(F_Inputs_Formatted!$B129&amp;F_Inputs_Formatted!$H129,F_Inputs!$AE$2:$AE$92,0),MATCH(F_Inputs_Formatted!AG$4,F_Inputs!$A$2:$AE$2,0)),$O129),"-")</f>
        <v>3</v>
      </c>
      <c r="AH129" s="99">
        <f>IFERROR(ROUND(INDEX(F_Inputs!$A$2:$AE$92, MATCH(F_Inputs_Formatted!$B129&amp;F_Inputs_Formatted!$H129,F_Inputs!$AE$2:$AE$92,0),MATCH(F_Inputs_Formatted!AH$4,F_Inputs!$A$2:$AE$2,0)),$O129),"-")</f>
        <v>3</v>
      </c>
    </row>
    <row r="130" spans="1:34" s="1" customFormat="1" ht="20.25" customHeight="1" x14ac:dyDescent="1.1499999999999999">
      <c r="A130" s="9"/>
      <c r="B130" s="11" t="s">
        <v>100</v>
      </c>
      <c r="C130" s="11" t="str">
        <f>_xlfn.XLOOKUP($B130,FD_Lists!$B$4:$B$25,FD_Lists!C$4:C$25)</f>
        <v>Thames Water</v>
      </c>
      <c r="D130" s="11" t="str">
        <f>_xlfn.XLOOKUP($B130,FD_Lists!$B$4:$B$25,FD_Lists!D$4:D$25)</f>
        <v>England</v>
      </c>
      <c r="E130" s="11" t="str">
        <f>_xlfn.XLOOKUP($B130,FD_Lists!$B$4:$B$25,FD_Lists!E$4:E$25)</f>
        <v>Company</v>
      </c>
      <c r="F130" s="11" t="str">
        <f>_xlfn.XLOOKUP($B130,FD_Lists!$B$4:$B$25,FD_Lists!F$4:F$25)</f>
        <v>WaSC</v>
      </c>
      <c r="G130" s="14" t="s">
        <v>109</v>
      </c>
      <c r="H130" s="13" t="s">
        <v>92</v>
      </c>
      <c r="I130" s="13" t="str">
        <f t="shared" si="4"/>
        <v>TMSOUT5_10_E_PR24</v>
      </c>
      <c r="J130" s="13" t="str">
        <f>VLOOKUP(H130, FD_Lists!$D$78:$I$110, 2, FALSE)</f>
        <v>Totex</v>
      </c>
      <c r="K130" s="13" t="str">
        <f>VLOOKUP(H130, FD_Lists!$D$78:$I$110, 3, FALSE)</f>
        <v>Company view (DD)</v>
      </c>
      <c r="L130" s="13" t="s">
        <v>119</v>
      </c>
      <c r="M130" s="14" t="str">
        <f>VLOOKUP($H130, FD_Lists!$D$78:$I$110, 4, FALSE)</f>
        <v>Unmonitored storm overflows adjustment</v>
      </c>
      <c r="N130" s="14" t="str">
        <f>VLOOKUP($H130, FD_Lists!$D$78:$I$110, 5, FALSE)</f>
        <v>Number</v>
      </c>
      <c r="O130" s="14">
        <f>VLOOKUP($H130, FD_Lists!$D$78:$I$110, 6, FALSE)</f>
        <v>2</v>
      </c>
      <c r="P130" s="99">
        <f>IFERROR(ROUND(INDEX(F_Inputs!$A$2:$AE$92, MATCH(F_Inputs_Formatted!$B130&amp;F_Inputs_Formatted!$H130,F_Inputs!$AE$2:$AE$92,0),MATCH(F_Inputs_Formatted!P$4,F_Inputs!$A$2:$AE$2,0)),$O130),"-")</f>
        <v>100</v>
      </c>
      <c r="Q130" s="99">
        <f>IFERROR(ROUND(INDEX(F_Inputs!$A$2:$AE$92, MATCH(F_Inputs_Formatted!$B130&amp;F_Inputs_Formatted!$H130,F_Inputs!$AE$2:$AE$92,0),MATCH(F_Inputs_Formatted!Q$4,F_Inputs!$A$2:$AE$2,0)),$O130),"-")</f>
        <v>100</v>
      </c>
      <c r="R130" s="99">
        <f>IFERROR(ROUND(INDEX(F_Inputs!$A$2:$AE$92, MATCH(F_Inputs_Formatted!$B130&amp;F_Inputs_Formatted!$H130,F_Inputs!$AE$2:$AE$92,0),MATCH(F_Inputs_Formatted!R$4,F_Inputs!$A$2:$AE$2,0)),$O130),"-")</f>
        <v>100</v>
      </c>
      <c r="S130" s="99">
        <f>IFERROR(ROUND(INDEX(F_Inputs!$A$2:$AE$92, MATCH(F_Inputs_Formatted!$B130&amp;F_Inputs_Formatted!$H130,F_Inputs!$AE$2:$AE$92,0),MATCH(F_Inputs_Formatted!S$4,F_Inputs!$A$2:$AE$2,0)),$O130),"-")</f>
        <v>100</v>
      </c>
      <c r="T130" s="99">
        <f>IFERROR(ROUND(INDEX(F_Inputs!$A$2:$AE$92, MATCH(F_Inputs_Formatted!$B130&amp;F_Inputs_Formatted!$H130,F_Inputs!$AE$2:$AE$92,0),MATCH(F_Inputs_Formatted!T$4,F_Inputs!$A$2:$AE$2,0)),$O130),"-")</f>
        <v>100</v>
      </c>
      <c r="U130" s="99">
        <f>IFERROR(ROUND(INDEX(F_Inputs!$A$2:$AE$92, MATCH(F_Inputs_Formatted!$B130&amp;F_Inputs_Formatted!$H130,F_Inputs!$AE$2:$AE$92,0),MATCH(F_Inputs_Formatted!U$4,F_Inputs!$A$2:$AE$2,0)),$O130),"-")</f>
        <v>100</v>
      </c>
      <c r="V130" s="99">
        <f>IFERROR(ROUND(INDEX(F_Inputs!$A$2:$AE$92, MATCH(F_Inputs_Formatted!$B130&amp;F_Inputs_Formatted!$H130,F_Inputs!$AE$2:$AE$92,0),MATCH(F_Inputs_Formatted!V$4,F_Inputs!$A$2:$AE$2,0)),$O130),"-")</f>
        <v>100</v>
      </c>
      <c r="W130" s="99">
        <f>IFERROR(ROUND(INDEX(F_Inputs!$A$2:$AE$92, MATCH(F_Inputs_Formatted!$B130&amp;F_Inputs_Formatted!$H130,F_Inputs!$AE$2:$AE$92,0),MATCH(F_Inputs_Formatted!W$4,F_Inputs!$A$2:$AE$2,0)),$O130),"-")</f>
        <v>100</v>
      </c>
      <c r="X130" s="99">
        <f>IFERROR(ROUND(INDEX(F_Inputs!$A$2:$AE$92, MATCH(F_Inputs_Formatted!$B130&amp;F_Inputs_Formatted!$H130,F_Inputs!$AE$2:$AE$92,0),MATCH(F_Inputs_Formatted!X$4,F_Inputs!$A$2:$AE$2,0)),$O130),"-")</f>
        <v>100</v>
      </c>
      <c r="Y130" s="99">
        <f>IFERROR(ROUND(INDEX(F_Inputs!$A$2:$AE$92, MATCH(F_Inputs_Formatted!$B130&amp;F_Inputs_Formatted!$H130,F_Inputs!$AE$2:$AE$92,0),MATCH(F_Inputs_Formatted!Y$4,F_Inputs!$A$2:$AE$2,0)),$O130),"-")</f>
        <v>28.19</v>
      </c>
      <c r="Z130" s="99">
        <f>IFERROR(ROUND(INDEX(F_Inputs!$A$2:$AE$92, MATCH(F_Inputs_Formatted!$B130&amp;F_Inputs_Formatted!$H130,F_Inputs!$AE$2:$AE$92,0),MATCH(F_Inputs_Formatted!Z$4,F_Inputs!$A$2:$AE$2,0)),$O130),"-")</f>
        <v>29.73</v>
      </c>
      <c r="AA130" s="99">
        <f>IFERROR(ROUND(INDEX(F_Inputs!$A$2:$AE$92, MATCH(F_Inputs_Formatted!$B130&amp;F_Inputs_Formatted!$H130,F_Inputs!$AE$2:$AE$92,0),MATCH(F_Inputs_Formatted!AA$4,F_Inputs!$A$2:$AE$2,0)),$O130),"-")</f>
        <v>28.99</v>
      </c>
      <c r="AB130" s="99">
        <f>IFERROR(ROUND(INDEX(F_Inputs!$A$2:$AE$92, MATCH(F_Inputs_Formatted!$B130&amp;F_Inputs_Formatted!$H130,F_Inputs!$AE$2:$AE$92,0),MATCH(F_Inputs_Formatted!AB$4,F_Inputs!$A$2:$AE$2,0)),$O130),"-")</f>
        <v>9.6999999999999993</v>
      </c>
      <c r="AC130" s="99">
        <f>IFERROR(ROUND(INDEX(F_Inputs!$A$2:$AE$92, MATCH(F_Inputs_Formatted!$B130&amp;F_Inputs_Formatted!$H130,F_Inputs!$AE$2:$AE$92,0),MATCH(F_Inputs_Formatted!AC$4,F_Inputs!$A$2:$AE$2,0)),$O130),"-")</f>
        <v>2</v>
      </c>
      <c r="AD130" s="99">
        <f>IFERROR(ROUND(INDEX(F_Inputs!$A$2:$AE$92, MATCH(F_Inputs_Formatted!$B130&amp;F_Inputs_Formatted!$H130,F_Inputs!$AE$2:$AE$92,0),MATCH(F_Inputs_Formatted!AD$4,F_Inputs!$A$2:$AE$2,0)),$O130),"-")</f>
        <v>0</v>
      </c>
      <c r="AE130" s="99">
        <f>IFERROR(ROUND(INDEX(F_Inputs!$A$2:$AE$92, MATCH(F_Inputs_Formatted!$B130&amp;F_Inputs_Formatted!$H130,F_Inputs!$AE$2:$AE$92,0),MATCH(F_Inputs_Formatted!AE$4,F_Inputs!$A$2:$AE$2,0)),$O130),"-")</f>
        <v>0</v>
      </c>
      <c r="AF130" s="99">
        <f>IFERROR(ROUND(INDEX(F_Inputs!$A$2:$AE$92, MATCH(F_Inputs_Formatted!$B130&amp;F_Inputs_Formatted!$H130,F_Inputs!$AE$2:$AE$92,0),MATCH(F_Inputs_Formatted!AF$4,F_Inputs!$A$2:$AE$2,0)),$O130),"-")</f>
        <v>0</v>
      </c>
      <c r="AG130" s="99">
        <f>IFERROR(ROUND(INDEX(F_Inputs!$A$2:$AE$92, MATCH(F_Inputs_Formatted!$B130&amp;F_Inputs_Formatted!$H130,F_Inputs!$AE$2:$AE$92,0),MATCH(F_Inputs_Formatted!AG$4,F_Inputs!$A$2:$AE$2,0)),$O130),"-")</f>
        <v>0</v>
      </c>
      <c r="AH130" s="99">
        <f>IFERROR(ROUND(INDEX(F_Inputs!$A$2:$AE$92, MATCH(F_Inputs_Formatted!$B130&amp;F_Inputs_Formatted!$H130,F_Inputs!$AE$2:$AE$92,0),MATCH(F_Inputs_Formatted!AH$4,F_Inputs!$A$2:$AE$2,0)),$O130),"-")</f>
        <v>0</v>
      </c>
    </row>
    <row r="131" spans="1:34" s="1" customFormat="1" ht="22.15" x14ac:dyDescent="1.1499999999999999">
      <c r="A131" s="16" t="s">
        <v>120</v>
      </c>
      <c r="B131" s="11" t="s">
        <v>101</v>
      </c>
      <c r="C131" s="11" t="str">
        <f>_xlfn.XLOOKUP($B131,FD_Lists!$B$4:$B$25,FD_Lists!C$4:C$25)</f>
        <v xml:space="preserve">United Utilities </v>
      </c>
      <c r="D131" s="11" t="str">
        <f>_xlfn.XLOOKUP($B131,FD_Lists!$B$4:$B$25,FD_Lists!D$4:D$25)</f>
        <v>England</v>
      </c>
      <c r="E131" s="11" t="str">
        <f>_xlfn.XLOOKUP($B131,FD_Lists!$B$4:$B$25,FD_Lists!E$4:E$25)</f>
        <v>Company</v>
      </c>
      <c r="F131" s="11" t="str">
        <f>_xlfn.XLOOKUP($B131,FD_Lists!$B$4:$B$25,FD_Lists!F$4:F$25)</f>
        <v>WaSC</v>
      </c>
      <c r="G131" s="14" t="s">
        <v>109</v>
      </c>
      <c r="H131" s="13" t="s">
        <v>92</v>
      </c>
      <c r="I131" s="13" t="str">
        <f t="shared" si="4"/>
        <v>NWTOUT5_10_E_PR24</v>
      </c>
      <c r="J131" s="13" t="str">
        <f>VLOOKUP(H131, FD_Lists!$D$78:$I$110, 2, FALSE)</f>
        <v>Totex</v>
      </c>
      <c r="K131" s="13" t="str">
        <f>VLOOKUP(H131, FD_Lists!$D$78:$I$110, 3, FALSE)</f>
        <v>Company view (DD)</v>
      </c>
      <c r="L131" s="13" t="s">
        <v>119</v>
      </c>
      <c r="M131" s="14" t="str">
        <f>VLOOKUP($H131, FD_Lists!$D$78:$I$110, 4, FALSE)</f>
        <v>Unmonitored storm overflows adjustment</v>
      </c>
      <c r="N131" s="14" t="str">
        <f>VLOOKUP($H131, FD_Lists!$D$78:$I$110, 5, FALSE)</f>
        <v>Number</v>
      </c>
      <c r="O131" s="14">
        <f>VLOOKUP($H131, FD_Lists!$D$78:$I$110, 6, FALSE)</f>
        <v>2</v>
      </c>
      <c r="P131" s="99">
        <f>IFERROR(ROUND(INDEX(F_Inputs!$A$2:$AE$92, MATCH(F_Inputs_Formatted!$B131&amp;F_Inputs_Formatted!$H131,F_Inputs!$AE$2:$AE$92,0),MATCH(F_Inputs_Formatted!P$4,F_Inputs!$A$2:$AE$2,0)),$O131),"-")</f>
        <v>0</v>
      </c>
      <c r="Q131" s="99">
        <f>IFERROR(ROUND(INDEX(F_Inputs!$A$2:$AE$92, MATCH(F_Inputs_Formatted!$B131&amp;F_Inputs_Formatted!$H131,F_Inputs!$AE$2:$AE$92,0),MATCH(F_Inputs_Formatted!Q$4,F_Inputs!$A$2:$AE$2,0)),$O131),"-")</f>
        <v>0</v>
      </c>
      <c r="R131" s="99">
        <f>IFERROR(ROUND(INDEX(F_Inputs!$A$2:$AE$92, MATCH(F_Inputs_Formatted!$B131&amp;F_Inputs_Formatted!$H131,F_Inputs!$AE$2:$AE$92,0),MATCH(F_Inputs_Formatted!R$4,F_Inputs!$A$2:$AE$2,0)),$O131),"-")</f>
        <v>0</v>
      </c>
      <c r="S131" s="99">
        <f>IFERROR(ROUND(INDEX(F_Inputs!$A$2:$AE$92, MATCH(F_Inputs_Formatted!$B131&amp;F_Inputs_Formatted!$H131,F_Inputs!$AE$2:$AE$92,0),MATCH(F_Inputs_Formatted!S$4,F_Inputs!$A$2:$AE$2,0)),$O131),"-")</f>
        <v>0</v>
      </c>
      <c r="T131" s="99">
        <f>IFERROR(ROUND(INDEX(F_Inputs!$A$2:$AE$92, MATCH(F_Inputs_Formatted!$B131&amp;F_Inputs_Formatted!$H131,F_Inputs!$AE$2:$AE$92,0),MATCH(F_Inputs_Formatted!T$4,F_Inputs!$A$2:$AE$2,0)),$O131),"-")</f>
        <v>0</v>
      </c>
      <c r="U131" s="99">
        <f>IFERROR(ROUND(INDEX(F_Inputs!$A$2:$AE$92, MATCH(F_Inputs_Formatted!$B131&amp;F_Inputs_Formatted!$H131,F_Inputs!$AE$2:$AE$92,0),MATCH(F_Inputs_Formatted!U$4,F_Inputs!$A$2:$AE$2,0)),$O131),"-")</f>
        <v>0</v>
      </c>
      <c r="V131" s="99">
        <f>IFERROR(ROUND(INDEX(F_Inputs!$A$2:$AE$92, MATCH(F_Inputs_Formatted!$B131&amp;F_Inputs_Formatted!$H131,F_Inputs!$AE$2:$AE$92,0),MATCH(F_Inputs_Formatted!V$4,F_Inputs!$A$2:$AE$2,0)),$O131),"-")</f>
        <v>0</v>
      </c>
      <c r="W131" s="99">
        <f>IFERROR(ROUND(INDEX(F_Inputs!$A$2:$AE$92, MATCH(F_Inputs_Formatted!$B131&amp;F_Inputs_Formatted!$H131,F_Inputs!$AE$2:$AE$92,0),MATCH(F_Inputs_Formatted!W$4,F_Inputs!$A$2:$AE$2,0)),$O131),"-")</f>
        <v>0</v>
      </c>
      <c r="X131" s="99">
        <f>IFERROR(ROUND(INDEX(F_Inputs!$A$2:$AE$92, MATCH(F_Inputs_Formatted!$B131&amp;F_Inputs_Formatted!$H131,F_Inputs!$AE$2:$AE$92,0),MATCH(F_Inputs_Formatted!X$4,F_Inputs!$A$2:$AE$2,0)),$O131),"-")</f>
        <v>0</v>
      </c>
      <c r="Y131" s="99">
        <f>IFERROR(ROUND(INDEX(F_Inputs!$A$2:$AE$92, MATCH(F_Inputs_Formatted!$B131&amp;F_Inputs_Formatted!$H131,F_Inputs!$AE$2:$AE$92,0),MATCH(F_Inputs_Formatted!Y$4,F_Inputs!$A$2:$AE$2,0)),$O131),"-")</f>
        <v>4.71</v>
      </c>
      <c r="Z131" s="99">
        <f>IFERROR(ROUND(INDEX(F_Inputs!$A$2:$AE$92, MATCH(F_Inputs_Formatted!$B131&amp;F_Inputs_Formatted!$H131,F_Inputs!$AE$2:$AE$92,0),MATCH(F_Inputs_Formatted!Z$4,F_Inputs!$A$2:$AE$2,0)),$O131),"-")</f>
        <v>15.77</v>
      </c>
      <c r="AA131" s="99">
        <f>IFERROR(ROUND(INDEX(F_Inputs!$A$2:$AE$92, MATCH(F_Inputs_Formatted!$B131&amp;F_Inputs_Formatted!$H131,F_Inputs!$AE$2:$AE$92,0),MATCH(F_Inputs_Formatted!AA$4,F_Inputs!$A$2:$AE$2,0)),$O131),"-")</f>
        <v>19.010000000000002</v>
      </c>
      <c r="AB131" s="99">
        <f>IFERROR(ROUND(INDEX(F_Inputs!$A$2:$AE$92, MATCH(F_Inputs_Formatted!$B131&amp;F_Inputs_Formatted!$H131,F_Inputs!$AE$2:$AE$92,0),MATCH(F_Inputs_Formatted!AB$4,F_Inputs!$A$2:$AE$2,0)),$O131),"-")</f>
        <v>7.55</v>
      </c>
      <c r="AC131" s="99">
        <f>IFERROR(ROUND(INDEX(F_Inputs!$A$2:$AE$92, MATCH(F_Inputs_Formatted!$B131&amp;F_Inputs_Formatted!$H131,F_Inputs!$AE$2:$AE$92,0),MATCH(F_Inputs_Formatted!AC$4,F_Inputs!$A$2:$AE$2,0)),$O131),"-")</f>
        <v>2.44</v>
      </c>
      <c r="AD131" s="99">
        <f>IFERROR(ROUND(INDEX(F_Inputs!$A$2:$AE$92, MATCH(F_Inputs_Formatted!$B131&amp;F_Inputs_Formatted!$H131,F_Inputs!$AE$2:$AE$92,0),MATCH(F_Inputs_Formatted!AD$4,F_Inputs!$A$2:$AE$2,0)),$O131),"-")</f>
        <v>0</v>
      </c>
      <c r="AE131" s="99">
        <f>IFERROR(ROUND(INDEX(F_Inputs!$A$2:$AE$92, MATCH(F_Inputs_Formatted!$B131&amp;F_Inputs_Formatted!$H131,F_Inputs!$AE$2:$AE$92,0),MATCH(F_Inputs_Formatted!AE$4,F_Inputs!$A$2:$AE$2,0)),$O131),"-")</f>
        <v>0</v>
      </c>
      <c r="AF131" s="99">
        <f>IFERROR(ROUND(INDEX(F_Inputs!$A$2:$AE$92, MATCH(F_Inputs_Formatted!$B131&amp;F_Inputs_Formatted!$H131,F_Inputs!$AE$2:$AE$92,0),MATCH(F_Inputs_Formatted!AF$4,F_Inputs!$A$2:$AE$2,0)),$O131),"-")</f>
        <v>0</v>
      </c>
      <c r="AG131" s="99">
        <f>IFERROR(ROUND(INDEX(F_Inputs!$A$2:$AE$92, MATCH(F_Inputs_Formatted!$B131&amp;F_Inputs_Formatted!$H131,F_Inputs!$AE$2:$AE$92,0),MATCH(F_Inputs_Formatted!AG$4,F_Inputs!$A$2:$AE$2,0)),$O131),"-")</f>
        <v>0</v>
      </c>
      <c r="AH131" s="99">
        <f>IFERROR(ROUND(INDEX(F_Inputs!$A$2:$AE$92, MATCH(F_Inputs_Formatted!$B131&amp;F_Inputs_Formatted!$H131,F_Inputs!$AE$2:$AE$92,0),MATCH(F_Inputs_Formatted!AH$4,F_Inputs!$A$2:$AE$2,0)),$O131),"-")</f>
        <v>0</v>
      </c>
    </row>
    <row r="132" spans="1:34" s="1" customFormat="1" ht="20.25" customHeight="1" x14ac:dyDescent="1.1499999999999999">
      <c r="A132" s="9"/>
      <c r="B132" s="11" t="s">
        <v>102</v>
      </c>
      <c r="C132" s="11" t="str">
        <f>_xlfn.XLOOKUP($B132,FD_Lists!$B$4:$B$25,FD_Lists!C$4:C$25)</f>
        <v>Wessex Water</v>
      </c>
      <c r="D132" s="11" t="str">
        <f>_xlfn.XLOOKUP($B132,FD_Lists!$B$4:$B$25,FD_Lists!D$4:D$25)</f>
        <v>England</v>
      </c>
      <c r="E132" s="11" t="str">
        <f>_xlfn.XLOOKUP($B132,FD_Lists!$B$4:$B$25,FD_Lists!E$4:E$25)</f>
        <v>Company</v>
      </c>
      <c r="F132" s="11" t="str">
        <f>_xlfn.XLOOKUP($B132,FD_Lists!$B$4:$B$25,FD_Lists!F$4:F$25)</f>
        <v>WaSC</v>
      </c>
      <c r="G132" s="14" t="s">
        <v>109</v>
      </c>
      <c r="H132" s="13" t="s">
        <v>92</v>
      </c>
      <c r="I132" s="13" t="str">
        <f t="shared" si="4"/>
        <v>WSXOUT5_10_E_PR24</v>
      </c>
      <c r="J132" s="13" t="str">
        <f>VLOOKUP(H132, FD_Lists!$D$78:$I$110, 2, FALSE)</f>
        <v>Totex</v>
      </c>
      <c r="K132" s="13" t="str">
        <f>VLOOKUP(H132, FD_Lists!$D$78:$I$110, 3, FALSE)</f>
        <v>Company view (DD)</v>
      </c>
      <c r="L132" s="13" t="s">
        <v>119</v>
      </c>
      <c r="M132" s="14" t="str">
        <f>VLOOKUP($H132, FD_Lists!$D$78:$I$110, 4, FALSE)</f>
        <v>Unmonitored storm overflows adjustment</v>
      </c>
      <c r="N132" s="14" t="str">
        <f>VLOOKUP($H132, FD_Lists!$D$78:$I$110, 5, FALSE)</f>
        <v>Number</v>
      </c>
      <c r="O132" s="14">
        <f>VLOOKUP($H132, FD_Lists!$D$78:$I$110, 6, FALSE)</f>
        <v>2</v>
      </c>
      <c r="P132" s="99">
        <f>IFERROR(ROUND(INDEX(F_Inputs!$A$2:$AE$92, MATCH(F_Inputs_Formatted!$B132&amp;F_Inputs_Formatted!$H132,F_Inputs!$AE$2:$AE$92,0),MATCH(F_Inputs_Formatted!P$4,F_Inputs!$A$2:$AE$2,0)),$O132),"-")</f>
        <v>100</v>
      </c>
      <c r="Q132" s="99">
        <f>IFERROR(ROUND(INDEX(F_Inputs!$A$2:$AE$92, MATCH(F_Inputs_Formatted!$B132&amp;F_Inputs_Formatted!$H132,F_Inputs!$AE$2:$AE$92,0),MATCH(F_Inputs_Formatted!Q$4,F_Inputs!$A$2:$AE$2,0)),$O132),"-")</f>
        <v>100</v>
      </c>
      <c r="R132" s="99">
        <f>IFERROR(ROUND(INDEX(F_Inputs!$A$2:$AE$92, MATCH(F_Inputs_Formatted!$B132&amp;F_Inputs_Formatted!$H132,F_Inputs!$AE$2:$AE$92,0),MATCH(F_Inputs_Formatted!R$4,F_Inputs!$A$2:$AE$2,0)),$O132),"-")</f>
        <v>100</v>
      </c>
      <c r="S132" s="99">
        <f>IFERROR(ROUND(INDEX(F_Inputs!$A$2:$AE$92, MATCH(F_Inputs_Formatted!$B132&amp;F_Inputs_Formatted!$H132,F_Inputs!$AE$2:$AE$92,0),MATCH(F_Inputs_Formatted!S$4,F_Inputs!$A$2:$AE$2,0)),$O132),"-")</f>
        <v>100</v>
      </c>
      <c r="T132" s="99">
        <f>IFERROR(ROUND(INDEX(F_Inputs!$A$2:$AE$92, MATCH(F_Inputs_Formatted!$B132&amp;F_Inputs_Formatted!$H132,F_Inputs!$AE$2:$AE$92,0),MATCH(F_Inputs_Formatted!T$4,F_Inputs!$A$2:$AE$2,0)),$O132),"-")</f>
        <v>100</v>
      </c>
      <c r="U132" s="99">
        <f>IFERROR(ROUND(INDEX(F_Inputs!$A$2:$AE$92, MATCH(F_Inputs_Formatted!$B132&amp;F_Inputs_Formatted!$H132,F_Inputs!$AE$2:$AE$92,0),MATCH(F_Inputs_Formatted!U$4,F_Inputs!$A$2:$AE$2,0)),$O132),"-")</f>
        <v>0</v>
      </c>
      <c r="V132" s="99">
        <f>IFERROR(ROUND(INDEX(F_Inputs!$A$2:$AE$92, MATCH(F_Inputs_Formatted!$B132&amp;F_Inputs_Formatted!$H132,F_Inputs!$AE$2:$AE$92,0),MATCH(F_Inputs_Formatted!V$4,F_Inputs!$A$2:$AE$2,0)),$O132),"-")</f>
        <v>0</v>
      </c>
      <c r="W132" s="99">
        <f>IFERROR(ROUND(INDEX(F_Inputs!$A$2:$AE$92, MATCH(F_Inputs_Formatted!$B132&amp;F_Inputs_Formatted!$H132,F_Inputs!$AE$2:$AE$92,0),MATCH(F_Inputs_Formatted!W$4,F_Inputs!$A$2:$AE$2,0)),$O132),"-")</f>
        <v>0</v>
      </c>
      <c r="X132" s="99">
        <f>IFERROR(ROUND(INDEX(F_Inputs!$A$2:$AE$92, MATCH(F_Inputs_Formatted!$B132&amp;F_Inputs_Formatted!$H132,F_Inputs!$AE$2:$AE$92,0),MATCH(F_Inputs_Formatted!X$4,F_Inputs!$A$2:$AE$2,0)),$O132),"-")</f>
        <v>0</v>
      </c>
      <c r="Y132" s="99">
        <f>IFERROR(ROUND(INDEX(F_Inputs!$A$2:$AE$92, MATCH(F_Inputs_Formatted!$B132&amp;F_Inputs_Formatted!$H132,F_Inputs!$AE$2:$AE$92,0),MATCH(F_Inputs_Formatted!Y$4,F_Inputs!$A$2:$AE$2,0)),$O132),"-")</f>
        <v>0</v>
      </c>
      <c r="Z132" s="99">
        <f>IFERROR(ROUND(INDEX(F_Inputs!$A$2:$AE$92, MATCH(F_Inputs_Formatted!$B132&amp;F_Inputs_Formatted!$H132,F_Inputs!$AE$2:$AE$92,0),MATCH(F_Inputs_Formatted!Z$4,F_Inputs!$A$2:$AE$2,0)),$O132),"-")</f>
        <v>0</v>
      </c>
      <c r="AA132" s="99">
        <f>IFERROR(ROUND(INDEX(F_Inputs!$A$2:$AE$92, MATCH(F_Inputs_Formatted!$B132&amp;F_Inputs_Formatted!$H132,F_Inputs!$AE$2:$AE$92,0),MATCH(F_Inputs_Formatted!AA$4,F_Inputs!$A$2:$AE$2,0)),$O132),"-")</f>
        <v>0</v>
      </c>
      <c r="AB132" s="99">
        <f>IFERROR(ROUND(INDEX(F_Inputs!$A$2:$AE$92, MATCH(F_Inputs_Formatted!$B132&amp;F_Inputs_Formatted!$H132,F_Inputs!$AE$2:$AE$92,0),MATCH(F_Inputs_Formatted!AB$4,F_Inputs!$A$2:$AE$2,0)),$O132),"-")</f>
        <v>0</v>
      </c>
      <c r="AC132" s="99">
        <f>IFERROR(ROUND(INDEX(F_Inputs!$A$2:$AE$92, MATCH(F_Inputs_Formatted!$B132&amp;F_Inputs_Formatted!$H132,F_Inputs!$AE$2:$AE$92,0),MATCH(F_Inputs_Formatted!AC$4,F_Inputs!$A$2:$AE$2,0)),$O132),"-")</f>
        <v>0</v>
      </c>
      <c r="AD132" s="99">
        <f>IFERROR(ROUND(INDEX(F_Inputs!$A$2:$AE$92, MATCH(F_Inputs_Formatted!$B132&amp;F_Inputs_Formatted!$H132,F_Inputs!$AE$2:$AE$92,0),MATCH(F_Inputs_Formatted!AD$4,F_Inputs!$A$2:$AE$2,0)),$O132),"-")</f>
        <v>0</v>
      </c>
      <c r="AE132" s="99">
        <f>IFERROR(ROUND(INDEX(F_Inputs!$A$2:$AE$92, MATCH(F_Inputs_Formatted!$B132&amp;F_Inputs_Formatted!$H132,F_Inputs!$AE$2:$AE$92,0),MATCH(F_Inputs_Formatted!AE$4,F_Inputs!$A$2:$AE$2,0)),$O132),"-")</f>
        <v>0</v>
      </c>
      <c r="AF132" s="99">
        <f>IFERROR(ROUND(INDEX(F_Inputs!$A$2:$AE$92, MATCH(F_Inputs_Formatted!$B132&amp;F_Inputs_Formatted!$H132,F_Inputs!$AE$2:$AE$92,0),MATCH(F_Inputs_Formatted!AF$4,F_Inputs!$A$2:$AE$2,0)),$O132),"-")</f>
        <v>0</v>
      </c>
      <c r="AG132" s="99">
        <f>IFERROR(ROUND(INDEX(F_Inputs!$A$2:$AE$92, MATCH(F_Inputs_Formatted!$B132&amp;F_Inputs_Formatted!$H132,F_Inputs!$AE$2:$AE$92,0),MATCH(F_Inputs_Formatted!AG$4,F_Inputs!$A$2:$AE$2,0)),$O132),"-")</f>
        <v>0</v>
      </c>
      <c r="AH132" s="99">
        <f>IFERROR(ROUND(INDEX(F_Inputs!$A$2:$AE$92, MATCH(F_Inputs_Formatted!$B132&amp;F_Inputs_Formatted!$H132,F_Inputs!$AE$2:$AE$92,0),MATCH(F_Inputs_Formatted!AH$4,F_Inputs!$A$2:$AE$2,0)),$O132),"-")</f>
        <v>0</v>
      </c>
    </row>
    <row r="133" spans="1:34" s="1" customFormat="1" ht="20.25" customHeight="1" x14ac:dyDescent="1.1499999999999999">
      <c r="A133" s="9"/>
      <c r="B133" s="11" t="s">
        <v>103</v>
      </c>
      <c r="C133" s="11" t="str">
        <f>_xlfn.XLOOKUP($B133,FD_Lists!$B$4:$B$25,FD_Lists!C$4:C$25)</f>
        <v>Yorkshire Water</v>
      </c>
      <c r="D133" s="11" t="str">
        <f>_xlfn.XLOOKUP($B133,FD_Lists!$B$4:$B$25,FD_Lists!D$4:D$25)</f>
        <v>England</v>
      </c>
      <c r="E133" s="11" t="str">
        <f>_xlfn.XLOOKUP($B133,FD_Lists!$B$4:$B$25,FD_Lists!E$4:E$25)</f>
        <v>Company</v>
      </c>
      <c r="F133" s="11" t="str">
        <f>_xlfn.XLOOKUP($B133,FD_Lists!$B$4:$B$25,FD_Lists!F$4:F$25)</f>
        <v>WaSC</v>
      </c>
      <c r="G133" s="14" t="s">
        <v>109</v>
      </c>
      <c r="H133" s="13" t="s">
        <v>92</v>
      </c>
      <c r="I133" s="13" t="str">
        <f t="shared" si="4"/>
        <v>YKYOUT5_10_E_PR24</v>
      </c>
      <c r="J133" s="13" t="str">
        <f>VLOOKUP(H133, FD_Lists!$D$78:$I$110, 2, FALSE)</f>
        <v>Totex</v>
      </c>
      <c r="K133" s="13" t="str">
        <f>VLOOKUP(H133, FD_Lists!$D$78:$I$110, 3, FALSE)</f>
        <v>Company view (DD)</v>
      </c>
      <c r="L133" s="13" t="s">
        <v>119</v>
      </c>
      <c r="M133" s="14" t="str">
        <f>VLOOKUP($H133, FD_Lists!$D$78:$I$110, 4, FALSE)</f>
        <v>Unmonitored storm overflows adjustment</v>
      </c>
      <c r="N133" s="14" t="str">
        <f>VLOOKUP($H133, FD_Lists!$D$78:$I$110, 5, FALSE)</f>
        <v>Number</v>
      </c>
      <c r="O133" s="14">
        <f>VLOOKUP($H133, FD_Lists!$D$78:$I$110, 6, FALSE)</f>
        <v>2</v>
      </c>
      <c r="P133" s="99">
        <f>IFERROR(ROUND(INDEX(F_Inputs!$A$2:$AE$92, MATCH(F_Inputs_Formatted!$B133&amp;F_Inputs_Formatted!$H133,F_Inputs!$AE$2:$AE$92,0),MATCH(F_Inputs_Formatted!P$4,F_Inputs!$A$2:$AE$2,0)),$O133),"-")</f>
        <v>100</v>
      </c>
      <c r="Q133" s="99">
        <f>IFERROR(ROUND(INDEX(F_Inputs!$A$2:$AE$92, MATCH(F_Inputs_Formatted!$B133&amp;F_Inputs_Formatted!$H133,F_Inputs!$AE$2:$AE$92,0),MATCH(F_Inputs_Formatted!Q$4,F_Inputs!$A$2:$AE$2,0)),$O133),"-")</f>
        <v>100</v>
      </c>
      <c r="R133" s="99">
        <f>IFERROR(ROUND(INDEX(F_Inputs!$A$2:$AE$92, MATCH(F_Inputs_Formatted!$B133&amp;F_Inputs_Formatted!$H133,F_Inputs!$AE$2:$AE$92,0),MATCH(F_Inputs_Formatted!R$4,F_Inputs!$A$2:$AE$2,0)),$O133),"-")</f>
        <v>100</v>
      </c>
      <c r="S133" s="99">
        <f>IFERROR(ROUND(INDEX(F_Inputs!$A$2:$AE$92, MATCH(F_Inputs_Formatted!$B133&amp;F_Inputs_Formatted!$H133,F_Inputs!$AE$2:$AE$92,0),MATCH(F_Inputs_Formatted!S$4,F_Inputs!$A$2:$AE$2,0)),$O133),"-")</f>
        <v>100</v>
      </c>
      <c r="T133" s="99">
        <f>IFERROR(ROUND(INDEX(F_Inputs!$A$2:$AE$92, MATCH(F_Inputs_Formatted!$B133&amp;F_Inputs_Formatted!$H133,F_Inputs!$AE$2:$AE$92,0),MATCH(F_Inputs_Formatted!T$4,F_Inputs!$A$2:$AE$2,0)),$O133),"-")</f>
        <v>100</v>
      </c>
      <c r="U133" s="99">
        <f>IFERROR(ROUND(INDEX(F_Inputs!$A$2:$AE$92, MATCH(F_Inputs_Formatted!$B133&amp;F_Inputs_Formatted!$H133,F_Inputs!$AE$2:$AE$92,0),MATCH(F_Inputs_Formatted!U$4,F_Inputs!$A$2:$AE$2,0)),$O133),"-")</f>
        <v>100</v>
      </c>
      <c r="V133" s="99">
        <f>IFERROR(ROUND(INDEX(F_Inputs!$A$2:$AE$92, MATCH(F_Inputs_Formatted!$B133&amp;F_Inputs_Formatted!$H133,F_Inputs!$AE$2:$AE$92,0),MATCH(F_Inputs_Formatted!V$4,F_Inputs!$A$2:$AE$2,0)),$O133),"-")</f>
        <v>100</v>
      </c>
      <c r="W133" s="99">
        <f>IFERROR(ROUND(INDEX(F_Inputs!$A$2:$AE$92, MATCH(F_Inputs_Formatted!$B133&amp;F_Inputs_Formatted!$H133,F_Inputs!$AE$2:$AE$92,0),MATCH(F_Inputs_Formatted!W$4,F_Inputs!$A$2:$AE$2,0)),$O133),"-")</f>
        <v>100</v>
      </c>
      <c r="X133" s="99">
        <f>IFERROR(ROUND(INDEX(F_Inputs!$A$2:$AE$92, MATCH(F_Inputs_Formatted!$B133&amp;F_Inputs_Formatted!$H133,F_Inputs!$AE$2:$AE$92,0),MATCH(F_Inputs_Formatted!X$4,F_Inputs!$A$2:$AE$2,0)),$O133),"-")</f>
        <v>100</v>
      </c>
      <c r="Y133" s="99">
        <f>IFERROR(ROUND(INDEX(F_Inputs!$A$2:$AE$92, MATCH(F_Inputs_Formatted!$B133&amp;F_Inputs_Formatted!$H133,F_Inputs!$AE$2:$AE$92,0),MATCH(F_Inputs_Formatted!Y$4,F_Inputs!$A$2:$AE$2,0)),$O133),"-")</f>
        <v>10.45</v>
      </c>
      <c r="Z133" s="99">
        <f>IFERROR(ROUND(INDEX(F_Inputs!$A$2:$AE$92, MATCH(F_Inputs_Formatted!$B133&amp;F_Inputs_Formatted!$H133,F_Inputs!$AE$2:$AE$92,0),MATCH(F_Inputs_Formatted!Z$4,F_Inputs!$A$2:$AE$2,0)),$O133),"-")</f>
        <v>13</v>
      </c>
      <c r="AA133" s="99">
        <f>IFERROR(ROUND(INDEX(F_Inputs!$A$2:$AE$92, MATCH(F_Inputs_Formatted!$B133&amp;F_Inputs_Formatted!$H133,F_Inputs!$AE$2:$AE$92,0),MATCH(F_Inputs_Formatted!AA$4,F_Inputs!$A$2:$AE$2,0)),$O133),"-")</f>
        <v>13.53</v>
      </c>
      <c r="AB133" s="99">
        <f>IFERROR(ROUND(INDEX(F_Inputs!$A$2:$AE$92, MATCH(F_Inputs_Formatted!$B133&amp;F_Inputs_Formatted!$H133,F_Inputs!$AE$2:$AE$92,0),MATCH(F_Inputs_Formatted!AB$4,F_Inputs!$A$2:$AE$2,0)),$O133),"-")</f>
        <v>7.41</v>
      </c>
      <c r="AC133" s="99">
        <f>IFERROR(ROUND(INDEX(F_Inputs!$A$2:$AE$92, MATCH(F_Inputs_Formatted!$B133&amp;F_Inputs_Formatted!$H133,F_Inputs!$AE$2:$AE$92,0),MATCH(F_Inputs_Formatted!AC$4,F_Inputs!$A$2:$AE$2,0)),$O133),"-")</f>
        <v>5</v>
      </c>
      <c r="AD133" s="99">
        <f>IFERROR(ROUND(INDEX(F_Inputs!$A$2:$AE$92, MATCH(F_Inputs_Formatted!$B133&amp;F_Inputs_Formatted!$H133,F_Inputs!$AE$2:$AE$92,0),MATCH(F_Inputs_Formatted!AD$4,F_Inputs!$A$2:$AE$2,0)),$O133),"-")</f>
        <v>3</v>
      </c>
      <c r="AE133" s="99">
        <f>IFERROR(ROUND(INDEX(F_Inputs!$A$2:$AE$92, MATCH(F_Inputs_Formatted!$B133&amp;F_Inputs_Formatted!$H133,F_Inputs!$AE$2:$AE$92,0),MATCH(F_Inputs_Formatted!AE$4,F_Inputs!$A$2:$AE$2,0)),$O133),"-")</f>
        <v>2.75</v>
      </c>
      <c r="AF133" s="99">
        <f>IFERROR(ROUND(INDEX(F_Inputs!$A$2:$AE$92, MATCH(F_Inputs_Formatted!$B133&amp;F_Inputs_Formatted!$H133,F_Inputs!$AE$2:$AE$92,0),MATCH(F_Inputs_Formatted!AF$4,F_Inputs!$A$2:$AE$2,0)),$O133),"-")</f>
        <v>2.5</v>
      </c>
      <c r="AG133" s="99">
        <f>IFERROR(ROUND(INDEX(F_Inputs!$A$2:$AE$92, MATCH(F_Inputs_Formatted!$B133&amp;F_Inputs_Formatted!$H133,F_Inputs!$AE$2:$AE$92,0),MATCH(F_Inputs_Formatted!AG$4,F_Inputs!$A$2:$AE$2,0)),$O133),"-")</f>
        <v>2.25</v>
      </c>
      <c r="AH133" s="99">
        <f>IFERROR(ROUND(INDEX(F_Inputs!$A$2:$AE$92, MATCH(F_Inputs_Formatted!$B133&amp;F_Inputs_Formatted!$H133,F_Inputs!$AE$2:$AE$92,0),MATCH(F_Inputs_Formatted!AH$4,F_Inputs!$A$2:$AE$2,0)),$O133),"-")</f>
        <v>2</v>
      </c>
    </row>
    <row r="134" spans="1:34" s="1" customFormat="1" ht="20.25" customHeight="1" x14ac:dyDescent="1.1499999999999999">
      <c r="A134" s="9"/>
      <c r="B134" s="11" t="s">
        <v>121</v>
      </c>
      <c r="C134" s="11" t="str">
        <f>_xlfn.XLOOKUP($B134,FD_Lists!$B$4:$B$25,FD_Lists!C$4:C$25)</f>
        <v>Affinity Water</v>
      </c>
      <c r="D134" s="11" t="str">
        <f>_xlfn.XLOOKUP($B134,FD_Lists!$B$4:$B$25,FD_Lists!D$4:D$25)</f>
        <v>England</v>
      </c>
      <c r="E134" s="11" t="str">
        <f>_xlfn.XLOOKUP($B134,FD_Lists!$B$4:$B$25,FD_Lists!E$4:E$25)</f>
        <v>Company</v>
      </c>
      <c r="F134" s="11" t="str">
        <f>_xlfn.XLOOKUP($B134,FD_Lists!$B$4:$B$25,FD_Lists!F$4:F$25)</f>
        <v>WoC</v>
      </c>
      <c r="G134" s="14" t="s">
        <v>109</v>
      </c>
      <c r="H134" s="13" t="s">
        <v>92</v>
      </c>
      <c r="I134" s="13" t="str">
        <f t="shared" si="4"/>
        <v>AFWOUT5_10_E_PR24</v>
      </c>
      <c r="J134" s="13" t="str">
        <f>VLOOKUP(H134, FD_Lists!$D$78:$I$110, 2, FALSE)</f>
        <v>Totex</v>
      </c>
      <c r="K134" s="13" t="str">
        <f>VLOOKUP(H134, FD_Lists!$D$78:$I$110, 3, FALSE)</f>
        <v>Company view (DD)</v>
      </c>
      <c r="L134" s="13" t="s">
        <v>119</v>
      </c>
      <c r="M134" s="14" t="str">
        <f>VLOOKUP($H134, FD_Lists!$D$78:$I$110, 4, FALSE)</f>
        <v>Unmonitored storm overflows adjustment</v>
      </c>
      <c r="N134" s="14" t="str">
        <f>VLOOKUP($H134, FD_Lists!$D$78:$I$110, 5, FALSE)</f>
        <v>Number</v>
      </c>
      <c r="O134" s="14">
        <f>VLOOKUP($H134, FD_Lists!$D$78:$I$110, 6, FALSE)</f>
        <v>2</v>
      </c>
      <c r="P134" s="99" t="str">
        <f>IFERROR(ROUND(INDEX(F_Inputs!$A$2:$AE$92, MATCH(F_Inputs_Formatted!$B134&amp;F_Inputs_Formatted!$H134,F_Inputs!$AE$2:$AE$92,0),MATCH(F_Inputs_Formatted!P$4,F_Inputs!$A$2:$AE$2,0)),$O134),"-")</f>
        <v>-</v>
      </c>
      <c r="Q134" s="99" t="str">
        <f>IFERROR(ROUND(INDEX(F_Inputs!$A$2:$AE$92, MATCH(F_Inputs_Formatted!$B134&amp;F_Inputs_Formatted!$H134,F_Inputs!$AE$2:$AE$92,0),MATCH(F_Inputs_Formatted!Q$4,F_Inputs!$A$2:$AE$2,0)),$O134),"-")</f>
        <v>-</v>
      </c>
      <c r="R134" s="99" t="str">
        <f>IFERROR(ROUND(INDEX(F_Inputs!$A$2:$AE$92, MATCH(F_Inputs_Formatted!$B134&amp;F_Inputs_Formatted!$H134,F_Inputs!$AE$2:$AE$92,0),MATCH(F_Inputs_Formatted!R$4,F_Inputs!$A$2:$AE$2,0)),$O134),"-")</f>
        <v>-</v>
      </c>
      <c r="S134" s="99" t="str">
        <f>IFERROR(ROUND(INDEX(F_Inputs!$A$2:$AE$92, MATCH(F_Inputs_Formatted!$B134&amp;F_Inputs_Formatted!$H134,F_Inputs!$AE$2:$AE$92,0),MATCH(F_Inputs_Formatted!S$4,F_Inputs!$A$2:$AE$2,0)),$O134),"-")</f>
        <v>-</v>
      </c>
      <c r="T134" s="99" t="str">
        <f>IFERROR(ROUND(INDEX(F_Inputs!$A$2:$AE$92, MATCH(F_Inputs_Formatted!$B134&amp;F_Inputs_Formatted!$H134,F_Inputs!$AE$2:$AE$92,0),MATCH(F_Inputs_Formatted!T$4,F_Inputs!$A$2:$AE$2,0)),$O134),"-")</f>
        <v>-</v>
      </c>
      <c r="U134" s="99" t="str">
        <f>IFERROR(ROUND(INDEX(F_Inputs!$A$2:$AE$92, MATCH(F_Inputs_Formatted!$B134&amp;F_Inputs_Formatted!$H134,F_Inputs!$AE$2:$AE$92,0),MATCH(F_Inputs_Formatted!U$4,F_Inputs!$A$2:$AE$2,0)),$O134),"-")</f>
        <v>-</v>
      </c>
      <c r="V134" s="99" t="str">
        <f>IFERROR(ROUND(INDEX(F_Inputs!$A$2:$AE$92, MATCH(F_Inputs_Formatted!$B134&amp;F_Inputs_Formatted!$H134,F_Inputs!$AE$2:$AE$92,0),MATCH(F_Inputs_Formatted!V$4,F_Inputs!$A$2:$AE$2,0)),$O134),"-")</f>
        <v>-</v>
      </c>
      <c r="W134" s="99" t="str">
        <f>IFERROR(ROUND(INDEX(F_Inputs!$A$2:$AE$92, MATCH(F_Inputs_Formatted!$B134&amp;F_Inputs_Formatted!$H134,F_Inputs!$AE$2:$AE$92,0),MATCH(F_Inputs_Formatted!W$4,F_Inputs!$A$2:$AE$2,0)),$O134),"-")</f>
        <v>-</v>
      </c>
      <c r="X134" s="99" t="str">
        <f>IFERROR(ROUND(INDEX(F_Inputs!$A$2:$AE$92, MATCH(F_Inputs_Formatted!$B134&amp;F_Inputs_Formatted!$H134,F_Inputs!$AE$2:$AE$92,0),MATCH(F_Inputs_Formatted!X$4,F_Inputs!$A$2:$AE$2,0)),$O134),"-")</f>
        <v>-</v>
      </c>
      <c r="Y134" s="99" t="str">
        <f>IFERROR(ROUND(INDEX(F_Inputs!$A$2:$AE$92, MATCH(F_Inputs_Formatted!$B134&amp;F_Inputs_Formatted!$H134,F_Inputs!$AE$2:$AE$92,0),MATCH(F_Inputs_Formatted!Y$4,F_Inputs!$A$2:$AE$2,0)),$O134),"-")</f>
        <v>-</v>
      </c>
      <c r="Z134" s="99" t="str">
        <f>IFERROR(ROUND(INDEX(F_Inputs!$A$2:$AE$92, MATCH(F_Inputs_Formatted!$B134&amp;F_Inputs_Formatted!$H134,F_Inputs!$AE$2:$AE$92,0),MATCH(F_Inputs_Formatted!Z$4,F_Inputs!$A$2:$AE$2,0)),$O134),"-")</f>
        <v>-</v>
      </c>
      <c r="AA134" s="99" t="str">
        <f>IFERROR(ROUND(INDEX(F_Inputs!$A$2:$AE$92, MATCH(F_Inputs_Formatted!$B134&amp;F_Inputs_Formatted!$H134,F_Inputs!$AE$2:$AE$92,0),MATCH(F_Inputs_Formatted!AA$4,F_Inputs!$A$2:$AE$2,0)),$O134),"-")</f>
        <v>-</v>
      </c>
      <c r="AB134" s="99" t="str">
        <f>IFERROR(ROUND(INDEX(F_Inputs!$A$2:$AE$92, MATCH(F_Inputs_Formatted!$B134&amp;F_Inputs_Formatted!$H134,F_Inputs!$AE$2:$AE$92,0),MATCH(F_Inputs_Formatted!AB$4,F_Inputs!$A$2:$AE$2,0)),$O134),"-")</f>
        <v>-</v>
      </c>
      <c r="AC134" s="99" t="str">
        <f>IFERROR(ROUND(INDEX(F_Inputs!$A$2:$AE$92, MATCH(F_Inputs_Formatted!$B134&amp;F_Inputs_Formatted!$H134,F_Inputs!$AE$2:$AE$92,0),MATCH(F_Inputs_Formatted!AC$4,F_Inputs!$A$2:$AE$2,0)),$O134),"-")</f>
        <v>-</v>
      </c>
      <c r="AD134" s="99" t="str">
        <f>IFERROR(ROUND(INDEX(F_Inputs!$A$2:$AE$92, MATCH(F_Inputs_Formatted!$B134&amp;F_Inputs_Formatted!$H134,F_Inputs!$AE$2:$AE$92,0),MATCH(F_Inputs_Formatted!AD$4,F_Inputs!$A$2:$AE$2,0)),$O134),"-")</f>
        <v>-</v>
      </c>
      <c r="AE134" s="99" t="str">
        <f>IFERROR(ROUND(INDEX(F_Inputs!$A$2:$AE$92, MATCH(F_Inputs_Formatted!$B134&amp;F_Inputs_Formatted!$H134,F_Inputs!$AE$2:$AE$92,0),MATCH(F_Inputs_Formatted!AE$4,F_Inputs!$A$2:$AE$2,0)),$O134),"-")</f>
        <v>-</v>
      </c>
      <c r="AF134" s="99" t="str">
        <f>IFERROR(ROUND(INDEX(F_Inputs!$A$2:$AE$92, MATCH(F_Inputs_Formatted!$B134&amp;F_Inputs_Formatted!$H134,F_Inputs!$AE$2:$AE$92,0),MATCH(F_Inputs_Formatted!AF$4,F_Inputs!$A$2:$AE$2,0)),$O134),"-")</f>
        <v>-</v>
      </c>
      <c r="AG134" s="99" t="str">
        <f>IFERROR(ROUND(INDEX(F_Inputs!$A$2:$AE$92, MATCH(F_Inputs_Formatted!$B134&amp;F_Inputs_Formatted!$H134,F_Inputs!$AE$2:$AE$92,0),MATCH(F_Inputs_Formatted!AG$4,F_Inputs!$A$2:$AE$2,0)),$O134),"-")</f>
        <v>-</v>
      </c>
      <c r="AH134" s="99" t="str">
        <f>IFERROR(ROUND(INDEX(F_Inputs!$A$2:$AE$92, MATCH(F_Inputs_Formatted!$B134&amp;F_Inputs_Formatted!$H134,F_Inputs!$AE$2:$AE$92,0),MATCH(F_Inputs_Formatted!AH$4,F_Inputs!$A$2:$AE$2,0)),$O134),"-")</f>
        <v>-</v>
      </c>
    </row>
    <row r="135" spans="1:34" s="1" customFormat="1" ht="20.25" customHeight="1" x14ac:dyDescent="1.1499999999999999">
      <c r="A135" s="9"/>
      <c r="B135" s="11" t="s">
        <v>122</v>
      </c>
      <c r="C135" s="11" t="str">
        <f>_xlfn.XLOOKUP($B135,FD_Lists!$B$4:$B$25,FD_Lists!C$4:C$25)</f>
        <v>Portsmouth Water</v>
      </c>
      <c r="D135" s="11" t="str">
        <f>_xlfn.XLOOKUP($B135,FD_Lists!$B$4:$B$25,FD_Lists!D$4:D$25)</f>
        <v>England</v>
      </c>
      <c r="E135" s="11" t="str">
        <f>_xlfn.XLOOKUP($B135,FD_Lists!$B$4:$B$25,FD_Lists!E$4:E$25)</f>
        <v>Company</v>
      </c>
      <c r="F135" s="11" t="str">
        <f>_xlfn.XLOOKUP($B135,FD_Lists!$B$4:$B$25,FD_Lists!F$4:F$25)</f>
        <v>WoC</v>
      </c>
      <c r="G135" s="14" t="s">
        <v>109</v>
      </c>
      <c r="H135" s="13" t="s">
        <v>92</v>
      </c>
      <c r="I135" s="13" t="str">
        <f t="shared" si="4"/>
        <v>PRTOUT5_10_E_PR24</v>
      </c>
      <c r="J135" s="13" t="str">
        <f>VLOOKUP(H135, FD_Lists!$D$78:$I$110, 2, FALSE)</f>
        <v>Totex</v>
      </c>
      <c r="K135" s="13" t="str">
        <f>VLOOKUP(H135, FD_Lists!$D$78:$I$110, 3, FALSE)</f>
        <v>Company view (DD)</v>
      </c>
      <c r="L135" s="13" t="s">
        <v>119</v>
      </c>
      <c r="M135" s="14" t="str">
        <f>VLOOKUP($H135, FD_Lists!$D$78:$I$110, 4, FALSE)</f>
        <v>Unmonitored storm overflows adjustment</v>
      </c>
      <c r="N135" s="14" t="str">
        <f>VLOOKUP($H135, FD_Lists!$D$78:$I$110, 5, FALSE)</f>
        <v>Number</v>
      </c>
      <c r="O135" s="14">
        <f>VLOOKUP($H135, FD_Lists!$D$78:$I$110, 6, FALSE)</f>
        <v>2</v>
      </c>
      <c r="P135" s="99" t="str">
        <f>IFERROR(ROUND(INDEX(F_Inputs!$A$2:$AE$92, MATCH(F_Inputs_Formatted!$B135&amp;F_Inputs_Formatted!$H135,F_Inputs!$AE$2:$AE$92,0),MATCH(F_Inputs_Formatted!P$4,F_Inputs!$A$2:$AE$2,0)),$O135),"-")</f>
        <v>-</v>
      </c>
      <c r="Q135" s="99" t="str">
        <f>IFERROR(ROUND(INDEX(F_Inputs!$A$2:$AE$92, MATCH(F_Inputs_Formatted!$B135&amp;F_Inputs_Formatted!$H135,F_Inputs!$AE$2:$AE$92,0),MATCH(F_Inputs_Formatted!Q$4,F_Inputs!$A$2:$AE$2,0)),$O135),"-")</f>
        <v>-</v>
      </c>
      <c r="R135" s="99" t="str">
        <f>IFERROR(ROUND(INDEX(F_Inputs!$A$2:$AE$92, MATCH(F_Inputs_Formatted!$B135&amp;F_Inputs_Formatted!$H135,F_Inputs!$AE$2:$AE$92,0),MATCH(F_Inputs_Formatted!R$4,F_Inputs!$A$2:$AE$2,0)),$O135),"-")</f>
        <v>-</v>
      </c>
      <c r="S135" s="99" t="str">
        <f>IFERROR(ROUND(INDEX(F_Inputs!$A$2:$AE$92, MATCH(F_Inputs_Formatted!$B135&amp;F_Inputs_Formatted!$H135,F_Inputs!$AE$2:$AE$92,0),MATCH(F_Inputs_Formatted!S$4,F_Inputs!$A$2:$AE$2,0)),$O135),"-")</f>
        <v>-</v>
      </c>
      <c r="T135" s="99" t="str">
        <f>IFERROR(ROUND(INDEX(F_Inputs!$A$2:$AE$92, MATCH(F_Inputs_Formatted!$B135&amp;F_Inputs_Formatted!$H135,F_Inputs!$AE$2:$AE$92,0),MATCH(F_Inputs_Formatted!T$4,F_Inputs!$A$2:$AE$2,0)),$O135),"-")</f>
        <v>-</v>
      </c>
      <c r="U135" s="99" t="str">
        <f>IFERROR(ROUND(INDEX(F_Inputs!$A$2:$AE$92, MATCH(F_Inputs_Formatted!$B135&amp;F_Inputs_Formatted!$H135,F_Inputs!$AE$2:$AE$92,0),MATCH(F_Inputs_Formatted!U$4,F_Inputs!$A$2:$AE$2,0)),$O135),"-")</f>
        <v>-</v>
      </c>
      <c r="V135" s="99" t="str">
        <f>IFERROR(ROUND(INDEX(F_Inputs!$A$2:$AE$92, MATCH(F_Inputs_Formatted!$B135&amp;F_Inputs_Formatted!$H135,F_Inputs!$AE$2:$AE$92,0),MATCH(F_Inputs_Formatted!V$4,F_Inputs!$A$2:$AE$2,0)),$O135),"-")</f>
        <v>-</v>
      </c>
      <c r="W135" s="99" t="str">
        <f>IFERROR(ROUND(INDEX(F_Inputs!$A$2:$AE$92, MATCH(F_Inputs_Formatted!$B135&amp;F_Inputs_Formatted!$H135,F_Inputs!$AE$2:$AE$92,0),MATCH(F_Inputs_Formatted!W$4,F_Inputs!$A$2:$AE$2,0)),$O135),"-")</f>
        <v>-</v>
      </c>
      <c r="X135" s="99" t="str">
        <f>IFERROR(ROUND(INDEX(F_Inputs!$A$2:$AE$92, MATCH(F_Inputs_Formatted!$B135&amp;F_Inputs_Formatted!$H135,F_Inputs!$AE$2:$AE$92,0),MATCH(F_Inputs_Formatted!X$4,F_Inputs!$A$2:$AE$2,0)),$O135),"-")</f>
        <v>-</v>
      </c>
      <c r="Y135" s="99" t="str">
        <f>IFERROR(ROUND(INDEX(F_Inputs!$A$2:$AE$92, MATCH(F_Inputs_Formatted!$B135&amp;F_Inputs_Formatted!$H135,F_Inputs!$AE$2:$AE$92,0),MATCH(F_Inputs_Formatted!Y$4,F_Inputs!$A$2:$AE$2,0)),$O135),"-")</f>
        <v>-</v>
      </c>
      <c r="Z135" s="99" t="str">
        <f>IFERROR(ROUND(INDEX(F_Inputs!$A$2:$AE$92, MATCH(F_Inputs_Formatted!$B135&amp;F_Inputs_Formatted!$H135,F_Inputs!$AE$2:$AE$92,0),MATCH(F_Inputs_Formatted!Z$4,F_Inputs!$A$2:$AE$2,0)),$O135),"-")</f>
        <v>-</v>
      </c>
      <c r="AA135" s="99" t="str">
        <f>IFERROR(ROUND(INDEX(F_Inputs!$A$2:$AE$92, MATCH(F_Inputs_Formatted!$B135&amp;F_Inputs_Formatted!$H135,F_Inputs!$AE$2:$AE$92,0),MATCH(F_Inputs_Formatted!AA$4,F_Inputs!$A$2:$AE$2,0)),$O135),"-")</f>
        <v>-</v>
      </c>
      <c r="AB135" s="99" t="str">
        <f>IFERROR(ROUND(INDEX(F_Inputs!$A$2:$AE$92, MATCH(F_Inputs_Formatted!$B135&amp;F_Inputs_Formatted!$H135,F_Inputs!$AE$2:$AE$92,0),MATCH(F_Inputs_Formatted!AB$4,F_Inputs!$A$2:$AE$2,0)),$O135),"-")</f>
        <v>-</v>
      </c>
      <c r="AC135" s="99" t="str">
        <f>IFERROR(ROUND(INDEX(F_Inputs!$A$2:$AE$92, MATCH(F_Inputs_Formatted!$B135&amp;F_Inputs_Formatted!$H135,F_Inputs!$AE$2:$AE$92,0),MATCH(F_Inputs_Formatted!AC$4,F_Inputs!$A$2:$AE$2,0)),$O135),"-")</f>
        <v>-</v>
      </c>
      <c r="AD135" s="99" t="str">
        <f>IFERROR(ROUND(INDEX(F_Inputs!$A$2:$AE$92, MATCH(F_Inputs_Formatted!$B135&amp;F_Inputs_Formatted!$H135,F_Inputs!$AE$2:$AE$92,0),MATCH(F_Inputs_Formatted!AD$4,F_Inputs!$A$2:$AE$2,0)),$O135),"-")</f>
        <v>-</v>
      </c>
      <c r="AE135" s="99" t="str">
        <f>IFERROR(ROUND(INDEX(F_Inputs!$A$2:$AE$92, MATCH(F_Inputs_Formatted!$B135&amp;F_Inputs_Formatted!$H135,F_Inputs!$AE$2:$AE$92,0),MATCH(F_Inputs_Formatted!AE$4,F_Inputs!$A$2:$AE$2,0)),$O135),"-")</f>
        <v>-</v>
      </c>
      <c r="AF135" s="99" t="str">
        <f>IFERROR(ROUND(INDEX(F_Inputs!$A$2:$AE$92, MATCH(F_Inputs_Formatted!$B135&amp;F_Inputs_Formatted!$H135,F_Inputs!$AE$2:$AE$92,0),MATCH(F_Inputs_Formatted!AF$4,F_Inputs!$A$2:$AE$2,0)),$O135),"-")</f>
        <v>-</v>
      </c>
      <c r="AG135" s="99" t="str">
        <f>IFERROR(ROUND(INDEX(F_Inputs!$A$2:$AE$92, MATCH(F_Inputs_Formatted!$B135&amp;F_Inputs_Formatted!$H135,F_Inputs!$AE$2:$AE$92,0),MATCH(F_Inputs_Formatted!AG$4,F_Inputs!$A$2:$AE$2,0)),$O135),"-")</f>
        <v>-</v>
      </c>
      <c r="AH135" s="99" t="str">
        <f>IFERROR(ROUND(INDEX(F_Inputs!$A$2:$AE$92, MATCH(F_Inputs_Formatted!$B135&amp;F_Inputs_Formatted!$H135,F_Inputs!$AE$2:$AE$92,0),MATCH(F_Inputs_Formatted!AH$4,F_Inputs!$A$2:$AE$2,0)),$O135),"-")</f>
        <v>-</v>
      </c>
    </row>
    <row r="136" spans="1:34" s="1" customFormat="1" ht="20.25" customHeight="1" x14ac:dyDescent="1.1499999999999999">
      <c r="A136" s="9"/>
      <c r="B136" s="11" t="s">
        <v>123</v>
      </c>
      <c r="C136" s="11" t="str">
        <f>_xlfn.XLOOKUP($B136,FD_Lists!$B$4:$B$25,FD_Lists!C$4:C$25)</f>
        <v>South East Water</v>
      </c>
      <c r="D136" s="11" t="str">
        <f>_xlfn.XLOOKUP($B136,FD_Lists!$B$4:$B$25,FD_Lists!D$4:D$25)</f>
        <v>England</v>
      </c>
      <c r="E136" s="11" t="str">
        <f>_xlfn.XLOOKUP($B136,FD_Lists!$B$4:$B$25,FD_Lists!E$4:E$25)</f>
        <v>Company</v>
      </c>
      <c r="F136" s="11" t="str">
        <f>_xlfn.XLOOKUP($B136,FD_Lists!$B$4:$B$25,FD_Lists!F$4:F$25)</f>
        <v>WoC</v>
      </c>
      <c r="G136" s="14" t="s">
        <v>109</v>
      </c>
      <c r="H136" s="13" t="s">
        <v>92</v>
      </c>
      <c r="I136" s="13" t="str">
        <f t="shared" si="4"/>
        <v>SEWOUT5_10_E_PR24</v>
      </c>
      <c r="J136" s="13" t="str">
        <f>VLOOKUP(H136, FD_Lists!$D$78:$I$110, 2, FALSE)</f>
        <v>Totex</v>
      </c>
      <c r="K136" s="13" t="str">
        <f>VLOOKUP(H136, FD_Lists!$D$78:$I$110, 3, FALSE)</f>
        <v>Company view (DD)</v>
      </c>
      <c r="L136" s="13" t="s">
        <v>119</v>
      </c>
      <c r="M136" s="14" t="str">
        <f>VLOOKUP($H136, FD_Lists!$D$78:$I$110, 4, FALSE)</f>
        <v>Unmonitored storm overflows adjustment</v>
      </c>
      <c r="N136" s="14" t="str">
        <f>VLOOKUP($H136, FD_Lists!$D$78:$I$110, 5, FALSE)</f>
        <v>Number</v>
      </c>
      <c r="O136" s="14">
        <f>VLOOKUP($H136, FD_Lists!$D$78:$I$110, 6, FALSE)</f>
        <v>2</v>
      </c>
      <c r="P136" s="99" t="str">
        <f>IFERROR(ROUND(INDEX(F_Inputs!$A$2:$AE$92, MATCH(F_Inputs_Formatted!$B136&amp;F_Inputs_Formatted!$H136,F_Inputs!$AE$2:$AE$92,0),MATCH(F_Inputs_Formatted!P$4,F_Inputs!$A$2:$AE$2,0)),$O136),"-")</f>
        <v>-</v>
      </c>
      <c r="Q136" s="99" t="str">
        <f>IFERROR(ROUND(INDEX(F_Inputs!$A$2:$AE$92, MATCH(F_Inputs_Formatted!$B136&amp;F_Inputs_Formatted!$H136,F_Inputs!$AE$2:$AE$92,0),MATCH(F_Inputs_Formatted!Q$4,F_Inputs!$A$2:$AE$2,0)),$O136),"-")</f>
        <v>-</v>
      </c>
      <c r="R136" s="99" t="str">
        <f>IFERROR(ROUND(INDEX(F_Inputs!$A$2:$AE$92, MATCH(F_Inputs_Formatted!$B136&amp;F_Inputs_Formatted!$H136,F_Inputs!$AE$2:$AE$92,0),MATCH(F_Inputs_Formatted!R$4,F_Inputs!$A$2:$AE$2,0)),$O136),"-")</f>
        <v>-</v>
      </c>
      <c r="S136" s="99" t="str">
        <f>IFERROR(ROUND(INDEX(F_Inputs!$A$2:$AE$92, MATCH(F_Inputs_Formatted!$B136&amp;F_Inputs_Formatted!$H136,F_Inputs!$AE$2:$AE$92,0),MATCH(F_Inputs_Formatted!S$4,F_Inputs!$A$2:$AE$2,0)),$O136),"-")</f>
        <v>-</v>
      </c>
      <c r="T136" s="99" t="str">
        <f>IFERROR(ROUND(INDEX(F_Inputs!$A$2:$AE$92, MATCH(F_Inputs_Formatted!$B136&amp;F_Inputs_Formatted!$H136,F_Inputs!$AE$2:$AE$92,0),MATCH(F_Inputs_Formatted!T$4,F_Inputs!$A$2:$AE$2,0)),$O136),"-")</f>
        <v>-</v>
      </c>
      <c r="U136" s="99" t="str">
        <f>IFERROR(ROUND(INDEX(F_Inputs!$A$2:$AE$92, MATCH(F_Inputs_Formatted!$B136&amp;F_Inputs_Formatted!$H136,F_Inputs!$AE$2:$AE$92,0),MATCH(F_Inputs_Formatted!U$4,F_Inputs!$A$2:$AE$2,0)),$O136),"-")</f>
        <v>-</v>
      </c>
      <c r="V136" s="99" t="str">
        <f>IFERROR(ROUND(INDEX(F_Inputs!$A$2:$AE$92, MATCH(F_Inputs_Formatted!$B136&amp;F_Inputs_Formatted!$H136,F_Inputs!$AE$2:$AE$92,0),MATCH(F_Inputs_Formatted!V$4,F_Inputs!$A$2:$AE$2,0)),$O136),"-")</f>
        <v>-</v>
      </c>
      <c r="W136" s="99" t="str">
        <f>IFERROR(ROUND(INDEX(F_Inputs!$A$2:$AE$92, MATCH(F_Inputs_Formatted!$B136&amp;F_Inputs_Formatted!$H136,F_Inputs!$AE$2:$AE$92,0),MATCH(F_Inputs_Formatted!W$4,F_Inputs!$A$2:$AE$2,0)),$O136),"-")</f>
        <v>-</v>
      </c>
      <c r="X136" s="99" t="str">
        <f>IFERROR(ROUND(INDEX(F_Inputs!$A$2:$AE$92, MATCH(F_Inputs_Formatted!$B136&amp;F_Inputs_Formatted!$H136,F_Inputs!$AE$2:$AE$92,0),MATCH(F_Inputs_Formatted!X$4,F_Inputs!$A$2:$AE$2,0)),$O136),"-")</f>
        <v>-</v>
      </c>
      <c r="Y136" s="99" t="str">
        <f>IFERROR(ROUND(INDEX(F_Inputs!$A$2:$AE$92, MATCH(F_Inputs_Formatted!$B136&amp;F_Inputs_Formatted!$H136,F_Inputs!$AE$2:$AE$92,0),MATCH(F_Inputs_Formatted!Y$4,F_Inputs!$A$2:$AE$2,0)),$O136),"-")</f>
        <v>-</v>
      </c>
      <c r="Z136" s="99" t="str">
        <f>IFERROR(ROUND(INDEX(F_Inputs!$A$2:$AE$92, MATCH(F_Inputs_Formatted!$B136&amp;F_Inputs_Formatted!$H136,F_Inputs!$AE$2:$AE$92,0),MATCH(F_Inputs_Formatted!Z$4,F_Inputs!$A$2:$AE$2,0)),$O136),"-")</f>
        <v>-</v>
      </c>
      <c r="AA136" s="99" t="str">
        <f>IFERROR(ROUND(INDEX(F_Inputs!$A$2:$AE$92, MATCH(F_Inputs_Formatted!$B136&amp;F_Inputs_Formatted!$H136,F_Inputs!$AE$2:$AE$92,0),MATCH(F_Inputs_Formatted!AA$4,F_Inputs!$A$2:$AE$2,0)),$O136),"-")</f>
        <v>-</v>
      </c>
      <c r="AB136" s="99" t="str">
        <f>IFERROR(ROUND(INDEX(F_Inputs!$A$2:$AE$92, MATCH(F_Inputs_Formatted!$B136&amp;F_Inputs_Formatted!$H136,F_Inputs!$AE$2:$AE$92,0),MATCH(F_Inputs_Formatted!AB$4,F_Inputs!$A$2:$AE$2,0)),$O136),"-")</f>
        <v>-</v>
      </c>
      <c r="AC136" s="99" t="str">
        <f>IFERROR(ROUND(INDEX(F_Inputs!$A$2:$AE$92, MATCH(F_Inputs_Formatted!$B136&amp;F_Inputs_Formatted!$H136,F_Inputs!$AE$2:$AE$92,0),MATCH(F_Inputs_Formatted!AC$4,F_Inputs!$A$2:$AE$2,0)),$O136),"-")</f>
        <v>-</v>
      </c>
      <c r="AD136" s="99" t="str">
        <f>IFERROR(ROUND(INDEX(F_Inputs!$A$2:$AE$92, MATCH(F_Inputs_Formatted!$B136&amp;F_Inputs_Formatted!$H136,F_Inputs!$AE$2:$AE$92,0),MATCH(F_Inputs_Formatted!AD$4,F_Inputs!$A$2:$AE$2,0)),$O136),"-")</f>
        <v>-</v>
      </c>
      <c r="AE136" s="99" t="str">
        <f>IFERROR(ROUND(INDEX(F_Inputs!$A$2:$AE$92, MATCH(F_Inputs_Formatted!$B136&amp;F_Inputs_Formatted!$H136,F_Inputs!$AE$2:$AE$92,0),MATCH(F_Inputs_Formatted!AE$4,F_Inputs!$A$2:$AE$2,0)),$O136),"-")</f>
        <v>-</v>
      </c>
      <c r="AF136" s="99" t="str">
        <f>IFERROR(ROUND(INDEX(F_Inputs!$A$2:$AE$92, MATCH(F_Inputs_Formatted!$B136&amp;F_Inputs_Formatted!$H136,F_Inputs!$AE$2:$AE$92,0),MATCH(F_Inputs_Formatted!AF$4,F_Inputs!$A$2:$AE$2,0)),$O136),"-")</f>
        <v>-</v>
      </c>
      <c r="AG136" s="99" t="str">
        <f>IFERROR(ROUND(INDEX(F_Inputs!$A$2:$AE$92, MATCH(F_Inputs_Formatted!$B136&amp;F_Inputs_Formatted!$H136,F_Inputs!$AE$2:$AE$92,0),MATCH(F_Inputs_Formatted!AG$4,F_Inputs!$A$2:$AE$2,0)),$O136),"-")</f>
        <v>-</v>
      </c>
      <c r="AH136" s="99" t="str">
        <f>IFERROR(ROUND(INDEX(F_Inputs!$A$2:$AE$92, MATCH(F_Inputs_Formatted!$B136&amp;F_Inputs_Formatted!$H136,F_Inputs!$AE$2:$AE$92,0),MATCH(F_Inputs_Formatted!AH$4,F_Inputs!$A$2:$AE$2,0)),$O136),"-")</f>
        <v>-</v>
      </c>
    </row>
    <row r="137" spans="1:34" s="1" customFormat="1" ht="20.25" customHeight="1" x14ac:dyDescent="1.1499999999999999">
      <c r="A137" s="9"/>
      <c r="B137" s="11" t="s">
        <v>124</v>
      </c>
      <c r="C137" s="11" t="str">
        <f>_xlfn.XLOOKUP($B137,FD_Lists!$B$4:$B$25,FD_Lists!C$4:C$25)</f>
        <v>South Staffordshire Water</v>
      </c>
      <c r="D137" s="11" t="str">
        <f>_xlfn.XLOOKUP($B137,FD_Lists!$B$4:$B$25,FD_Lists!D$4:D$25)</f>
        <v>England</v>
      </c>
      <c r="E137" s="11" t="str">
        <f>_xlfn.XLOOKUP($B137,FD_Lists!$B$4:$B$25,FD_Lists!E$4:E$25)</f>
        <v>Company</v>
      </c>
      <c r="F137" s="11" t="str">
        <f>_xlfn.XLOOKUP($B137,FD_Lists!$B$4:$B$25,FD_Lists!F$4:F$25)</f>
        <v>WoC</v>
      </c>
      <c r="G137" s="14" t="s">
        <v>109</v>
      </c>
      <c r="H137" s="13" t="s">
        <v>92</v>
      </c>
      <c r="I137" s="13" t="str">
        <f t="shared" si="4"/>
        <v>SSCOUT5_10_E_PR24</v>
      </c>
      <c r="J137" s="13" t="str">
        <f>VLOOKUP(H137, FD_Lists!$D$78:$I$110, 2, FALSE)</f>
        <v>Totex</v>
      </c>
      <c r="K137" s="13" t="str">
        <f>VLOOKUP(H137, FD_Lists!$D$78:$I$110, 3, FALSE)</f>
        <v>Company view (DD)</v>
      </c>
      <c r="L137" s="13" t="s">
        <v>119</v>
      </c>
      <c r="M137" s="14" t="str">
        <f>VLOOKUP($H137, FD_Lists!$D$78:$I$110, 4, FALSE)</f>
        <v>Unmonitored storm overflows adjustment</v>
      </c>
      <c r="N137" s="14" t="str">
        <f>VLOOKUP($H137, FD_Lists!$D$78:$I$110, 5, FALSE)</f>
        <v>Number</v>
      </c>
      <c r="O137" s="14">
        <f>VLOOKUP($H137, FD_Lists!$D$78:$I$110, 6, FALSE)</f>
        <v>2</v>
      </c>
      <c r="P137" s="99" t="str">
        <f>IFERROR(ROUND(INDEX(F_Inputs!$A$2:$AE$92, MATCH(F_Inputs_Formatted!$B137&amp;F_Inputs_Formatted!$H137,F_Inputs!$AE$2:$AE$92,0),MATCH(F_Inputs_Formatted!P$4,F_Inputs!$A$2:$AE$2,0)),$O137),"-")</f>
        <v>-</v>
      </c>
      <c r="Q137" s="99" t="str">
        <f>IFERROR(ROUND(INDEX(F_Inputs!$A$2:$AE$92, MATCH(F_Inputs_Formatted!$B137&amp;F_Inputs_Formatted!$H137,F_Inputs!$AE$2:$AE$92,0),MATCH(F_Inputs_Formatted!Q$4,F_Inputs!$A$2:$AE$2,0)),$O137),"-")</f>
        <v>-</v>
      </c>
      <c r="R137" s="99" t="str">
        <f>IFERROR(ROUND(INDEX(F_Inputs!$A$2:$AE$92, MATCH(F_Inputs_Formatted!$B137&amp;F_Inputs_Formatted!$H137,F_Inputs!$AE$2:$AE$92,0),MATCH(F_Inputs_Formatted!R$4,F_Inputs!$A$2:$AE$2,0)),$O137),"-")</f>
        <v>-</v>
      </c>
      <c r="S137" s="99" t="str">
        <f>IFERROR(ROUND(INDEX(F_Inputs!$A$2:$AE$92, MATCH(F_Inputs_Formatted!$B137&amp;F_Inputs_Formatted!$H137,F_Inputs!$AE$2:$AE$92,0),MATCH(F_Inputs_Formatted!S$4,F_Inputs!$A$2:$AE$2,0)),$O137),"-")</f>
        <v>-</v>
      </c>
      <c r="T137" s="99" t="str">
        <f>IFERROR(ROUND(INDEX(F_Inputs!$A$2:$AE$92, MATCH(F_Inputs_Formatted!$B137&amp;F_Inputs_Formatted!$H137,F_Inputs!$AE$2:$AE$92,0),MATCH(F_Inputs_Formatted!T$4,F_Inputs!$A$2:$AE$2,0)),$O137),"-")</f>
        <v>-</v>
      </c>
      <c r="U137" s="99" t="str">
        <f>IFERROR(ROUND(INDEX(F_Inputs!$A$2:$AE$92, MATCH(F_Inputs_Formatted!$B137&amp;F_Inputs_Formatted!$H137,F_Inputs!$AE$2:$AE$92,0),MATCH(F_Inputs_Formatted!U$4,F_Inputs!$A$2:$AE$2,0)),$O137),"-")</f>
        <v>-</v>
      </c>
      <c r="V137" s="99" t="str">
        <f>IFERROR(ROUND(INDEX(F_Inputs!$A$2:$AE$92, MATCH(F_Inputs_Formatted!$B137&amp;F_Inputs_Formatted!$H137,F_Inputs!$AE$2:$AE$92,0),MATCH(F_Inputs_Formatted!V$4,F_Inputs!$A$2:$AE$2,0)),$O137),"-")</f>
        <v>-</v>
      </c>
      <c r="W137" s="99" t="str">
        <f>IFERROR(ROUND(INDEX(F_Inputs!$A$2:$AE$92, MATCH(F_Inputs_Formatted!$B137&amp;F_Inputs_Formatted!$H137,F_Inputs!$AE$2:$AE$92,0),MATCH(F_Inputs_Formatted!W$4,F_Inputs!$A$2:$AE$2,0)),$O137),"-")</f>
        <v>-</v>
      </c>
      <c r="X137" s="99" t="str">
        <f>IFERROR(ROUND(INDEX(F_Inputs!$A$2:$AE$92, MATCH(F_Inputs_Formatted!$B137&amp;F_Inputs_Formatted!$H137,F_Inputs!$AE$2:$AE$92,0),MATCH(F_Inputs_Formatted!X$4,F_Inputs!$A$2:$AE$2,0)),$O137),"-")</f>
        <v>-</v>
      </c>
      <c r="Y137" s="99" t="str">
        <f>IFERROR(ROUND(INDEX(F_Inputs!$A$2:$AE$92, MATCH(F_Inputs_Formatted!$B137&amp;F_Inputs_Formatted!$H137,F_Inputs!$AE$2:$AE$92,0),MATCH(F_Inputs_Formatted!Y$4,F_Inputs!$A$2:$AE$2,0)),$O137),"-")</f>
        <v>-</v>
      </c>
      <c r="Z137" s="99" t="str">
        <f>IFERROR(ROUND(INDEX(F_Inputs!$A$2:$AE$92, MATCH(F_Inputs_Formatted!$B137&amp;F_Inputs_Formatted!$H137,F_Inputs!$AE$2:$AE$92,0),MATCH(F_Inputs_Formatted!Z$4,F_Inputs!$A$2:$AE$2,0)),$O137),"-")</f>
        <v>-</v>
      </c>
      <c r="AA137" s="99" t="str">
        <f>IFERROR(ROUND(INDEX(F_Inputs!$A$2:$AE$92, MATCH(F_Inputs_Formatted!$B137&amp;F_Inputs_Formatted!$H137,F_Inputs!$AE$2:$AE$92,0),MATCH(F_Inputs_Formatted!AA$4,F_Inputs!$A$2:$AE$2,0)),$O137),"-")</f>
        <v>-</v>
      </c>
      <c r="AB137" s="99" t="str">
        <f>IFERROR(ROUND(INDEX(F_Inputs!$A$2:$AE$92, MATCH(F_Inputs_Formatted!$B137&amp;F_Inputs_Formatted!$H137,F_Inputs!$AE$2:$AE$92,0),MATCH(F_Inputs_Formatted!AB$4,F_Inputs!$A$2:$AE$2,0)),$O137),"-")</f>
        <v>-</v>
      </c>
      <c r="AC137" s="99" t="str">
        <f>IFERROR(ROUND(INDEX(F_Inputs!$A$2:$AE$92, MATCH(F_Inputs_Formatted!$B137&amp;F_Inputs_Formatted!$H137,F_Inputs!$AE$2:$AE$92,0),MATCH(F_Inputs_Formatted!AC$4,F_Inputs!$A$2:$AE$2,0)),$O137),"-")</f>
        <v>-</v>
      </c>
      <c r="AD137" s="99" t="str">
        <f>IFERROR(ROUND(INDEX(F_Inputs!$A$2:$AE$92, MATCH(F_Inputs_Formatted!$B137&amp;F_Inputs_Formatted!$H137,F_Inputs!$AE$2:$AE$92,0),MATCH(F_Inputs_Formatted!AD$4,F_Inputs!$A$2:$AE$2,0)),$O137),"-")</f>
        <v>-</v>
      </c>
      <c r="AE137" s="99" t="str">
        <f>IFERROR(ROUND(INDEX(F_Inputs!$A$2:$AE$92, MATCH(F_Inputs_Formatted!$B137&amp;F_Inputs_Formatted!$H137,F_Inputs!$AE$2:$AE$92,0),MATCH(F_Inputs_Formatted!AE$4,F_Inputs!$A$2:$AE$2,0)),$O137),"-")</f>
        <v>-</v>
      </c>
      <c r="AF137" s="99" t="str">
        <f>IFERROR(ROUND(INDEX(F_Inputs!$A$2:$AE$92, MATCH(F_Inputs_Formatted!$B137&amp;F_Inputs_Formatted!$H137,F_Inputs!$AE$2:$AE$92,0),MATCH(F_Inputs_Formatted!AF$4,F_Inputs!$A$2:$AE$2,0)),$O137),"-")</f>
        <v>-</v>
      </c>
      <c r="AG137" s="99" t="str">
        <f>IFERROR(ROUND(INDEX(F_Inputs!$A$2:$AE$92, MATCH(F_Inputs_Formatted!$B137&amp;F_Inputs_Formatted!$H137,F_Inputs!$AE$2:$AE$92,0),MATCH(F_Inputs_Formatted!AG$4,F_Inputs!$A$2:$AE$2,0)),$O137),"-")</f>
        <v>-</v>
      </c>
      <c r="AH137" s="99" t="str">
        <f>IFERROR(ROUND(INDEX(F_Inputs!$A$2:$AE$92, MATCH(F_Inputs_Formatted!$B137&amp;F_Inputs_Formatted!$H137,F_Inputs!$AE$2:$AE$92,0),MATCH(F_Inputs_Formatted!AH$4,F_Inputs!$A$2:$AE$2,0)),$O137),"-")</f>
        <v>-</v>
      </c>
    </row>
    <row r="138" spans="1:34" s="1" customFormat="1" ht="20.25" customHeight="1" x14ac:dyDescent="1.1499999999999999">
      <c r="A138" s="9"/>
      <c r="B138" s="11" t="s">
        <v>125</v>
      </c>
      <c r="C138" s="11" t="str">
        <f>_xlfn.XLOOKUP($B138,FD_Lists!$B$4:$B$25,FD_Lists!C$4:C$25)</f>
        <v>SES Water</v>
      </c>
      <c r="D138" s="11" t="str">
        <f>_xlfn.XLOOKUP($B138,FD_Lists!$B$4:$B$25,FD_Lists!D$4:D$25)</f>
        <v>England</v>
      </c>
      <c r="E138" s="11" t="str">
        <f>_xlfn.XLOOKUP($B138,FD_Lists!$B$4:$B$25,FD_Lists!E$4:E$25)</f>
        <v>Company</v>
      </c>
      <c r="F138" s="11" t="str">
        <f>_xlfn.XLOOKUP($B138,FD_Lists!$B$4:$B$25,FD_Lists!F$4:F$25)</f>
        <v>WoC</v>
      </c>
      <c r="G138" s="14" t="s">
        <v>109</v>
      </c>
      <c r="H138" s="13" t="s">
        <v>92</v>
      </c>
      <c r="I138" s="13" t="str">
        <f t="shared" si="4"/>
        <v>SESOUT5_10_E_PR24</v>
      </c>
      <c r="J138" s="13" t="str">
        <f>VLOOKUP(H138, FD_Lists!$D$78:$I$110, 2, FALSE)</f>
        <v>Totex</v>
      </c>
      <c r="K138" s="13" t="str">
        <f>VLOOKUP(H138, FD_Lists!$D$78:$I$110, 3, FALSE)</f>
        <v>Company view (DD)</v>
      </c>
      <c r="L138" s="13" t="s">
        <v>119</v>
      </c>
      <c r="M138" s="14" t="str">
        <f>VLOOKUP($H138, FD_Lists!$D$78:$I$110, 4, FALSE)</f>
        <v>Unmonitored storm overflows adjustment</v>
      </c>
      <c r="N138" s="14" t="str">
        <f>VLOOKUP($H138, FD_Lists!$D$78:$I$110, 5, FALSE)</f>
        <v>Number</v>
      </c>
      <c r="O138" s="14">
        <f>VLOOKUP($H138, FD_Lists!$D$78:$I$110, 6, FALSE)</f>
        <v>2</v>
      </c>
      <c r="P138" s="99" t="str">
        <f>IFERROR(ROUND(INDEX(F_Inputs!$A$2:$AE$92, MATCH(F_Inputs_Formatted!$B138&amp;F_Inputs_Formatted!$H138,F_Inputs!$AE$2:$AE$92,0),MATCH(F_Inputs_Formatted!P$4,F_Inputs!$A$2:$AE$2,0)),$O138),"-")</f>
        <v>-</v>
      </c>
      <c r="Q138" s="99" t="str">
        <f>IFERROR(ROUND(INDEX(F_Inputs!$A$2:$AE$92, MATCH(F_Inputs_Formatted!$B138&amp;F_Inputs_Formatted!$H138,F_Inputs!$AE$2:$AE$92,0),MATCH(F_Inputs_Formatted!Q$4,F_Inputs!$A$2:$AE$2,0)),$O138),"-")</f>
        <v>-</v>
      </c>
      <c r="R138" s="99" t="str">
        <f>IFERROR(ROUND(INDEX(F_Inputs!$A$2:$AE$92, MATCH(F_Inputs_Formatted!$B138&amp;F_Inputs_Formatted!$H138,F_Inputs!$AE$2:$AE$92,0),MATCH(F_Inputs_Formatted!R$4,F_Inputs!$A$2:$AE$2,0)),$O138),"-")</f>
        <v>-</v>
      </c>
      <c r="S138" s="99" t="str">
        <f>IFERROR(ROUND(INDEX(F_Inputs!$A$2:$AE$92, MATCH(F_Inputs_Formatted!$B138&amp;F_Inputs_Formatted!$H138,F_Inputs!$AE$2:$AE$92,0),MATCH(F_Inputs_Formatted!S$4,F_Inputs!$A$2:$AE$2,0)),$O138),"-")</f>
        <v>-</v>
      </c>
      <c r="T138" s="99" t="str">
        <f>IFERROR(ROUND(INDEX(F_Inputs!$A$2:$AE$92, MATCH(F_Inputs_Formatted!$B138&amp;F_Inputs_Formatted!$H138,F_Inputs!$AE$2:$AE$92,0),MATCH(F_Inputs_Formatted!T$4,F_Inputs!$A$2:$AE$2,0)),$O138),"-")</f>
        <v>-</v>
      </c>
      <c r="U138" s="99" t="str">
        <f>IFERROR(ROUND(INDEX(F_Inputs!$A$2:$AE$92, MATCH(F_Inputs_Formatted!$B138&amp;F_Inputs_Formatted!$H138,F_Inputs!$AE$2:$AE$92,0),MATCH(F_Inputs_Formatted!U$4,F_Inputs!$A$2:$AE$2,0)),$O138),"-")</f>
        <v>-</v>
      </c>
      <c r="V138" s="99" t="str">
        <f>IFERROR(ROUND(INDEX(F_Inputs!$A$2:$AE$92, MATCH(F_Inputs_Formatted!$B138&amp;F_Inputs_Formatted!$H138,F_Inputs!$AE$2:$AE$92,0),MATCH(F_Inputs_Formatted!V$4,F_Inputs!$A$2:$AE$2,0)),$O138),"-")</f>
        <v>-</v>
      </c>
      <c r="W138" s="99" t="str">
        <f>IFERROR(ROUND(INDEX(F_Inputs!$A$2:$AE$92, MATCH(F_Inputs_Formatted!$B138&amp;F_Inputs_Formatted!$H138,F_Inputs!$AE$2:$AE$92,0),MATCH(F_Inputs_Formatted!W$4,F_Inputs!$A$2:$AE$2,0)),$O138),"-")</f>
        <v>-</v>
      </c>
      <c r="X138" s="99" t="str">
        <f>IFERROR(ROUND(INDEX(F_Inputs!$A$2:$AE$92, MATCH(F_Inputs_Formatted!$B138&amp;F_Inputs_Formatted!$H138,F_Inputs!$AE$2:$AE$92,0),MATCH(F_Inputs_Formatted!X$4,F_Inputs!$A$2:$AE$2,0)),$O138),"-")</f>
        <v>-</v>
      </c>
      <c r="Y138" s="99" t="str">
        <f>IFERROR(ROUND(INDEX(F_Inputs!$A$2:$AE$92, MATCH(F_Inputs_Formatted!$B138&amp;F_Inputs_Formatted!$H138,F_Inputs!$AE$2:$AE$92,0),MATCH(F_Inputs_Formatted!Y$4,F_Inputs!$A$2:$AE$2,0)),$O138),"-")</f>
        <v>-</v>
      </c>
      <c r="Z138" s="99" t="str">
        <f>IFERROR(ROUND(INDEX(F_Inputs!$A$2:$AE$92, MATCH(F_Inputs_Formatted!$B138&amp;F_Inputs_Formatted!$H138,F_Inputs!$AE$2:$AE$92,0),MATCH(F_Inputs_Formatted!Z$4,F_Inputs!$A$2:$AE$2,0)),$O138),"-")</f>
        <v>-</v>
      </c>
      <c r="AA138" s="99" t="str">
        <f>IFERROR(ROUND(INDEX(F_Inputs!$A$2:$AE$92, MATCH(F_Inputs_Formatted!$B138&amp;F_Inputs_Formatted!$H138,F_Inputs!$AE$2:$AE$92,0),MATCH(F_Inputs_Formatted!AA$4,F_Inputs!$A$2:$AE$2,0)),$O138),"-")</f>
        <v>-</v>
      </c>
      <c r="AB138" s="99" t="str">
        <f>IFERROR(ROUND(INDEX(F_Inputs!$A$2:$AE$92, MATCH(F_Inputs_Formatted!$B138&amp;F_Inputs_Formatted!$H138,F_Inputs!$AE$2:$AE$92,0),MATCH(F_Inputs_Formatted!AB$4,F_Inputs!$A$2:$AE$2,0)),$O138),"-")</f>
        <v>-</v>
      </c>
      <c r="AC138" s="99" t="str">
        <f>IFERROR(ROUND(INDEX(F_Inputs!$A$2:$AE$92, MATCH(F_Inputs_Formatted!$B138&amp;F_Inputs_Formatted!$H138,F_Inputs!$AE$2:$AE$92,0),MATCH(F_Inputs_Formatted!AC$4,F_Inputs!$A$2:$AE$2,0)),$O138),"-")</f>
        <v>-</v>
      </c>
      <c r="AD138" s="99" t="str">
        <f>IFERROR(ROUND(INDEX(F_Inputs!$A$2:$AE$92, MATCH(F_Inputs_Formatted!$B138&amp;F_Inputs_Formatted!$H138,F_Inputs!$AE$2:$AE$92,0),MATCH(F_Inputs_Formatted!AD$4,F_Inputs!$A$2:$AE$2,0)),$O138),"-")</f>
        <v>-</v>
      </c>
      <c r="AE138" s="99" t="str">
        <f>IFERROR(ROUND(INDEX(F_Inputs!$A$2:$AE$92, MATCH(F_Inputs_Formatted!$B138&amp;F_Inputs_Formatted!$H138,F_Inputs!$AE$2:$AE$92,0),MATCH(F_Inputs_Formatted!AE$4,F_Inputs!$A$2:$AE$2,0)),$O138),"-")</f>
        <v>-</v>
      </c>
      <c r="AF138" s="99" t="str">
        <f>IFERROR(ROUND(INDEX(F_Inputs!$A$2:$AE$92, MATCH(F_Inputs_Formatted!$B138&amp;F_Inputs_Formatted!$H138,F_Inputs!$AE$2:$AE$92,0),MATCH(F_Inputs_Formatted!AF$4,F_Inputs!$A$2:$AE$2,0)),$O138),"-")</f>
        <v>-</v>
      </c>
      <c r="AG138" s="99" t="str">
        <f>IFERROR(ROUND(INDEX(F_Inputs!$A$2:$AE$92, MATCH(F_Inputs_Formatted!$B138&amp;F_Inputs_Formatted!$H138,F_Inputs!$AE$2:$AE$92,0),MATCH(F_Inputs_Formatted!AG$4,F_Inputs!$A$2:$AE$2,0)),$O138),"-")</f>
        <v>-</v>
      </c>
      <c r="AH138" s="99" t="str">
        <f>IFERROR(ROUND(INDEX(F_Inputs!$A$2:$AE$92, MATCH(F_Inputs_Formatted!$B138&amp;F_Inputs_Formatted!$H138,F_Inputs!$AE$2:$AE$92,0),MATCH(F_Inputs_Formatted!AH$4,F_Inputs!$A$2:$AE$2,0)),$O138),"-")</f>
        <v>-</v>
      </c>
    </row>
    <row r="139" spans="1:34" s="1" customFormat="1" ht="30.75" customHeight="1" x14ac:dyDescent="1.1499999999999999">
      <c r="A139" s="9"/>
      <c r="B139" s="11" t="s">
        <v>98</v>
      </c>
      <c r="C139" s="11" t="str">
        <f>_xlfn.XLOOKUP($B139,FD_Lists!$B$4:$B$25,FD_Lists!C$4:C$25)</f>
        <v>South West Water</v>
      </c>
      <c r="D139" s="11" t="str">
        <f>_xlfn.XLOOKUP($B139,FD_Lists!$B$4:$B$25,FD_Lists!D$4:D$25)</f>
        <v>England</v>
      </c>
      <c r="E139" s="11" t="str">
        <f>_xlfn.XLOOKUP($B139,FD_Lists!$B$4:$B$25,FD_Lists!E$4:E$25)</f>
        <v>Company</v>
      </c>
      <c r="F139" s="11" t="str">
        <f>_xlfn.XLOOKUP($B139,FD_Lists!$B$4:$B$25,FD_Lists!F$4:F$25)</f>
        <v>WaSC</v>
      </c>
      <c r="G139" s="14" t="s">
        <v>109</v>
      </c>
      <c r="H139" s="13" t="s">
        <v>92</v>
      </c>
      <c r="I139" s="13" t="str">
        <f t="shared" si="4"/>
        <v>SWBOUT5_10_E_PR24</v>
      </c>
      <c r="J139" s="13" t="str">
        <f>VLOOKUP(H139, FD_Lists!$D$78:$I$110, 2, FALSE)</f>
        <v>Totex</v>
      </c>
      <c r="K139" s="13" t="str">
        <f>VLOOKUP(H139, FD_Lists!$D$78:$I$110, 3, FALSE)</f>
        <v>Company view (DD)</v>
      </c>
      <c r="L139" s="13" t="s">
        <v>119</v>
      </c>
      <c r="M139" s="14" t="str">
        <f>VLOOKUP($H139, FD_Lists!$D$78:$I$110, 4, FALSE)</f>
        <v>Unmonitored storm overflows adjustment</v>
      </c>
      <c r="N139" s="14" t="str">
        <f>VLOOKUP($H139, FD_Lists!$D$78:$I$110, 5, FALSE)</f>
        <v>Number</v>
      </c>
      <c r="O139" s="14">
        <f>VLOOKUP($H139, FD_Lists!$D$78:$I$110, 6, FALSE)</f>
        <v>2</v>
      </c>
      <c r="P139" s="99">
        <f>IFERROR(ROUND(INDEX(F_Inputs!$A$2:$AE$92, MATCH(F_Inputs_Formatted!$B139&amp;F_Inputs_Formatted!$H139,F_Inputs!$AE$2:$AE$92,0),MATCH(F_Inputs_Formatted!P$4,F_Inputs!$A$2:$AE$2,0)),$O139),"-")</f>
        <v>100</v>
      </c>
      <c r="Q139" s="99">
        <f>IFERROR(ROUND(INDEX(F_Inputs!$A$2:$AE$92, MATCH(F_Inputs_Formatted!$B139&amp;F_Inputs_Formatted!$H139,F_Inputs!$AE$2:$AE$92,0),MATCH(F_Inputs_Formatted!Q$4,F_Inputs!$A$2:$AE$2,0)),$O139),"-")</f>
        <v>100</v>
      </c>
      <c r="R139" s="99">
        <f>IFERROR(ROUND(INDEX(F_Inputs!$A$2:$AE$92, MATCH(F_Inputs_Formatted!$B139&amp;F_Inputs_Formatted!$H139,F_Inputs!$AE$2:$AE$92,0),MATCH(F_Inputs_Formatted!R$4,F_Inputs!$A$2:$AE$2,0)),$O139),"-")</f>
        <v>100</v>
      </c>
      <c r="S139" s="99">
        <f>IFERROR(ROUND(INDEX(F_Inputs!$A$2:$AE$92, MATCH(F_Inputs_Formatted!$B139&amp;F_Inputs_Formatted!$H139,F_Inputs!$AE$2:$AE$92,0),MATCH(F_Inputs_Formatted!S$4,F_Inputs!$A$2:$AE$2,0)),$O139),"-")</f>
        <v>100</v>
      </c>
      <c r="T139" s="99">
        <f>IFERROR(ROUND(INDEX(F_Inputs!$A$2:$AE$92, MATCH(F_Inputs_Formatted!$B139&amp;F_Inputs_Formatted!$H139,F_Inputs!$AE$2:$AE$92,0),MATCH(F_Inputs_Formatted!T$4,F_Inputs!$A$2:$AE$2,0)),$O139),"-")</f>
        <v>100</v>
      </c>
      <c r="U139" s="99">
        <f>IFERROR(ROUND(INDEX(F_Inputs!$A$2:$AE$92, MATCH(F_Inputs_Formatted!$B139&amp;F_Inputs_Formatted!$H139,F_Inputs!$AE$2:$AE$92,0),MATCH(F_Inputs_Formatted!U$4,F_Inputs!$A$2:$AE$2,0)),$O139),"-")</f>
        <v>0</v>
      </c>
      <c r="V139" s="99">
        <f>IFERROR(ROUND(INDEX(F_Inputs!$A$2:$AE$92, MATCH(F_Inputs_Formatted!$B139&amp;F_Inputs_Formatted!$H139,F_Inputs!$AE$2:$AE$92,0),MATCH(F_Inputs_Formatted!V$4,F_Inputs!$A$2:$AE$2,0)),$O139),"-")</f>
        <v>0</v>
      </c>
      <c r="W139" s="99">
        <f>IFERROR(ROUND(INDEX(F_Inputs!$A$2:$AE$92, MATCH(F_Inputs_Formatted!$B139&amp;F_Inputs_Formatted!$H139,F_Inputs!$AE$2:$AE$92,0),MATCH(F_Inputs_Formatted!W$4,F_Inputs!$A$2:$AE$2,0)),$O139),"-")</f>
        <v>0</v>
      </c>
      <c r="X139" s="99">
        <f>IFERROR(ROUND(INDEX(F_Inputs!$A$2:$AE$92, MATCH(F_Inputs_Formatted!$B139&amp;F_Inputs_Formatted!$H139,F_Inputs!$AE$2:$AE$92,0),MATCH(F_Inputs_Formatted!X$4,F_Inputs!$A$2:$AE$2,0)),$O139),"-")</f>
        <v>0</v>
      </c>
      <c r="Y139" s="99">
        <f>IFERROR(ROUND(INDEX(F_Inputs!$A$2:$AE$92, MATCH(F_Inputs_Formatted!$B139&amp;F_Inputs_Formatted!$H139,F_Inputs!$AE$2:$AE$92,0),MATCH(F_Inputs_Formatted!Y$4,F_Inputs!$A$2:$AE$2,0)),$O139),"-")</f>
        <v>0</v>
      </c>
      <c r="Z139" s="99">
        <f>IFERROR(ROUND(INDEX(F_Inputs!$A$2:$AE$92, MATCH(F_Inputs_Formatted!$B139&amp;F_Inputs_Formatted!$H139,F_Inputs!$AE$2:$AE$92,0),MATCH(F_Inputs_Formatted!Z$4,F_Inputs!$A$2:$AE$2,0)),$O139),"-")</f>
        <v>0</v>
      </c>
      <c r="AA139" s="99">
        <f>IFERROR(ROUND(INDEX(F_Inputs!$A$2:$AE$92, MATCH(F_Inputs_Formatted!$B139&amp;F_Inputs_Formatted!$H139,F_Inputs!$AE$2:$AE$92,0),MATCH(F_Inputs_Formatted!AA$4,F_Inputs!$A$2:$AE$2,0)),$O139),"-")</f>
        <v>0</v>
      </c>
      <c r="AB139" s="99">
        <f>IFERROR(ROUND(INDEX(F_Inputs!$A$2:$AE$92, MATCH(F_Inputs_Formatted!$B139&amp;F_Inputs_Formatted!$H139,F_Inputs!$AE$2:$AE$92,0),MATCH(F_Inputs_Formatted!AB$4,F_Inputs!$A$2:$AE$2,0)),$O139),"-")</f>
        <v>0</v>
      </c>
      <c r="AC139" s="99">
        <f>IFERROR(ROUND(INDEX(F_Inputs!$A$2:$AE$92, MATCH(F_Inputs_Formatted!$B139&amp;F_Inputs_Formatted!$H139,F_Inputs!$AE$2:$AE$92,0),MATCH(F_Inputs_Formatted!AC$4,F_Inputs!$A$2:$AE$2,0)),$O139),"-")</f>
        <v>0</v>
      </c>
      <c r="AD139" s="99">
        <f>IFERROR(ROUND(INDEX(F_Inputs!$A$2:$AE$92, MATCH(F_Inputs_Formatted!$B139&amp;F_Inputs_Formatted!$H139,F_Inputs!$AE$2:$AE$92,0),MATCH(F_Inputs_Formatted!AD$4,F_Inputs!$A$2:$AE$2,0)),$O139),"-")</f>
        <v>0</v>
      </c>
      <c r="AE139" s="99">
        <f>IFERROR(ROUND(INDEX(F_Inputs!$A$2:$AE$92, MATCH(F_Inputs_Formatted!$B139&amp;F_Inputs_Formatted!$H139,F_Inputs!$AE$2:$AE$92,0),MATCH(F_Inputs_Formatted!AE$4,F_Inputs!$A$2:$AE$2,0)),$O139),"-")</f>
        <v>0</v>
      </c>
      <c r="AF139" s="99">
        <f>IFERROR(ROUND(INDEX(F_Inputs!$A$2:$AE$92, MATCH(F_Inputs_Formatted!$B139&amp;F_Inputs_Formatted!$H139,F_Inputs!$AE$2:$AE$92,0),MATCH(F_Inputs_Formatted!AF$4,F_Inputs!$A$2:$AE$2,0)),$O139),"-")</f>
        <v>0</v>
      </c>
      <c r="AG139" s="99">
        <f>IFERROR(ROUND(INDEX(F_Inputs!$A$2:$AE$92, MATCH(F_Inputs_Formatted!$B139&amp;F_Inputs_Formatted!$H139,F_Inputs!$AE$2:$AE$92,0),MATCH(F_Inputs_Formatted!AG$4,F_Inputs!$A$2:$AE$2,0)),$O139),"-")</f>
        <v>0</v>
      </c>
      <c r="AH139" s="99">
        <f>IFERROR(ROUND(INDEX(F_Inputs!$A$2:$AE$92, MATCH(F_Inputs_Formatted!$B139&amp;F_Inputs_Formatted!$H139,F_Inputs!$AE$2:$AE$92,0),MATCH(F_Inputs_Formatted!AH$4,F_Inputs!$A$2:$AE$2,0)),$O139),"-")</f>
        <v>0</v>
      </c>
    </row>
    <row r="140" spans="1:34" s="1" customFormat="1" ht="20.25" customHeight="1" x14ac:dyDescent="1.1499999999999999">
      <c r="A140" s="9"/>
      <c r="B140" s="11" t="s">
        <v>126</v>
      </c>
      <c r="C140" s="11" t="str">
        <f>_xlfn.XLOOKUP($B140,FD_Lists!$B$4:$B$25,FD_Lists!C$4:C$25)</f>
        <v>Bristol Water</v>
      </c>
      <c r="D140" s="11" t="str">
        <f>_xlfn.XLOOKUP($B140,FD_Lists!$B$4:$B$25,FD_Lists!D$4:D$25)</f>
        <v>England</v>
      </c>
      <c r="E140" s="11" t="str">
        <f>_xlfn.XLOOKUP($B140,FD_Lists!$B$4:$B$25,FD_Lists!E$4:E$25)</f>
        <v>Company</v>
      </c>
      <c r="F140" s="11" t="str">
        <f>_xlfn.XLOOKUP($B140,FD_Lists!$B$4:$B$25,FD_Lists!F$4:F$25)</f>
        <v>WoC</v>
      </c>
      <c r="G140" s="14" t="s">
        <v>109</v>
      </c>
      <c r="H140" s="13" t="s">
        <v>92</v>
      </c>
      <c r="I140" s="13" t="str">
        <f t="shared" si="4"/>
        <v>BRLOUT5_10_E_PR24</v>
      </c>
      <c r="J140" s="13" t="str">
        <f>VLOOKUP(H140, FD_Lists!$D$78:$I$110, 2, FALSE)</f>
        <v>Totex</v>
      </c>
      <c r="K140" s="13" t="str">
        <f>VLOOKUP(H140, FD_Lists!$D$78:$I$110, 3, FALSE)</f>
        <v>Company view (DD)</v>
      </c>
      <c r="L140" s="13" t="s">
        <v>119</v>
      </c>
      <c r="M140" s="14" t="str">
        <f>VLOOKUP($H140, FD_Lists!$D$78:$I$110, 4, FALSE)</f>
        <v>Unmonitored storm overflows adjustment</v>
      </c>
      <c r="N140" s="14" t="str">
        <f>VLOOKUP($H140, FD_Lists!$D$78:$I$110, 5, FALSE)</f>
        <v>Number</v>
      </c>
      <c r="O140" s="14">
        <f>VLOOKUP($H140, FD_Lists!$D$78:$I$110, 6, FALSE)</f>
        <v>2</v>
      </c>
      <c r="P140" s="99" t="str">
        <f>IFERROR(ROUND(INDEX(F_Inputs!$A$2:$AE$92, MATCH(F_Inputs_Formatted!$B140&amp;F_Inputs_Formatted!$H140,F_Inputs!$AE$2:$AE$92,0),MATCH(F_Inputs_Formatted!P$4,F_Inputs!$A$2:$AE$2,0)),$O140),"-")</f>
        <v>-</v>
      </c>
      <c r="Q140" s="99" t="str">
        <f>IFERROR(ROUND(INDEX(F_Inputs!$A$2:$AE$92, MATCH(F_Inputs_Formatted!$B140&amp;F_Inputs_Formatted!$H140,F_Inputs!$AE$2:$AE$92,0),MATCH(F_Inputs_Formatted!Q$4,F_Inputs!$A$2:$AE$2,0)),$O140),"-")</f>
        <v>-</v>
      </c>
      <c r="R140" s="99" t="str">
        <f>IFERROR(ROUND(INDEX(F_Inputs!$A$2:$AE$92, MATCH(F_Inputs_Formatted!$B140&amp;F_Inputs_Formatted!$H140,F_Inputs!$AE$2:$AE$92,0),MATCH(F_Inputs_Formatted!R$4,F_Inputs!$A$2:$AE$2,0)),$O140),"-")</f>
        <v>-</v>
      </c>
      <c r="S140" s="99" t="str">
        <f>IFERROR(ROUND(INDEX(F_Inputs!$A$2:$AE$92, MATCH(F_Inputs_Formatted!$B140&amp;F_Inputs_Formatted!$H140,F_Inputs!$AE$2:$AE$92,0),MATCH(F_Inputs_Formatted!S$4,F_Inputs!$A$2:$AE$2,0)),$O140),"-")</f>
        <v>-</v>
      </c>
      <c r="T140" s="99" t="str">
        <f>IFERROR(ROUND(INDEX(F_Inputs!$A$2:$AE$92, MATCH(F_Inputs_Formatted!$B140&amp;F_Inputs_Formatted!$H140,F_Inputs!$AE$2:$AE$92,0),MATCH(F_Inputs_Formatted!T$4,F_Inputs!$A$2:$AE$2,0)),$O140),"-")</f>
        <v>-</v>
      </c>
      <c r="U140" s="99" t="str">
        <f>IFERROR(ROUND(INDEX(F_Inputs!$A$2:$AE$92, MATCH(F_Inputs_Formatted!$B140&amp;F_Inputs_Formatted!$H140,F_Inputs!$AE$2:$AE$92,0),MATCH(F_Inputs_Formatted!U$4,F_Inputs!$A$2:$AE$2,0)),$O140),"-")</f>
        <v>-</v>
      </c>
      <c r="V140" s="99" t="str">
        <f>IFERROR(ROUND(INDEX(F_Inputs!$A$2:$AE$92, MATCH(F_Inputs_Formatted!$B140&amp;F_Inputs_Formatted!$H140,F_Inputs!$AE$2:$AE$92,0),MATCH(F_Inputs_Formatted!V$4,F_Inputs!$A$2:$AE$2,0)),$O140),"-")</f>
        <v>-</v>
      </c>
      <c r="W140" s="99" t="str">
        <f>IFERROR(ROUND(INDEX(F_Inputs!$A$2:$AE$92, MATCH(F_Inputs_Formatted!$B140&amp;F_Inputs_Formatted!$H140,F_Inputs!$AE$2:$AE$92,0),MATCH(F_Inputs_Formatted!W$4,F_Inputs!$A$2:$AE$2,0)),$O140),"-")</f>
        <v>-</v>
      </c>
      <c r="X140" s="99" t="str">
        <f>IFERROR(ROUND(INDEX(F_Inputs!$A$2:$AE$92, MATCH(F_Inputs_Formatted!$B140&amp;F_Inputs_Formatted!$H140,F_Inputs!$AE$2:$AE$92,0),MATCH(F_Inputs_Formatted!X$4,F_Inputs!$A$2:$AE$2,0)),$O140),"-")</f>
        <v>-</v>
      </c>
      <c r="Y140" s="99" t="str">
        <f>IFERROR(ROUND(INDEX(F_Inputs!$A$2:$AE$92, MATCH(F_Inputs_Formatted!$B140&amp;F_Inputs_Formatted!$H140,F_Inputs!$AE$2:$AE$92,0),MATCH(F_Inputs_Formatted!Y$4,F_Inputs!$A$2:$AE$2,0)),$O140),"-")</f>
        <v>-</v>
      </c>
      <c r="Z140" s="99" t="str">
        <f>IFERROR(ROUND(INDEX(F_Inputs!$A$2:$AE$92, MATCH(F_Inputs_Formatted!$B140&amp;F_Inputs_Formatted!$H140,F_Inputs!$AE$2:$AE$92,0),MATCH(F_Inputs_Formatted!Z$4,F_Inputs!$A$2:$AE$2,0)),$O140),"-")</f>
        <v>-</v>
      </c>
      <c r="AA140" s="99" t="str">
        <f>IFERROR(ROUND(INDEX(F_Inputs!$A$2:$AE$92, MATCH(F_Inputs_Formatted!$B140&amp;F_Inputs_Formatted!$H140,F_Inputs!$AE$2:$AE$92,0),MATCH(F_Inputs_Formatted!AA$4,F_Inputs!$A$2:$AE$2,0)),$O140),"-")</f>
        <v>-</v>
      </c>
      <c r="AB140" s="99" t="str">
        <f>IFERROR(ROUND(INDEX(F_Inputs!$A$2:$AE$92, MATCH(F_Inputs_Formatted!$B140&amp;F_Inputs_Formatted!$H140,F_Inputs!$AE$2:$AE$92,0),MATCH(F_Inputs_Formatted!AB$4,F_Inputs!$A$2:$AE$2,0)),$O140),"-")</f>
        <v>-</v>
      </c>
      <c r="AC140" s="99" t="str">
        <f>IFERROR(ROUND(INDEX(F_Inputs!$A$2:$AE$92, MATCH(F_Inputs_Formatted!$B140&amp;F_Inputs_Formatted!$H140,F_Inputs!$AE$2:$AE$92,0),MATCH(F_Inputs_Formatted!AC$4,F_Inputs!$A$2:$AE$2,0)),$O140),"-")</f>
        <v>-</v>
      </c>
      <c r="AD140" s="99" t="str">
        <f>IFERROR(ROUND(INDEX(F_Inputs!$A$2:$AE$92, MATCH(F_Inputs_Formatted!$B140&amp;F_Inputs_Formatted!$H140,F_Inputs!$AE$2:$AE$92,0),MATCH(F_Inputs_Formatted!AD$4,F_Inputs!$A$2:$AE$2,0)),$O140),"-")</f>
        <v>-</v>
      </c>
      <c r="AE140" s="99" t="str">
        <f>IFERROR(ROUND(INDEX(F_Inputs!$A$2:$AE$92, MATCH(F_Inputs_Formatted!$B140&amp;F_Inputs_Formatted!$H140,F_Inputs!$AE$2:$AE$92,0),MATCH(F_Inputs_Formatted!AE$4,F_Inputs!$A$2:$AE$2,0)),$O140),"-")</f>
        <v>-</v>
      </c>
      <c r="AF140" s="99" t="str">
        <f>IFERROR(ROUND(INDEX(F_Inputs!$A$2:$AE$92, MATCH(F_Inputs_Formatted!$B140&amp;F_Inputs_Formatted!$H140,F_Inputs!$AE$2:$AE$92,0),MATCH(F_Inputs_Formatted!AF$4,F_Inputs!$A$2:$AE$2,0)),$O140),"-")</f>
        <v>-</v>
      </c>
      <c r="AG140" s="99" t="str">
        <f>IFERROR(ROUND(INDEX(F_Inputs!$A$2:$AE$92, MATCH(F_Inputs_Formatted!$B140&amp;F_Inputs_Formatted!$H140,F_Inputs!$AE$2:$AE$92,0),MATCH(F_Inputs_Formatted!AG$4,F_Inputs!$A$2:$AE$2,0)),$O140),"-")</f>
        <v>-</v>
      </c>
      <c r="AH140" s="99" t="str">
        <f>IFERROR(ROUND(INDEX(F_Inputs!$A$2:$AE$92, MATCH(F_Inputs_Formatted!$B140&amp;F_Inputs_Formatted!$H140,F_Inputs!$AE$2:$AE$92,0),MATCH(F_Inputs_Formatted!AH$4,F_Inputs!$A$2:$AE$2,0)),$O140),"-")</f>
        <v>-</v>
      </c>
    </row>
    <row r="141" spans="1:34" x14ac:dyDescent="0.45">
      <c r="H141" s="17"/>
      <c r="O141" s="17"/>
    </row>
    <row r="142" spans="1:34" s="24" customFormat="1" x14ac:dyDescent="0.45">
      <c r="B142" s="37" t="s">
        <v>41</v>
      </c>
      <c r="C142" s="37"/>
      <c r="D142" s="37"/>
      <c r="E142" s="37"/>
      <c r="F142" s="37"/>
      <c r="G142" s="37"/>
      <c r="H142" s="37"/>
      <c r="I142" s="37"/>
      <c r="J142" s="37"/>
      <c r="K142" s="37"/>
      <c r="L142" s="37"/>
      <c r="M142" s="37"/>
      <c r="N142" s="37"/>
      <c r="O142" s="37"/>
    </row>
  </sheetData>
  <autoFilter ref="A4:AN140" xr:uid="{DC174123-5654-486D-AF93-0A92DAFDC464}"/>
  <mergeCells count="2">
    <mergeCell ref="A1:B1"/>
    <mergeCell ref="A3:B3"/>
  </mergeCells>
  <phoneticPr fontId="5"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50027-625F-481C-8273-77C2A729A411}">
  <sheetPr>
    <tabColor theme="6" tint="0.79998168889431442"/>
  </sheetPr>
  <dimension ref="A1:BD142"/>
  <sheetViews>
    <sheetView topLeftCell="A47" zoomScale="80" zoomScaleNormal="80" workbookViewId="0">
      <selection activeCell="H79" sqref="H79"/>
    </sheetView>
  </sheetViews>
  <sheetFormatPr defaultRowHeight="14.25" x14ac:dyDescent="0.45"/>
  <cols>
    <col min="1" max="1" width="9" style="17"/>
    <col min="2" max="2" width="9" style="38"/>
    <col min="3" max="3" width="18.375" style="38" customWidth="1"/>
    <col min="4" max="4" width="9" style="38" bestFit="1" customWidth="1"/>
    <col min="5" max="5" width="20.125" style="38" hidden="1" customWidth="1"/>
    <col min="6" max="6" width="13.75" style="38" hidden="1" customWidth="1"/>
    <col min="7" max="7" width="17.875" style="38" hidden="1" customWidth="1"/>
    <col min="8" max="8" width="18.5" style="38" bestFit="1" customWidth="1"/>
    <col min="9" max="9" width="23.125" style="38" hidden="1" customWidth="1"/>
    <col min="10" max="10" width="20.625" style="38" hidden="1" customWidth="1"/>
    <col min="11" max="11" width="15.625" style="38" hidden="1" customWidth="1"/>
    <col min="12" max="12" width="20.375" style="38" hidden="1" customWidth="1"/>
    <col min="13" max="13" width="66" style="38" bestFit="1" customWidth="1"/>
    <col min="14" max="15" width="20.375" style="38" customWidth="1"/>
    <col min="16" max="34" width="14.75" style="17" customWidth="1"/>
    <col min="35" max="37" width="9" style="24"/>
    <col min="38" max="46" width="9" style="17" customWidth="1"/>
    <col min="47" max="16384" width="9" style="17"/>
  </cols>
  <sheetData>
    <row r="1" spans="1:56" s="25" customFormat="1" x14ac:dyDescent="0.45">
      <c r="A1" s="315"/>
      <c r="B1" s="315"/>
      <c r="C1" s="21"/>
      <c r="D1" s="21"/>
      <c r="E1" s="21"/>
      <c r="F1" s="21"/>
      <c r="G1" s="22"/>
      <c r="H1" s="22"/>
      <c r="I1" s="22"/>
      <c r="J1" s="22"/>
      <c r="K1" s="22"/>
      <c r="L1" s="22"/>
      <c r="M1" s="22"/>
      <c r="N1" s="22"/>
      <c r="O1" s="22"/>
      <c r="P1" s="23"/>
      <c r="Q1" s="23"/>
      <c r="R1" s="23"/>
      <c r="S1" s="23"/>
      <c r="T1" s="23"/>
      <c r="U1" s="23"/>
      <c r="V1" s="23"/>
      <c r="W1" s="23"/>
      <c r="X1" s="23"/>
      <c r="Y1" s="23"/>
      <c r="Z1" s="23"/>
      <c r="AA1" s="23"/>
      <c r="AB1" s="23"/>
      <c r="AC1" s="23"/>
      <c r="AD1" s="23"/>
      <c r="AE1" s="23"/>
      <c r="AF1" s="23"/>
      <c r="AG1" s="23"/>
      <c r="AH1" s="23"/>
      <c r="AI1" s="24"/>
      <c r="AJ1" s="24"/>
      <c r="AK1" s="24"/>
    </row>
    <row r="2" spans="1:56" ht="23.25" x14ac:dyDescent="0.45">
      <c r="A2" s="26"/>
      <c r="B2" s="27" t="str">
        <f>Overview!B2 &amp;" - data formatted"</f>
        <v>Storm overflows - data formatted</v>
      </c>
      <c r="C2" s="28"/>
      <c r="D2" s="28"/>
      <c r="E2" s="28"/>
      <c r="F2" s="28"/>
      <c r="G2" s="28"/>
      <c r="H2" s="28"/>
      <c r="I2" s="28"/>
      <c r="J2" s="28"/>
      <c r="K2" s="28"/>
      <c r="L2" s="28"/>
      <c r="M2" s="28"/>
      <c r="N2" s="28"/>
      <c r="O2" s="28"/>
      <c r="P2" s="26"/>
      <c r="Q2" s="26"/>
      <c r="R2" s="26"/>
      <c r="S2" s="26"/>
      <c r="T2" s="26"/>
      <c r="U2" s="26"/>
      <c r="V2" s="26"/>
      <c r="W2" s="26"/>
      <c r="X2" s="26"/>
      <c r="Y2" s="26"/>
      <c r="Z2" s="26"/>
      <c r="AA2" s="26"/>
      <c r="AB2" s="26"/>
      <c r="AC2" s="26"/>
      <c r="AD2" s="26"/>
      <c r="AE2" s="26"/>
      <c r="AF2" s="26"/>
      <c r="AG2" s="26"/>
      <c r="AH2" s="26"/>
    </row>
    <row r="3" spans="1:56" x14ac:dyDescent="0.45">
      <c r="A3" s="316"/>
      <c r="B3" s="316"/>
      <c r="C3" s="29"/>
      <c r="D3" s="29"/>
      <c r="E3" s="29"/>
      <c r="F3" s="29"/>
      <c r="G3" s="30"/>
      <c r="H3" s="30"/>
      <c r="I3" s="30"/>
      <c r="J3" s="30"/>
      <c r="K3" s="30"/>
      <c r="L3" s="30"/>
      <c r="M3" s="30"/>
      <c r="N3" s="30"/>
      <c r="O3" s="30"/>
      <c r="P3" s="31"/>
      <c r="Q3" s="31"/>
      <c r="R3" s="31"/>
      <c r="S3" s="31"/>
      <c r="T3" s="31"/>
      <c r="U3" s="31"/>
      <c r="V3" s="31"/>
      <c r="W3" s="31"/>
      <c r="X3" s="31"/>
      <c r="Y3" s="31"/>
      <c r="Z3" s="31"/>
      <c r="AA3" s="31"/>
      <c r="AB3" s="31"/>
      <c r="AC3" s="31"/>
      <c r="AD3" s="31"/>
      <c r="AE3" s="31"/>
      <c r="AF3" s="31"/>
      <c r="AG3" s="31"/>
      <c r="AH3" s="31"/>
    </row>
    <row r="4" spans="1:56" s="34" customFormat="1" ht="18" x14ac:dyDescent="0.55000000000000004">
      <c r="A4" s="3"/>
      <c r="B4" s="4" t="s">
        <v>104</v>
      </c>
      <c r="C4" s="4" t="s">
        <v>105</v>
      </c>
      <c r="D4" s="4" t="s">
        <v>106</v>
      </c>
      <c r="E4" s="4" t="s">
        <v>107</v>
      </c>
      <c r="F4" s="4" t="s">
        <v>108</v>
      </c>
      <c r="G4" s="5" t="s">
        <v>109</v>
      </c>
      <c r="H4" s="6" t="s">
        <v>110</v>
      </c>
      <c r="I4" s="6" t="s">
        <v>111</v>
      </c>
      <c r="J4" s="6" t="s">
        <v>112</v>
      </c>
      <c r="K4" s="6" t="s">
        <v>113</v>
      </c>
      <c r="L4" s="6" t="s">
        <v>114</v>
      </c>
      <c r="M4" s="6" t="s">
        <v>115</v>
      </c>
      <c r="N4" s="6" t="s">
        <v>116</v>
      </c>
      <c r="O4" s="6" t="s">
        <v>117</v>
      </c>
      <c r="P4" s="7" t="s">
        <v>49</v>
      </c>
      <c r="Q4" s="7" t="s">
        <v>50</v>
      </c>
      <c r="R4" s="7" t="s">
        <v>51</v>
      </c>
      <c r="S4" s="7" t="s">
        <v>52</v>
      </c>
      <c r="T4" s="7" t="s">
        <v>53</v>
      </c>
      <c r="U4" s="7" t="s">
        <v>54</v>
      </c>
      <c r="V4" s="7" t="s">
        <v>55</v>
      </c>
      <c r="W4" s="7" t="s">
        <v>56</v>
      </c>
      <c r="X4" s="7" t="s">
        <v>57</v>
      </c>
      <c r="Y4" s="7" t="s">
        <v>58</v>
      </c>
      <c r="Z4" s="7" t="s">
        <v>59</v>
      </c>
      <c r="AA4" s="7" t="s">
        <v>60</v>
      </c>
      <c r="AB4" s="7" t="s">
        <v>61</v>
      </c>
      <c r="AC4" s="8" t="s">
        <v>62</v>
      </c>
      <c r="AD4" s="8" t="s">
        <v>63</v>
      </c>
      <c r="AE4" s="8" t="s">
        <v>64</v>
      </c>
      <c r="AF4" s="8" t="s">
        <v>65</v>
      </c>
      <c r="AG4" s="8" t="s">
        <v>66</v>
      </c>
      <c r="AH4" s="8" t="s">
        <v>67</v>
      </c>
      <c r="AI4" s="32"/>
      <c r="AJ4" s="32"/>
      <c r="AK4" s="33" t="s">
        <v>127</v>
      </c>
      <c r="AL4" s="7" t="s">
        <v>49</v>
      </c>
      <c r="AM4" s="7" t="s">
        <v>50</v>
      </c>
      <c r="AN4" s="7" t="s">
        <v>51</v>
      </c>
      <c r="AO4" s="7" t="s">
        <v>52</v>
      </c>
      <c r="AP4" s="7" t="s">
        <v>53</v>
      </c>
      <c r="AQ4" s="7" t="s">
        <v>54</v>
      </c>
      <c r="AR4" s="7" t="s">
        <v>55</v>
      </c>
      <c r="AS4" s="7" t="s">
        <v>56</v>
      </c>
      <c r="AT4" s="7" t="s">
        <v>57</v>
      </c>
      <c r="AU4" s="7" t="s">
        <v>58</v>
      </c>
      <c r="AV4" s="7" t="s">
        <v>59</v>
      </c>
      <c r="AW4" s="7" t="s">
        <v>60</v>
      </c>
      <c r="AX4" s="8" t="s">
        <v>61</v>
      </c>
      <c r="AY4" s="8" t="s">
        <v>62</v>
      </c>
      <c r="AZ4" s="8" t="s">
        <v>63</v>
      </c>
      <c r="BA4" s="8" t="s">
        <v>64</v>
      </c>
      <c r="BB4" s="8" t="s">
        <v>65</v>
      </c>
      <c r="BC4" s="8" t="s">
        <v>66</v>
      </c>
      <c r="BD4" s="8" t="s">
        <v>67</v>
      </c>
    </row>
    <row r="5" spans="1:56" x14ac:dyDescent="0.45">
      <c r="A5" s="9"/>
      <c r="B5" s="10" t="s">
        <v>73</v>
      </c>
      <c r="C5" s="11" t="str">
        <f>_xlfn.XLOOKUP($B5,FD_Lists!$B$4:$B$25,FD_Lists!C$4:C$25)</f>
        <v>Anglian Water</v>
      </c>
      <c r="D5" s="11" t="str">
        <f>_xlfn.XLOOKUP($B5,FD_Lists!$B$4:$B$25,FD_Lists!D$4:D$25)</f>
        <v>England</v>
      </c>
      <c r="E5" s="11" t="str">
        <f>_xlfn.XLOOKUP($B5,FD_Lists!$B$4:$B$25,FD_Lists!E$4:E$25)</f>
        <v>Company</v>
      </c>
      <c r="F5" s="11" t="str">
        <f>_xlfn.XLOOKUP($B5,FD_Lists!$B$4:$B$25,FD_Lists!F$4:F$25)</f>
        <v>WaSC</v>
      </c>
      <c r="G5" s="12" t="s">
        <v>118</v>
      </c>
      <c r="H5" s="13" t="s">
        <v>74</v>
      </c>
      <c r="I5" s="13" t="str">
        <f>B5&amp;H5</f>
        <v>ANHOUT5_10_PR24</v>
      </c>
      <c r="J5" s="13" t="str">
        <f>VLOOKUP(H5, FD_Lists!$D$78:$I$110, 2, FALSE)</f>
        <v>Totex</v>
      </c>
      <c r="K5" s="13" t="str">
        <f>VLOOKUP(H5, FD_Lists!$D$78:$I$110, 3, FALSE)</f>
        <v>Company view (DD)</v>
      </c>
      <c r="L5" s="13" t="s">
        <v>119</v>
      </c>
      <c r="M5" s="14" t="str">
        <f>VLOOKUP($H5, FD_Lists!$D$78:$I$110, 4, FALSE)</f>
        <v>Average spills per overflow - with unmonitored adjustment</v>
      </c>
      <c r="N5" s="14" t="str">
        <f>VLOOKUP($H5, FD_Lists!$D$78:$I$110, 5, FALSE)</f>
        <v>Number</v>
      </c>
      <c r="O5" s="14">
        <f>VLOOKUP($H5, FD_Lists!$D$78:$I$110, 6, FALSE)</f>
        <v>2</v>
      </c>
      <c r="P5" s="99"/>
      <c r="Q5" s="99"/>
      <c r="R5" s="99"/>
      <c r="S5" s="99"/>
      <c r="T5" s="99"/>
      <c r="U5" s="99"/>
      <c r="V5" s="99"/>
      <c r="W5" s="99"/>
      <c r="X5" s="99"/>
      <c r="Y5" s="99"/>
      <c r="Z5" s="99"/>
      <c r="AA5" s="99"/>
      <c r="AB5" s="99"/>
      <c r="AC5" s="99"/>
      <c r="AD5" s="19">
        <v>19.920000000000002</v>
      </c>
      <c r="AE5" s="19">
        <v>19.7</v>
      </c>
      <c r="AF5" s="19">
        <v>19.5</v>
      </c>
      <c r="AG5" s="19">
        <v>18.100000000000001</v>
      </c>
      <c r="AH5" s="19">
        <v>17.399999999999999</v>
      </c>
      <c r="AL5" s="15" t="str">
        <f>IF(P5&lt;&gt;"","Ref required","")</f>
        <v/>
      </c>
      <c r="AM5" s="15" t="str">
        <f t="shared" ref="AM5:AY5" si="0">IF(Q5&lt;&gt;"","Ref required","")</f>
        <v/>
      </c>
      <c r="AN5" s="15" t="str">
        <f t="shared" si="0"/>
        <v/>
      </c>
      <c r="AO5" s="15" t="str">
        <f t="shared" si="0"/>
        <v/>
      </c>
      <c r="AP5" s="15" t="str">
        <f t="shared" si="0"/>
        <v/>
      </c>
      <c r="AQ5" s="15" t="str">
        <f t="shared" si="0"/>
        <v/>
      </c>
      <c r="AR5" s="15" t="str">
        <f t="shared" si="0"/>
        <v/>
      </c>
      <c r="AS5" s="15" t="str">
        <f t="shared" si="0"/>
        <v/>
      </c>
      <c r="AT5" s="15" t="str">
        <f t="shared" si="0"/>
        <v/>
      </c>
      <c r="AU5" s="15" t="str">
        <f t="shared" si="0"/>
        <v/>
      </c>
      <c r="AV5" s="15" t="str">
        <f t="shared" si="0"/>
        <v/>
      </c>
      <c r="AW5" s="15" t="str">
        <f t="shared" si="0"/>
        <v/>
      </c>
      <c r="AX5" s="15" t="str">
        <f t="shared" si="0"/>
        <v/>
      </c>
      <c r="AY5" s="15" t="str">
        <f t="shared" si="0"/>
        <v/>
      </c>
      <c r="AZ5" s="15" t="s">
        <v>128</v>
      </c>
      <c r="BA5" s="15" t="s">
        <v>129</v>
      </c>
      <c r="BB5" s="15" t="s">
        <v>130</v>
      </c>
      <c r="BC5" s="15" t="s">
        <v>131</v>
      </c>
      <c r="BD5" s="15" t="s">
        <v>132</v>
      </c>
    </row>
    <row r="6" spans="1:56" x14ac:dyDescent="0.45">
      <c r="A6" s="9"/>
      <c r="B6" s="11" t="s">
        <v>94</v>
      </c>
      <c r="C6" s="11" t="str">
        <f>_xlfn.XLOOKUP($B6,FD_Lists!$B$4:$B$25,FD_Lists!C$4:C$25)</f>
        <v>Dŵr Cymru</v>
      </c>
      <c r="D6" s="11" t="str">
        <f>_xlfn.XLOOKUP($B6,FD_Lists!$B$4:$B$25,FD_Lists!D$4:D$25)</f>
        <v>Wales</v>
      </c>
      <c r="E6" s="11" t="str">
        <f>_xlfn.XLOOKUP($B6,FD_Lists!$B$4:$B$25,FD_Lists!E$4:E$25)</f>
        <v>Company</v>
      </c>
      <c r="F6" s="11" t="str">
        <f>_xlfn.XLOOKUP($B6,FD_Lists!$B$4:$B$25,FD_Lists!F$4:F$25)</f>
        <v>WaSC</v>
      </c>
      <c r="G6" s="12" t="s">
        <v>118</v>
      </c>
      <c r="H6" s="13" t="s">
        <v>74</v>
      </c>
      <c r="I6" s="13" t="str">
        <f t="shared" ref="I6:I123" si="1">B6&amp;H6</f>
        <v>WSHOUT5_10_PR24</v>
      </c>
      <c r="J6" s="13" t="str">
        <f>VLOOKUP(H6, FD_Lists!$D$78:$I$110, 2, FALSE)</f>
        <v>Totex</v>
      </c>
      <c r="K6" s="13" t="str">
        <f>VLOOKUP(H6, FD_Lists!$D$78:$I$110, 3, FALSE)</f>
        <v>Company view (DD)</v>
      </c>
      <c r="L6" s="13" t="s">
        <v>119</v>
      </c>
      <c r="M6" s="14" t="str">
        <f>VLOOKUP($H6, FD_Lists!$D$78:$I$110, 4, FALSE)</f>
        <v>Average spills per overflow - with unmonitored adjustment</v>
      </c>
      <c r="N6" s="14" t="str">
        <f>VLOOKUP($H6, FD_Lists!$D$78:$I$110, 5, FALSE)</f>
        <v>Number</v>
      </c>
      <c r="O6" s="14">
        <f>VLOOKUP($H6, FD_Lists!$D$78:$I$110, 6, FALSE)</f>
        <v>2</v>
      </c>
      <c r="P6" s="99"/>
      <c r="Q6" s="99"/>
      <c r="R6" s="99"/>
      <c r="S6" s="99"/>
      <c r="T6" s="99"/>
      <c r="U6" s="99"/>
      <c r="V6" s="99"/>
      <c r="W6" s="99"/>
      <c r="X6" s="99"/>
      <c r="Y6" s="99"/>
      <c r="Z6" s="99"/>
      <c r="AA6" s="99"/>
      <c r="AB6" s="99"/>
      <c r="AC6" s="99"/>
      <c r="AD6" s="99"/>
      <c r="AE6" s="99"/>
      <c r="AF6" s="99"/>
      <c r="AG6" s="99"/>
      <c r="AH6" s="99"/>
      <c r="AL6" s="15" t="str">
        <f t="shared" ref="AL6:AL69" si="2">IF(P6&lt;&gt;"","Ref required","")</f>
        <v/>
      </c>
      <c r="AM6" s="15" t="str">
        <f t="shared" ref="AM6:AM69" si="3">IF(Q6&lt;&gt;"","Ref required","")</f>
        <v/>
      </c>
      <c r="AN6" s="15" t="str">
        <f t="shared" ref="AN6:AN69" si="4">IF(R6&lt;&gt;"","Ref required","")</f>
        <v/>
      </c>
      <c r="AO6" s="15" t="str">
        <f t="shared" ref="AO6:AO69" si="5">IF(S6&lt;&gt;"","Ref required","")</f>
        <v/>
      </c>
      <c r="AP6" s="15" t="str">
        <f t="shared" ref="AP6:AP69" si="6">IF(T6&lt;&gt;"","Ref required","")</f>
        <v/>
      </c>
      <c r="AQ6" s="15" t="str">
        <f t="shared" ref="AQ6:AQ69" si="7">IF(U6&lt;&gt;"","Ref required","")</f>
        <v/>
      </c>
      <c r="AR6" s="15" t="str">
        <f t="shared" ref="AR6:AR69" si="8">IF(V6&lt;&gt;"","Ref required","")</f>
        <v/>
      </c>
      <c r="AS6" s="15" t="str">
        <f t="shared" ref="AS6:AS69" si="9">IF(W6&lt;&gt;"","Ref required","")</f>
        <v/>
      </c>
      <c r="AT6" s="15" t="str">
        <f t="shared" ref="AT6:AT69" si="10">IF(X6&lt;&gt;"","Ref required","")</f>
        <v/>
      </c>
      <c r="AU6" s="15" t="str">
        <f t="shared" ref="AU6:AU69" si="11">IF(Y6&lt;&gt;"","Ref required","")</f>
        <v/>
      </c>
      <c r="AV6" s="15" t="str">
        <f t="shared" ref="AV6:AV69" si="12">IF(Z6&lt;&gt;"","Ref required","")</f>
        <v/>
      </c>
      <c r="AW6" s="15" t="str">
        <f t="shared" ref="AW6:AW69" si="13">IF(AA6&lt;&gt;"","Ref required","")</f>
        <v/>
      </c>
      <c r="AX6" s="15" t="str">
        <f t="shared" ref="AX6:AX69" si="14">IF(AB6&lt;&gt;"","Ref required","")</f>
        <v/>
      </c>
      <c r="AY6" s="15" t="str">
        <f t="shared" ref="AY6:AY69" si="15">IF(AC6&lt;&gt;"","Ref required","")</f>
        <v/>
      </c>
      <c r="AZ6" s="15" t="str">
        <f t="shared" ref="AZ6:AZ69" si="16">IF(AD6&lt;&gt;"","Ref required","")</f>
        <v/>
      </c>
      <c r="BA6" s="15" t="str">
        <f t="shared" ref="BA6:BA69" si="17">IF(AE6&lt;&gt;"","Ref required","")</f>
        <v/>
      </c>
      <c r="BB6" s="15" t="str">
        <f t="shared" ref="BB6:BB69" si="18">IF(AF6&lt;&gt;"","Ref required","")</f>
        <v/>
      </c>
      <c r="BC6" s="15" t="str">
        <f t="shared" ref="BC6:BC69" si="19">IF(AG6&lt;&gt;"","Ref required","")</f>
        <v/>
      </c>
      <c r="BD6" s="15" t="str">
        <f t="shared" ref="BD6:BD69" si="20">IF(AH6&lt;&gt;"","Ref required","")</f>
        <v/>
      </c>
    </row>
    <row r="7" spans="1:56" x14ac:dyDescent="0.45">
      <c r="A7" s="9"/>
      <c r="B7" s="11" t="s">
        <v>95</v>
      </c>
      <c r="C7" s="11" t="str">
        <f>_xlfn.XLOOKUP($B7,FD_Lists!$B$4:$B$25,FD_Lists!C$4:C$25)</f>
        <v>Hafren Dyfrdwy</v>
      </c>
      <c r="D7" s="11" t="str">
        <f>_xlfn.XLOOKUP($B7,FD_Lists!$B$4:$B$25,FD_Lists!D$4:D$25)</f>
        <v>Wales</v>
      </c>
      <c r="E7" s="11" t="str">
        <f>_xlfn.XLOOKUP($B7,FD_Lists!$B$4:$B$25,FD_Lists!E$4:E$25)</f>
        <v>Company</v>
      </c>
      <c r="F7" s="11" t="str">
        <f>_xlfn.XLOOKUP($B7,FD_Lists!$B$4:$B$25,FD_Lists!F$4:F$25)</f>
        <v>WaSC</v>
      </c>
      <c r="G7" s="12" t="s">
        <v>118</v>
      </c>
      <c r="H7" s="13" t="s">
        <v>74</v>
      </c>
      <c r="I7" s="13" t="str">
        <f t="shared" si="1"/>
        <v>HDDOUT5_10_PR24</v>
      </c>
      <c r="J7" s="13" t="str">
        <f>VLOOKUP(H7, FD_Lists!$D$78:$I$110, 2, FALSE)</f>
        <v>Totex</v>
      </c>
      <c r="K7" s="13" t="str">
        <f>VLOOKUP(H7, FD_Lists!$D$78:$I$110, 3, FALSE)</f>
        <v>Company view (DD)</v>
      </c>
      <c r="L7" s="13" t="s">
        <v>119</v>
      </c>
      <c r="M7" s="14" t="str">
        <f>VLOOKUP($H7, FD_Lists!$D$78:$I$110, 4, FALSE)</f>
        <v>Average spills per overflow - with unmonitored adjustment</v>
      </c>
      <c r="N7" s="14" t="str">
        <f>VLOOKUP($H7, FD_Lists!$D$78:$I$110, 5, FALSE)</f>
        <v>Number</v>
      </c>
      <c r="O7" s="14">
        <f>VLOOKUP($H7, FD_Lists!$D$78:$I$110, 6, FALSE)</f>
        <v>2</v>
      </c>
      <c r="P7" s="99"/>
      <c r="Q7" s="99"/>
      <c r="R7" s="99"/>
      <c r="S7" s="99"/>
      <c r="T7" s="99"/>
      <c r="U7" s="99"/>
      <c r="V7" s="99"/>
      <c r="W7" s="99"/>
      <c r="X7" s="99"/>
      <c r="Y7" s="99"/>
      <c r="Z7" s="99"/>
      <c r="AA7" s="99"/>
      <c r="AB7" s="99"/>
      <c r="AC7" s="99"/>
      <c r="AD7" s="99"/>
      <c r="AE7" s="99"/>
      <c r="AF7" s="99"/>
      <c r="AG7" s="99"/>
      <c r="AH7" s="99"/>
      <c r="AL7" s="15" t="str">
        <f t="shared" si="2"/>
        <v/>
      </c>
      <c r="AM7" s="15" t="str">
        <f t="shared" si="3"/>
        <v/>
      </c>
      <c r="AN7" s="15" t="str">
        <f t="shared" si="4"/>
        <v/>
      </c>
      <c r="AO7" s="15" t="str">
        <f t="shared" si="5"/>
        <v/>
      </c>
      <c r="AP7" s="15" t="str">
        <f t="shared" si="6"/>
        <v/>
      </c>
      <c r="AQ7" s="15" t="str">
        <f t="shared" si="7"/>
        <v/>
      </c>
      <c r="AR7" s="15" t="str">
        <f t="shared" si="8"/>
        <v/>
      </c>
      <c r="AS7" s="15" t="str">
        <f t="shared" si="9"/>
        <v/>
      </c>
      <c r="AT7" s="15" t="str">
        <f t="shared" si="10"/>
        <v/>
      </c>
      <c r="AU7" s="15" t="str">
        <f t="shared" si="11"/>
        <v/>
      </c>
      <c r="AV7" s="15" t="str">
        <f t="shared" si="12"/>
        <v/>
      </c>
      <c r="AW7" s="15" t="str">
        <f t="shared" si="13"/>
        <v/>
      </c>
      <c r="AX7" s="15" t="str">
        <f t="shared" si="14"/>
        <v/>
      </c>
      <c r="AY7" s="15" t="str">
        <f t="shared" si="15"/>
        <v/>
      </c>
      <c r="AZ7" s="15" t="str">
        <f t="shared" si="16"/>
        <v/>
      </c>
      <c r="BA7" s="15" t="str">
        <f t="shared" si="17"/>
        <v/>
      </c>
      <c r="BB7" s="15" t="str">
        <f t="shared" si="18"/>
        <v/>
      </c>
      <c r="BC7" s="15" t="str">
        <f t="shared" si="19"/>
        <v/>
      </c>
      <c r="BD7" s="15" t="str">
        <f>IF(AH7&lt;&gt;"","Ref required","")</f>
        <v/>
      </c>
    </row>
    <row r="8" spans="1:56" x14ac:dyDescent="0.45">
      <c r="A8" s="9"/>
      <c r="B8" s="11" t="s">
        <v>96</v>
      </c>
      <c r="C8" s="11" t="str">
        <f>_xlfn.XLOOKUP($B8,FD_Lists!$B$4:$B$25,FD_Lists!C$4:C$25)</f>
        <v>Northumbrian Water</v>
      </c>
      <c r="D8" s="11" t="str">
        <f>_xlfn.XLOOKUP($B8,FD_Lists!$B$4:$B$25,FD_Lists!D$4:D$25)</f>
        <v>England</v>
      </c>
      <c r="E8" s="11" t="str">
        <f>_xlfn.XLOOKUP($B8,FD_Lists!$B$4:$B$25,FD_Lists!E$4:E$25)</f>
        <v>Company</v>
      </c>
      <c r="F8" s="11" t="str">
        <f>_xlfn.XLOOKUP($B8,FD_Lists!$B$4:$B$25,FD_Lists!F$4:F$25)</f>
        <v>WaSC</v>
      </c>
      <c r="G8" s="12" t="s">
        <v>118</v>
      </c>
      <c r="H8" s="13" t="s">
        <v>74</v>
      </c>
      <c r="I8" s="13" t="str">
        <f t="shared" si="1"/>
        <v>NESOUT5_10_PR24</v>
      </c>
      <c r="J8" s="13" t="str">
        <f>VLOOKUP(H8, FD_Lists!$D$78:$I$110, 2, FALSE)</f>
        <v>Totex</v>
      </c>
      <c r="K8" s="13" t="str">
        <f>VLOOKUP(H8, FD_Lists!$D$78:$I$110, 3, FALSE)</f>
        <v>Company view (DD)</v>
      </c>
      <c r="L8" s="13" t="s">
        <v>119</v>
      </c>
      <c r="M8" s="14" t="str">
        <f>VLOOKUP($H8, FD_Lists!$D$78:$I$110, 4, FALSE)</f>
        <v>Average spills per overflow - with unmonitored adjustment</v>
      </c>
      <c r="N8" s="14" t="str">
        <f>VLOOKUP($H8, FD_Lists!$D$78:$I$110, 5, FALSE)</f>
        <v>Number</v>
      </c>
      <c r="O8" s="14">
        <f>VLOOKUP($H8, FD_Lists!$D$78:$I$110, 6, FALSE)</f>
        <v>2</v>
      </c>
      <c r="P8" s="99"/>
      <c r="Q8" s="99"/>
      <c r="R8" s="99"/>
      <c r="S8" s="99"/>
      <c r="T8" s="99"/>
      <c r="U8" s="99"/>
      <c r="V8" s="99"/>
      <c r="W8" s="99"/>
      <c r="X8" s="99"/>
      <c r="Y8" s="99"/>
      <c r="Z8" s="99"/>
      <c r="AA8" s="99"/>
      <c r="AB8" s="99"/>
      <c r="AC8" s="99"/>
      <c r="AD8" s="99">
        <v>19.329999999999998</v>
      </c>
      <c r="AE8" s="99">
        <v>18.11</v>
      </c>
      <c r="AF8" s="99">
        <v>16.739999999999998</v>
      </c>
      <c r="AG8" s="99">
        <v>15.36</v>
      </c>
      <c r="AH8" s="99">
        <v>14</v>
      </c>
      <c r="AL8" s="15" t="str">
        <f t="shared" si="2"/>
        <v/>
      </c>
      <c r="AM8" s="15" t="str">
        <f t="shared" si="3"/>
        <v/>
      </c>
      <c r="AN8" s="15" t="str">
        <f t="shared" si="4"/>
        <v/>
      </c>
      <c r="AO8" s="15" t="str">
        <f t="shared" si="5"/>
        <v/>
      </c>
      <c r="AP8" s="15" t="str">
        <f t="shared" si="6"/>
        <v/>
      </c>
      <c r="AQ8" s="15" t="str">
        <f t="shared" si="7"/>
        <v/>
      </c>
      <c r="AR8" s="15" t="str">
        <f t="shared" si="8"/>
        <v/>
      </c>
      <c r="AS8" s="15" t="str">
        <f t="shared" si="9"/>
        <v/>
      </c>
      <c r="AT8" s="15" t="str">
        <f t="shared" si="10"/>
        <v/>
      </c>
      <c r="AU8" s="15" t="str">
        <f t="shared" si="11"/>
        <v/>
      </c>
      <c r="AV8" s="15" t="str">
        <f t="shared" si="12"/>
        <v/>
      </c>
      <c r="AW8" s="15" t="str">
        <f t="shared" si="13"/>
        <v/>
      </c>
      <c r="AX8" s="15" t="str">
        <f t="shared" si="14"/>
        <v/>
      </c>
      <c r="AY8" s="15" t="str">
        <f t="shared" si="15"/>
        <v/>
      </c>
      <c r="AZ8" s="15" t="s">
        <v>133</v>
      </c>
      <c r="BA8" s="15" t="s">
        <v>133</v>
      </c>
      <c r="BB8" s="15" t="s">
        <v>133</v>
      </c>
      <c r="BC8" s="15" t="s">
        <v>133</v>
      </c>
      <c r="BD8" s="15" t="s">
        <v>133</v>
      </c>
    </row>
    <row r="9" spans="1:56" x14ac:dyDescent="0.45">
      <c r="A9" s="9"/>
      <c r="B9" s="11" t="s">
        <v>97</v>
      </c>
      <c r="C9" s="11" t="str">
        <f>_xlfn.XLOOKUP($B9,FD_Lists!$B$4:$B$25,FD_Lists!C$4:C$25)</f>
        <v>Severn Trent Water</v>
      </c>
      <c r="D9" s="11" t="str">
        <f>_xlfn.XLOOKUP($B9,FD_Lists!$B$4:$B$25,FD_Lists!D$4:D$25)</f>
        <v>England</v>
      </c>
      <c r="E9" s="11" t="str">
        <f>_xlfn.XLOOKUP($B9,FD_Lists!$B$4:$B$25,FD_Lists!E$4:E$25)</f>
        <v>Company</v>
      </c>
      <c r="F9" s="11" t="str">
        <f>_xlfn.XLOOKUP($B9,FD_Lists!$B$4:$B$25,FD_Lists!F$4:F$25)</f>
        <v>WaSC</v>
      </c>
      <c r="G9" s="12" t="s">
        <v>118</v>
      </c>
      <c r="H9" s="13" t="s">
        <v>74</v>
      </c>
      <c r="I9" s="13" t="str">
        <f t="shared" si="1"/>
        <v>SVEOUT5_10_PR24</v>
      </c>
      <c r="J9" s="13" t="str">
        <f>VLOOKUP(H9, FD_Lists!$D$78:$I$110, 2, FALSE)</f>
        <v>Totex</v>
      </c>
      <c r="K9" s="13" t="str">
        <f>VLOOKUP(H9, FD_Lists!$D$78:$I$110, 3, FALSE)</f>
        <v>Company view (DD)</v>
      </c>
      <c r="L9" s="13" t="s">
        <v>119</v>
      </c>
      <c r="M9" s="14" t="str">
        <f>VLOOKUP($H9, FD_Lists!$D$78:$I$110, 4, FALSE)</f>
        <v>Average spills per overflow - with unmonitored adjustment</v>
      </c>
      <c r="N9" s="14" t="str">
        <f>VLOOKUP($H9, FD_Lists!$D$78:$I$110, 5, FALSE)</f>
        <v>Number</v>
      </c>
      <c r="O9" s="14">
        <f>VLOOKUP($H9, FD_Lists!$D$78:$I$110, 6, FALSE)</f>
        <v>2</v>
      </c>
      <c r="P9" s="99"/>
      <c r="Q9" s="99"/>
      <c r="R9" s="99"/>
      <c r="S9" s="99"/>
      <c r="T9" s="99"/>
      <c r="U9" s="99"/>
      <c r="V9" s="99"/>
      <c r="W9" s="99"/>
      <c r="X9" s="99"/>
      <c r="Y9" s="99"/>
      <c r="Z9" s="99"/>
      <c r="AA9" s="99"/>
      <c r="AB9" s="99"/>
      <c r="AC9" s="99"/>
      <c r="AD9" s="99"/>
      <c r="AE9" s="99"/>
      <c r="AF9" s="99"/>
      <c r="AG9" s="99"/>
      <c r="AH9" s="99"/>
      <c r="AL9" s="15" t="str">
        <f t="shared" si="2"/>
        <v/>
      </c>
      <c r="AM9" s="15" t="str">
        <f t="shared" si="3"/>
        <v/>
      </c>
      <c r="AN9" s="15" t="str">
        <f t="shared" si="4"/>
        <v/>
      </c>
      <c r="AO9" s="15" t="str">
        <f t="shared" si="5"/>
        <v/>
      </c>
      <c r="AP9" s="15" t="str">
        <f t="shared" si="6"/>
        <v/>
      </c>
      <c r="AQ9" s="15" t="str">
        <f t="shared" si="7"/>
        <v/>
      </c>
      <c r="AR9" s="15" t="str">
        <f t="shared" si="8"/>
        <v/>
      </c>
      <c r="AS9" s="15" t="str">
        <f t="shared" si="9"/>
        <v/>
      </c>
      <c r="AT9" s="15" t="str">
        <f t="shared" si="10"/>
        <v/>
      </c>
      <c r="AU9" s="15" t="str">
        <f t="shared" si="11"/>
        <v/>
      </c>
      <c r="AV9" s="15" t="str">
        <f t="shared" si="12"/>
        <v/>
      </c>
      <c r="AW9" s="15" t="str">
        <f t="shared" si="13"/>
        <v/>
      </c>
      <c r="AX9" s="15" t="str">
        <f t="shared" si="14"/>
        <v/>
      </c>
      <c r="AY9" s="15" t="str">
        <f t="shared" si="15"/>
        <v/>
      </c>
      <c r="AZ9" s="15" t="str">
        <f t="shared" si="16"/>
        <v/>
      </c>
      <c r="BA9" s="15" t="str">
        <f t="shared" si="17"/>
        <v/>
      </c>
      <c r="BB9" s="15" t="str">
        <f t="shared" si="18"/>
        <v/>
      </c>
      <c r="BC9" s="15" t="str">
        <f t="shared" si="19"/>
        <v/>
      </c>
      <c r="BD9" s="15" t="str">
        <f t="shared" si="20"/>
        <v/>
      </c>
    </row>
    <row r="10" spans="1:56" x14ac:dyDescent="0.45">
      <c r="A10" s="9"/>
      <c r="B10" s="11" t="s">
        <v>99</v>
      </c>
      <c r="C10" s="11" t="str">
        <f>_xlfn.XLOOKUP($B10,FD_Lists!$B$4:$B$25,FD_Lists!C$4:C$25)</f>
        <v>Southern Water</v>
      </c>
      <c r="D10" s="11" t="str">
        <f>_xlfn.XLOOKUP($B10,FD_Lists!$B$4:$B$25,FD_Lists!D$4:D$25)</f>
        <v>England</v>
      </c>
      <c r="E10" s="11" t="str">
        <f>_xlfn.XLOOKUP($B10,FD_Lists!$B$4:$B$25,FD_Lists!E$4:E$25)</f>
        <v>Company</v>
      </c>
      <c r="F10" s="11" t="str">
        <f>_xlfn.XLOOKUP($B10,FD_Lists!$B$4:$B$25,FD_Lists!F$4:F$25)</f>
        <v>WaSC</v>
      </c>
      <c r="G10" s="12" t="s">
        <v>118</v>
      </c>
      <c r="H10" s="13" t="s">
        <v>74</v>
      </c>
      <c r="I10" s="13" t="str">
        <f t="shared" si="1"/>
        <v>SRNOUT5_10_PR24</v>
      </c>
      <c r="J10" s="13" t="str">
        <f>VLOOKUP(H10, FD_Lists!$D$78:$I$110, 2, FALSE)</f>
        <v>Totex</v>
      </c>
      <c r="K10" s="13" t="str">
        <f>VLOOKUP(H10, FD_Lists!$D$78:$I$110, 3, FALSE)</f>
        <v>Company view (DD)</v>
      </c>
      <c r="L10" s="13" t="s">
        <v>119</v>
      </c>
      <c r="M10" s="14" t="str">
        <f>VLOOKUP($H10, FD_Lists!$D$78:$I$110, 4, FALSE)</f>
        <v>Average spills per overflow - with unmonitored adjustment</v>
      </c>
      <c r="N10" s="14" t="str">
        <f>VLOOKUP($H10, FD_Lists!$D$78:$I$110, 5, FALSE)</f>
        <v>Number</v>
      </c>
      <c r="O10" s="14">
        <f>VLOOKUP($H10, FD_Lists!$D$78:$I$110, 6, FALSE)</f>
        <v>2</v>
      </c>
      <c r="P10" s="99"/>
      <c r="Q10" s="99"/>
      <c r="R10" s="99"/>
      <c r="S10" s="99"/>
      <c r="T10" s="99"/>
      <c r="U10" s="99"/>
      <c r="V10" s="99"/>
      <c r="W10" s="99"/>
      <c r="X10" s="99"/>
      <c r="Y10" s="99"/>
      <c r="Z10" s="99"/>
      <c r="AA10" s="99"/>
      <c r="AB10" s="99"/>
      <c r="AC10" s="99"/>
      <c r="AD10" s="99"/>
      <c r="AE10" s="99"/>
      <c r="AF10" s="99"/>
      <c r="AG10" s="99"/>
      <c r="AH10" s="99"/>
      <c r="AL10" s="15" t="str">
        <f t="shared" si="2"/>
        <v/>
      </c>
      <c r="AM10" s="15" t="str">
        <f t="shared" si="3"/>
        <v/>
      </c>
      <c r="AN10" s="15" t="str">
        <f t="shared" si="4"/>
        <v/>
      </c>
      <c r="AO10" s="15" t="str">
        <f t="shared" si="5"/>
        <v/>
      </c>
      <c r="AP10" s="15" t="str">
        <f t="shared" si="6"/>
        <v/>
      </c>
      <c r="AQ10" s="15" t="str">
        <f t="shared" si="7"/>
        <v/>
      </c>
      <c r="AR10" s="15" t="str">
        <f t="shared" si="8"/>
        <v/>
      </c>
      <c r="AS10" s="15" t="str">
        <f t="shared" si="9"/>
        <v/>
      </c>
      <c r="AT10" s="15" t="str">
        <f t="shared" si="10"/>
        <v/>
      </c>
      <c r="AU10" s="15" t="str">
        <f t="shared" si="11"/>
        <v/>
      </c>
      <c r="AV10" s="15" t="str">
        <f t="shared" si="12"/>
        <v/>
      </c>
      <c r="AW10" s="15" t="str">
        <f t="shared" si="13"/>
        <v/>
      </c>
      <c r="AX10" s="15" t="str">
        <f t="shared" si="14"/>
        <v/>
      </c>
      <c r="AY10" s="15" t="str">
        <f t="shared" si="15"/>
        <v/>
      </c>
      <c r="AZ10" s="15" t="str">
        <f t="shared" si="16"/>
        <v/>
      </c>
      <c r="BA10" s="15" t="str">
        <f t="shared" si="17"/>
        <v/>
      </c>
      <c r="BB10" s="15" t="str">
        <f t="shared" si="18"/>
        <v/>
      </c>
      <c r="BC10" s="15" t="str">
        <f t="shared" si="19"/>
        <v/>
      </c>
      <c r="BD10" s="15" t="str">
        <f t="shared" si="20"/>
        <v/>
      </c>
    </row>
    <row r="11" spans="1:56" x14ac:dyDescent="0.45">
      <c r="A11" s="9"/>
      <c r="B11" s="11" t="s">
        <v>100</v>
      </c>
      <c r="C11" s="11" t="str">
        <f>_xlfn.XLOOKUP($B11,FD_Lists!$B$4:$B$25,FD_Lists!C$4:C$25)</f>
        <v>Thames Water</v>
      </c>
      <c r="D11" s="11" t="str">
        <f>_xlfn.XLOOKUP($B11,FD_Lists!$B$4:$B$25,FD_Lists!D$4:D$25)</f>
        <v>England</v>
      </c>
      <c r="E11" s="11" t="str">
        <f>_xlfn.XLOOKUP($B11,FD_Lists!$B$4:$B$25,FD_Lists!E$4:E$25)</f>
        <v>Company</v>
      </c>
      <c r="F11" s="11" t="str">
        <f>_xlfn.XLOOKUP($B11,FD_Lists!$B$4:$B$25,FD_Lists!F$4:F$25)</f>
        <v>WaSC</v>
      </c>
      <c r="G11" s="12" t="s">
        <v>118</v>
      </c>
      <c r="H11" s="13" t="s">
        <v>74</v>
      </c>
      <c r="I11" s="13" t="str">
        <f t="shared" si="1"/>
        <v>TMSOUT5_10_PR24</v>
      </c>
      <c r="J11" s="13" t="str">
        <f>VLOOKUP(H11, FD_Lists!$D$78:$I$110, 2, FALSE)</f>
        <v>Totex</v>
      </c>
      <c r="K11" s="13" t="str">
        <f>VLOOKUP(H11, FD_Lists!$D$78:$I$110, 3, FALSE)</f>
        <v>Company view (DD)</v>
      </c>
      <c r="L11" s="13" t="s">
        <v>119</v>
      </c>
      <c r="M11" s="14" t="str">
        <f>VLOOKUP($H11, FD_Lists!$D$78:$I$110, 4, FALSE)</f>
        <v>Average spills per overflow - with unmonitored adjustment</v>
      </c>
      <c r="N11" s="14" t="str">
        <f>VLOOKUP($H11, FD_Lists!$D$78:$I$110, 5, FALSE)</f>
        <v>Number</v>
      </c>
      <c r="O11" s="14">
        <f>VLOOKUP($H11, FD_Lists!$D$78:$I$110, 6, FALSE)</f>
        <v>2</v>
      </c>
      <c r="P11" s="99"/>
      <c r="Q11" s="99"/>
      <c r="R11" s="99"/>
      <c r="S11" s="99"/>
      <c r="T11" s="99"/>
      <c r="U11" s="99"/>
      <c r="V11" s="99"/>
      <c r="W11" s="99"/>
      <c r="X11" s="99"/>
      <c r="Y11" s="99"/>
      <c r="Z11" s="99"/>
      <c r="AA11" s="99"/>
      <c r="AB11" s="99"/>
      <c r="AC11" s="99"/>
      <c r="AD11" s="99"/>
      <c r="AE11" s="99"/>
      <c r="AF11" s="99"/>
      <c r="AG11" s="99"/>
      <c r="AH11" s="99"/>
      <c r="AL11" s="15" t="str">
        <f t="shared" si="2"/>
        <v/>
      </c>
      <c r="AM11" s="15" t="str">
        <f t="shared" si="3"/>
        <v/>
      </c>
      <c r="AN11" s="15" t="str">
        <f t="shared" si="4"/>
        <v/>
      </c>
      <c r="AO11" s="15" t="str">
        <f t="shared" si="5"/>
        <v/>
      </c>
      <c r="AP11" s="15" t="str">
        <f t="shared" si="6"/>
        <v/>
      </c>
      <c r="AQ11" s="15" t="str">
        <f t="shared" si="7"/>
        <v/>
      </c>
      <c r="AR11" s="15" t="str">
        <f t="shared" si="8"/>
        <v/>
      </c>
      <c r="AS11" s="15" t="str">
        <f t="shared" si="9"/>
        <v/>
      </c>
      <c r="AT11" s="15" t="str">
        <f t="shared" si="10"/>
        <v/>
      </c>
      <c r="AU11" s="15" t="str">
        <f t="shared" si="11"/>
        <v/>
      </c>
      <c r="AV11" s="15" t="str">
        <f t="shared" si="12"/>
        <v/>
      </c>
      <c r="AW11" s="15" t="str">
        <f t="shared" si="13"/>
        <v/>
      </c>
      <c r="AX11" s="15" t="str">
        <f t="shared" si="14"/>
        <v/>
      </c>
      <c r="AY11" s="15" t="str">
        <f t="shared" si="15"/>
        <v/>
      </c>
      <c r="AZ11" s="15" t="str">
        <f t="shared" si="16"/>
        <v/>
      </c>
      <c r="BA11" s="15" t="str">
        <f t="shared" si="17"/>
        <v/>
      </c>
      <c r="BB11" s="15" t="str">
        <f t="shared" si="18"/>
        <v/>
      </c>
      <c r="BC11" s="15" t="str">
        <f t="shared" si="19"/>
        <v/>
      </c>
      <c r="BD11" s="15" t="str">
        <f t="shared" si="20"/>
        <v/>
      </c>
    </row>
    <row r="12" spans="1:56" x14ac:dyDescent="0.45">
      <c r="A12" s="16" t="s">
        <v>120</v>
      </c>
      <c r="B12" s="11" t="s">
        <v>101</v>
      </c>
      <c r="C12" s="11" t="str">
        <f>_xlfn.XLOOKUP($B12,FD_Lists!$B$4:$B$25,FD_Lists!C$4:C$25)</f>
        <v xml:space="preserve">United Utilities </v>
      </c>
      <c r="D12" s="11" t="str">
        <f>_xlfn.XLOOKUP($B12,FD_Lists!$B$4:$B$25,FD_Lists!D$4:D$25)</f>
        <v>England</v>
      </c>
      <c r="E12" s="11" t="str">
        <f>_xlfn.XLOOKUP($B12,FD_Lists!$B$4:$B$25,FD_Lists!E$4:E$25)</f>
        <v>Company</v>
      </c>
      <c r="F12" s="11" t="str">
        <f>_xlfn.XLOOKUP($B12,FD_Lists!$B$4:$B$25,FD_Lists!F$4:F$25)</f>
        <v>WaSC</v>
      </c>
      <c r="G12" s="12" t="s">
        <v>118</v>
      </c>
      <c r="H12" s="13" t="s">
        <v>74</v>
      </c>
      <c r="I12" s="13" t="str">
        <f t="shared" si="1"/>
        <v>NWTOUT5_10_PR24</v>
      </c>
      <c r="J12" s="13" t="str">
        <f>VLOOKUP(H12, FD_Lists!$D$78:$I$110, 2, FALSE)</f>
        <v>Totex</v>
      </c>
      <c r="K12" s="13" t="str">
        <f>VLOOKUP(H12, FD_Lists!$D$78:$I$110, 3, FALSE)</f>
        <v>Company view (DD)</v>
      </c>
      <c r="L12" s="13" t="s">
        <v>119</v>
      </c>
      <c r="M12" s="14" t="str">
        <f>VLOOKUP($H12, FD_Lists!$D$78:$I$110, 4, FALSE)</f>
        <v>Average spills per overflow - with unmonitored adjustment</v>
      </c>
      <c r="N12" s="14" t="str">
        <f>VLOOKUP($H12, FD_Lists!$D$78:$I$110, 5, FALSE)</f>
        <v>Number</v>
      </c>
      <c r="O12" s="14">
        <f>VLOOKUP($H12, FD_Lists!$D$78:$I$110, 6, FALSE)</f>
        <v>2</v>
      </c>
      <c r="P12" s="99"/>
      <c r="Q12" s="99"/>
      <c r="R12" s="99"/>
      <c r="S12" s="99"/>
      <c r="T12" s="99"/>
      <c r="U12" s="99"/>
      <c r="V12" s="99"/>
      <c r="W12" s="99"/>
      <c r="X12" s="99"/>
      <c r="Y12" s="99"/>
      <c r="Z12" s="99"/>
      <c r="AA12" s="99"/>
      <c r="AB12" s="99"/>
      <c r="AC12" s="99"/>
      <c r="AD12" s="99"/>
      <c r="AE12" s="99"/>
      <c r="AF12" s="99"/>
      <c r="AG12" s="99"/>
      <c r="AH12" s="99"/>
      <c r="AL12" s="15" t="str">
        <f t="shared" si="2"/>
        <v/>
      </c>
      <c r="AM12" s="15" t="str">
        <f t="shared" si="3"/>
        <v/>
      </c>
      <c r="AN12" s="15" t="str">
        <f t="shared" si="4"/>
        <v/>
      </c>
      <c r="AO12" s="15" t="str">
        <f t="shared" si="5"/>
        <v/>
      </c>
      <c r="AP12" s="15" t="str">
        <f t="shared" si="6"/>
        <v/>
      </c>
      <c r="AQ12" s="15" t="str">
        <f t="shared" si="7"/>
        <v/>
      </c>
      <c r="AR12" s="15" t="str">
        <f t="shared" si="8"/>
        <v/>
      </c>
      <c r="AS12" s="15" t="str">
        <f t="shared" si="9"/>
        <v/>
      </c>
      <c r="AT12" s="15" t="str">
        <f t="shared" si="10"/>
        <v/>
      </c>
      <c r="AU12" s="15" t="str">
        <f t="shared" si="11"/>
        <v/>
      </c>
      <c r="AV12" s="15" t="str">
        <f t="shared" si="12"/>
        <v/>
      </c>
      <c r="AW12" s="15" t="str">
        <f t="shared" si="13"/>
        <v/>
      </c>
      <c r="AX12" s="15" t="str">
        <f t="shared" si="14"/>
        <v/>
      </c>
      <c r="AY12" s="15" t="str">
        <f t="shared" si="15"/>
        <v/>
      </c>
      <c r="AZ12" s="15" t="str">
        <f t="shared" si="16"/>
        <v/>
      </c>
      <c r="BA12" s="15" t="str">
        <f t="shared" si="17"/>
        <v/>
      </c>
      <c r="BB12" s="15" t="str">
        <f t="shared" si="18"/>
        <v/>
      </c>
      <c r="BC12" s="15" t="str">
        <f t="shared" si="19"/>
        <v/>
      </c>
      <c r="BD12" s="15" t="str">
        <f t="shared" si="20"/>
        <v/>
      </c>
    </row>
    <row r="13" spans="1:56" x14ac:dyDescent="0.45">
      <c r="A13" s="9"/>
      <c r="B13" s="11" t="s">
        <v>102</v>
      </c>
      <c r="C13" s="11" t="str">
        <f>_xlfn.XLOOKUP($B13,FD_Lists!$B$4:$B$25,FD_Lists!C$4:C$25)</f>
        <v>Wessex Water</v>
      </c>
      <c r="D13" s="11" t="str">
        <f>_xlfn.XLOOKUP($B13,FD_Lists!$B$4:$B$25,FD_Lists!D$4:D$25)</f>
        <v>England</v>
      </c>
      <c r="E13" s="11" t="str">
        <f>_xlfn.XLOOKUP($B13,FD_Lists!$B$4:$B$25,FD_Lists!E$4:E$25)</f>
        <v>Company</v>
      </c>
      <c r="F13" s="11" t="str">
        <f>_xlfn.XLOOKUP($B13,FD_Lists!$B$4:$B$25,FD_Lists!F$4:F$25)</f>
        <v>WaSC</v>
      </c>
      <c r="G13" s="12" t="s">
        <v>118</v>
      </c>
      <c r="H13" s="13" t="s">
        <v>74</v>
      </c>
      <c r="I13" s="13" t="str">
        <f t="shared" si="1"/>
        <v>WSXOUT5_10_PR24</v>
      </c>
      <c r="J13" s="13" t="str">
        <f>VLOOKUP(H13, FD_Lists!$D$78:$I$110, 2, FALSE)</f>
        <v>Totex</v>
      </c>
      <c r="K13" s="13" t="str">
        <f>VLOOKUP(H13, FD_Lists!$D$78:$I$110, 3, FALSE)</f>
        <v>Company view (DD)</v>
      </c>
      <c r="L13" s="13" t="s">
        <v>119</v>
      </c>
      <c r="M13" s="14" t="str">
        <f>VLOOKUP($H13, FD_Lists!$D$78:$I$110, 4, FALSE)</f>
        <v>Average spills per overflow - with unmonitored adjustment</v>
      </c>
      <c r="N13" s="14" t="str">
        <f>VLOOKUP($H13, FD_Lists!$D$78:$I$110, 5, FALSE)</f>
        <v>Number</v>
      </c>
      <c r="O13" s="14">
        <f>VLOOKUP($H13, FD_Lists!$D$78:$I$110, 6, FALSE)</f>
        <v>2</v>
      </c>
      <c r="P13" s="99"/>
      <c r="Q13" s="99"/>
      <c r="R13" s="99"/>
      <c r="S13" s="99"/>
      <c r="T13" s="99"/>
      <c r="U13" s="99"/>
      <c r="V13" s="99"/>
      <c r="W13" s="99"/>
      <c r="X13" s="99"/>
      <c r="Y13" s="99"/>
      <c r="Z13" s="99"/>
      <c r="AA13" s="99"/>
      <c r="AB13" s="99"/>
      <c r="AC13" s="99"/>
      <c r="AD13" s="99"/>
      <c r="AE13" s="99"/>
      <c r="AF13" s="99"/>
      <c r="AG13" s="99"/>
      <c r="AH13" s="99"/>
      <c r="AL13" s="15" t="str">
        <f t="shared" si="2"/>
        <v/>
      </c>
      <c r="AM13" s="15" t="str">
        <f t="shared" si="3"/>
        <v/>
      </c>
      <c r="AN13" s="15" t="str">
        <f t="shared" si="4"/>
        <v/>
      </c>
      <c r="AO13" s="15" t="str">
        <f t="shared" si="5"/>
        <v/>
      </c>
      <c r="AP13" s="15" t="str">
        <f t="shared" si="6"/>
        <v/>
      </c>
      <c r="AQ13" s="15" t="str">
        <f t="shared" si="7"/>
        <v/>
      </c>
      <c r="AR13" s="15" t="str">
        <f t="shared" si="8"/>
        <v/>
      </c>
      <c r="AS13" s="15" t="str">
        <f t="shared" si="9"/>
        <v/>
      </c>
      <c r="AT13" s="15" t="str">
        <f t="shared" si="10"/>
        <v/>
      </c>
      <c r="AU13" s="15" t="str">
        <f t="shared" si="11"/>
        <v/>
      </c>
      <c r="AV13" s="15" t="str">
        <f t="shared" si="12"/>
        <v/>
      </c>
      <c r="AW13" s="15" t="str">
        <f t="shared" si="13"/>
        <v/>
      </c>
      <c r="AX13" s="15" t="str">
        <f t="shared" si="14"/>
        <v/>
      </c>
      <c r="AY13" s="15" t="str">
        <f t="shared" si="15"/>
        <v/>
      </c>
      <c r="AZ13" s="15" t="str">
        <f t="shared" si="16"/>
        <v/>
      </c>
      <c r="BA13" s="15" t="str">
        <f t="shared" si="17"/>
        <v/>
      </c>
      <c r="BB13" s="15" t="str">
        <f t="shared" si="18"/>
        <v/>
      </c>
      <c r="BC13" s="15" t="str">
        <f t="shared" si="19"/>
        <v/>
      </c>
      <c r="BD13" s="15" t="str">
        <f t="shared" si="20"/>
        <v/>
      </c>
    </row>
    <row r="14" spans="1:56" x14ac:dyDescent="0.45">
      <c r="A14" s="9"/>
      <c r="B14" s="11" t="s">
        <v>103</v>
      </c>
      <c r="C14" s="11" t="str">
        <f>_xlfn.XLOOKUP($B14,FD_Lists!$B$4:$B$25,FD_Lists!C$4:C$25)</f>
        <v>Yorkshire Water</v>
      </c>
      <c r="D14" s="11" t="str">
        <f>_xlfn.XLOOKUP($B14,FD_Lists!$B$4:$B$25,FD_Lists!D$4:D$25)</f>
        <v>England</v>
      </c>
      <c r="E14" s="11" t="str">
        <f>_xlfn.XLOOKUP($B14,FD_Lists!$B$4:$B$25,FD_Lists!E$4:E$25)</f>
        <v>Company</v>
      </c>
      <c r="F14" s="11" t="str">
        <f>_xlfn.XLOOKUP($B14,FD_Lists!$B$4:$B$25,FD_Lists!F$4:F$25)</f>
        <v>WaSC</v>
      </c>
      <c r="G14" s="12" t="s">
        <v>118</v>
      </c>
      <c r="H14" s="13" t="s">
        <v>74</v>
      </c>
      <c r="I14" s="13" t="str">
        <f t="shared" si="1"/>
        <v>YKYOUT5_10_PR24</v>
      </c>
      <c r="J14" s="13" t="str">
        <f>VLOOKUP(H14, FD_Lists!$D$78:$I$110, 2, FALSE)</f>
        <v>Totex</v>
      </c>
      <c r="K14" s="13" t="str">
        <f>VLOOKUP(H14, FD_Lists!$D$78:$I$110, 3, FALSE)</f>
        <v>Company view (DD)</v>
      </c>
      <c r="L14" s="13" t="s">
        <v>119</v>
      </c>
      <c r="M14" s="14" t="str">
        <f>VLOOKUP($H14, FD_Lists!$D$78:$I$110, 4, FALSE)</f>
        <v>Average spills per overflow - with unmonitored adjustment</v>
      </c>
      <c r="N14" s="14" t="str">
        <f>VLOOKUP($H14, FD_Lists!$D$78:$I$110, 5, FALSE)</f>
        <v>Number</v>
      </c>
      <c r="O14" s="14">
        <f>VLOOKUP($H14, FD_Lists!$D$78:$I$110, 6, FALSE)</f>
        <v>2</v>
      </c>
      <c r="P14" s="99"/>
      <c r="Q14" s="99"/>
      <c r="R14" s="99"/>
      <c r="S14" s="99"/>
      <c r="T14" s="99"/>
      <c r="U14" s="99"/>
      <c r="V14" s="99"/>
      <c r="W14" s="99"/>
      <c r="X14" s="99"/>
      <c r="Y14" s="99"/>
      <c r="Z14" s="99"/>
      <c r="AA14" s="99"/>
      <c r="AB14" s="99"/>
      <c r="AD14" s="99">
        <v>32.746691008671839</v>
      </c>
      <c r="AE14" s="99">
        <v>30.988703788224552</v>
      </c>
      <c r="AF14" s="99">
        <v>30.084664536741219</v>
      </c>
      <c r="AG14" s="99">
        <v>28.187927886809671</v>
      </c>
      <c r="AH14" s="105">
        <v>21.989046097672301</v>
      </c>
      <c r="AL14" s="15" t="str">
        <f t="shared" si="2"/>
        <v/>
      </c>
      <c r="AM14" s="15" t="str">
        <f t="shared" si="3"/>
        <v/>
      </c>
      <c r="AN14" s="15" t="str">
        <f t="shared" si="4"/>
        <v/>
      </c>
      <c r="AO14" s="15" t="str">
        <f t="shared" si="5"/>
        <v/>
      </c>
      <c r="AP14" s="15" t="str">
        <f t="shared" si="6"/>
        <v/>
      </c>
      <c r="AQ14" s="15" t="str">
        <f t="shared" si="7"/>
        <v/>
      </c>
      <c r="AR14" s="15" t="str">
        <f t="shared" si="8"/>
        <v/>
      </c>
      <c r="AS14" s="15" t="str">
        <f t="shared" si="9"/>
        <v/>
      </c>
      <c r="AT14" s="15" t="str">
        <f t="shared" si="10"/>
        <v/>
      </c>
      <c r="AU14" s="15" t="str">
        <f t="shared" si="11"/>
        <v/>
      </c>
      <c r="AV14" s="15" t="str">
        <f t="shared" si="12"/>
        <v/>
      </c>
      <c r="AW14" s="15" t="str">
        <f t="shared" si="13"/>
        <v/>
      </c>
      <c r="AX14" s="15" t="str">
        <f t="shared" si="14"/>
        <v/>
      </c>
      <c r="AY14" s="15" t="str">
        <f t="shared" ref="AY14:AY17" si="21">IF(AC14&lt;&gt;"","Ref required","")</f>
        <v/>
      </c>
      <c r="AZ14" s="15" t="s">
        <v>134</v>
      </c>
      <c r="BA14" s="15" t="s">
        <v>134</v>
      </c>
      <c r="BB14" s="15" t="s">
        <v>134</v>
      </c>
      <c r="BC14" s="15" t="s">
        <v>134</v>
      </c>
      <c r="BD14" s="15" t="s">
        <v>134</v>
      </c>
    </row>
    <row r="15" spans="1:56" x14ac:dyDescent="0.45">
      <c r="A15" s="9"/>
      <c r="B15" s="11" t="s">
        <v>121</v>
      </c>
      <c r="C15" s="11" t="str">
        <f>_xlfn.XLOOKUP($B15,FD_Lists!$B$4:$B$25,FD_Lists!C$4:C$25)</f>
        <v>Affinity Water</v>
      </c>
      <c r="D15" s="11" t="str">
        <f>_xlfn.XLOOKUP($B15,FD_Lists!$B$4:$B$25,FD_Lists!D$4:D$25)</f>
        <v>England</v>
      </c>
      <c r="E15" s="11" t="str">
        <f>_xlfn.XLOOKUP($B15,FD_Lists!$B$4:$B$25,FD_Lists!E$4:E$25)</f>
        <v>Company</v>
      </c>
      <c r="F15" s="11" t="str">
        <f>_xlfn.XLOOKUP($B15,FD_Lists!$B$4:$B$25,FD_Lists!F$4:F$25)</f>
        <v>WoC</v>
      </c>
      <c r="G15" s="12" t="s">
        <v>118</v>
      </c>
      <c r="H15" s="13" t="s">
        <v>74</v>
      </c>
      <c r="I15" s="13" t="str">
        <f t="shared" si="1"/>
        <v>AFWOUT5_10_PR24</v>
      </c>
      <c r="J15" s="13" t="str">
        <f>VLOOKUP(H15, FD_Lists!$D$78:$I$110, 2, FALSE)</f>
        <v>Totex</v>
      </c>
      <c r="K15" s="13" t="str">
        <f>VLOOKUP(H15, FD_Lists!$D$78:$I$110, 3, FALSE)</f>
        <v>Company view (DD)</v>
      </c>
      <c r="L15" s="13" t="s">
        <v>119</v>
      </c>
      <c r="M15" s="14" t="str">
        <f>VLOOKUP($H15, FD_Lists!$D$78:$I$110, 4, FALSE)</f>
        <v>Average spills per overflow - with unmonitored adjustment</v>
      </c>
      <c r="N15" s="14" t="str">
        <f>VLOOKUP($H15, FD_Lists!$D$78:$I$110, 5, FALSE)</f>
        <v>Number</v>
      </c>
      <c r="O15" s="14">
        <f>VLOOKUP($H15, FD_Lists!$D$78:$I$110, 6, FALSE)</f>
        <v>2</v>
      </c>
      <c r="P15" s="99"/>
      <c r="Q15" s="99"/>
      <c r="R15" s="99"/>
      <c r="S15" s="99"/>
      <c r="T15" s="99"/>
      <c r="U15" s="99"/>
      <c r="V15" s="99"/>
      <c r="W15" s="99"/>
      <c r="X15" s="99"/>
      <c r="Y15" s="99"/>
      <c r="Z15" s="99"/>
      <c r="AA15" s="99"/>
      <c r="AB15" s="99"/>
      <c r="AC15" s="99"/>
      <c r="AD15" s="99"/>
      <c r="AE15" s="99"/>
      <c r="AF15" s="99"/>
      <c r="AG15" s="99"/>
      <c r="AH15" s="99"/>
      <c r="AL15" s="15" t="str">
        <f t="shared" si="2"/>
        <v/>
      </c>
      <c r="AM15" s="15" t="str">
        <f t="shared" si="3"/>
        <v/>
      </c>
      <c r="AN15" s="15" t="str">
        <f t="shared" si="4"/>
        <v/>
      </c>
      <c r="AO15" s="15" t="str">
        <f t="shared" si="5"/>
        <v/>
      </c>
      <c r="AP15" s="15" t="str">
        <f t="shared" si="6"/>
        <v/>
      </c>
      <c r="AQ15" s="15" t="str">
        <f t="shared" si="7"/>
        <v/>
      </c>
      <c r="AR15" s="15" t="str">
        <f t="shared" si="8"/>
        <v/>
      </c>
      <c r="AS15" s="15" t="str">
        <f t="shared" si="9"/>
        <v/>
      </c>
      <c r="AT15" s="15" t="str">
        <f t="shared" si="10"/>
        <v/>
      </c>
      <c r="AU15" s="15" t="str">
        <f t="shared" si="11"/>
        <v/>
      </c>
      <c r="AV15" s="15" t="str">
        <f t="shared" si="12"/>
        <v/>
      </c>
      <c r="AW15" s="15" t="str">
        <f t="shared" si="13"/>
        <v/>
      </c>
      <c r="AX15" s="15" t="str">
        <f t="shared" si="14"/>
        <v/>
      </c>
      <c r="AY15" s="15" t="str">
        <f t="shared" si="21"/>
        <v/>
      </c>
      <c r="AZ15" s="15" t="str">
        <f t="shared" ref="AZ15:AZ17" si="22">IF(AD15&lt;&gt;"","Ref required","")</f>
        <v/>
      </c>
      <c r="BA15" s="15" t="str">
        <f t="shared" ref="BA15:BA17" si="23">IF(AE15&lt;&gt;"","Ref required","")</f>
        <v/>
      </c>
      <c r="BB15" s="15" t="str">
        <f t="shared" ref="BB15:BB17" si="24">IF(AF15&lt;&gt;"","Ref required","")</f>
        <v/>
      </c>
      <c r="BC15" s="15" t="str">
        <f t="shared" ref="BC15:BC17" si="25">IF(AG15&lt;&gt;"","Ref required","")</f>
        <v/>
      </c>
      <c r="BD15" s="15" t="str">
        <f t="shared" ref="BD15:BD17" si="26">IF(AH15&lt;&gt;"","Ref required","")</f>
        <v/>
      </c>
    </row>
    <row r="16" spans="1:56" x14ac:dyDescent="0.45">
      <c r="B16" s="11" t="s">
        <v>122</v>
      </c>
      <c r="C16" s="11" t="str">
        <f>_xlfn.XLOOKUP($B16,FD_Lists!$B$4:$B$25,FD_Lists!C$4:C$25)</f>
        <v>Portsmouth Water</v>
      </c>
      <c r="D16" s="11" t="str">
        <f>_xlfn.XLOOKUP($B16,FD_Lists!$B$4:$B$25,FD_Lists!D$4:D$25)</f>
        <v>England</v>
      </c>
      <c r="E16" s="11" t="str">
        <f>_xlfn.XLOOKUP($B16,FD_Lists!$B$4:$B$25,FD_Lists!E$4:E$25)</f>
        <v>Company</v>
      </c>
      <c r="F16" s="11" t="str">
        <f>_xlfn.XLOOKUP($B16,FD_Lists!$B$4:$B$25,FD_Lists!F$4:F$25)</f>
        <v>WoC</v>
      </c>
      <c r="G16" s="12" t="s">
        <v>118</v>
      </c>
      <c r="H16" s="13" t="s">
        <v>74</v>
      </c>
      <c r="I16" s="13" t="str">
        <f t="shared" si="1"/>
        <v>PRTOUT5_10_PR24</v>
      </c>
      <c r="J16" s="13" t="str">
        <f>VLOOKUP(H16, FD_Lists!$D$78:$I$110, 2, FALSE)</f>
        <v>Totex</v>
      </c>
      <c r="K16" s="13" t="str">
        <f>VLOOKUP(H16, FD_Lists!$D$78:$I$110, 3, FALSE)</f>
        <v>Company view (DD)</v>
      </c>
      <c r="L16" s="13" t="s">
        <v>119</v>
      </c>
      <c r="M16" s="14" t="str">
        <f>VLOOKUP($H16, FD_Lists!$D$78:$I$110, 4, FALSE)</f>
        <v>Average spills per overflow - with unmonitored adjustment</v>
      </c>
      <c r="N16" s="14" t="str">
        <f>VLOOKUP($H16, FD_Lists!$D$78:$I$110, 5, FALSE)</f>
        <v>Number</v>
      </c>
      <c r="O16" s="14">
        <f>VLOOKUP($H16, FD_Lists!$D$78:$I$110, 6, FALSE)</f>
        <v>2</v>
      </c>
      <c r="P16" s="99"/>
      <c r="Q16" s="99"/>
      <c r="R16" s="99"/>
      <c r="S16" s="99"/>
      <c r="T16" s="99"/>
      <c r="U16" s="99"/>
      <c r="V16" s="99"/>
      <c r="W16" s="99"/>
      <c r="X16" s="99"/>
      <c r="Y16" s="99"/>
      <c r="Z16" s="99"/>
      <c r="AA16" s="99"/>
      <c r="AB16" s="99"/>
      <c r="AC16" s="99"/>
      <c r="AD16" s="99"/>
      <c r="AE16" s="99"/>
      <c r="AF16" s="99"/>
      <c r="AG16" s="99"/>
      <c r="AH16" s="99"/>
      <c r="AL16" s="15" t="str">
        <f t="shared" si="2"/>
        <v/>
      </c>
      <c r="AM16" s="15" t="str">
        <f t="shared" si="3"/>
        <v/>
      </c>
      <c r="AN16" s="15" t="str">
        <f t="shared" si="4"/>
        <v/>
      </c>
      <c r="AO16" s="15" t="str">
        <f t="shared" si="5"/>
        <v/>
      </c>
      <c r="AP16" s="15" t="str">
        <f t="shared" si="6"/>
        <v/>
      </c>
      <c r="AQ16" s="15" t="str">
        <f t="shared" si="7"/>
        <v/>
      </c>
      <c r="AR16" s="15" t="str">
        <f t="shared" si="8"/>
        <v/>
      </c>
      <c r="AS16" s="15" t="str">
        <f t="shared" si="9"/>
        <v/>
      </c>
      <c r="AT16" s="15" t="str">
        <f t="shared" si="10"/>
        <v/>
      </c>
      <c r="AU16" s="15" t="str">
        <f t="shared" si="11"/>
        <v/>
      </c>
      <c r="AV16" s="15" t="str">
        <f t="shared" si="12"/>
        <v/>
      </c>
      <c r="AW16" s="15" t="str">
        <f t="shared" si="13"/>
        <v/>
      </c>
      <c r="AX16" s="15" t="str">
        <f t="shared" si="14"/>
        <v/>
      </c>
      <c r="AY16" s="15" t="str">
        <f t="shared" si="21"/>
        <v/>
      </c>
      <c r="AZ16" s="15" t="str">
        <f t="shared" si="22"/>
        <v/>
      </c>
      <c r="BA16" s="15" t="str">
        <f t="shared" si="23"/>
        <v/>
      </c>
      <c r="BB16" s="15" t="str">
        <f t="shared" si="24"/>
        <v/>
      </c>
      <c r="BC16" s="15" t="str">
        <f t="shared" si="25"/>
        <v/>
      </c>
      <c r="BD16" s="15" t="str">
        <f t="shared" si="26"/>
        <v/>
      </c>
    </row>
    <row r="17" spans="1:56" x14ac:dyDescent="0.45">
      <c r="A17" s="9"/>
      <c r="B17" s="11" t="s">
        <v>123</v>
      </c>
      <c r="C17" s="11" t="str">
        <f>_xlfn.XLOOKUP($B17,FD_Lists!$B$4:$B$25,FD_Lists!C$4:C$25)</f>
        <v>South East Water</v>
      </c>
      <c r="D17" s="11" t="str">
        <f>_xlfn.XLOOKUP($B17,FD_Lists!$B$4:$B$25,FD_Lists!D$4:D$25)</f>
        <v>England</v>
      </c>
      <c r="E17" s="11" t="str">
        <f>_xlfn.XLOOKUP($B17,FD_Lists!$B$4:$B$25,FD_Lists!E$4:E$25)</f>
        <v>Company</v>
      </c>
      <c r="F17" s="11" t="str">
        <f>_xlfn.XLOOKUP($B17,FD_Lists!$B$4:$B$25,FD_Lists!F$4:F$25)</f>
        <v>WoC</v>
      </c>
      <c r="G17" s="12" t="s">
        <v>118</v>
      </c>
      <c r="H17" s="13" t="s">
        <v>74</v>
      </c>
      <c r="I17" s="13" t="str">
        <f t="shared" si="1"/>
        <v>SEWOUT5_10_PR24</v>
      </c>
      <c r="J17" s="13" t="str">
        <f>VLOOKUP(H17, FD_Lists!$D$78:$I$110, 2, FALSE)</f>
        <v>Totex</v>
      </c>
      <c r="K17" s="13" t="str">
        <f>VLOOKUP(H17, FD_Lists!$D$78:$I$110, 3, FALSE)</f>
        <v>Company view (DD)</v>
      </c>
      <c r="L17" s="13" t="s">
        <v>119</v>
      </c>
      <c r="M17" s="14" t="str">
        <f>VLOOKUP($H17, FD_Lists!$D$78:$I$110, 4, FALSE)</f>
        <v>Average spills per overflow - with unmonitored adjustment</v>
      </c>
      <c r="N17" s="14" t="str">
        <f>VLOOKUP($H17, FD_Lists!$D$78:$I$110, 5, FALSE)</f>
        <v>Number</v>
      </c>
      <c r="O17" s="14">
        <f>VLOOKUP($H17, FD_Lists!$D$78:$I$110, 6, FALSE)</f>
        <v>2</v>
      </c>
      <c r="P17" s="99"/>
      <c r="Q17" s="99"/>
      <c r="R17" s="99"/>
      <c r="S17" s="99"/>
      <c r="T17" s="99"/>
      <c r="U17" s="99"/>
      <c r="V17" s="99"/>
      <c r="W17" s="99"/>
      <c r="X17" s="99"/>
      <c r="Y17" s="99"/>
      <c r="Z17" s="99"/>
      <c r="AA17" s="99"/>
      <c r="AB17" s="99"/>
      <c r="AC17" s="99"/>
      <c r="AD17" s="99"/>
      <c r="AE17" s="99"/>
      <c r="AF17" s="99"/>
      <c r="AG17" s="99"/>
      <c r="AH17" s="99"/>
      <c r="AL17" s="15" t="str">
        <f t="shared" si="2"/>
        <v/>
      </c>
      <c r="AM17" s="15" t="str">
        <f t="shared" si="3"/>
        <v/>
      </c>
      <c r="AN17" s="15" t="str">
        <f t="shared" si="4"/>
        <v/>
      </c>
      <c r="AO17" s="15" t="str">
        <f t="shared" si="5"/>
        <v/>
      </c>
      <c r="AP17" s="15" t="str">
        <f t="shared" si="6"/>
        <v/>
      </c>
      <c r="AQ17" s="15" t="str">
        <f t="shared" si="7"/>
        <v/>
      </c>
      <c r="AR17" s="15" t="str">
        <f t="shared" si="8"/>
        <v/>
      </c>
      <c r="AS17" s="15" t="str">
        <f t="shared" si="9"/>
        <v/>
      </c>
      <c r="AT17" s="15" t="str">
        <f t="shared" si="10"/>
        <v/>
      </c>
      <c r="AU17" s="15" t="str">
        <f t="shared" si="11"/>
        <v/>
      </c>
      <c r="AV17" s="15" t="str">
        <f t="shared" si="12"/>
        <v/>
      </c>
      <c r="AW17" s="15" t="str">
        <f t="shared" si="13"/>
        <v/>
      </c>
      <c r="AX17" s="15" t="str">
        <f t="shared" si="14"/>
        <v/>
      </c>
      <c r="AY17" s="15" t="str">
        <f t="shared" si="21"/>
        <v/>
      </c>
      <c r="AZ17" s="15" t="str">
        <f t="shared" si="22"/>
        <v/>
      </c>
      <c r="BA17" s="15" t="str">
        <f t="shared" si="23"/>
        <v/>
      </c>
      <c r="BB17" s="15" t="str">
        <f t="shared" si="24"/>
        <v/>
      </c>
      <c r="BC17" s="15" t="str">
        <f t="shared" si="25"/>
        <v/>
      </c>
      <c r="BD17" s="15" t="str">
        <f t="shared" si="26"/>
        <v/>
      </c>
    </row>
    <row r="18" spans="1:56" x14ac:dyDescent="0.45">
      <c r="A18" s="9"/>
      <c r="B18" s="11" t="s">
        <v>124</v>
      </c>
      <c r="C18" s="11" t="str">
        <f>_xlfn.XLOOKUP($B18,FD_Lists!$B$4:$B$25,FD_Lists!C$4:C$25)</f>
        <v>South Staffordshire Water</v>
      </c>
      <c r="D18" s="11" t="str">
        <f>_xlfn.XLOOKUP($B18,FD_Lists!$B$4:$B$25,FD_Lists!D$4:D$25)</f>
        <v>England</v>
      </c>
      <c r="E18" s="11" t="str">
        <f>_xlfn.XLOOKUP($B18,FD_Lists!$B$4:$B$25,FD_Lists!E$4:E$25)</f>
        <v>Company</v>
      </c>
      <c r="F18" s="11" t="str">
        <f>_xlfn.XLOOKUP($B18,FD_Lists!$B$4:$B$25,FD_Lists!F$4:F$25)</f>
        <v>WoC</v>
      </c>
      <c r="G18" s="12" t="s">
        <v>118</v>
      </c>
      <c r="H18" s="13" t="s">
        <v>74</v>
      </c>
      <c r="I18" s="13" t="str">
        <f t="shared" si="1"/>
        <v>SSCOUT5_10_PR24</v>
      </c>
      <c r="J18" s="13" t="str">
        <f>VLOOKUP(H18, FD_Lists!$D$78:$I$110, 2, FALSE)</f>
        <v>Totex</v>
      </c>
      <c r="K18" s="13" t="str">
        <f>VLOOKUP(H18, FD_Lists!$D$78:$I$110, 3, FALSE)</f>
        <v>Company view (DD)</v>
      </c>
      <c r="L18" s="13" t="s">
        <v>119</v>
      </c>
      <c r="M18" s="14" t="str">
        <f>VLOOKUP($H18, FD_Lists!$D$78:$I$110, 4, FALSE)</f>
        <v>Average spills per overflow - with unmonitored adjustment</v>
      </c>
      <c r="N18" s="14" t="str">
        <f>VLOOKUP($H18, FD_Lists!$D$78:$I$110, 5, FALSE)</f>
        <v>Number</v>
      </c>
      <c r="O18" s="14">
        <f>VLOOKUP($H18, FD_Lists!$D$78:$I$110, 6, FALSE)</f>
        <v>2</v>
      </c>
      <c r="P18" s="99"/>
      <c r="Q18" s="99"/>
      <c r="R18" s="99"/>
      <c r="S18" s="99"/>
      <c r="T18" s="99"/>
      <c r="U18" s="99"/>
      <c r="V18" s="99"/>
      <c r="W18" s="99"/>
      <c r="X18" s="99"/>
      <c r="Y18" s="99"/>
      <c r="Z18" s="99"/>
      <c r="AA18" s="99"/>
      <c r="AB18" s="99"/>
      <c r="AC18" s="99"/>
      <c r="AD18" s="99"/>
      <c r="AE18" s="99"/>
      <c r="AF18" s="99"/>
      <c r="AG18" s="99"/>
      <c r="AH18" s="99"/>
      <c r="AL18" s="15" t="str">
        <f t="shared" si="2"/>
        <v/>
      </c>
      <c r="AM18" s="15" t="str">
        <f t="shared" si="3"/>
        <v/>
      </c>
      <c r="AN18" s="15" t="str">
        <f t="shared" si="4"/>
        <v/>
      </c>
      <c r="AO18" s="15" t="str">
        <f t="shared" si="5"/>
        <v/>
      </c>
      <c r="AP18" s="15" t="str">
        <f t="shared" si="6"/>
        <v/>
      </c>
      <c r="AQ18" s="15" t="str">
        <f t="shared" si="7"/>
        <v/>
      </c>
      <c r="AR18" s="15" t="str">
        <f t="shared" si="8"/>
        <v/>
      </c>
      <c r="AS18" s="15" t="str">
        <f t="shared" si="9"/>
        <v/>
      </c>
      <c r="AT18" s="15" t="str">
        <f t="shared" si="10"/>
        <v/>
      </c>
      <c r="AU18" s="15" t="str">
        <f t="shared" si="11"/>
        <v/>
      </c>
      <c r="AV18" s="15" t="str">
        <f t="shared" si="12"/>
        <v/>
      </c>
      <c r="AW18" s="15" t="str">
        <f t="shared" si="13"/>
        <v/>
      </c>
      <c r="AX18" s="15" t="str">
        <f t="shared" si="14"/>
        <v/>
      </c>
      <c r="AY18" s="15" t="str">
        <f t="shared" si="15"/>
        <v/>
      </c>
      <c r="AZ18" s="15" t="str">
        <f t="shared" si="16"/>
        <v/>
      </c>
      <c r="BA18" s="15" t="str">
        <f t="shared" si="17"/>
        <v/>
      </c>
      <c r="BB18" s="15" t="str">
        <f t="shared" si="18"/>
        <v/>
      </c>
      <c r="BC18" s="15" t="str">
        <f t="shared" si="19"/>
        <v/>
      </c>
      <c r="BD18" s="15" t="str">
        <f t="shared" si="20"/>
        <v/>
      </c>
    </row>
    <row r="19" spans="1:56" x14ac:dyDescent="0.45">
      <c r="A19" s="9"/>
      <c r="B19" s="11" t="s">
        <v>125</v>
      </c>
      <c r="C19" s="11" t="str">
        <f>_xlfn.XLOOKUP($B19,FD_Lists!$B$4:$B$25,FD_Lists!C$4:C$25)</f>
        <v>SES Water</v>
      </c>
      <c r="D19" s="11" t="str">
        <f>_xlfn.XLOOKUP($B19,FD_Lists!$B$4:$B$25,FD_Lists!D$4:D$25)</f>
        <v>England</v>
      </c>
      <c r="E19" s="11" t="str">
        <f>_xlfn.XLOOKUP($B19,FD_Lists!$B$4:$B$25,FD_Lists!E$4:E$25)</f>
        <v>Company</v>
      </c>
      <c r="F19" s="11" t="str">
        <f>_xlfn.XLOOKUP($B19,FD_Lists!$B$4:$B$25,FD_Lists!F$4:F$25)</f>
        <v>WoC</v>
      </c>
      <c r="G19" s="12" t="s">
        <v>118</v>
      </c>
      <c r="H19" s="13" t="s">
        <v>74</v>
      </c>
      <c r="I19" s="13" t="str">
        <f t="shared" si="1"/>
        <v>SESOUT5_10_PR24</v>
      </c>
      <c r="J19" s="13" t="str">
        <f>VLOOKUP(H19, FD_Lists!$D$78:$I$110, 2, FALSE)</f>
        <v>Totex</v>
      </c>
      <c r="K19" s="13" t="str">
        <f>VLOOKUP(H19, FD_Lists!$D$78:$I$110, 3, FALSE)</f>
        <v>Company view (DD)</v>
      </c>
      <c r="L19" s="13" t="s">
        <v>119</v>
      </c>
      <c r="M19" s="14" t="str">
        <f>VLOOKUP($H19, FD_Lists!$D$78:$I$110, 4, FALSE)</f>
        <v>Average spills per overflow - with unmonitored adjustment</v>
      </c>
      <c r="N19" s="14" t="str">
        <f>VLOOKUP($H19, FD_Lists!$D$78:$I$110, 5, FALSE)</f>
        <v>Number</v>
      </c>
      <c r="O19" s="14">
        <f>VLOOKUP($H19, FD_Lists!$D$78:$I$110, 6, FALSE)</f>
        <v>2</v>
      </c>
      <c r="P19" s="35"/>
      <c r="Q19" s="35"/>
      <c r="R19" s="35"/>
      <c r="S19" s="35"/>
      <c r="T19" s="35"/>
      <c r="U19" s="35"/>
      <c r="V19" s="35"/>
      <c r="W19" s="35"/>
      <c r="X19" s="60"/>
      <c r="Y19" s="99"/>
      <c r="Z19" s="99"/>
      <c r="AA19" s="99"/>
      <c r="AB19" s="99"/>
      <c r="AC19" s="99"/>
      <c r="AD19" s="99"/>
      <c r="AE19" s="99"/>
      <c r="AF19" s="99"/>
      <c r="AG19" s="99"/>
      <c r="AH19" s="99"/>
      <c r="AL19" s="15" t="str">
        <f t="shared" si="2"/>
        <v/>
      </c>
      <c r="AM19" s="15" t="str">
        <f t="shared" si="3"/>
        <v/>
      </c>
      <c r="AN19" s="15" t="str">
        <f t="shared" si="4"/>
        <v/>
      </c>
      <c r="AO19" s="15" t="str">
        <f t="shared" si="5"/>
        <v/>
      </c>
      <c r="AP19" s="15" t="str">
        <f t="shared" si="6"/>
        <v/>
      </c>
      <c r="AQ19" s="15" t="str">
        <f t="shared" si="7"/>
        <v/>
      </c>
      <c r="AR19" s="15" t="str">
        <f t="shared" si="8"/>
        <v/>
      </c>
      <c r="AS19" s="15" t="str">
        <f t="shared" si="9"/>
        <v/>
      </c>
      <c r="AT19" s="15" t="str">
        <f t="shared" si="10"/>
        <v/>
      </c>
      <c r="AU19" s="15" t="str">
        <f t="shared" si="11"/>
        <v/>
      </c>
      <c r="AV19" s="15" t="str">
        <f t="shared" si="12"/>
        <v/>
      </c>
      <c r="AW19" s="15" t="str">
        <f t="shared" si="13"/>
        <v/>
      </c>
      <c r="AX19" s="15" t="str">
        <f t="shared" si="14"/>
        <v/>
      </c>
      <c r="AY19" s="15" t="str">
        <f t="shared" si="15"/>
        <v/>
      </c>
      <c r="AZ19" s="15" t="str">
        <f t="shared" si="16"/>
        <v/>
      </c>
      <c r="BA19" s="15" t="str">
        <f t="shared" si="17"/>
        <v/>
      </c>
      <c r="BB19" s="15" t="str">
        <f t="shared" si="18"/>
        <v/>
      </c>
      <c r="BC19" s="15" t="str">
        <f t="shared" si="19"/>
        <v/>
      </c>
      <c r="BD19" s="15" t="str">
        <f t="shared" si="20"/>
        <v/>
      </c>
    </row>
    <row r="20" spans="1:56" x14ac:dyDescent="0.45">
      <c r="A20" s="9"/>
      <c r="B20" s="11" t="s">
        <v>98</v>
      </c>
      <c r="C20" s="11" t="str">
        <f>_xlfn.XLOOKUP($B20,FD_Lists!$B$4:$B$25,FD_Lists!C$4:C$25)</f>
        <v>South West Water</v>
      </c>
      <c r="D20" s="11" t="str">
        <f>_xlfn.XLOOKUP($B20,FD_Lists!$B$4:$B$25,FD_Lists!D$4:D$25)</f>
        <v>England</v>
      </c>
      <c r="E20" s="11" t="str">
        <f>_xlfn.XLOOKUP($B20,FD_Lists!$B$4:$B$25,FD_Lists!E$4:E$25)</f>
        <v>Company</v>
      </c>
      <c r="F20" s="11" t="str">
        <f>_xlfn.XLOOKUP($B20,FD_Lists!$B$4:$B$25,FD_Lists!F$4:F$25)</f>
        <v>WaSC</v>
      </c>
      <c r="G20" s="12" t="s">
        <v>118</v>
      </c>
      <c r="H20" s="13" t="s">
        <v>74</v>
      </c>
      <c r="I20" s="13" t="str">
        <f t="shared" si="1"/>
        <v>SWBOUT5_10_PR24</v>
      </c>
      <c r="J20" s="13" t="str">
        <f>VLOOKUP(H20, FD_Lists!$D$78:$I$110, 2, FALSE)</f>
        <v>Totex</v>
      </c>
      <c r="K20" s="13" t="str">
        <f>VLOOKUP(H20, FD_Lists!$D$78:$I$110, 3, FALSE)</f>
        <v>Company view (DD)</v>
      </c>
      <c r="L20" s="13" t="s">
        <v>119</v>
      </c>
      <c r="M20" s="14" t="str">
        <f>VLOOKUP($H20, FD_Lists!$D$78:$I$110, 4, FALSE)</f>
        <v>Average spills per overflow - with unmonitored adjustment</v>
      </c>
      <c r="N20" s="14" t="str">
        <f>VLOOKUP($H20, FD_Lists!$D$78:$I$110, 5, FALSE)</f>
        <v>Number</v>
      </c>
      <c r="O20" s="14">
        <f>VLOOKUP($H20, FD_Lists!$D$78:$I$110, 6, FALSE)</f>
        <v>2</v>
      </c>
      <c r="P20" s="35"/>
      <c r="Q20" s="35"/>
      <c r="R20" s="35"/>
      <c r="S20" s="35"/>
      <c r="T20" s="35"/>
      <c r="U20" s="35"/>
      <c r="V20" s="35"/>
      <c r="W20" s="99"/>
      <c r="X20" s="99"/>
      <c r="Y20" s="99"/>
      <c r="Z20" s="99"/>
      <c r="AA20" s="99"/>
      <c r="AB20" s="99"/>
      <c r="AC20" s="19">
        <v>26.99</v>
      </c>
      <c r="AD20" s="19">
        <v>20</v>
      </c>
      <c r="AE20" s="19">
        <v>19.73</v>
      </c>
      <c r="AF20" s="19">
        <v>18.72</v>
      </c>
      <c r="AG20" s="19">
        <v>17.78</v>
      </c>
      <c r="AH20" s="19">
        <v>16.5</v>
      </c>
      <c r="AL20" s="15" t="str">
        <f t="shared" si="2"/>
        <v/>
      </c>
      <c r="AM20" s="15" t="str">
        <f t="shared" si="3"/>
        <v/>
      </c>
      <c r="AN20" s="15" t="str">
        <f t="shared" si="4"/>
        <v/>
      </c>
      <c r="AO20" s="15" t="str">
        <f t="shared" si="5"/>
        <v/>
      </c>
      <c r="AP20" s="15" t="str">
        <f t="shared" si="6"/>
        <v/>
      </c>
      <c r="AQ20" s="15" t="str">
        <f t="shared" si="7"/>
        <v/>
      </c>
      <c r="AR20" s="15" t="str">
        <f t="shared" si="8"/>
        <v/>
      </c>
      <c r="AS20" s="15" t="str">
        <f t="shared" si="9"/>
        <v/>
      </c>
      <c r="AT20" s="15" t="str">
        <f t="shared" si="10"/>
        <v/>
      </c>
      <c r="AU20" s="15" t="str">
        <f t="shared" si="11"/>
        <v/>
      </c>
      <c r="AV20" s="15" t="str">
        <f t="shared" si="12"/>
        <v/>
      </c>
      <c r="AW20" s="15" t="str">
        <f t="shared" si="13"/>
        <v/>
      </c>
      <c r="AX20" s="15" t="str">
        <f t="shared" si="14"/>
        <v/>
      </c>
      <c r="AY20" s="15" t="s">
        <v>135</v>
      </c>
      <c r="AZ20" s="15" t="s">
        <v>135</v>
      </c>
      <c r="BA20" s="15" t="s">
        <v>135</v>
      </c>
      <c r="BB20" s="15" t="s">
        <v>136</v>
      </c>
      <c r="BC20" s="15" t="s">
        <v>137</v>
      </c>
      <c r="BD20" s="15" t="s">
        <v>138</v>
      </c>
    </row>
    <row r="21" spans="1:56" x14ac:dyDescent="0.45">
      <c r="A21" s="9"/>
      <c r="B21" s="11" t="s">
        <v>126</v>
      </c>
      <c r="C21" s="11" t="str">
        <f>_xlfn.XLOOKUP($B21,FD_Lists!$B$4:$B$25,FD_Lists!C$4:C$25)</f>
        <v>Bristol Water</v>
      </c>
      <c r="D21" s="11" t="str">
        <f>_xlfn.XLOOKUP($B21,FD_Lists!$B$4:$B$25,FD_Lists!D$4:D$25)</f>
        <v>England</v>
      </c>
      <c r="E21" s="11" t="str">
        <f>_xlfn.XLOOKUP($B21,FD_Lists!$B$4:$B$25,FD_Lists!E$4:E$25)</f>
        <v>Company</v>
      </c>
      <c r="F21" s="11" t="str">
        <f>_xlfn.XLOOKUP($B21,FD_Lists!$B$4:$B$25,FD_Lists!F$4:F$25)</f>
        <v>WoC</v>
      </c>
      <c r="G21" s="12" t="s">
        <v>118</v>
      </c>
      <c r="H21" s="13" t="s">
        <v>74</v>
      </c>
      <c r="I21" s="13" t="str">
        <f t="shared" si="1"/>
        <v>BRLOUT5_10_PR24</v>
      </c>
      <c r="J21" s="13" t="str">
        <f>VLOOKUP(H21, FD_Lists!$D$78:$I$110, 2, FALSE)</f>
        <v>Totex</v>
      </c>
      <c r="K21" s="13" t="str">
        <f>VLOOKUP(H21, FD_Lists!$D$78:$I$110, 3, FALSE)</f>
        <v>Company view (DD)</v>
      </c>
      <c r="L21" s="13" t="s">
        <v>119</v>
      </c>
      <c r="M21" s="14" t="str">
        <f>VLOOKUP($H21, FD_Lists!$D$78:$I$110, 4, FALSE)</f>
        <v>Average spills per overflow - with unmonitored adjustment</v>
      </c>
      <c r="N21" s="14" t="str">
        <f>VLOOKUP($H21, FD_Lists!$D$78:$I$110, 5, FALSE)</f>
        <v>Number</v>
      </c>
      <c r="O21" s="14">
        <f>VLOOKUP($H21, FD_Lists!$D$78:$I$110, 6, FALSE)</f>
        <v>2</v>
      </c>
      <c r="P21" s="99"/>
      <c r="Q21" s="99"/>
      <c r="R21" s="99"/>
      <c r="S21" s="99"/>
      <c r="T21" s="99"/>
      <c r="U21" s="99"/>
      <c r="V21" s="99"/>
      <c r="W21" s="99"/>
      <c r="X21" s="99"/>
      <c r="Y21" s="99"/>
      <c r="Z21" s="99"/>
      <c r="AA21" s="99"/>
      <c r="AB21" s="99"/>
      <c r="AC21" s="99"/>
      <c r="AD21" s="99"/>
      <c r="AE21" s="99"/>
      <c r="AF21" s="99"/>
      <c r="AG21" s="99"/>
      <c r="AH21" s="99"/>
      <c r="AL21" s="15" t="str">
        <f t="shared" si="2"/>
        <v/>
      </c>
      <c r="AM21" s="15" t="str">
        <f t="shared" si="3"/>
        <v/>
      </c>
      <c r="AN21" s="15" t="str">
        <f t="shared" si="4"/>
        <v/>
      </c>
      <c r="AO21" s="15" t="str">
        <f t="shared" si="5"/>
        <v/>
      </c>
      <c r="AP21" s="15" t="str">
        <f t="shared" si="6"/>
        <v/>
      </c>
      <c r="AQ21" s="15" t="str">
        <f t="shared" si="7"/>
        <v/>
      </c>
      <c r="AR21" s="15" t="str">
        <f t="shared" si="8"/>
        <v/>
      </c>
      <c r="AS21" s="15" t="str">
        <f t="shared" si="9"/>
        <v/>
      </c>
      <c r="AT21" s="15" t="str">
        <f t="shared" si="10"/>
        <v/>
      </c>
      <c r="AU21" s="15" t="str">
        <f t="shared" si="11"/>
        <v/>
      </c>
      <c r="AV21" s="15" t="str">
        <f t="shared" si="12"/>
        <v/>
      </c>
      <c r="AW21" s="15" t="str">
        <f t="shared" si="13"/>
        <v/>
      </c>
      <c r="AX21" s="15" t="str">
        <f t="shared" si="14"/>
        <v/>
      </c>
      <c r="AY21" s="15" t="str">
        <f t="shared" si="15"/>
        <v/>
      </c>
      <c r="AZ21" s="15" t="str">
        <f t="shared" si="16"/>
        <v/>
      </c>
      <c r="BA21" s="15" t="str">
        <f t="shared" si="17"/>
        <v/>
      </c>
      <c r="BB21" s="15" t="str">
        <f t="shared" si="18"/>
        <v/>
      </c>
      <c r="BC21" s="15" t="str">
        <f t="shared" si="19"/>
        <v/>
      </c>
      <c r="BD21" s="15" t="str">
        <f t="shared" si="20"/>
        <v/>
      </c>
    </row>
    <row r="22" spans="1:56" x14ac:dyDescent="0.45">
      <c r="A22" s="9"/>
      <c r="B22" s="10" t="s">
        <v>73</v>
      </c>
      <c r="C22" s="11" t="str">
        <f>_xlfn.XLOOKUP($B22,FD_Lists!$B$4:$B$25,FD_Lists!C$4:C$25)</f>
        <v>Anglian Water</v>
      </c>
      <c r="D22" s="11" t="str">
        <f>_xlfn.XLOOKUP($B22,FD_Lists!$B$4:$B$25,FD_Lists!D$4:D$25)</f>
        <v>England</v>
      </c>
      <c r="E22" s="11" t="str">
        <f>_xlfn.XLOOKUP($B22,FD_Lists!$B$4:$B$25,FD_Lists!E$4:E$25)</f>
        <v>Company</v>
      </c>
      <c r="F22" s="11" t="str">
        <f>_xlfn.XLOOKUP($B22,FD_Lists!$B$4:$B$25,FD_Lists!F$4:F$25)</f>
        <v>WaSC</v>
      </c>
      <c r="G22" s="12" t="s">
        <v>118</v>
      </c>
      <c r="H22" s="13" t="s">
        <v>79</v>
      </c>
      <c r="I22" s="13" t="str">
        <f t="shared" si="1"/>
        <v>ANHOUT2_17_PR24</v>
      </c>
      <c r="J22" s="13" t="str">
        <f>VLOOKUP(H22, FD_Lists!$D$78:$I$110, 2, FALSE)</f>
        <v>Base</v>
      </c>
      <c r="K22" s="13" t="str">
        <f>VLOOKUP(H22, FD_Lists!$D$78:$I$110, 3, FALSE)</f>
        <v>Company view (DD)</v>
      </c>
      <c r="L22" s="13" t="s">
        <v>119</v>
      </c>
      <c r="M22" s="14" t="str">
        <f>VLOOKUP($H22, FD_Lists!$D$78:$I$110, 4, FALSE)</f>
        <v>Average spills per overflow - with unmonitored adjustment</v>
      </c>
      <c r="N22" s="14" t="str">
        <f>VLOOKUP($H22, FD_Lists!$D$78:$I$110, 5, FALSE)</f>
        <v>Number</v>
      </c>
      <c r="O22" s="14">
        <f>VLOOKUP($H22, FD_Lists!$D$78:$I$110, 6, FALSE)</f>
        <v>2</v>
      </c>
      <c r="P22" s="99"/>
      <c r="Q22" s="99"/>
      <c r="R22" s="99"/>
      <c r="S22" s="99"/>
      <c r="T22" s="99"/>
      <c r="U22" s="99"/>
      <c r="V22" s="99"/>
      <c r="W22" s="99"/>
      <c r="X22" s="99"/>
      <c r="Y22" s="99"/>
      <c r="Z22" s="99"/>
      <c r="AA22" s="99"/>
      <c r="AB22" s="99"/>
      <c r="AC22" s="99"/>
      <c r="AD22" s="102"/>
      <c r="AE22" s="102"/>
      <c r="AF22" s="102"/>
      <c r="AG22" s="102"/>
      <c r="AH22" s="102"/>
      <c r="AL22" s="15" t="str">
        <f t="shared" si="2"/>
        <v/>
      </c>
      <c r="AM22" s="15" t="str">
        <f t="shared" si="3"/>
        <v/>
      </c>
      <c r="AN22" s="15" t="str">
        <f t="shared" si="4"/>
        <v/>
      </c>
      <c r="AO22" s="15" t="str">
        <f t="shared" si="5"/>
        <v/>
      </c>
      <c r="AP22" s="15" t="str">
        <f t="shared" si="6"/>
        <v/>
      </c>
      <c r="AQ22" s="15" t="str">
        <f t="shared" si="7"/>
        <v/>
      </c>
      <c r="AR22" s="15" t="str">
        <f t="shared" si="8"/>
        <v/>
      </c>
      <c r="AS22" s="15" t="str">
        <f t="shared" si="9"/>
        <v/>
      </c>
      <c r="AT22" s="15" t="str">
        <f t="shared" si="10"/>
        <v/>
      </c>
      <c r="AU22" s="15" t="str">
        <f t="shared" si="11"/>
        <v/>
      </c>
      <c r="AV22" s="15" t="str">
        <f t="shared" si="12"/>
        <v/>
      </c>
      <c r="AW22" s="15" t="str">
        <f t="shared" si="13"/>
        <v/>
      </c>
      <c r="AX22" s="15" t="str">
        <f t="shared" si="14"/>
        <v/>
      </c>
      <c r="AY22" s="15" t="str">
        <f t="shared" si="15"/>
        <v/>
      </c>
      <c r="AZ22" s="15" t="str">
        <f t="shared" si="16"/>
        <v/>
      </c>
      <c r="BA22" s="15" t="str">
        <f t="shared" si="17"/>
        <v/>
      </c>
      <c r="BB22" s="15" t="str">
        <f t="shared" si="18"/>
        <v/>
      </c>
      <c r="BC22" s="15" t="str">
        <f t="shared" si="19"/>
        <v/>
      </c>
      <c r="BD22" s="15" t="str">
        <f t="shared" si="20"/>
        <v/>
      </c>
    </row>
    <row r="23" spans="1:56" x14ac:dyDescent="0.45">
      <c r="A23" s="9"/>
      <c r="B23" s="11" t="s">
        <v>94</v>
      </c>
      <c r="C23" s="11" t="str">
        <f>_xlfn.XLOOKUP($B23,FD_Lists!$B$4:$B$25,FD_Lists!C$4:C$25)</f>
        <v>Dŵr Cymru</v>
      </c>
      <c r="D23" s="11" t="str">
        <f>_xlfn.XLOOKUP($B23,FD_Lists!$B$4:$B$25,FD_Lists!D$4:D$25)</f>
        <v>Wales</v>
      </c>
      <c r="E23" s="11" t="str">
        <f>_xlfn.XLOOKUP($B23,FD_Lists!$B$4:$B$25,FD_Lists!E$4:E$25)</f>
        <v>Company</v>
      </c>
      <c r="F23" s="11" t="str">
        <f>_xlfn.XLOOKUP($B23,FD_Lists!$B$4:$B$25,FD_Lists!F$4:F$25)</f>
        <v>WaSC</v>
      </c>
      <c r="G23" s="12" t="s">
        <v>118</v>
      </c>
      <c r="H23" s="13" t="s">
        <v>79</v>
      </c>
      <c r="I23" s="13" t="str">
        <f t="shared" si="1"/>
        <v>WSHOUT2_17_PR24</v>
      </c>
      <c r="J23" s="13" t="str">
        <f>VLOOKUP(H23, FD_Lists!$D$78:$I$110, 2, FALSE)</f>
        <v>Base</v>
      </c>
      <c r="K23" s="13" t="str">
        <f>VLOOKUP(H23, FD_Lists!$D$78:$I$110, 3, FALSE)</f>
        <v>Company view (DD)</v>
      </c>
      <c r="L23" s="13" t="s">
        <v>119</v>
      </c>
      <c r="M23" s="14" t="str">
        <f>VLOOKUP($H23, FD_Lists!$D$78:$I$110, 4, FALSE)</f>
        <v>Average spills per overflow - with unmonitored adjustment</v>
      </c>
      <c r="N23" s="14" t="str">
        <f>VLOOKUP($H23, FD_Lists!$D$78:$I$110, 5, FALSE)</f>
        <v>Number</v>
      </c>
      <c r="O23" s="14">
        <f>VLOOKUP($H23, FD_Lists!$D$78:$I$110, 6, FALSE)</f>
        <v>2</v>
      </c>
      <c r="P23" s="99"/>
      <c r="Q23" s="99"/>
      <c r="R23" s="99"/>
      <c r="S23" s="99"/>
      <c r="T23" s="99"/>
      <c r="U23" s="99"/>
      <c r="V23" s="99"/>
      <c r="W23" s="35"/>
      <c r="X23" s="35"/>
      <c r="Y23" s="35"/>
      <c r="Z23" s="35"/>
      <c r="AA23" s="35"/>
      <c r="AB23" s="35"/>
      <c r="AC23" s="35"/>
      <c r="AD23" s="102"/>
      <c r="AE23" s="102"/>
      <c r="AF23" s="102"/>
      <c r="AG23" s="102"/>
      <c r="AH23" s="102"/>
      <c r="AL23" s="15" t="str">
        <f t="shared" si="2"/>
        <v/>
      </c>
      <c r="AM23" s="15" t="str">
        <f t="shared" si="3"/>
        <v/>
      </c>
      <c r="AN23" s="15" t="str">
        <f t="shared" si="4"/>
        <v/>
      </c>
      <c r="AO23" s="15" t="str">
        <f t="shared" si="5"/>
        <v/>
      </c>
      <c r="AP23" s="15" t="str">
        <f t="shared" si="6"/>
        <v/>
      </c>
      <c r="AQ23" s="15" t="str">
        <f t="shared" si="7"/>
        <v/>
      </c>
      <c r="AR23" s="15" t="str">
        <f t="shared" si="8"/>
        <v/>
      </c>
      <c r="AS23" s="15" t="str">
        <f t="shared" si="9"/>
        <v/>
      </c>
      <c r="AT23" s="15" t="str">
        <f t="shared" si="10"/>
        <v/>
      </c>
      <c r="AU23" s="15" t="str">
        <f t="shared" si="11"/>
        <v/>
      </c>
      <c r="AV23" s="15" t="str">
        <f t="shared" si="12"/>
        <v/>
      </c>
      <c r="AW23" s="15" t="str">
        <f t="shared" si="13"/>
        <v/>
      </c>
      <c r="AX23" s="15" t="str">
        <f t="shared" si="14"/>
        <v/>
      </c>
      <c r="AY23" s="15" t="str">
        <f t="shared" si="15"/>
        <v/>
      </c>
      <c r="AZ23" s="15" t="str">
        <f t="shared" si="16"/>
        <v/>
      </c>
      <c r="BA23" s="15" t="str">
        <f t="shared" si="17"/>
        <v/>
      </c>
      <c r="BB23" s="15" t="str">
        <f t="shared" si="18"/>
        <v/>
      </c>
      <c r="BC23" s="15" t="str">
        <f t="shared" si="19"/>
        <v/>
      </c>
      <c r="BD23" s="15" t="str">
        <f t="shared" si="20"/>
        <v/>
      </c>
    </row>
    <row r="24" spans="1:56" x14ac:dyDescent="0.45">
      <c r="A24" s="9"/>
      <c r="B24" s="11" t="s">
        <v>95</v>
      </c>
      <c r="C24" s="11" t="str">
        <f>_xlfn.XLOOKUP($B24,FD_Lists!$B$4:$B$25,FD_Lists!C$4:C$25)</f>
        <v>Hafren Dyfrdwy</v>
      </c>
      <c r="D24" s="11" t="str">
        <f>_xlfn.XLOOKUP($B24,FD_Lists!$B$4:$B$25,FD_Lists!D$4:D$25)</f>
        <v>Wales</v>
      </c>
      <c r="E24" s="11" t="str">
        <f>_xlfn.XLOOKUP($B24,FD_Lists!$B$4:$B$25,FD_Lists!E$4:E$25)</f>
        <v>Company</v>
      </c>
      <c r="F24" s="11" t="str">
        <f>_xlfn.XLOOKUP($B24,FD_Lists!$B$4:$B$25,FD_Lists!F$4:F$25)</f>
        <v>WaSC</v>
      </c>
      <c r="G24" s="12" t="s">
        <v>118</v>
      </c>
      <c r="H24" s="13" t="s">
        <v>79</v>
      </c>
      <c r="I24" s="13" t="str">
        <f t="shared" si="1"/>
        <v>HDDOUT2_17_PR24</v>
      </c>
      <c r="J24" s="13" t="str">
        <f>VLOOKUP(H24, FD_Lists!$D$78:$I$110, 2, FALSE)</f>
        <v>Base</v>
      </c>
      <c r="K24" s="13" t="str">
        <f>VLOOKUP(H24, FD_Lists!$D$78:$I$110, 3, FALSE)</f>
        <v>Company view (DD)</v>
      </c>
      <c r="L24" s="13" t="s">
        <v>119</v>
      </c>
      <c r="M24" s="14" t="str">
        <f>VLOOKUP($H24, FD_Lists!$D$78:$I$110, 4, FALSE)</f>
        <v>Average spills per overflow - with unmonitored adjustment</v>
      </c>
      <c r="N24" s="14" t="str">
        <f>VLOOKUP($H24, FD_Lists!$D$78:$I$110, 5, FALSE)</f>
        <v>Number</v>
      </c>
      <c r="O24" s="14">
        <f>VLOOKUP($H24, FD_Lists!$D$78:$I$110, 6, FALSE)</f>
        <v>2</v>
      </c>
      <c r="P24" s="99"/>
      <c r="Q24" s="99"/>
      <c r="R24" s="99"/>
      <c r="S24" s="99"/>
      <c r="T24" s="99"/>
      <c r="U24" s="99"/>
      <c r="V24" s="99"/>
      <c r="W24" s="35"/>
      <c r="X24" s="35"/>
      <c r="Y24" s="35"/>
      <c r="Z24" s="35"/>
      <c r="AA24" s="35"/>
      <c r="AB24" s="35"/>
      <c r="AC24" s="35"/>
      <c r="AD24" s="102"/>
      <c r="AE24" s="102"/>
      <c r="AF24" s="102"/>
      <c r="AG24" s="102"/>
      <c r="AH24" s="102"/>
      <c r="AL24" s="15" t="str">
        <f t="shared" si="2"/>
        <v/>
      </c>
      <c r="AM24" s="15" t="str">
        <f t="shared" si="3"/>
        <v/>
      </c>
      <c r="AN24" s="15" t="str">
        <f t="shared" si="4"/>
        <v/>
      </c>
      <c r="AO24" s="15" t="str">
        <f t="shared" si="5"/>
        <v/>
      </c>
      <c r="AP24" s="15" t="str">
        <f t="shared" si="6"/>
        <v/>
      </c>
      <c r="AQ24" s="15" t="str">
        <f t="shared" si="7"/>
        <v/>
      </c>
      <c r="AR24" s="15" t="str">
        <f t="shared" si="8"/>
        <v/>
      </c>
      <c r="AS24" s="15" t="str">
        <f t="shared" si="9"/>
        <v/>
      </c>
      <c r="AT24" s="15" t="str">
        <f t="shared" si="10"/>
        <v/>
      </c>
      <c r="AU24" s="15" t="str">
        <f t="shared" si="11"/>
        <v/>
      </c>
      <c r="AV24" s="15" t="str">
        <f t="shared" si="12"/>
        <v/>
      </c>
      <c r="AW24" s="15" t="str">
        <f t="shared" si="13"/>
        <v/>
      </c>
      <c r="AX24" s="15" t="str">
        <f t="shared" si="14"/>
        <v/>
      </c>
      <c r="AY24" s="15" t="str">
        <f t="shared" si="15"/>
        <v/>
      </c>
      <c r="AZ24" s="15" t="str">
        <f t="shared" si="16"/>
        <v/>
      </c>
      <c r="BA24" s="15" t="str">
        <f t="shared" si="17"/>
        <v/>
      </c>
      <c r="BB24" s="15" t="str">
        <f t="shared" si="18"/>
        <v/>
      </c>
      <c r="BC24" s="15" t="str">
        <f t="shared" si="19"/>
        <v/>
      </c>
      <c r="BD24" s="15" t="str">
        <f t="shared" si="20"/>
        <v/>
      </c>
    </row>
    <row r="25" spans="1:56" x14ac:dyDescent="0.45">
      <c r="A25" s="9"/>
      <c r="B25" s="11" t="s">
        <v>96</v>
      </c>
      <c r="C25" s="11" t="str">
        <f>_xlfn.XLOOKUP($B25,FD_Lists!$B$4:$B$25,FD_Lists!C$4:C$25)</f>
        <v>Northumbrian Water</v>
      </c>
      <c r="D25" s="11" t="str">
        <f>_xlfn.XLOOKUP($B25,FD_Lists!$B$4:$B$25,FD_Lists!D$4:D$25)</f>
        <v>England</v>
      </c>
      <c r="E25" s="11" t="str">
        <f>_xlfn.XLOOKUP($B25,FD_Lists!$B$4:$B$25,FD_Lists!E$4:E$25)</f>
        <v>Company</v>
      </c>
      <c r="F25" s="11" t="str">
        <f>_xlfn.XLOOKUP($B25,FD_Lists!$B$4:$B$25,FD_Lists!F$4:F$25)</f>
        <v>WaSC</v>
      </c>
      <c r="G25" s="12" t="s">
        <v>118</v>
      </c>
      <c r="H25" s="13" t="s">
        <v>79</v>
      </c>
      <c r="I25" s="13" t="str">
        <f t="shared" si="1"/>
        <v>NESOUT2_17_PR24</v>
      </c>
      <c r="J25" s="13" t="str">
        <f>VLOOKUP(H25, FD_Lists!$D$78:$I$110, 2, FALSE)</f>
        <v>Base</v>
      </c>
      <c r="K25" s="13" t="str">
        <f>VLOOKUP(H25, FD_Lists!$D$78:$I$110, 3, FALSE)</f>
        <v>Company view (DD)</v>
      </c>
      <c r="L25" s="13" t="s">
        <v>119</v>
      </c>
      <c r="M25" s="14" t="str">
        <f>VLOOKUP($H25, FD_Lists!$D$78:$I$110, 4, FALSE)</f>
        <v>Average spills per overflow - with unmonitored adjustment</v>
      </c>
      <c r="N25" s="14" t="str">
        <f>VLOOKUP($H25, FD_Lists!$D$78:$I$110, 5, FALSE)</f>
        <v>Number</v>
      </c>
      <c r="O25" s="14">
        <f>VLOOKUP($H25, FD_Lists!$D$78:$I$110, 6, FALSE)</f>
        <v>2</v>
      </c>
      <c r="P25" s="99"/>
      <c r="Q25" s="99"/>
      <c r="R25" s="99"/>
      <c r="S25" s="99"/>
      <c r="T25" s="99"/>
      <c r="U25" s="35"/>
      <c r="V25" s="35"/>
      <c r="W25" s="35"/>
      <c r="X25" s="35"/>
      <c r="Y25" s="35"/>
      <c r="Z25" s="35"/>
      <c r="AA25" s="35"/>
      <c r="AB25" s="35"/>
      <c r="AC25" s="35"/>
      <c r="AD25" s="102">
        <v>20</v>
      </c>
      <c r="AE25" s="102">
        <v>19.72</v>
      </c>
      <c r="AF25" s="102">
        <v>19.440000000000001</v>
      </c>
      <c r="AG25" s="102">
        <v>19.16</v>
      </c>
      <c r="AH25" s="102">
        <v>18.88</v>
      </c>
      <c r="AL25" s="15" t="str">
        <f t="shared" si="2"/>
        <v/>
      </c>
      <c r="AM25" s="15" t="str">
        <f t="shared" si="3"/>
        <v/>
      </c>
      <c r="AN25" s="15" t="str">
        <f t="shared" si="4"/>
        <v/>
      </c>
      <c r="AO25" s="15" t="str">
        <f t="shared" si="5"/>
        <v/>
      </c>
      <c r="AP25" s="15" t="str">
        <f t="shared" si="6"/>
        <v/>
      </c>
      <c r="AQ25" s="15" t="str">
        <f t="shared" si="7"/>
        <v/>
      </c>
      <c r="AR25" s="15" t="str">
        <f t="shared" si="8"/>
        <v/>
      </c>
      <c r="AS25" s="15" t="str">
        <f t="shared" si="9"/>
        <v/>
      </c>
      <c r="AT25" s="15" t="str">
        <f t="shared" si="10"/>
        <v/>
      </c>
      <c r="AU25" s="15" t="str">
        <f t="shared" si="11"/>
        <v/>
      </c>
      <c r="AV25" s="15" t="str">
        <f t="shared" si="12"/>
        <v/>
      </c>
      <c r="AW25" s="15" t="str">
        <f t="shared" si="13"/>
        <v/>
      </c>
      <c r="AX25" s="15" t="str">
        <f t="shared" si="14"/>
        <v/>
      </c>
      <c r="AY25" s="15" t="str">
        <f t="shared" si="15"/>
        <v/>
      </c>
      <c r="AZ25" s="15" t="s">
        <v>133</v>
      </c>
      <c r="BA25" s="15" t="s">
        <v>133</v>
      </c>
      <c r="BB25" s="15" t="s">
        <v>133</v>
      </c>
      <c r="BC25" s="15" t="s">
        <v>133</v>
      </c>
      <c r="BD25" s="15" t="s">
        <v>133</v>
      </c>
    </row>
    <row r="26" spans="1:56" x14ac:dyDescent="0.45">
      <c r="A26" s="9"/>
      <c r="B26" s="11" t="s">
        <v>97</v>
      </c>
      <c r="C26" s="11" t="str">
        <f>_xlfn.XLOOKUP($B26,FD_Lists!$B$4:$B$25,FD_Lists!C$4:C$25)</f>
        <v>Severn Trent Water</v>
      </c>
      <c r="D26" s="11" t="str">
        <f>_xlfn.XLOOKUP($B26,FD_Lists!$B$4:$B$25,FD_Lists!D$4:D$25)</f>
        <v>England</v>
      </c>
      <c r="E26" s="11" t="str">
        <f>_xlfn.XLOOKUP($B26,FD_Lists!$B$4:$B$25,FD_Lists!E$4:E$25)</f>
        <v>Company</v>
      </c>
      <c r="F26" s="11" t="str">
        <f>_xlfn.XLOOKUP($B26,FD_Lists!$B$4:$B$25,FD_Lists!F$4:F$25)</f>
        <v>WaSC</v>
      </c>
      <c r="G26" s="12" t="s">
        <v>118</v>
      </c>
      <c r="H26" s="13" t="s">
        <v>79</v>
      </c>
      <c r="I26" s="13" t="str">
        <f t="shared" si="1"/>
        <v>SVEOUT2_17_PR24</v>
      </c>
      <c r="J26" s="13" t="str">
        <f>VLOOKUP(H26, FD_Lists!$D$78:$I$110, 2, FALSE)</f>
        <v>Base</v>
      </c>
      <c r="K26" s="13" t="str">
        <f>VLOOKUP(H26, FD_Lists!$D$78:$I$110, 3, FALSE)</f>
        <v>Company view (DD)</v>
      </c>
      <c r="L26" s="13" t="s">
        <v>119</v>
      </c>
      <c r="M26" s="14" t="str">
        <f>VLOOKUP($H26, FD_Lists!$D$78:$I$110, 4, FALSE)</f>
        <v>Average spills per overflow - with unmonitored adjustment</v>
      </c>
      <c r="N26" s="14" t="str">
        <f>VLOOKUP($H26, FD_Lists!$D$78:$I$110, 5, FALSE)</f>
        <v>Number</v>
      </c>
      <c r="O26" s="14">
        <f>VLOOKUP($H26, FD_Lists!$D$78:$I$110, 6, FALSE)</f>
        <v>2</v>
      </c>
      <c r="P26" s="102"/>
      <c r="Q26" s="102"/>
      <c r="R26" s="102"/>
      <c r="S26" s="102"/>
      <c r="T26" s="102"/>
      <c r="U26" s="102"/>
      <c r="V26" s="102"/>
      <c r="W26" s="102"/>
      <c r="X26" s="102"/>
      <c r="Y26" s="102"/>
      <c r="Z26" s="102"/>
      <c r="AA26" s="102"/>
      <c r="AB26" s="102"/>
      <c r="AC26" s="102"/>
      <c r="AD26" s="102"/>
      <c r="AE26" s="102"/>
      <c r="AF26" s="102"/>
      <c r="AG26" s="102"/>
      <c r="AH26" s="102"/>
      <c r="AL26" s="15" t="str">
        <f t="shared" si="2"/>
        <v/>
      </c>
      <c r="AM26" s="15" t="str">
        <f t="shared" si="3"/>
        <v/>
      </c>
      <c r="AN26" s="15" t="str">
        <f t="shared" si="4"/>
        <v/>
      </c>
      <c r="AO26" s="15" t="str">
        <f t="shared" si="5"/>
        <v/>
      </c>
      <c r="AP26" s="15" t="str">
        <f t="shared" si="6"/>
        <v/>
      </c>
      <c r="AQ26" s="15" t="str">
        <f t="shared" si="7"/>
        <v/>
      </c>
      <c r="AR26" s="15" t="str">
        <f t="shared" si="8"/>
        <v/>
      </c>
      <c r="AS26" s="15" t="str">
        <f t="shared" si="9"/>
        <v/>
      </c>
      <c r="AT26" s="15" t="str">
        <f t="shared" si="10"/>
        <v/>
      </c>
      <c r="AU26" s="15" t="str">
        <f t="shared" si="11"/>
        <v/>
      </c>
      <c r="AV26" s="15" t="str">
        <f t="shared" si="12"/>
        <v/>
      </c>
      <c r="AW26" s="15" t="str">
        <f t="shared" si="13"/>
        <v/>
      </c>
      <c r="AX26" s="15" t="str">
        <f t="shared" si="14"/>
        <v/>
      </c>
      <c r="AY26" s="15" t="str">
        <f t="shared" si="15"/>
        <v/>
      </c>
      <c r="AZ26" s="15" t="str">
        <f t="shared" si="16"/>
        <v/>
      </c>
      <c r="BA26" s="15" t="str">
        <f t="shared" si="17"/>
        <v/>
      </c>
      <c r="BB26" s="15" t="str">
        <f t="shared" si="18"/>
        <v/>
      </c>
      <c r="BC26" s="15" t="str">
        <f t="shared" si="19"/>
        <v/>
      </c>
      <c r="BD26" s="15" t="str">
        <f t="shared" si="20"/>
        <v/>
      </c>
    </row>
    <row r="27" spans="1:56" x14ac:dyDescent="0.45">
      <c r="A27" s="9"/>
      <c r="B27" s="11" t="s">
        <v>99</v>
      </c>
      <c r="C27" s="11" t="str">
        <f>_xlfn.XLOOKUP($B27,FD_Lists!$B$4:$B$25,FD_Lists!C$4:C$25)</f>
        <v>Southern Water</v>
      </c>
      <c r="D27" s="11" t="str">
        <f>_xlfn.XLOOKUP($B27,FD_Lists!$B$4:$B$25,FD_Lists!D$4:D$25)</f>
        <v>England</v>
      </c>
      <c r="E27" s="11" t="str">
        <f>_xlfn.XLOOKUP($B27,FD_Lists!$B$4:$B$25,FD_Lists!E$4:E$25)</f>
        <v>Company</v>
      </c>
      <c r="F27" s="11" t="str">
        <f>_xlfn.XLOOKUP($B27,FD_Lists!$B$4:$B$25,FD_Lists!F$4:F$25)</f>
        <v>WaSC</v>
      </c>
      <c r="G27" s="12" t="s">
        <v>118</v>
      </c>
      <c r="H27" s="13" t="s">
        <v>79</v>
      </c>
      <c r="I27" s="13" t="str">
        <f t="shared" si="1"/>
        <v>SRNOUT2_17_PR24</v>
      </c>
      <c r="J27" s="13" t="str">
        <f>VLOOKUP(H27, FD_Lists!$D$78:$I$110, 2, FALSE)</f>
        <v>Base</v>
      </c>
      <c r="K27" s="13" t="str">
        <f>VLOOKUP(H27, FD_Lists!$D$78:$I$110, 3, FALSE)</f>
        <v>Company view (DD)</v>
      </c>
      <c r="L27" s="13" t="s">
        <v>119</v>
      </c>
      <c r="M27" s="14" t="str">
        <f>VLOOKUP($H27, FD_Lists!$D$78:$I$110, 4, FALSE)</f>
        <v>Average spills per overflow - with unmonitored adjustment</v>
      </c>
      <c r="N27" s="14" t="str">
        <f>VLOOKUP($H27, FD_Lists!$D$78:$I$110, 5, FALSE)</f>
        <v>Number</v>
      </c>
      <c r="O27" s="14">
        <f>VLOOKUP($H27, FD_Lists!$D$78:$I$110, 6, FALSE)</f>
        <v>2</v>
      </c>
      <c r="P27" s="35"/>
      <c r="Q27" s="35"/>
      <c r="R27" s="35"/>
      <c r="S27" s="35"/>
      <c r="T27" s="35"/>
      <c r="U27" s="35"/>
      <c r="V27" s="35"/>
      <c r="W27" s="35"/>
      <c r="X27" s="35"/>
      <c r="Y27" s="35"/>
      <c r="Z27" s="35"/>
      <c r="AA27" s="35"/>
      <c r="AB27" s="102"/>
      <c r="AC27" s="102"/>
      <c r="AD27" s="102"/>
      <c r="AE27" s="102"/>
      <c r="AF27" s="102"/>
      <c r="AG27" s="102"/>
      <c r="AH27" s="102"/>
      <c r="AL27" s="15" t="str">
        <f t="shared" si="2"/>
        <v/>
      </c>
      <c r="AM27" s="15" t="str">
        <f t="shared" si="3"/>
        <v/>
      </c>
      <c r="AN27" s="15" t="str">
        <f t="shared" si="4"/>
        <v/>
      </c>
      <c r="AO27" s="15" t="str">
        <f t="shared" si="5"/>
        <v/>
      </c>
      <c r="AP27" s="15" t="str">
        <f t="shared" si="6"/>
        <v/>
      </c>
      <c r="AQ27" s="15" t="str">
        <f t="shared" si="7"/>
        <v/>
      </c>
      <c r="AR27" s="15" t="str">
        <f t="shared" si="8"/>
        <v/>
      </c>
      <c r="AS27" s="15" t="str">
        <f t="shared" si="9"/>
        <v/>
      </c>
      <c r="AT27" s="15" t="str">
        <f t="shared" si="10"/>
        <v/>
      </c>
      <c r="AU27" s="15" t="str">
        <f t="shared" si="11"/>
        <v/>
      </c>
      <c r="AV27" s="15" t="str">
        <f t="shared" si="12"/>
        <v/>
      </c>
      <c r="AW27" s="15" t="str">
        <f t="shared" si="13"/>
        <v/>
      </c>
      <c r="AX27" s="15" t="str">
        <f t="shared" si="14"/>
        <v/>
      </c>
      <c r="AY27" s="15" t="str">
        <f t="shared" si="15"/>
        <v/>
      </c>
      <c r="AZ27" s="15" t="str">
        <f t="shared" si="16"/>
        <v/>
      </c>
      <c r="BA27" s="15" t="str">
        <f t="shared" si="17"/>
        <v/>
      </c>
      <c r="BB27" s="15" t="str">
        <f t="shared" si="18"/>
        <v/>
      </c>
      <c r="BC27" s="15" t="str">
        <f t="shared" si="19"/>
        <v/>
      </c>
      <c r="BD27" s="15" t="str">
        <f t="shared" si="20"/>
        <v/>
      </c>
    </row>
    <row r="28" spans="1:56" x14ac:dyDescent="0.45">
      <c r="A28" s="9"/>
      <c r="B28" s="11" t="s">
        <v>100</v>
      </c>
      <c r="C28" s="11" t="str">
        <f>_xlfn.XLOOKUP($B28,FD_Lists!$B$4:$B$25,FD_Lists!C$4:C$25)</f>
        <v>Thames Water</v>
      </c>
      <c r="D28" s="11" t="str">
        <f>_xlfn.XLOOKUP($B28,FD_Lists!$B$4:$B$25,FD_Lists!D$4:D$25)</f>
        <v>England</v>
      </c>
      <c r="E28" s="11" t="str">
        <f>_xlfn.XLOOKUP($B28,FD_Lists!$B$4:$B$25,FD_Lists!E$4:E$25)</f>
        <v>Company</v>
      </c>
      <c r="F28" s="11" t="str">
        <f>_xlfn.XLOOKUP($B28,FD_Lists!$B$4:$B$25,FD_Lists!F$4:F$25)</f>
        <v>WaSC</v>
      </c>
      <c r="G28" s="12" t="s">
        <v>118</v>
      </c>
      <c r="H28" s="13" t="s">
        <v>79</v>
      </c>
      <c r="I28" s="13" t="str">
        <f t="shared" si="1"/>
        <v>TMSOUT2_17_PR24</v>
      </c>
      <c r="J28" s="13" t="str">
        <f>VLOOKUP(H28, FD_Lists!$D$78:$I$110, 2, FALSE)</f>
        <v>Base</v>
      </c>
      <c r="K28" s="13" t="str">
        <f>VLOOKUP(H28, FD_Lists!$D$78:$I$110, 3, FALSE)</f>
        <v>Company view (DD)</v>
      </c>
      <c r="L28" s="13" t="s">
        <v>119</v>
      </c>
      <c r="M28" s="14" t="str">
        <f>VLOOKUP($H28, FD_Lists!$D$78:$I$110, 4, FALSE)</f>
        <v>Average spills per overflow - with unmonitored adjustment</v>
      </c>
      <c r="N28" s="14" t="str">
        <f>VLOOKUP($H28, FD_Lists!$D$78:$I$110, 5, FALSE)</f>
        <v>Number</v>
      </c>
      <c r="O28" s="14">
        <f>VLOOKUP($H28, FD_Lists!$D$78:$I$110, 6, FALSE)</f>
        <v>2</v>
      </c>
      <c r="P28" s="99"/>
      <c r="Q28" s="99"/>
      <c r="R28" s="99"/>
      <c r="S28" s="99"/>
      <c r="T28" s="99"/>
      <c r="U28" s="35"/>
      <c r="V28" s="35"/>
      <c r="W28" s="35"/>
      <c r="X28" s="35"/>
      <c r="Y28" s="35"/>
      <c r="Z28" s="35"/>
      <c r="AA28" s="35"/>
      <c r="AB28" s="102"/>
      <c r="AC28" s="102"/>
      <c r="AD28" s="102"/>
      <c r="AE28" s="102"/>
      <c r="AF28" s="102"/>
      <c r="AG28" s="102"/>
      <c r="AH28" s="102"/>
      <c r="AL28" s="15" t="str">
        <f t="shared" si="2"/>
        <v/>
      </c>
      <c r="AM28" s="15" t="str">
        <f t="shared" si="3"/>
        <v/>
      </c>
      <c r="AN28" s="15" t="str">
        <f t="shared" si="4"/>
        <v/>
      </c>
      <c r="AO28" s="15" t="str">
        <f t="shared" si="5"/>
        <v/>
      </c>
      <c r="AP28" s="15" t="str">
        <f t="shared" si="6"/>
        <v/>
      </c>
      <c r="AQ28" s="15" t="str">
        <f t="shared" si="7"/>
        <v/>
      </c>
      <c r="AR28" s="15" t="str">
        <f t="shared" si="8"/>
        <v/>
      </c>
      <c r="AS28" s="15" t="str">
        <f t="shared" si="9"/>
        <v/>
      </c>
      <c r="AT28" s="15" t="str">
        <f t="shared" si="10"/>
        <v/>
      </c>
      <c r="AU28" s="15" t="str">
        <f t="shared" si="11"/>
        <v/>
      </c>
      <c r="AV28" s="15" t="str">
        <f t="shared" si="12"/>
        <v/>
      </c>
      <c r="AW28" s="15" t="str">
        <f t="shared" si="13"/>
        <v/>
      </c>
      <c r="AX28" s="15" t="str">
        <f t="shared" si="14"/>
        <v/>
      </c>
      <c r="AY28" s="15" t="str">
        <f t="shared" si="15"/>
        <v/>
      </c>
      <c r="AZ28" s="15" t="str">
        <f t="shared" si="16"/>
        <v/>
      </c>
      <c r="BA28" s="15" t="str">
        <f t="shared" si="17"/>
        <v/>
      </c>
      <c r="BB28" s="15" t="str">
        <f t="shared" si="18"/>
        <v/>
      </c>
      <c r="BC28" s="15" t="str">
        <f t="shared" si="19"/>
        <v/>
      </c>
      <c r="BD28" s="15" t="str">
        <f t="shared" si="20"/>
        <v/>
      </c>
    </row>
    <row r="29" spans="1:56" x14ac:dyDescent="0.45">
      <c r="A29" s="16" t="s">
        <v>120</v>
      </c>
      <c r="B29" s="11" t="s">
        <v>101</v>
      </c>
      <c r="C29" s="11" t="str">
        <f>_xlfn.XLOOKUP($B29,FD_Lists!$B$4:$B$25,FD_Lists!C$4:C$25)</f>
        <v xml:space="preserve">United Utilities </v>
      </c>
      <c r="D29" s="11" t="str">
        <f>_xlfn.XLOOKUP($B29,FD_Lists!$B$4:$B$25,FD_Lists!D$4:D$25)</f>
        <v>England</v>
      </c>
      <c r="E29" s="11" t="str">
        <f>_xlfn.XLOOKUP($B29,FD_Lists!$B$4:$B$25,FD_Lists!E$4:E$25)</f>
        <v>Company</v>
      </c>
      <c r="F29" s="11" t="str">
        <f>_xlfn.XLOOKUP($B29,FD_Lists!$B$4:$B$25,FD_Lists!F$4:F$25)</f>
        <v>WaSC</v>
      </c>
      <c r="G29" s="12" t="s">
        <v>118</v>
      </c>
      <c r="H29" s="13" t="s">
        <v>79</v>
      </c>
      <c r="I29" s="13" t="str">
        <f t="shared" si="1"/>
        <v>NWTOUT2_17_PR24</v>
      </c>
      <c r="J29" s="13" t="str">
        <f>VLOOKUP(H29, FD_Lists!$D$78:$I$110, 2, FALSE)</f>
        <v>Base</v>
      </c>
      <c r="K29" s="13" t="str">
        <f>VLOOKUP(H29, FD_Lists!$D$78:$I$110, 3, FALSE)</f>
        <v>Company view (DD)</v>
      </c>
      <c r="L29" s="13" t="s">
        <v>119</v>
      </c>
      <c r="M29" s="14" t="str">
        <f>VLOOKUP($H29, FD_Lists!$D$78:$I$110, 4, FALSE)</f>
        <v>Average spills per overflow - with unmonitored adjustment</v>
      </c>
      <c r="N29" s="14" t="str">
        <f>VLOOKUP($H29, FD_Lists!$D$78:$I$110, 5, FALSE)</f>
        <v>Number</v>
      </c>
      <c r="O29" s="14">
        <f>VLOOKUP($H29, FD_Lists!$D$78:$I$110, 6, FALSE)</f>
        <v>2</v>
      </c>
      <c r="P29" s="35"/>
      <c r="Q29" s="35"/>
      <c r="R29" s="35"/>
      <c r="S29" s="35"/>
      <c r="T29" s="35"/>
      <c r="U29" s="35"/>
      <c r="V29" s="35"/>
      <c r="W29" s="35"/>
      <c r="X29" s="35"/>
      <c r="Y29" s="35"/>
      <c r="Z29" s="35"/>
      <c r="AA29" s="35"/>
      <c r="AB29" s="102"/>
      <c r="AC29" s="102"/>
      <c r="AD29" s="102"/>
      <c r="AE29" s="102"/>
      <c r="AF29" s="102"/>
      <c r="AG29" s="102"/>
      <c r="AH29" s="102"/>
      <c r="AL29" s="15" t="str">
        <f t="shared" si="2"/>
        <v/>
      </c>
      <c r="AM29" s="15" t="str">
        <f t="shared" si="3"/>
        <v/>
      </c>
      <c r="AN29" s="15" t="str">
        <f t="shared" si="4"/>
        <v/>
      </c>
      <c r="AO29" s="15" t="str">
        <f t="shared" si="5"/>
        <v/>
      </c>
      <c r="AP29" s="15" t="str">
        <f t="shared" si="6"/>
        <v/>
      </c>
      <c r="AQ29" s="15" t="str">
        <f t="shared" si="7"/>
        <v/>
      </c>
      <c r="AR29" s="15" t="str">
        <f t="shared" si="8"/>
        <v/>
      </c>
      <c r="AS29" s="15" t="str">
        <f t="shared" si="9"/>
        <v/>
      </c>
      <c r="AT29" s="15" t="str">
        <f t="shared" si="10"/>
        <v/>
      </c>
      <c r="AU29" s="15" t="str">
        <f t="shared" si="11"/>
        <v/>
      </c>
      <c r="AV29" s="15" t="str">
        <f t="shared" si="12"/>
        <v/>
      </c>
      <c r="AW29" s="15" t="str">
        <f t="shared" si="13"/>
        <v/>
      </c>
      <c r="AX29" s="15" t="str">
        <f t="shared" si="14"/>
        <v/>
      </c>
      <c r="AY29" s="15" t="str">
        <f t="shared" si="15"/>
        <v/>
      </c>
      <c r="AZ29" s="15" t="str">
        <f t="shared" si="16"/>
        <v/>
      </c>
      <c r="BA29" s="15" t="str">
        <f t="shared" si="17"/>
        <v/>
      </c>
      <c r="BB29" s="15" t="str">
        <f t="shared" si="18"/>
        <v/>
      </c>
      <c r="BC29" s="15" t="str">
        <f t="shared" si="19"/>
        <v/>
      </c>
      <c r="BD29" s="15" t="str">
        <f t="shared" si="20"/>
        <v/>
      </c>
    </row>
    <row r="30" spans="1:56" x14ac:dyDescent="0.45">
      <c r="A30" s="9"/>
      <c r="B30" s="11" t="s">
        <v>102</v>
      </c>
      <c r="C30" s="11" t="str">
        <f>_xlfn.XLOOKUP($B30,FD_Lists!$B$4:$B$25,FD_Lists!C$4:C$25)</f>
        <v>Wessex Water</v>
      </c>
      <c r="D30" s="11" t="str">
        <f>_xlfn.XLOOKUP($B30,FD_Lists!$B$4:$B$25,FD_Lists!D$4:D$25)</f>
        <v>England</v>
      </c>
      <c r="E30" s="11" t="str">
        <f>_xlfn.XLOOKUP($B30,FD_Lists!$B$4:$B$25,FD_Lists!E$4:E$25)</f>
        <v>Company</v>
      </c>
      <c r="F30" s="11" t="str">
        <f>_xlfn.XLOOKUP($B30,FD_Lists!$B$4:$B$25,FD_Lists!F$4:F$25)</f>
        <v>WaSC</v>
      </c>
      <c r="G30" s="12" t="s">
        <v>118</v>
      </c>
      <c r="H30" s="13" t="s">
        <v>79</v>
      </c>
      <c r="I30" s="13" t="str">
        <f t="shared" si="1"/>
        <v>WSXOUT2_17_PR24</v>
      </c>
      <c r="J30" s="13" t="str">
        <f>VLOOKUP(H30, FD_Lists!$D$78:$I$110, 2, FALSE)</f>
        <v>Base</v>
      </c>
      <c r="K30" s="13" t="str">
        <f>VLOOKUP(H30, FD_Lists!$D$78:$I$110, 3, FALSE)</f>
        <v>Company view (DD)</v>
      </c>
      <c r="L30" s="13" t="s">
        <v>119</v>
      </c>
      <c r="M30" s="14" t="str">
        <f>VLOOKUP($H30, FD_Lists!$D$78:$I$110, 4, FALSE)</f>
        <v>Average spills per overflow - with unmonitored adjustment</v>
      </c>
      <c r="N30" s="14" t="str">
        <f>VLOOKUP($H30, FD_Lists!$D$78:$I$110, 5, FALSE)</f>
        <v>Number</v>
      </c>
      <c r="O30" s="14">
        <f>VLOOKUP($H30, FD_Lists!$D$78:$I$110, 6, FALSE)</f>
        <v>2</v>
      </c>
      <c r="P30" s="35"/>
      <c r="Q30" s="35"/>
      <c r="R30" s="35"/>
      <c r="S30" s="35"/>
      <c r="T30" s="35"/>
      <c r="U30" s="35"/>
      <c r="V30" s="35"/>
      <c r="W30" s="35"/>
      <c r="X30" s="35"/>
      <c r="Y30" s="35"/>
      <c r="Z30" s="35"/>
      <c r="AA30" s="35"/>
      <c r="AB30" s="102"/>
      <c r="AC30" s="102"/>
      <c r="AD30" s="102"/>
      <c r="AE30" s="102"/>
      <c r="AF30" s="102"/>
      <c r="AG30" s="102"/>
      <c r="AH30" s="102"/>
      <c r="AL30" s="15" t="str">
        <f t="shared" si="2"/>
        <v/>
      </c>
      <c r="AM30" s="15" t="str">
        <f t="shared" si="3"/>
        <v/>
      </c>
      <c r="AN30" s="15" t="str">
        <f t="shared" si="4"/>
        <v/>
      </c>
      <c r="AO30" s="15" t="str">
        <f t="shared" si="5"/>
        <v/>
      </c>
      <c r="AP30" s="15" t="str">
        <f t="shared" si="6"/>
        <v/>
      </c>
      <c r="AQ30" s="15" t="str">
        <f t="shared" si="7"/>
        <v/>
      </c>
      <c r="AR30" s="15" t="str">
        <f t="shared" si="8"/>
        <v/>
      </c>
      <c r="AS30" s="15" t="str">
        <f t="shared" si="9"/>
        <v/>
      </c>
      <c r="AT30" s="15" t="str">
        <f t="shared" si="10"/>
        <v/>
      </c>
      <c r="AU30" s="15" t="str">
        <f t="shared" si="11"/>
        <v/>
      </c>
      <c r="AV30" s="15" t="str">
        <f t="shared" si="12"/>
        <v/>
      </c>
      <c r="AW30" s="15" t="str">
        <f t="shared" si="13"/>
        <v/>
      </c>
      <c r="AX30" s="15" t="str">
        <f t="shared" si="14"/>
        <v/>
      </c>
      <c r="AY30" s="15" t="str">
        <f t="shared" si="15"/>
        <v/>
      </c>
      <c r="AZ30" s="15" t="str">
        <f t="shared" si="16"/>
        <v/>
      </c>
      <c r="BA30" s="15" t="str">
        <f t="shared" si="17"/>
        <v/>
      </c>
      <c r="BB30" s="15" t="str">
        <f t="shared" si="18"/>
        <v/>
      </c>
      <c r="BC30" s="15" t="str">
        <f t="shared" si="19"/>
        <v/>
      </c>
      <c r="BD30" s="15" t="str">
        <f t="shared" si="20"/>
        <v/>
      </c>
    </row>
    <row r="31" spans="1:56" x14ac:dyDescent="0.45">
      <c r="A31" s="9"/>
      <c r="B31" s="11" t="s">
        <v>103</v>
      </c>
      <c r="C31" s="11" t="str">
        <f>_xlfn.XLOOKUP($B31,FD_Lists!$B$4:$B$25,FD_Lists!C$4:C$25)</f>
        <v>Yorkshire Water</v>
      </c>
      <c r="D31" s="11" t="str">
        <f>_xlfn.XLOOKUP($B31,FD_Lists!$B$4:$B$25,FD_Lists!D$4:D$25)</f>
        <v>England</v>
      </c>
      <c r="E31" s="11" t="str">
        <f>_xlfn.XLOOKUP($B31,FD_Lists!$B$4:$B$25,FD_Lists!E$4:E$25)</f>
        <v>Company</v>
      </c>
      <c r="F31" s="11" t="str">
        <f>_xlfn.XLOOKUP($B31,FD_Lists!$B$4:$B$25,FD_Lists!F$4:F$25)</f>
        <v>WaSC</v>
      </c>
      <c r="G31" s="12" t="s">
        <v>118</v>
      </c>
      <c r="H31" s="13" t="s">
        <v>79</v>
      </c>
      <c r="I31" s="13" t="str">
        <f t="shared" si="1"/>
        <v>YKYOUT2_17_PR24</v>
      </c>
      <c r="J31" s="13" t="str">
        <f>VLOOKUP(H31, FD_Lists!$D$78:$I$110, 2, FALSE)</f>
        <v>Base</v>
      </c>
      <c r="K31" s="13" t="str">
        <f>VLOOKUP(H31, FD_Lists!$D$78:$I$110, 3, FALSE)</f>
        <v>Company view (DD)</v>
      </c>
      <c r="L31" s="13" t="s">
        <v>119</v>
      </c>
      <c r="M31" s="14" t="str">
        <f>VLOOKUP($H31, FD_Lists!$D$78:$I$110, 4, FALSE)</f>
        <v>Average spills per overflow - with unmonitored adjustment</v>
      </c>
      <c r="N31" s="14" t="str">
        <f>VLOOKUP($H31, FD_Lists!$D$78:$I$110, 5, FALSE)</f>
        <v>Number</v>
      </c>
      <c r="O31" s="14">
        <f>VLOOKUP($H31, FD_Lists!$D$78:$I$110, 6, FALSE)</f>
        <v>2</v>
      </c>
      <c r="P31" s="103"/>
      <c r="Q31" s="103"/>
      <c r="R31" s="103"/>
      <c r="S31" s="103"/>
      <c r="T31" s="103"/>
      <c r="U31" s="35"/>
      <c r="V31" s="35"/>
      <c r="W31" s="35"/>
      <c r="X31" s="103"/>
      <c r="Y31" s="103"/>
      <c r="Z31" s="35"/>
      <c r="AA31" s="35"/>
      <c r="AB31" s="102"/>
      <c r="AC31" s="36">
        <v>39.26</v>
      </c>
      <c r="AD31" s="36">
        <v>35.340000000000003</v>
      </c>
      <c r="AE31" s="36">
        <v>34.58</v>
      </c>
      <c r="AF31" s="36">
        <v>34.14</v>
      </c>
      <c r="AG31" s="36">
        <v>33.700000000000003</v>
      </c>
      <c r="AH31" s="36">
        <v>32.03</v>
      </c>
      <c r="AL31" s="15"/>
      <c r="AM31" s="15"/>
      <c r="AN31" s="15" t="str">
        <f t="shared" si="4"/>
        <v/>
      </c>
      <c r="AO31" s="15" t="str">
        <f t="shared" si="5"/>
        <v/>
      </c>
      <c r="AP31" s="15" t="str">
        <f t="shared" si="6"/>
        <v/>
      </c>
      <c r="AQ31" s="15" t="str">
        <f t="shared" si="7"/>
        <v/>
      </c>
      <c r="AR31" s="15" t="str">
        <f t="shared" si="8"/>
        <v/>
      </c>
      <c r="AS31" s="15" t="str">
        <f t="shared" si="9"/>
        <v/>
      </c>
      <c r="AT31" s="15" t="str">
        <f t="shared" si="10"/>
        <v/>
      </c>
      <c r="AU31" s="15" t="str">
        <f t="shared" si="11"/>
        <v/>
      </c>
      <c r="AV31" s="15" t="str">
        <f t="shared" si="12"/>
        <v/>
      </c>
      <c r="AW31" s="15" t="str">
        <f t="shared" si="13"/>
        <v/>
      </c>
      <c r="AX31" s="15" t="str">
        <f t="shared" si="14"/>
        <v/>
      </c>
      <c r="AY31" s="15" t="s">
        <v>134</v>
      </c>
      <c r="AZ31" s="15" t="s">
        <v>134</v>
      </c>
      <c r="BA31" s="15" t="s">
        <v>134</v>
      </c>
      <c r="BB31" s="15" t="s">
        <v>134</v>
      </c>
      <c r="BC31" s="15" t="s">
        <v>134</v>
      </c>
      <c r="BD31" s="15" t="s">
        <v>134</v>
      </c>
    </row>
    <row r="32" spans="1:56" x14ac:dyDescent="0.45">
      <c r="A32" s="9"/>
      <c r="B32" s="11" t="s">
        <v>121</v>
      </c>
      <c r="C32" s="11" t="str">
        <f>_xlfn.XLOOKUP($B32,FD_Lists!$B$4:$B$25,FD_Lists!C$4:C$25)</f>
        <v>Affinity Water</v>
      </c>
      <c r="D32" s="11" t="str">
        <f>_xlfn.XLOOKUP($B32,FD_Lists!$B$4:$B$25,FD_Lists!D$4:D$25)</f>
        <v>England</v>
      </c>
      <c r="E32" s="11" t="str">
        <f>_xlfn.XLOOKUP($B32,FD_Lists!$B$4:$B$25,FD_Lists!E$4:E$25)</f>
        <v>Company</v>
      </c>
      <c r="F32" s="11" t="str">
        <f>_xlfn.XLOOKUP($B32,FD_Lists!$B$4:$B$25,FD_Lists!F$4:F$25)</f>
        <v>WoC</v>
      </c>
      <c r="G32" s="12" t="s">
        <v>118</v>
      </c>
      <c r="H32" s="13" t="s">
        <v>79</v>
      </c>
      <c r="I32" s="13" t="str">
        <f t="shared" si="1"/>
        <v>AFWOUT2_17_PR24</v>
      </c>
      <c r="J32" s="13" t="str">
        <f>VLOOKUP(H32, FD_Lists!$D$78:$I$110, 2, FALSE)</f>
        <v>Base</v>
      </c>
      <c r="K32" s="13" t="str">
        <f>VLOOKUP(H32, FD_Lists!$D$78:$I$110, 3, FALSE)</f>
        <v>Company view (DD)</v>
      </c>
      <c r="L32" s="13" t="s">
        <v>119</v>
      </c>
      <c r="M32" s="14" t="str">
        <f>VLOOKUP($H32, FD_Lists!$D$78:$I$110, 4, FALSE)</f>
        <v>Average spills per overflow - with unmonitored adjustment</v>
      </c>
      <c r="N32" s="14" t="str">
        <f>VLOOKUP($H32, FD_Lists!$D$78:$I$110, 5, FALSE)</f>
        <v>Number</v>
      </c>
      <c r="O32" s="14">
        <f>VLOOKUP($H32, FD_Lists!$D$78:$I$110, 6, FALSE)</f>
        <v>2</v>
      </c>
      <c r="P32" s="35"/>
      <c r="Q32" s="35"/>
      <c r="R32" s="35"/>
      <c r="S32" s="35"/>
      <c r="T32" s="35"/>
      <c r="U32" s="35"/>
      <c r="V32" s="35"/>
      <c r="W32" s="35"/>
      <c r="X32" s="35"/>
      <c r="Y32" s="35"/>
      <c r="Z32" s="35"/>
      <c r="AA32" s="35"/>
      <c r="AB32" s="102"/>
      <c r="AC32" s="102"/>
      <c r="AD32" s="102"/>
      <c r="AE32" s="102"/>
      <c r="AF32" s="102"/>
      <c r="AG32" s="102"/>
      <c r="AH32" s="102"/>
      <c r="AL32" s="15" t="str">
        <f t="shared" si="2"/>
        <v/>
      </c>
      <c r="AM32" s="15" t="str">
        <f t="shared" si="3"/>
        <v/>
      </c>
      <c r="AN32" s="15" t="str">
        <f t="shared" si="4"/>
        <v/>
      </c>
      <c r="AO32" s="15" t="str">
        <f t="shared" si="5"/>
        <v/>
      </c>
      <c r="AP32" s="15" t="str">
        <f t="shared" si="6"/>
        <v/>
      </c>
      <c r="AQ32" s="15" t="str">
        <f t="shared" si="7"/>
        <v/>
      </c>
      <c r="AR32" s="15" t="str">
        <f t="shared" si="8"/>
        <v/>
      </c>
      <c r="AS32" s="15" t="str">
        <f t="shared" si="9"/>
        <v/>
      </c>
      <c r="AT32" s="15" t="str">
        <f t="shared" si="10"/>
        <v/>
      </c>
      <c r="AU32" s="15" t="str">
        <f t="shared" si="11"/>
        <v/>
      </c>
      <c r="AV32" s="15" t="str">
        <f t="shared" si="12"/>
        <v/>
      </c>
      <c r="AW32" s="15" t="str">
        <f t="shared" si="13"/>
        <v/>
      </c>
      <c r="AX32" s="15" t="str">
        <f t="shared" si="14"/>
        <v/>
      </c>
      <c r="AY32" s="15" t="str">
        <f t="shared" si="15"/>
        <v/>
      </c>
      <c r="AZ32" s="15" t="str">
        <f t="shared" si="16"/>
        <v/>
      </c>
      <c r="BA32" s="15" t="str">
        <f t="shared" si="17"/>
        <v/>
      </c>
      <c r="BB32" s="15" t="str">
        <f t="shared" si="18"/>
        <v/>
      </c>
      <c r="BC32" s="15" t="str">
        <f t="shared" si="19"/>
        <v/>
      </c>
      <c r="BD32" s="15" t="str">
        <f t="shared" si="20"/>
        <v/>
      </c>
    </row>
    <row r="33" spans="1:56" x14ac:dyDescent="0.45">
      <c r="B33" s="11" t="s">
        <v>122</v>
      </c>
      <c r="C33" s="11" t="str">
        <f>_xlfn.XLOOKUP($B33,FD_Lists!$B$4:$B$25,FD_Lists!C$4:C$25)</f>
        <v>Portsmouth Water</v>
      </c>
      <c r="D33" s="11" t="str">
        <f>_xlfn.XLOOKUP($B33,FD_Lists!$B$4:$B$25,FD_Lists!D$4:D$25)</f>
        <v>England</v>
      </c>
      <c r="E33" s="11" t="str">
        <f>_xlfn.XLOOKUP($B33,FD_Lists!$B$4:$B$25,FD_Lists!E$4:E$25)</f>
        <v>Company</v>
      </c>
      <c r="F33" s="11" t="str">
        <f>_xlfn.XLOOKUP($B33,FD_Lists!$B$4:$B$25,FD_Lists!F$4:F$25)</f>
        <v>WoC</v>
      </c>
      <c r="G33" s="12" t="s">
        <v>118</v>
      </c>
      <c r="H33" s="13" t="s">
        <v>79</v>
      </c>
      <c r="I33" s="13" t="str">
        <f t="shared" si="1"/>
        <v>PRTOUT2_17_PR24</v>
      </c>
      <c r="J33" s="13" t="str">
        <f>VLOOKUP(H33, FD_Lists!$D$78:$I$110, 2, FALSE)</f>
        <v>Base</v>
      </c>
      <c r="K33" s="13" t="str">
        <f>VLOOKUP(H33, FD_Lists!$D$78:$I$110, 3, FALSE)</f>
        <v>Company view (DD)</v>
      </c>
      <c r="L33" s="13" t="s">
        <v>119</v>
      </c>
      <c r="M33" s="14" t="str">
        <f>VLOOKUP($H33, FD_Lists!$D$78:$I$110, 4, FALSE)</f>
        <v>Average spills per overflow - with unmonitored adjustment</v>
      </c>
      <c r="N33" s="14" t="str">
        <f>VLOOKUP($H33, FD_Lists!$D$78:$I$110, 5, FALSE)</f>
        <v>Number</v>
      </c>
      <c r="O33" s="14">
        <f>VLOOKUP($H33, FD_Lists!$D$78:$I$110, 6, FALSE)</f>
        <v>2</v>
      </c>
      <c r="P33" s="99"/>
      <c r="Q33" s="99"/>
      <c r="R33" s="99"/>
      <c r="S33" s="99"/>
      <c r="T33" s="99"/>
      <c r="U33" s="99"/>
      <c r="V33" s="99"/>
      <c r="W33" s="99"/>
      <c r="X33" s="99"/>
      <c r="Y33" s="99"/>
      <c r="Z33" s="99"/>
      <c r="AA33" s="35"/>
      <c r="AB33" s="102"/>
      <c r="AC33" s="102"/>
      <c r="AD33" s="102"/>
      <c r="AE33" s="102"/>
      <c r="AF33" s="102"/>
      <c r="AG33" s="102"/>
      <c r="AH33" s="102"/>
      <c r="AL33" s="15" t="str">
        <f t="shared" si="2"/>
        <v/>
      </c>
      <c r="AM33" s="15" t="str">
        <f t="shared" si="3"/>
        <v/>
      </c>
      <c r="AN33" s="15" t="str">
        <f t="shared" si="4"/>
        <v/>
      </c>
      <c r="AO33" s="15" t="str">
        <f t="shared" si="5"/>
        <v/>
      </c>
      <c r="AP33" s="15" t="str">
        <f t="shared" si="6"/>
        <v/>
      </c>
      <c r="AQ33" s="15" t="str">
        <f t="shared" si="7"/>
        <v/>
      </c>
      <c r="AR33" s="15" t="str">
        <f t="shared" si="8"/>
        <v/>
      </c>
      <c r="AS33" s="15" t="str">
        <f t="shared" si="9"/>
        <v/>
      </c>
      <c r="AT33" s="15" t="str">
        <f t="shared" si="10"/>
        <v/>
      </c>
      <c r="AU33" s="15" t="str">
        <f t="shared" si="11"/>
        <v/>
      </c>
      <c r="AV33" s="15" t="str">
        <f t="shared" si="12"/>
        <v/>
      </c>
      <c r="AW33" s="15" t="str">
        <f t="shared" si="13"/>
        <v/>
      </c>
      <c r="AX33" s="15" t="str">
        <f t="shared" si="14"/>
        <v/>
      </c>
      <c r="AY33" s="15" t="str">
        <f t="shared" si="15"/>
        <v/>
      </c>
      <c r="AZ33" s="15" t="str">
        <f t="shared" si="16"/>
        <v/>
      </c>
      <c r="BA33" s="15" t="str">
        <f t="shared" si="17"/>
        <v/>
      </c>
      <c r="BB33" s="15" t="str">
        <f t="shared" si="18"/>
        <v/>
      </c>
      <c r="BC33" s="15" t="str">
        <f t="shared" si="19"/>
        <v/>
      </c>
      <c r="BD33" s="15" t="str">
        <f t="shared" si="20"/>
        <v/>
      </c>
    </row>
    <row r="34" spans="1:56" x14ac:dyDescent="0.45">
      <c r="A34" s="9"/>
      <c r="B34" s="11" t="s">
        <v>123</v>
      </c>
      <c r="C34" s="11" t="str">
        <f>_xlfn.XLOOKUP($B34,FD_Lists!$B$4:$B$25,FD_Lists!C$4:C$25)</f>
        <v>South East Water</v>
      </c>
      <c r="D34" s="11" t="str">
        <f>_xlfn.XLOOKUP($B34,FD_Lists!$B$4:$B$25,FD_Lists!D$4:D$25)</f>
        <v>England</v>
      </c>
      <c r="E34" s="11" t="str">
        <f>_xlfn.XLOOKUP($B34,FD_Lists!$B$4:$B$25,FD_Lists!E$4:E$25)</f>
        <v>Company</v>
      </c>
      <c r="F34" s="11" t="str">
        <f>_xlfn.XLOOKUP($B34,FD_Lists!$B$4:$B$25,FD_Lists!F$4:F$25)</f>
        <v>WoC</v>
      </c>
      <c r="G34" s="12" t="s">
        <v>118</v>
      </c>
      <c r="H34" s="13" t="s">
        <v>79</v>
      </c>
      <c r="I34" s="13" t="str">
        <f t="shared" si="1"/>
        <v>SEWOUT2_17_PR24</v>
      </c>
      <c r="J34" s="13" t="str">
        <f>VLOOKUP(H34, FD_Lists!$D$78:$I$110, 2, FALSE)</f>
        <v>Base</v>
      </c>
      <c r="K34" s="13" t="str">
        <f>VLOOKUP(H34, FD_Lists!$D$78:$I$110, 3, FALSE)</f>
        <v>Company view (DD)</v>
      </c>
      <c r="L34" s="13" t="s">
        <v>119</v>
      </c>
      <c r="M34" s="14" t="str">
        <f>VLOOKUP($H34, FD_Lists!$D$78:$I$110, 4, FALSE)</f>
        <v>Average spills per overflow - with unmonitored adjustment</v>
      </c>
      <c r="N34" s="14" t="str">
        <f>VLOOKUP($H34, FD_Lists!$D$78:$I$110, 5, FALSE)</f>
        <v>Number</v>
      </c>
      <c r="O34" s="14">
        <f>VLOOKUP($H34, FD_Lists!$D$78:$I$110, 6, FALSE)</f>
        <v>2</v>
      </c>
      <c r="P34" s="35"/>
      <c r="Q34" s="35"/>
      <c r="R34" s="35"/>
      <c r="S34" s="35"/>
      <c r="T34" s="35"/>
      <c r="U34" s="35"/>
      <c r="V34" s="35"/>
      <c r="W34" s="35"/>
      <c r="X34" s="35"/>
      <c r="Y34" s="35"/>
      <c r="Z34" s="35"/>
      <c r="AA34" s="35"/>
      <c r="AB34" s="102"/>
      <c r="AC34" s="102"/>
      <c r="AD34" s="102"/>
      <c r="AE34" s="102"/>
      <c r="AF34" s="102"/>
      <c r="AG34" s="102"/>
      <c r="AH34" s="102"/>
      <c r="AL34" s="15" t="str">
        <f t="shared" si="2"/>
        <v/>
      </c>
      <c r="AM34" s="15" t="str">
        <f t="shared" si="3"/>
        <v/>
      </c>
      <c r="AN34" s="15" t="str">
        <f t="shared" si="4"/>
        <v/>
      </c>
      <c r="AO34" s="15" t="str">
        <f t="shared" si="5"/>
        <v/>
      </c>
      <c r="AP34" s="15" t="str">
        <f t="shared" si="6"/>
        <v/>
      </c>
      <c r="AQ34" s="15" t="str">
        <f t="shared" si="7"/>
        <v/>
      </c>
      <c r="AR34" s="15" t="str">
        <f t="shared" si="8"/>
        <v/>
      </c>
      <c r="AS34" s="15" t="str">
        <f t="shared" si="9"/>
        <v/>
      </c>
      <c r="AT34" s="15" t="str">
        <f t="shared" si="10"/>
        <v/>
      </c>
      <c r="AU34" s="15" t="str">
        <f t="shared" si="11"/>
        <v/>
      </c>
      <c r="AV34" s="15" t="str">
        <f t="shared" si="12"/>
        <v/>
      </c>
      <c r="AW34" s="15" t="str">
        <f t="shared" si="13"/>
        <v/>
      </c>
      <c r="AX34" s="15" t="str">
        <f t="shared" si="14"/>
        <v/>
      </c>
      <c r="AY34" s="15" t="str">
        <f t="shared" si="15"/>
        <v/>
      </c>
      <c r="AZ34" s="15" t="str">
        <f t="shared" si="16"/>
        <v/>
      </c>
      <c r="BA34" s="15" t="str">
        <f t="shared" si="17"/>
        <v/>
      </c>
      <c r="BB34" s="15" t="str">
        <f t="shared" si="18"/>
        <v/>
      </c>
      <c r="BC34" s="15" t="str">
        <f t="shared" si="19"/>
        <v/>
      </c>
      <c r="BD34" s="15" t="str">
        <f t="shared" si="20"/>
        <v/>
      </c>
    </row>
    <row r="35" spans="1:56" x14ac:dyDescent="0.45">
      <c r="A35" s="9"/>
      <c r="B35" s="11" t="s">
        <v>124</v>
      </c>
      <c r="C35" s="11" t="str">
        <f>_xlfn.XLOOKUP($B35,FD_Lists!$B$4:$B$25,FD_Lists!C$4:C$25)</f>
        <v>South Staffordshire Water</v>
      </c>
      <c r="D35" s="11" t="str">
        <f>_xlfn.XLOOKUP($B35,FD_Lists!$B$4:$B$25,FD_Lists!D$4:D$25)</f>
        <v>England</v>
      </c>
      <c r="E35" s="11" t="str">
        <f>_xlfn.XLOOKUP($B35,FD_Lists!$B$4:$B$25,FD_Lists!E$4:E$25)</f>
        <v>Company</v>
      </c>
      <c r="F35" s="11" t="str">
        <f>_xlfn.XLOOKUP($B35,FD_Lists!$B$4:$B$25,FD_Lists!F$4:F$25)</f>
        <v>WoC</v>
      </c>
      <c r="G35" s="12" t="s">
        <v>118</v>
      </c>
      <c r="H35" s="13" t="s">
        <v>79</v>
      </c>
      <c r="I35" s="13" t="str">
        <f t="shared" si="1"/>
        <v>SSCOUT2_17_PR24</v>
      </c>
      <c r="J35" s="13" t="str">
        <f>VLOOKUP(H35, FD_Lists!$D$78:$I$110, 2, FALSE)</f>
        <v>Base</v>
      </c>
      <c r="K35" s="13" t="str">
        <f>VLOOKUP(H35, FD_Lists!$D$78:$I$110, 3, FALSE)</f>
        <v>Company view (DD)</v>
      </c>
      <c r="L35" s="13" t="s">
        <v>119</v>
      </c>
      <c r="M35" s="14" t="str">
        <f>VLOOKUP($H35, FD_Lists!$D$78:$I$110, 4, FALSE)</f>
        <v>Average spills per overflow - with unmonitored adjustment</v>
      </c>
      <c r="N35" s="14" t="str">
        <f>VLOOKUP($H35, FD_Lists!$D$78:$I$110, 5, FALSE)</f>
        <v>Number</v>
      </c>
      <c r="O35" s="14">
        <f>VLOOKUP($H35, FD_Lists!$D$78:$I$110, 6, FALSE)</f>
        <v>2</v>
      </c>
      <c r="P35" s="35"/>
      <c r="Q35" s="35"/>
      <c r="R35" s="35"/>
      <c r="S35" s="35"/>
      <c r="T35" s="35"/>
      <c r="U35" s="35"/>
      <c r="V35" s="35"/>
      <c r="W35" s="35"/>
      <c r="X35" s="35"/>
      <c r="Y35" s="35"/>
      <c r="Z35" s="35"/>
      <c r="AA35" s="35"/>
      <c r="AB35" s="102"/>
      <c r="AC35" s="102"/>
      <c r="AD35" s="102"/>
      <c r="AE35" s="102"/>
      <c r="AF35" s="102"/>
      <c r="AG35" s="102"/>
      <c r="AH35" s="102"/>
      <c r="AL35" s="15" t="str">
        <f t="shared" si="2"/>
        <v/>
      </c>
      <c r="AM35" s="15" t="str">
        <f t="shared" si="3"/>
        <v/>
      </c>
      <c r="AN35" s="15" t="str">
        <f t="shared" si="4"/>
        <v/>
      </c>
      <c r="AO35" s="15" t="str">
        <f t="shared" si="5"/>
        <v/>
      </c>
      <c r="AP35" s="15" t="str">
        <f t="shared" si="6"/>
        <v/>
      </c>
      <c r="AQ35" s="15" t="str">
        <f t="shared" si="7"/>
        <v/>
      </c>
      <c r="AR35" s="15" t="str">
        <f t="shared" si="8"/>
        <v/>
      </c>
      <c r="AS35" s="15" t="str">
        <f t="shared" si="9"/>
        <v/>
      </c>
      <c r="AT35" s="15" t="str">
        <f t="shared" si="10"/>
        <v/>
      </c>
      <c r="AU35" s="15" t="str">
        <f t="shared" si="11"/>
        <v/>
      </c>
      <c r="AV35" s="15" t="str">
        <f t="shared" si="12"/>
        <v/>
      </c>
      <c r="AW35" s="15" t="str">
        <f t="shared" si="13"/>
        <v/>
      </c>
      <c r="AX35" s="15" t="str">
        <f t="shared" si="14"/>
        <v/>
      </c>
      <c r="AY35" s="15" t="str">
        <f t="shared" si="15"/>
        <v/>
      </c>
      <c r="AZ35" s="15" t="str">
        <f t="shared" si="16"/>
        <v/>
      </c>
      <c r="BA35" s="15" t="str">
        <f t="shared" si="17"/>
        <v/>
      </c>
      <c r="BB35" s="15" t="str">
        <f t="shared" si="18"/>
        <v/>
      </c>
      <c r="BC35" s="15" t="str">
        <f t="shared" si="19"/>
        <v/>
      </c>
      <c r="BD35" s="15" t="str">
        <f t="shared" si="20"/>
        <v/>
      </c>
    </row>
    <row r="36" spans="1:56" x14ac:dyDescent="0.45">
      <c r="A36" s="9"/>
      <c r="B36" s="11" t="s">
        <v>125</v>
      </c>
      <c r="C36" s="11" t="str">
        <f>_xlfn.XLOOKUP($B36,FD_Lists!$B$4:$B$25,FD_Lists!C$4:C$25)</f>
        <v>SES Water</v>
      </c>
      <c r="D36" s="11" t="str">
        <f>_xlfn.XLOOKUP($B36,FD_Lists!$B$4:$B$25,FD_Lists!D$4:D$25)</f>
        <v>England</v>
      </c>
      <c r="E36" s="11" t="str">
        <f>_xlfn.XLOOKUP($B36,FD_Lists!$B$4:$B$25,FD_Lists!E$4:E$25)</f>
        <v>Company</v>
      </c>
      <c r="F36" s="11" t="str">
        <f>_xlfn.XLOOKUP($B36,FD_Lists!$B$4:$B$25,FD_Lists!F$4:F$25)</f>
        <v>WoC</v>
      </c>
      <c r="G36" s="12" t="s">
        <v>118</v>
      </c>
      <c r="H36" s="13" t="s">
        <v>79</v>
      </c>
      <c r="I36" s="13" t="str">
        <f t="shared" si="1"/>
        <v>SESOUT2_17_PR24</v>
      </c>
      <c r="J36" s="13" t="str">
        <f>VLOOKUP(H36, FD_Lists!$D$78:$I$110, 2, FALSE)</f>
        <v>Base</v>
      </c>
      <c r="K36" s="13" t="str">
        <f>VLOOKUP(H36, FD_Lists!$D$78:$I$110, 3, FALSE)</f>
        <v>Company view (DD)</v>
      </c>
      <c r="L36" s="13" t="s">
        <v>119</v>
      </c>
      <c r="M36" s="14" t="str">
        <f>VLOOKUP($H36, FD_Lists!$D$78:$I$110, 4, FALSE)</f>
        <v>Average spills per overflow - with unmonitored adjustment</v>
      </c>
      <c r="N36" s="14" t="str">
        <f>VLOOKUP($H36, FD_Lists!$D$78:$I$110, 5, FALSE)</f>
        <v>Number</v>
      </c>
      <c r="O36" s="14">
        <f>VLOOKUP($H36, FD_Lists!$D$78:$I$110, 6, FALSE)</f>
        <v>2</v>
      </c>
      <c r="P36" s="35"/>
      <c r="Q36" s="35"/>
      <c r="R36" s="35"/>
      <c r="S36" s="35"/>
      <c r="T36" s="35"/>
      <c r="U36" s="35"/>
      <c r="V36" s="35"/>
      <c r="W36" s="35"/>
      <c r="X36" s="35"/>
      <c r="Y36" s="35"/>
      <c r="Z36" s="35"/>
      <c r="AA36" s="35"/>
      <c r="AB36" s="102"/>
      <c r="AC36" s="102"/>
      <c r="AD36" s="102"/>
      <c r="AE36" s="102"/>
      <c r="AF36" s="102"/>
      <c r="AG36" s="102"/>
      <c r="AH36" s="102"/>
      <c r="AL36" s="15" t="str">
        <f t="shared" si="2"/>
        <v/>
      </c>
      <c r="AM36" s="15" t="str">
        <f t="shared" si="3"/>
        <v/>
      </c>
      <c r="AN36" s="15" t="str">
        <f t="shared" si="4"/>
        <v/>
      </c>
      <c r="AO36" s="15" t="str">
        <f t="shared" si="5"/>
        <v/>
      </c>
      <c r="AP36" s="15" t="str">
        <f t="shared" si="6"/>
        <v/>
      </c>
      <c r="AQ36" s="15" t="str">
        <f t="shared" si="7"/>
        <v/>
      </c>
      <c r="AR36" s="15" t="str">
        <f t="shared" si="8"/>
        <v/>
      </c>
      <c r="AS36" s="15" t="str">
        <f t="shared" si="9"/>
        <v/>
      </c>
      <c r="AT36" s="15" t="str">
        <f t="shared" si="10"/>
        <v/>
      </c>
      <c r="AU36" s="15" t="str">
        <f t="shared" si="11"/>
        <v/>
      </c>
      <c r="AV36" s="15" t="str">
        <f t="shared" si="12"/>
        <v/>
      </c>
      <c r="AW36" s="15" t="str">
        <f t="shared" si="13"/>
        <v/>
      </c>
      <c r="AX36" s="15" t="str">
        <f t="shared" si="14"/>
        <v/>
      </c>
      <c r="AY36" s="15" t="str">
        <f t="shared" si="15"/>
        <v/>
      </c>
      <c r="AZ36" s="15" t="str">
        <f t="shared" si="16"/>
        <v/>
      </c>
      <c r="BA36" s="15" t="str">
        <f t="shared" si="17"/>
        <v/>
      </c>
      <c r="BB36" s="15" t="str">
        <f t="shared" si="18"/>
        <v/>
      </c>
      <c r="BC36" s="15" t="str">
        <f t="shared" si="19"/>
        <v/>
      </c>
      <c r="BD36" s="15" t="str">
        <f t="shared" si="20"/>
        <v/>
      </c>
    </row>
    <row r="37" spans="1:56" x14ac:dyDescent="0.45">
      <c r="A37" s="9"/>
      <c r="B37" s="11" t="s">
        <v>98</v>
      </c>
      <c r="C37" s="11" t="str">
        <f>_xlfn.XLOOKUP($B37,FD_Lists!$B$4:$B$25,FD_Lists!C$4:C$25)</f>
        <v>South West Water</v>
      </c>
      <c r="D37" s="11" t="str">
        <f>_xlfn.XLOOKUP($B37,FD_Lists!$B$4:$B$25,FD_Lists!D$4:D$25)</f>
        <v>England</v>
      </c>
      <c r="E37" s="11" t="str">
        <f>_xlfn.XLOOKUP($B37,FD_Lists!$B$4:$B$25,FD_Lists!E$4:E$25)</f>
        <v>Company</v>
      </c>
      <c r="F37" s="11" t="str">
        <f>_xlfn.XLOOKUP($B37,FD_Lists!$B$4:$B$25,FD_Lists!F$4:F$25)</f>
        <v>WaSC</v>
      </c>
      <c r="G37" s="12" t="s">
        <v>118</v>
      </c>
      <c r="H37" s="13" t="s">
        <v>79</v>
      </c>
      <c r="I37" s="13" t="str">
        <f t="shared" si="1"/>
        <v>SWBOUT2_17_PR24</v>
      </c>
      <c r="J37" s="13" t="str">
        <f>VLOOKUP(H37, FD_Lists!$D$78:$I$110, 2, FALSE)</f>
        <v>Base</v>
      </c>
      <c r="K37" s="13" t="str">
        <f>VLOOKUP(H37, FD_Lists!$D$78:$I$110, 3, FALSE)</f>
        <v>Company view (DD)</v>
      </c>
      <c r="L37" s="13" t="s">
        <v>119</v>
      </c>
      <c r="M37" s="14" t="str">
        <f>VLOOKUP($H37, FD_Lists!$D$78:$I$110, 4, FALSE)</f>
        <v>Average spills per overflow - with unmonitored adjustment</v>
      </c>
      <c r="N37" s="14" t="str">
        <f>VLOOKUP($H37, FD_Lists!$D$78:$I$110, 5, FALSE)</f>
        <v>Number</v>
      </c>
      <c r="O37" s="14">
        <f>VLOOKUP($H37, FD_Lists!$D$78:$I$110, 6, FALSE)</f>
        <v>2</v>
      </c>
      <c r="P37" s="102"/>
      <c r="Q37" s="102"/>
      <c r="R37" s="102"/>
      <c r="S37" s="102"/>
      <c r="T37" s="102"/>
      <c r="U37" s="102"/>
      <c r="V37" s="102"/>
      <c r="W37" s="102"/>
      <c r="X37" s="102"/>
      <c r="Y37" s="102"/>
      <c r="Z37" s="102"/>
      <c r="AA37" s="102"/>
      <c r="AB37" s="102"/>
      <c r="AC37" s="102">
        <v>26.99</v>
      </c>
      <c r="AD37" s="102">
        <v>20</v>
      </c>
      <c r="AE37" s="102">
        <v>19.96</v>
      </c>
      <c r="AF37" s="102">
        <v>19.940000000000001</v>
      </c>
      <c r="AG37" s="102">
        <v>18.84</v>
      </c>
      <c r="AH37" s="102">
        <v>19.739999999999998</v>
      </c>
      <c r="AL37" s="15" t="str">
        <f t="shared" si="2"/>
        <v/>
      </c>
      <c r="AM37" s="15" t="str">
        <f t="shared" si="3"/>
        <v/>
      </c>
      <c r="AN37" s="15" t="str">
        <f t="shared" si="4"/>
        <v/>
      </c>
      <c r="AO37" s="15" t="str">
        <f t="shared" si="5"/>
        <v/>
      </c>
      <c r="AP37" s="15" t="str">
        <f t="shared" si="6"/>
        <v/>
      </c>
      <c r="AQ37" s="15" t="str">
        <f t="shared" si="7"/>
        <v/>
      </c>
      <c r="AR37" s="15" t="str">
        <f t="shared" si="8"/>
        <v/>
      </c>
      <c r="AS37" s="15" t="str">
        <f t="shared" si="9"/>
        <v/>
      </c>
      <c r="AT37" s="15" t="str">
        <f t="shared" si="10"/>
        <v/>
      </c>
      <c r="AU37" s="15" t="str">
        <f t="shared" si="11"/>
        <v/>
      </c>
      <c r="AV37" s="15" t="str">
        <f t="shared" si="12"/>
        <v/>
      </c>
      <c r="AW37" s="15" t="str">
        <f t="shared" si="13"/>
        <v/>
      </c>
      <c r="AX37" s="15" t="str">
        <f t="shared" si="14"/>
        <v/>
      </c>
      <c r="AY37" s="15" t="s">
        <v>135</v>
      </c>
      <c r="AZ37" s="15" t="s">
        <v>135</v>
      </c>
      <c r="BA37" s="15" t="s">
        <v>135</v>
      </c>
      <c r="BB37" s="15" t="s">
        <v>136</v>
      </c>
      <c r="BC37" s="15" t="s">
        <v>137</v>
      </c>
      <c r="BD37" s="15" t="s">
        <v>138</v>
      </c>
    </row>
    <row r="38" spans="1:56" x14ac:dyDescent="0.45">
      <c r="A38" s="9"/>
      <c r="B38" s="11" t="s">
        <v>126</v>
      </c>
      <c r="C38" s="11" t="str">
        <f>_xlfn.XLOOKUP($B38,FD_Lists!$B$4:$B$25,FD_Lists!C$4:C$25)</f>
        <v>Bristol Water</v>
      </c>
      <c r="D38" s="11" t="str">
        <f>_xlfn.XLOOKUP($B38,FD_Lists!$B$4:$B$25,FD_Lists!D$4:D$25)</f>
        <v>England</v>
      </c>
      <c r="E38" s="11" t="str">
        <f>_xlfn.XLOOKUP($B38,FD_Lists!$B$4:$B$25,FD_Lists!E$4:E$25)</f>
        <v>Company</v>
      </c>
      <c r="F38" s="11" t="str">
        <f>_xlfn.XLOOKUP($B38,FD_Lists!$B$4:$B$25,FD_Lists!F$4:F$25)</f>
        <v>WoC</v>
      </c>
      <c r="G38" s="12" t="s">
        <v>118</v>
      </c>
      <c r="H38" s="13" t="s">
        <v>79</v>
      </c>
      <c r="I38" s="13" t="str">
        <f t="shared" si="1"/>
        <v>BRLOUT2_17_PR24</v>
      </c>
      <c r="J38" s="13" t="str">
        <f>VLOOKUP(H38, FD_Lists!$D$78:$I$110, 2, FALSE)</f>
        <v>Base</v>
      </c>
      <c r="K38" s="13" t="str">
        <f>VLOOKUP(H38, FD_Lists!$D$78:$I$110, 3, FALSE)</f>
        <v>Company view (DD)</v>
      </c>
      <c r="L38" s="13" t="s">
        <v>119</v>
      </c>
      <c r="M38" s="14" t="str">
        <f>VLOOKUP($H38, FD_Lists!$D$78:$I$110, 4, FALSE)</f>
        <v>Average spills per overflow - with unmonitored adjustment</v>
      </c>
      <c r="N38" s="14" t="str">
        <f>VLOOKUP($H38, FD_Lists!$D$78:$I$110, 5, FALSE)</f>
        <v>Number</v>
      </c>
      <c r="O38" s="14">
        <f>VLOOKUP($H38, FD_Lists!$D$78:$I$110, 6, FALSE)</f>
        <v>2</v>
      </c>
      <c r="P38" s="99"/>
      <c r="Q38" s="99"/>
      <c r="R38" s="99"/>
      <c r="S38" s="99"/>
      <c r="T38" s="99"/>
      <c r="U38" s="102"/>
      <c r="V38" s="102"/>
      <c r="W38" s="102"/>
      <c r="X38" s="102"/>
      <c r="Y38" s="102"/>
      <c r="Z38" s="102"/>
      <c r="AA38" s="102"/>
      <c r="AB38" s="102"/>
      <c r="AC38" s="102"/>
      <c r="AD38" s="102"/>
      <c r="AE38" s="102"/>
      <c r="AF38" s="102"/>
      <c r="AG38" s="102"/>
      <c r="AH38" s="102"/>
      <c r="AL38" s="15" t="str">
        <f t="shared" si="2"/>
        <v/>
      </c>
      <c r="AM38" s="15" t="str">
        <f t="shared" si="3"/>
        <v/>
      </c>
      <c r="AN38" s="15" t="str">
        <f t="shared" si="4"/>
        <v/>
      </c>
      <c r="AO38" s="15" t="str">
        <f t="shared" si="5"/>
        <v/>
      </c>
      <c r="AP38" s="15" t="str">
        <f t="shared" si="6"/>
        <v/>
      </c>
      <c r="AQ38" s="15" t="str">
        <f t="shared" si="7"/>
        <v/>
      </c>
      <c r="AR38" s="15" t="str">
        <f t="shared" si="8"/>
        <v/>
      </c>
      <c r="AS38" s="15" t="str">
        <f t="shared" si="9"/>
        <v/>
      </c>
      <c r="AT38" s="15" t="str">
        <f t="shared" si="10"/>
        <v/>
      </c>
      <c r="AU38" s="15" t="str">
        <f t="shared" si="11"/>
        <v/>
      </c>
      <c r="AV38" s="15" t="str">
        <f t="shared" si="12"/>
        <v/>
      </c>
      <c r="AW38" s="15" t="str">
        <f t="shared" si="13"/>
        <v/>
      </c>
      <c r="AX38" s="15" t="str">
        <f t="shared" si="14"/>
        <v/>
      </c>
      <c r="AY38" s="15" t="str">
        <f t="shared" si="15"/>
        <v/>
      </c>
      <c r="AZ38" s="15" t="str">
        <f t="shared" si="16"/>
        <v/>
      </c>
      <c r="BA38" s="15" t="str">
        <f t="shared" si="17"/>
        <v/>
      </c>
      <c r="BB38" s="15" t="str">
        <f t="shared" si="18"/>
        <v/>
      </c>
      <c r="BC38" s="15" t="str">
        <f t="shared" si="19"/>
        <v/>
      </c>
      <c r="BD38" s="15" t="str">
        <f t="shared" si="20"/>
        <v/>
      </c>
    </row>
    <row r="39" spans="1:56" x14ac:dyDescent="0.45">
      <c r="A39" s="9"/>
      <c r="B39" s="10" t="s">
        <v>73</v>
      </c>
      <c r="C39" s="11" t="str">
        <f>_xlfn.XLOOKUP($B39,FD_Lists!$B$4:$B$25,FD_Lists!C$4:C$25)</f>
        <v>Anglian Water</v>
      </c>
      <c r="D39" s="11" t="str">
        <f>_xlfn.XLOOKUP($B39,FD_Lists!$B$4:$B$25,FD_Lists!D$4:D$25)</f>
        <v>England</v>
      </c>
      <c r="E39" s="11" t="str">
        <f>_xlfn.XLOOKUP($B39,FD_Lists!$B$4:$B$25,FD_Lists!E$4:E$25)</f>
        <v>Company</v>
      </c>
      <c r="F39" s="11" t="str">
        <f>_xlfn.XLOOKUP($B39,FD_Lists!$B$4:$B$25,FD_Lists!F$4:F$25)</f>
        <v>WaSC</v>
      </c>
      <c r="G39" s="12" t="s">
        <v>118</v>
      </c>
      <c r="H39" s="13" t="s">
        <v>81</v>
      </c>
      <c r="I39" s="13" t="str">
        <f t="shared" si="1"/>
        <v>ANHOUT3_17_01_PR24</v>
      </c>
      <c r="J39" s="13" t="str">
        <f>VLOOKUP(H39, FD_Lists!$D$78:$I$110, 2, FALSE)</f>
        <v>Enhancement</v>
      </c>
      <c r="K39" s="13" t="str">
        <f>VLOOKUP(H39, FD_Lists!$D$78:$I$110, 3, FALSE)</f>
        <v>Company view (DD)</v>
      </c>
      <c r="L39" s="13" t="s">
        <v>119</v>
      </c>
      <c r="M39" s="14" t="str">
        <f>VLOOKUP($H39, FD_Lists!$D$78:$I$110, 4, FALSE)</f>
        <v>Average spills per overflow - with unmonitored adjustment</v>
      </c>
      <c r="N39" s="14" t="str">
        <f>VLOOKUP($H39, FD_Lists!$D$78:$I$110, 5, FALSE)</f>
        <v>Number</v>
      </c>
      <c r="O39" s="14">
        <f>VLOOKUP($H39, FD_Lists!$D$78:$I$110, 6, FALSE)</f>
        <v>2</v>
      </c>
      <c r="P39" s="102"/>
      <c r="Q39" s="102"/>
      <c r="R39" s="102"/>
      <c r="S39" s="102"/>
      <c r="T39" s="102"/>
      <c r="U39" s="102"/>
      <c r="V39" s="102"/>
      <c r="W39" s="102"/>
      <c r="X39" s="102"/>
      <c r="Y39" s="102"/>
      <c r="Z39" s="102"/>
      <c r="AA39" s="102"/>
      <c r="AB39" s="102"/>
      <c r="AC39" s="102"/>
      <c r="AD39" s="102">
        <v>9.5582655826547125E-3</v>
      </c>
      <c r="AE39" s="102">
        <v>5.9162601626017164E-2</v>
      </c>
      <c r="AF39" s="102">
        <v>0.21107046070460456</v>
      </c>
      <c r="AG39" s="102">
        <v>1.4788319783197821</v>
      </c>
      <c r="AH39" s="102">
        <v>1.958048780487804</v>
      </c>
      <c r="AL39" s="15" t="str">
        <f t="shared" si="2"/>
        <v/>
      </c>
      <c r="AM39" s="15" t="str">
        <f t="shared" si="3"/>
        <v/>
      </c>
      <c r="AN39" s="15" t="str">
        <f t="shared" si="4"/>
        <v/>
      </c>
      <c r="AO39" s="15" t="str">
        <f t="shared" si="5"/>
        <v/>
      </c>
      <c r="AP39" s="15" t="str">
        <f t="shared" si="6"/>
        <v/>
      </c>
      <c r="AQ39" s="15" t="str">
        <f t="shared" si="7"/>
        <v/>
      </c>
      <c r="AR39" s="15" t="str">
        <f t="shared" si="8"/>
        <v/>
      </c>
      <c r="AS39" s="15" t="str">
        <f t="shared" si="9"/>
        <v/>
      </c>
      <c r="AT39" s="15" t="str">
        <f t="shared" si="10"/>
        <v/>
      </c>
      <c r="AU39" s="15" t="str">
        <f t="shared" si="11"/>
        <v/>
      </c>
      <c r="AV39" s="15" t="str">
        <f t="shared" si="12"/>
        <v/>
      </c>
      <c r="AW39" s="15" t="str">
        <f t="shared" si="13"/>
        <v/>
      </c>
      <c r="AX39" s="15" t="str">
        <f t="shared" si="14"/>
        <v/>
      </c>
      <c r="AY39" s="15" t="str">
        <f t="shared" si="15"/>
        <v/>
      </c>
      <c r="AZ39" s="15" t="s">
        <v>139</v>
      </c>
      <c r="BA39" s="15" t="s">
        <v>139</v>
      </c>
      <c r="BB39" s="15" t="s">
        <v>139</v>
      </c>
      <c r="BC39" s="15" t="s">
        <v>139</v>
      </c>
      <c r="BD39" s="15" t="s">
        <v>139</v>
      </c>
    </row>
    <row r="40" spans="1:56" x14ac:dyDescent="0.45">
      <c r="A40" s="9"/>
      <c r="B40" s="11" t="s">
        <v>94</v>
      </c>
      <c r="C40" s="11" t="str">
        <f>_xlfn.XLOOKUP($B40,FD_Lists!$B$4:$B$25,FD_Lists!C$4:C$25)</f>
        <v>Dŵr Cymru</v>
      </c>
      <c r="D40" s="11" t="str">
        <f>_xlfn.XLOOKUP($B40,FD_Lists!$B$4:$B$25,FD_Lists!D$4:D$25)</f>
        <v>Wales</v>
      </c>
      <c r="E40" s="11" t="str">
        <f>_xlfn.XLOOKUP($B40,FD_Lists!$B$4:$B$25,FD_Lists!E$4:E$25)</f>
        <v>Company</v>
      </c>
      <c r="F40" s="11" t="str">
        <f>_xlfn.XLOOKUP($B40,FD_Lists!$B$4:$B$25,FD_Lists!F$4:F$25)</f>
        <v>WaSC</v>
      </c>
      <c r="G40" s="12" t="s">
        <v>118</v>
      </c>
      <c r="H40" s="13" t="s">
        <v>81</v>
      </c>
      <c r="I40" s="13" t="str">
        <f t="shared" si="1"/>
        <v>WSHOUT3_17_01_PR24</v>
      </c>
      <c r="J40" s="13" t="str">
        <f>VLOOKUP(H40, FD_Lists!$D$78:$I$110, 2, FALSE)</f>
        <v>Enhancement</v>
      </c>
      <c r="K40" s="13" t="str">
        <f>VLOOKUP(H40, FD_Lists!$D$78:$I$110, 3, FALSE)</f>
        <v>Company view (DD)</v>
      </c>
      <c r="L40" s="13" t="s">
        <v>119</v>
      </c>
      <c r="M40" s="14" t="str">
        <f>VLOOKUP($H40, FD_Lists!$D$78:$I$110, 4, FALSE)</f>
        <v>Average spills per overflow - with unmonitored adjustment</v>
      </c>
      <c r="N40" s="14" t="str">
        <f>VLOOKUP($H40, FD_Lists!$D$78:$I$110, 5, FALSE)</f>
        <v>Number</v>
      </c>
      <c r="O40" s="14">
        <f>VLOOKUP($H40, FD_Lists!$D$78:$I$110, 6, FALSE)</f>
        <v>2</v>
      </c>
      <c r="P40" s="102"/>
      <c r="Q40" s="102"/>
      <c r="R40" s="102"/>
      <c r="S40" s="102"/>
      <c r="T40" s="102"/>
      <c r="U40" s="102"/>
      <c r="V40" s="102"/>
      <c r="W40" s="102"/>
      <c r="X40" s="102"/>
      <c r="Y40" s="102"/>
      <c r="Z40" s="102"/>
      <c r="AA40" s="102"/>
      <c r="AB40" s="102"/>
      <c r="AC40" s="102"/>
      <c r="AD40" s="102"/>
      <c r="AE40" s="102"/>
      <c r="AF40" s="102"/>
      <c r="AG40" s="102"/>
      <c r="AH40" s="102"/>
      <c r="AL40" s="15" t="str">
        <f t="shared" si="2"/>
        <v/>
      </c>
      <c r="AM40" s="15" t="str">
        <f t="shared" si="3"/>
        <v/>
      </c>
      <c r="AN40" s="15" t="str">
        <f t="shared" si="4"/>
        <v/>
      </c>
      <c r="AO40" s="15" t="str">
        <f t="shared" si="5"/>
        <v/>
      </c>
      <c r="AP40" s="15" t="str">
        <f t="shared" si="6"/>
        <v/>
      </c>
      <c r="AQ40" s="15" t="str">
        <f t="shared" si="7"/>
        <v/>
      </c>
      <c r="AR40" s="15" t="str">
        <f t="shared" si="8"/>
        <v/>
      </c>
      <c r="AS40" s="15" t="str">
        <f t="shared" si="9"/>
        <v/>
      </c>
      <c r="AT40" s="15" t="str">
        <f t="shared" si="10"/>
        <v/>
      </c>
      <c r="AU40" s="15" t="str">
        <f t="shared" si="11"/>
        <v/>
      </c>
      <c r="AV40" s="15" t="str">
        <f t="shared" si="12"/>
        <v/>
      </c>
      <c r="AW40" s="15" t="str">
        <f t="shared" si="13"/>
        <v/>
      </c>
      <c r="AX40" s="15" t="str">
        <f t="shared" si="14"/>
        <v/>
      </c>
      <c r="AY40" s="15" t="str">
        <f t="shared" si="15"/>
        <v/>
      </c>
      <c r="AZ40" s="15" t="str">
        <f t="shared" si="16"/>
        <v/>
      </c>
      <c r="BA40" s="15" t="str">
        <f t="shared" si="17"/>
        <v/>
      </c>
      <c r="BB40" s="15" t="str">
        <f t="shared" si="18"/>
        <v/>
      </c>
      <c r="BC40" s="15" t="str">
        <f t="shared" si="19"/>
        <v/>
      </c>
      <c r="BD40" s="15" t="str">
        <f t="shared" si="20"/>
        <v/>
      </c>
    </row>
    <row r="41" spans="1:56" x14ac:dyDescent="0.45">
      <c r="A41" s="9"/>
      <c r="B41" s="11" t="s">
        <v>95</v>
      </c>
      <c r="C41" s="11" t="str">
        <f>_xlfn.XLOOKUP($B41,FD_Lists!$B$4:$B$25,FD_Lists!C$4:C$25)</f>
        <v>Hafren Dyfrdwy</v>
      </c>
      <c r="D41" s="11" t="str">
        <f>_xlfn.XLOOKUP($B41,FD_Lists!$B$4:$B$25,FD_Lists!D$4:D$25)</f>
        <v>Wales</v>
      </c>
      <c r="E41" s="11" t="str">
        <f>_xlfn.XLOOKUP($B41,FD_Lists!$B$4:$B$25,FD_Lists!E$4:E$25)</f>
        <v>Company</v>
      </c>
      <c r="F41" s="11" t="str">
        <f>_xlfn.XLOOKUP($B41,FD_Lists!$B$4:$B$25,FD_Lists!F$4:F$25)</f>
        <v>WaSC</v>
      </c>
      <c r="G41" s="12" t="s">
        <v>118</v>
      </c>
      <c r="H41" s="13" t="s">
        <v>81</v>
      </c>
      <c r="I41" s="13" t="str">
        <f t="shared" si="1"/>
        <v>HDDOUT3_17_01_PR24</v>
      </c>
      <c r="J41" s="13" t="str">
        <f>VLOOKUP(H41, FD_Lists!$D$78:$I$110, 2, FALSE)</f>
        <v>Enhancement</v>
      </c>
      <c r="K41" s="13" t="str">
        <f>VLOOKUP(H41, FD_Lists!$D$78:$I$110, 3, FALSE)</f>
        <v>Company view (DD)</v>
      </c>
      <c r="L41" s="13" t="s">
        <v>119</v>
      </c>
      <c r="M41" s="14" t="str">
        <f>VLOOKUP($H41, FD_Lists!$D$78:$I$110, 4, FALSE)</f>
        <v>Average spills per overflow - with unmonitored adjustment</v>
      </c>
      <c r="N41" s="14" t="str">
        <f>VLOOKUP($H41, FD_Lists!$D$78:$I$110, 5, FALSE)</f>
        <v>Number</v>
      </c>
      <c r="O41" s="14">
        <f>VLOOKUP($H41, FD_Lists!$D$78:$I$110, 6, FALSE)</f>
        <v>2</v>
      </c>
      <c r="P41" s="102"/>
      <c r="Q41" s="102"/>
      <c r="R41" s="102"/>
      <c r="S41" s="102"/>
      <c r="T41" s="102"/>
      <c r="U41" s="102"/>
      <c r="V41" s="102"/>
      <c r="W41" s="102"/>
      <c r="X41" s="102"/>
      <c r="Y41" s="102"/>
      <c r="Z41" s="102"/>
      <c r="AA41" s="102"/>
      <c r="AB41" s="102"/>
      <c r="AC41" s="102"/>
      <c r="AD41" s="102"/>
      <c r="AE41" s="102"/>
      <c r="AF41" s="102"/>
      <c r="AG41" s="102"/>
      <c r="AH41" s="102"/>
      <c r="AL41" s="15" t="str">
        <f t="shared" si="2"/>
        <v/>
      </c>
      <c r="AM41" s="15" t="str">
        <f t="shared" si="3"/>
        <v/>
      </c>
      <c r="AN41" s="15" t="str">
        <f t="shared" si="4"/>
        <v/>
      </c>
      <c r="AO41" s="15" t="str">
        <f t="shared" si="5"/>
        <v/>
      </c>
      <c r="AP41" s="15" t="str">
        <f t="shared" si="6"/>
        <v/>
      </c>
      <c r="AQ41" s="15" t="str">
        <f t="shared" si="7"/>
        <v/>
      </c>
      <c r="AR41" s="15" t="str">
        <f t="shared" si="8"/>
        <v/>
      </c>
      <c r="AS41" s="15" t="str">
        <f t="shared" si="9"/>
        <v/>
      </c>
      <c r="AT41" s="15" t="str">
        <f t="shared" si="10"/>
        <v/>
      </c>
      <c r="AU41" s="15" t="str">
        <f t="shared" si="11"/>
        <v/>
      </c>
      <c r="AV41" s="15" t="str">
        <f t="shared" si="12"/>
        <v/>
      </c>
      <c r="AW41" s="15" t="str">
        <f t="shared" si="13"/>
        <v/>
      </c>
      <c r="AX41" s="15" t="str">
        <f t="shared" si="14"/>
        <v/>
      </c>
      <c r="AY41" s="15" t="str">
        <f t="shared" si="15"/>
        <v/>
      </c>
      <c r="AZ41" s="15" t="str">
        <f t="shared" si="16"/>
        <v/>
      </c>
      <c r="BA41" s="15" t="str">
        <f t="shared" si="17"/>
        <v/>
      </c>
      <c r="BB41" s="15" t="str">
        <f t="shared" si="18"/>
        <v/>
      </c>
      <c r="BC41" s="15" t="str">
        <f t="shared" si="19"/>
        <v/>
      </c>
      <c r="BD41" s="15" t="str">
        <f t="shared" si="20"/>
        <v/>
      </c>
    </row>
    <row r="42" spans="1:56" x14ac:dyDescent="0.45">
      <c r="A42" s="9"/>
      <c r="B42" s="11" t="s">
        <v>96</v>
      </c>
      <c r="C42" s="11" t="str">
        <f>_xlfn.XLOOKUP($B42,FD_Lists!$B$4:$B$25,FD_Lists!C$4:C$25)</f>
        <v>Northumbrian Water</v>
      </c>
      <c r="D42" s="11" t="str">
        <f>_xlfn.XLOOKUP($B42,FD_Lists!$B$4:$B$25,FD_Lists!D$4:D$25)</f>
        <v>England</v>
      </c>
      <c r="E42" s="11" t="str">
        <f>_xlfn.XLOOKUP($B42,FD_Lists!$B$4:$B$25,FD_Lists!E$4:E$25)</f>
        <v>Company</v>
      </c>
      <c r="F42" s="11" t="str">
        <f>_xlfn.XLOOKUP($B42,FD_Lists!$B$4:$B$25,FD_Lists!F$4:F$25)</f>
        <v>WaSC</v>
      </c>
      <c r="G42" s="12" t="s">
        <v>118</v>
      </c>
      <c r="H42" s="13" t="s">
        <v>81</v>
      </c>
      <c r="I42" s="13" t="str">
        <f t="shared" si="1"/>
        <v>NESOUT3_17_01_PR24</v>
      </c>
      <c r="J42" s="13" t="str">
        <f>VLOOKUP(H42, FD_Lists!$D$78:$I$110, 2, FALSE)</f>
        <v>Enhancement</v>
      </c>
      <c r="K42" s="13" t="str">
        <f>VLOOKUP(H42, FD_Lists!$D$78:$I$110, 3, FALSE)</f>
        <v>Company view (DD)</v>
      </c>
      <c r="L42" s="13" t="s">
        <v>119</v>
      </c>
      <c r="M42" s="14" t="str">
        <f>VLOOKUP($H42, FD_Lists!$D$78:$I$110, 4, FALSE)</f>
        <v>Average spills per overflow - with unmonitored adjustment</v>
      </c>
      <c r="N42" s="14" t="str">
        <f>VLOOKUP($H42, FD_Lists!$D$78:$I$110, 5, FALSE)</f>
        <v>Number</v>
      </c>
      <c r="O42" s="14">
        <f>VLOOKUP($H42, FD_Lists!$D$78:$I$110, 6, FALSE)</f>
        <v>2</v>
      </c>
      <c r="P42" s="102"/>
      <c r="Q42" s="102"/>
      <c r="R42" s="102"/>
      <c r="S42" s="102"/>
      <c r="T42" s="102"/>
      <c r="U42" s="102"/>
      <c r="V42" s="102"/>
      <c r="W42" s="102"/>
      <c r="X42" s="102"/>
      <c r="Y42" s="102"/>
      <c r="Z42" s="102"/>
      <c r="AA42" s="102"/>
      <c r="AB42" s="102"/>
      <c r="AC42" s="102"/>
      <c r="AD42" s="102">
        <f>AD25-AD8</f>
        <v>0.67000000000000171</v>
      </c>
      <c r="AE42" s="102">
        <f t="shared" ref="AE42:AH42" si="27">AE25-AE8</f>
        <v>1.6099999999999994</v>
      </c>
      <c r="AF42" s="102">
        <f t="shared" si="27"/>
        <v>2.7000000000000028</v>
      </c>
      <c r="AG42" s="102">
        <f t="shared" si="27"/>
        <v>3.8000000000000007</v>
      </c>
      <c r="AH42" s="102">
        <f t="shared" si="27"/>
        <v>4.879999999999999</v>
      </c>
      <c r="AL42" s="15" t="str">
        <f t="shared" si="2"/>
        <v/>
      </c>
      <c r="AM42" s="15" t="str">
        <f t="shared" si="3"/>
        <v/>
      </c>
      <c r="AN42" s="15" t="str">
        <f t="shared" si="4"/>
        <v/>
      </c>
      <c r="AO42" s="15" t="str">
        <f t="shared" si="5"/>
        <v/>
      </c>
      <c r="AP42" s="15" t="str">
        <f t="shared" si="6"/>
        <v/>
      </c>
      <c r="AQ42" s="15" t="str">
        <f t="shared" si="7"/>
        <v/>
      </c>
      <c r="AR42" s="15" t="str">
        <f t="shared" si="8"/>
        <v/>
      </c>
      <c r="AS42" s="15" t="str">
        <f t="shared" si="9"/>
        <v/>
      </c>
      <c r="AT42" s="15" t="str">
        <f t="shared" si="10"/>
        <v/>
      </c>
      <c r="AU42" s="15" t="str">
        <f t="shared" si="11"/>
        <v/>
      </c>
      <c r="AV42" s="15" t="str">
        <f t="shared" si="12"/>
        <v/>
      </c>
      <c r="AW42" s="15" t="str">
        <f t="shared" si="13"/>
        <v/>
      </c>
      <c r="AX42" s="15" t="str">
        <f t="shared" si="14"/>
        <v/>
      </c>
      <c r="AY42" s="15" t="str">
        <f t="shared" si="15"/>
        <v/>
      </c>
      <c r="AZ42" s="15" t="s">
        <v>133</v>
      </c>
      <c r="BA42" s="15" t="s">
        <v>133</v>
      </c>
      <c r="BB42" s="15" t="s">
        <v>133</v>
      </c>
      <c r="BC42" s="15" t="s">
        <v>133</v>
      </c>
      <c r="BD42" s="15" t="s">
        <v>133</v>
      </c>
    </row>
    <row r="43" spans="1:56" x14ac:dyDescent="0.45">
      <c r="A43" s="9"/>
      <c r="B43" s="11" t="s">
        <v>97</v>
      </c>
      <c r="C43" s="11" t="str">
        <f>_xlfn.XLOOKUP($B43,FD_Lists!$B$4:$B$25,FD_Lists!C$4:C$25)</f>
        <v>Severn Trent Water</v>
      </c>
      <c r="D43" s="11" t="str">
        <f>_xlfn.XLOOKUP($B43,FD_Lists!$B$4:$B$25,FD_Lists!D$4:D$25)</f>
        <v>England</v>
      </c>
      <c r="E43" s="11" t="str">
        <f>_xlfn.XLOOKUP($B43,FD_Lists!$B$4:$B$25,FD_Lists!E$4:E$25)</f>
        <v>Company</v>
      </c>
      <c r="F43" s="11" t="str">
        <f>_xlfn.XLOOKUP($B43,FD_Lists!$B$4:$B$25,FD_Lists!F$4:F$25)</f>
        <v>WaSC</v>
      </c>
      <c r="G43" s="12" t="s">
        <v>118</v>
      </c>
      <c r="H43" s="13" t="s">
        <v>81</v>
      </c>
      <c r="I43" s="13" t="str">
        <f t="shared" si="1"/>
        <v>SVEOUT3_17_01_PR24</v>
      </c>
      <c r="J43" s="13" t="str">
        <f>VLOOKUP(H43, FD_Lists!$D$78:$I$110, 2, FALSE)</f>
        <v>Enhancement</v>
      </c>
      <c r="K43" s="13" t="str">
        <f>VLOOKUP(H43, FD_Lists!$D$78:$I$110, 3, FALSE)</f>
        <v>Company view (DD)</v>
      </c>
      <c r="L43" s="13" t="s">
        <v>119</v>
      </c>
      <c r="M43" s="14" t="str">
        <f>VLOOKUP($H43, FD_Lists!$D$78:$I$110, 4, FALSE)</f>
        <v>Average spills per overflow - with unmonitored adjustment</v>
      </c>
      <c r="N43" s="14" t="str">
        <f>VLOOKUP($H43, FD_Lists!$D$78:$I$110, 5, FALSE)</f>
        <v>Number</v>
      </c>
      <c r="O43" s="14">
        <f>VLOOKUP($H43, FD_Lists!$D$78:$I$110, 6, FALSE)</f>
        <v>2</v>
      </c>
      <c r="P43" s="102"/>
      <c r="Q43" s="102"/>
      <c r="R43" s="102"/>
      <c r="S43" s="102"/>
      <c r="T43" s="102"/>
      <c r="U43" s="102"/>
      <c r="V43" s="102"/>
      <c r="W43" s="102"/>
      <c r="X43" s="102"/>
      <c r="Y43" s="102"/>
      <c r="Z43" s="102"/>
      <c r="AA43" s="102"/>
      <c r="AB43" s="102"/>
      <c r="AC43" s="102"/>
      <c r="AD43" s="102"/>
      <c r="AE43" s="102"/>
      <c r="AF43" s="102"/>
      <c r="AG43" s="102"/>
      <c r="AH43" s="102"/>
      <c r="AL43" s="15" t="str">
        <f t="shared" si="2"/>
        <v/>
      </c>
      <c r="AM43" s="15" t="str">
        <f t="shared" si="3"/>
        <v/>
      </c>
      <c r="AN43" s="15" t="str">
        <f t="shared" si="4"/>
        <v/>
      </c>
      <c r="AO43" s="15" t="str">
        <f t="shared" si="5"/>
        <v/>
      </c>
      <c r="AP43" s="15" t="str">
        <f t="shared" si="6"/>
        <v/>
      </c>
      <c r="AQ43" s="15" t="str">
        <f t="shared" si="7"/>
        <v/>
      </c>
      <c r="AR43" s="15" t="str">
        <f t="shared" si="8"/>
        <v/>
      </c>
      <c r="AS43" s="15" t="str">
        <f t="shared" si="9"/>
        <v/>
      </c>
      <c r="AT43" s="15" t="str">
        <f t="shared" si="10"/>
        <v/>
      </c>
      <c r="AU43" s="15" t="str">
        <f t="shared" si="11"/>
        <v/>
      </c>
      <c r="AV43" s="15" t="str">
        <f t="shared" si="12"/>
        <v/>
      </c>
      <c r="AW43" s="15" t="str">
        <f t="shared" si="13"/>
        <v/>
      </c>
      <c r="AX43" s="15" t="str">
        <f t="shared" si="14"/>
        <v/>
      </c>
      <c r="AY43" s="15" t="str">
        <f t="shared" si="15"/>
        <v/>
      </c>
      <c r="AZ43" s="15" t="str">
        <f t="shared" si="16"/>
        <v/>
      </c>
      <c r="BA43" s="15" t="str">
        <f t="shared" si="17"/>
        <v/>
      </c>
      <c r="BB43" s="15" t="str">
        <f t="shared" si="18"/>
        <v/>
      </c>
      <c r="BC43" s="15" t="str">
        <f t="shared" si="19"/>
        <v/>
      </c>
      <c r="BD43" s="15" t="str">
        <f t="shared" si="20"/>
        <v/>
      </c>
    </row>
    <row r="44" spans="1:56" x14ac:dyDescent="0.45">
      <c r="A44" s="9"/>
      <c r="B44" s="11" t="s">
        <v>99</v>
      </c>
      <c r="C44" s="11" t="str">
        <f>_xlfn.XLOOKUP($B44,FD_Lists!$B$4:$B$25,FD_Lists!C$4:C$25)</f>
        <v>Southern Water</v>
      </c>
      <c r="D44" s="11" t="str">
        <f>_xlfn.XLOOKUP($B44,FD_Lists!$B$4:$B$25,FD_Lists!D$4:D$25)</f>
        <v>England</v>
      </c>
      <c r="E44" s="11" t="str">
        <f>_xlfn.XLOOKUP($B44,FD_Lists!$B$4:$B$25,FD_Lists!E$4:E$25)</f>
        <v>Company</v>
      </c>
      <c r="F44" s="11" t="str">
        <f>_xlfn.XLOOKUP($B44,FD_Lists!$B$4:$B$25,FD_Lists!F$4:F$25)</f>
        <v>WaSC</v>
      </c>
      <c r="G44" s="12" t="s">
        <v>118</v>
      </c>
      <c r="H44" s="13" t="s">
        <v>81</v>
      </c>
      <c r="I44" s="13" t="str">
        <f t="shared" si="1"/>
        <v>SRNOUT3_17_01_PR24</v>
      </c>
      <c r="J44" s="13" t="str">
        <f>VLOOKUP(H44, FD_Lists!$D$78:$I$110, 2, FALSE)</f>
        <v>Enhancement</v>
      </c>
      <c r="K44" s="13" t="str">
        <f>VLOOKUP(H44, FD_Lists!$D$78:$I$110, 3, FALSE)</f>
        <v>Company view (DD)</v>
      </c>
      <c r="L44" s="13" t="s">
        <v>119</v>
      </c>
      <c r="M44" s="14" t="str">
        <f>VLOOKUP($H44, FD_Lists!$D$78:$I$110, 4, FALSE)</f>
        <v>Average spills per overflow - with unmonitored adjustment</v>
      </c>
      <c r="N44" s="14" t="str">
        <f>VLOOKUP($H44, FD_Lists!$D$78:$I$110, 5, FALSE)</f>
        <v>Number</v>
      </c>
      <c r="O44" s="14">
        <f>VLOOKUP($H44, FD_Lists!$D$78:$I$110, 6, FALSE)</f>
        <v>2</v>
      </c>
      <c r="P44" s="102"/>
      <c r="Q44" s="102"/>
      <c r="R44" s="102"/>
      <c r="S44" s="102"/>
      <c r="T44" s="102"/>
      <c r="U44" s="102"/>
      <c r="V44" s="102"/>
      <c r="W44" s="102"/>
      <c r="X44" s="102"/>
      <c r="Y44" s="102"/>
      <c r="Z44" s="102"/>
      <c r="AA44" s="102"/>
      <c r="AB44" s="102"/>
      <c r="AC44" s="102"/>
      <c r="AD44" s="102"/>
      <c r="AE44" s="102"/>
      <c r="AF44" s="102"/>
      <c r="AG44" s="102"/>
      <c r="AH44" s="102"/>
      <c r="AL44" s="15" t="str">
        <f t="shared" si="2"/>
        <v/>
      </c>
      <c r="AM44" s="15" t="str">
        <f t="shared" si="3"/>
        <v/>
      </c>
      <c r="AN44" s="15" t="str">
        <f t="shared" si="4"/>
        <v/>
      </c>
      <c r="AO44" s="15" t="str">
        <f t="shared" si="5"/>
        <v/>
      </c>
      <c r="AP44" s="15" t="str">
        <f t="shared" si="6"/>
        <v/>
      </c>
      <c r="AQ44" s="15" t="str">
        <f t="shared" si="7"/>
        <v/>
      </c>
      <c r="AR44" s="15" t="str">
        <f t="shared" si="8"/>
        <v/>
      </c>
      <c r="AS44" s="15" t="str">
        <f t="shared" si="9"/>
        <v/>
      </c>
      <c r="AT44" s="15" t="str">
        <f t="shared" si="10"/>
        <v/>
      </c>
      <c r="AU44" s="15" t="str">
        <f t="shared" si="11"/>
        <v/>
      </c>
      <c r="AV44" s="15" t="str">
        <f t="shared" si="12"/>
        <v/>
      </c>
      <c r="AW44" s="15" t="str">
        <f t="shared" si="13"/>
        <v/>
      </c>
      <c r="AX44" s="15" t="str">
        <f t="shared" si="14"/>
        <v/>
      </c>
      <c r="AY44" s="15" t="str">
        <f t="shared" si="15"/>
        <v/>
      </c>
      <c r="AZ44" s="15" t="str">
        <f t="shared" si="16"/>
        <v/>
      </c>
      <c r="BA44" s="15" t="str">
        <f t="shared" si="17"/>
        <v/>
      </c>
      <c r="BB44" s="15" t="str">
        <f t="shared" si="18"/>
        <v/>
      </c>
      <c r="BC44" s="15" t="str">
        <f t="shared" si="19"/>
        <v/>
      </c>
      <c r="BD44" s="15" t="str">
        <f t="shared" si="20"/>
        <v/>
      </c>
    </row>
    <row r="45" spans="1:56" x14ac:dyDescent="0.45">
      <c r="A45" s="9"/>
      <c r="B45" s="11" t="s">
        <v>100</v>
      </c>
      <c r="C45" s="11" t="str">
        <f>_xlfn.XLOOKUP($B45,FD_Lists!$B$4:$B$25,FD_Lists!C$4:C$25)</f>
        <v>Thames Water</v>
      </c>
      <c r="D45" s="11" t="str">
        <f>_xlfn.XLOOKUP($B45,FD_Lists!$B$4:$B$25,FD_Lists!D$4:D$25)</f>
        <v>England</v>
      </c>
      <c r="E45" s="11" t="str">
        <f>_xlfn.XLOOKUP($B45,FD_Lists!$B$4:$B$25,FD_Lists!E$4:E$25)</f>
        <v>Company</v>
      </c>
      <c r="F45" s="11" t="str">
        <f>_xlfn.XLOOKUP($B45,FD_Lists!$B$4:$B$25,FD_Lists!F$4:F$25)</f>
        <v>WaSC</v>
      </c>
      <c r="G45" s="12" t="s">
        <v>118</v>
      </c>
      <c r="H45" s="13" t="s">
        <v>81</v>
      </c>
      <c r="I45" s="13" t="str">
        <f t="shared" si="1"/>
        <v>TMSOUT3_17_01_PR24</v>
      </c>
      <c r="J45" s="13" t="str">
        <f>VLOOKUP(H45, FD_Lists!$D$78:$I$110, 2, FALSE)</f>
        <v>Enhancement</v>
      </c>
      <c r="K45" s="13" t="str">
        <f>VLOOKUP(H45, FD_Lists!$D$78:$I$110, 3, FALSE)</f>
        <v>Company view (DD)</v>
      </c>
      <c r="L45" s="13" t="s">
        <v>119</v>
      </c>
      <c r="M45" s="14" t="str">
        <f>VLOOKUP($H45, FD_Lists!$D$78:$I$110, 4, FALSE)</f>
        <v>Average spills per overflow - with unmonitored adjustment</v>
      </c>
      <c r="N45" s="14" t="str">
        <f>VLOOKUP($H45, FD_Lists!$D$78:$I$110, 5, FALSE)</f>
        <v>Number</v>
      </c>
      <c r="O45" s="14">
        <f>VLOOKUP($H45, FD_Lists!$D$78:$I$110, 6, FALSE)</f>
        <v>2</v>
      </c>
      <c r="P45" s="99"/>
      <c r="Q45" s="99"/>
      <c r="R45" s="99"/>
      <c r="S45" s="99"/>
      <c r="T45" s="99"/>
      <c r="U45" s="102"/>
      <c r="V45" s="102"/>
      <c r="W45" s="102"/>
      <c r="X45" s="102"/>
      <c r="Y45" s="102"/>
      <c r="Z45" s="102"/>
      <c r="AA45" s="102"/>
      <c r="AB45" s="102"/>
      <c r="AC45" s="102"/>
      <c r="AD45" s="102"/>
      <c r="AE45" s="102"/>
      <c r="AF45" s="102"/>
      <c r="AG45" s="102"/>
      <c r="AH45" s="102"/>
      <c r="AL45" s="15" t="str">
        <f t="shared" si="2"/>
        <v/>
      </c>
      <c r="AM45" s="15" t="str">
        <f t="shared" si="3"/>
        <v/>
      </c>
      <c r="AN45" s="15" t="str">
        <f t="shared" si="4"/>
        <v/>
      </c>
      <c r="AO45" s="15" t="str">
        <f t="shared" si="5"/>
        <v/>
      </c>
      <c r="AP45" s="15" t="str">
        <f t="shared" si="6"/>
        <v/>
      </c>
      <c r="AQ45" s="15" t="str">
        <f t="shared" si="7"/>
        <v/>
      </c>
      <c r="AR45" s="15" t="str">
        <f t="shared" si="8"/>
        <v/>
      </c>
      <c r="AS45" s="15" t="str">
        <f t="shared" si="9"/>
        <v/>
      </c>
      <c r="AT45" s="15" t="str">
        <f t="shared" si="10"/>
        <v/>
      </c>
      <c r="AU45" s="15" t="str">
        <f t="shared" si="11"/>
        <v/>
      </c>
      <c r="AV45" s="15" t="str">
        <f t="shared" si="12"/>
        <v/>
      </c>
      <c r="AW45" s="15" t="str">
        <f t="shared" si="13"/>
        <v/>
      </c>
      <c r="AX45" s="15" t="str">
        <f t="shared" si="14"/>
        <v/>
      </c>
      <c r="AY45" s="15" t="str">
        <f t="shared" si="15"/>
        <v/>
      </c>
      <c r="AZ45" s="15" t="str">
        <f t="shared" si="16"/>
        <v/>
      </c>
      <c r="BA45" s="15" t="str">
        <f t="shared" si="17"/>
        <v/>
      </c>
      <c r="BB45" s="15" t="str">
        <f t="shared" si="18"/>
        <v/>
      </c>
      <c r="BC45" s="15" t="str">
        <f t="shared" si="19"/>
        <v/>
      </c>
      <c r="BD45" s="15" t="str">
        <f t="shared" si="20"/>
        <v/>
      </c>
    </row>
    <row r="46" spans="1:56" x14ac:dyDescent="0.45">
      <c r="A46" s="18" t="s">
        <v>120</v>
      </c>
      <c r="B46" s="11" t="s">
        <v>101</v>
      </c>
      <c r="C46" s="11" t="str">
        <f>_xlfn.XLOOKUP($B46,FD_Lists!$B$4:$B$25,FD_Lists!C$4:C$25)</f>
        <v xml:space="preserve">United Utilities </v>
      </c>
      <c r="D46" s="11" t="str">
        <f>_xlfn.XLOOKUP($B46,FD_Lists!$B$4:$B$25,FD_Lists!D$4:D$25)</f>
        <v>England</v>
      </c>
      <c r="E46" s="11" t="str">
        <f>_xlfn.XLOOKUP($B46,FD_Lists!$B$4:$B$25,FD_Lists!E$4:E$25)</f>
        <v>Company</v>
      </c>
      <c r="F46" s="11" t="str">
        <f>_xlfn.XLOOKUP($B46,FD_Lists!$B$4:$B$25,FD_Lists!F$4:F$25)</f>
        <v>WaSC</v>
      </c>
      <c r="G46" s="12" t="s">
        <v>118</v>
      </c>
      <c r="H46" s="13" t="s">
        <v>81</v>
      </c>
      <c r="I46" s="13" t="str">
        <f t="shared" si="1"/>
        <v>NWTOUT3_17_01_PR24</v>
      </c>
      <c r="J46" s="13" t="str">
        <f>VLOOKUP(H46, FD_Lists!$D$78:$I$110, 2, FALSE)</f>
        <v>Enhancement</v>
      </c>
      <c r="K46" s="13" t="str">
        <f>VLOOKUP(H46, FD_Lists!$D$78:$I$110, 3, FALSE)</f>
        <v>Company view (DD)</v>
      </c>
      <c r="L46" s="13" t="s">
        <v>119</v>
      </c>
      <c r="M46" s="14" t="str">
        <f>VLOOKUP($H46, FD_Lists!$D$78:$I$110, 4, FALSE)</f>
        <v>Average spills per overflow - with unmonitored adjustment</v>
      </c>
      <c r="N46" s="14" t="str">
        <f>VLOOKUP($H46, FD_Lists!$D$78:$I$110, 5, FALSE)</f>
        <v>Number</v>
      </c>
      <c r="O46" s="14">
        <f>VLOOKUP($H46, FD_Lists!$D$78:$I$110, 6, FALSE)</f>
        <v>2</v>
      </c>
      <c r="P46" s="102"/>
      <c r="Q46" s="102"/>
      <c r="R46" s="102"/>
      <c r="S46" s="102"/>
      <c r="T46" s="102"/>
      <c r="U46" s="102"/>
      <c r="V46" s="102"/>
      <c r="W46" s="102"/>
      <c r="X46" s="102"/>
      <c r="Y46" s="102"/>
      <c r="Z46" s="102"/>
      <c r="AA46" s="102"/>
      <c r="AB46" s="102"/>
      <c r="AC46" s="102"/>
      <c r="AD46" s="102"/>
      <c r="AE46" s="102"/>
      <c r="AF46" s="102"/>
      <c r="AG46" s="102"/>
      <c r="AH46" s="102"/>
      <c r="AL46" s="15" t="str">
        <f t="shared" si="2"/>
        <v/>
      </c>
      <c r="AM46" s="15" t="str">
        <f t="shared" si="3"/>
        <v/>
      </c>
      <c r="AN46" s="15" t="str">
        <f t="shared" si="4"/>
        <v/>
      </c>
      <c r="AO46" s="15" t="str">
        <f t="shared" si="5"/>
        <v/>
      </c>
      <c r="AP46" s="15" t="str">
        <f t="shared" si="6"/>
        <v/>
      </c>
      <c r="AQ46" s="15" t="str">
        <f t="shared" si="7"/>
        <v/>
      </c>
      <c r="AR46" s="15" t="str">
        <f t="shared" si="8"/>
        <v/>
      </c>
      <c r="AS46" s="15" t="str">
        <f t="shared" si="9"/>
        <v/>
      </c>
      <c r="AT46" s="15" t="str">
        <f t="shared" si="10"/>
        <v/>
      </c>
      <c r="AU46" s="15" t="str">
        <f t="shared" si="11"/>
        <v/>
      </c>
      <c r="AV46" s="15" t="str">
        <f t="shared" si="12"/>
        <v/>
      </c>
      <c r="AW46" s="15" t="str">
        <f t="shared" si="13"/>
        <v/>
      </c>
      <c r="AX46" s="15" t="str">
        <f t="shared" si="14"/>
        <v/>
      </c>
      <c r="AY46" s="15" t="str">
        <f t="shared" si="15"/>
        <v/>
      </c>
      <c r="AZ46" s="15" t="str">
        <f t="shared" si="16"/>
        <v/>
      </c>
      <c r="BA46" s="15" t="str">
        <f t="shared" si="17"/>
        <v/>
      </c>
      <c r="BB46" s="15" t="str">
        <f t="shared" si="18"/>
        <v/>
      </c>
      <c r="BC46" s="15" t="str">
        <f t="shared" si="19"/>
        <v/>
      </c>
      <c r="BD46" s="15" t="str">
        <f t="shared" si="20"/>
        <v/>
      </c>
    </row>
    <row r="47" spans="1:56" x14ac:dyDescent="0.45">
      <c r="A47" s="9"/>
      <c r="B47" s="11" t="s">
        <v>102</v>
      </c>
      <c r="C47" s="11" t="str">
        <f>_xlfn.XLOOKUP($B47,FD_Lists!$B$4:$B$25,FD_Lists!C$4:C$25)</f>
        <v>Wessex Water</v>
      </c>
      <c r="D47" s="11" t="str">
        <f>_xlfn.XLOOKUP($B47,FD_Lists!$B$4:$B$25,FD_Lists!D$4:D$25)</f>
        <v>England</v>
      </c>
      <c r="E47" s="11" t="str">
        <f>_xlfn.XLOOKUP($B47,FD_Lists!$B$4:$B$25,FD_Lists!E$4:E$25)</f>
        <v>Company</v>
      </c>
      <c r="F47" s="11" t="str">
        <f>_xlfn.XLOOKUP($B47,FD_Lists!$B$4:$B$25,FD_Lists!F$4:F$25)</f>
        <v>WaSC</v>
      </c>
      <c r="G47" s="12" t="s">
        <v>118</v>
      </c>
      <c r="H47" s="13" t="s">
        <v>81</v>
      </c>
      <c r="I47" s="13" t="str">
        <f t="shared" si="1"/>
        <v>WSXOUT3_17_01_PR24</v>
      </c>
      <c r="J47" s="13" t="str">
        <f>VLOOKUP(H47, FD_Lists!$D$78:$I$110, 2, FALSE)</f>
        <v>Enhancement</v>
      </c>
      <c r="K47" s="13" t="str">
        <f>VLOOKUP(H47, FD_Lists!$D$78:$I$110, 3, FALSE)</f>
        <v>Company view (DD)</v>
      </c>
      <c r="L47" s="13" t="s">
        <v>119</v>
      </c>
      <c r="M47" s="14" t="str">
        <f>VLOOKUP($H47, FD_Lists!$D$78:$I$110, 4, FALSE)</f>
        <v>Average spills per overflow - with unmonitored adjustment</v>
      </c>
      <c r="N47" s="14" t="str">
        <f>VLOOKUP($H47, FD_Lists!$D$78:$I$110, 5, FALSE)</f>
        <v>Number</v>
      </c>
      <c r="O47" s="14">
        <f>VLOOKUP($H47, FD_Lists!$D$78:$I$110, 6, FALSE)</f>
        <v>2</v>
      </c>
      <c r="P47" s="102"/>
      <c r="Q47" s="102"/>
      <c r="R47" s="102"/>
      <c r="S47" s="102"/>
      <c r="T47" s="102"/>
      <c r="U47" s="102"/>
      <c r="V47" s="102"/>
      <c r="W47" s="102"/>
      <c r="X47" s="102"/>
      <c r="Y47" s="102"/>
      <c r="Z47" s="102"/>
      <c r="AA47" s="102"/>
      <c r="AB47" s="102"/>
      <c r="AC47" s="102"/>
      <c r="AD47" s="102"/>
      <c r="AE47" s="102"/>
      <c r="AF47" s="102"/>
      <c r="AG47" s="102"/>
      <c r="AH47" s="102"/>
      <c r="AL47" s="15" t="str">
        <f t="shared" si="2"/>
        <v/>
      </c>
      <c r="AM47" s="15" t="str">
        <f t="shared" si="3"/>
        <v/>
      </c>
      <c r="AN47" s="15" t="str">
        <f t="shared" si="4"/>
        <v/>
      </c>
      <c r="AO47" s="15" t="str">
        <f t="shared" si="5"/>
        <v/>
      </c>
      <c r="AP47" s="15" t="str">
        <f t="shared" si="6"/>
        <v/>
      </c>
      <c r="AQ47" s="15" t="str">
        <f t="shared" si="7"/>
        <v/>
      </c>
      <c r="AR47" s="15" t="str">
        <f t="shared" si="8"/>
        <v/>
      </c>
      <c r="AS47" s="15" t="str">
        <f t="shared" si="9"/>
        <v/>
      </c>
      <c r="AT47" s="15" t="str">
        <f t="shared" si="10"/>
        <v/>
      </c>
      <c r="AU47" s="15" t="str">
        <f t="shared" si="11"/>
        <v/>
      </c>
      <c r="AV47" s="15" t="str">
        <f t="shared" si="12"/>
        <v/>
      </c>
      <c r="AW47" s="15" t="str">
        <f t="shared" si="13"/>
        <v/>
      </c>
      <c r="AX47" s="15" t="str">
        <f t="shared" si="14"/>
        <v/>
      </c>
      <c r="AY47" s="15" t="str">
        <f t="shared" si="15"/>
        <v/>
      </c>
      <c r="AZ47" s="15" t="str">
        <f t="shared" si="16"/>
        <v/>
      </c>
      <c r="BA47" s="15" t="str">
        <f t="shared" si="17"/>
        <v/>
      </c>
      <c r="BB47" s="15" t="str">
        <f t="shared" si="18"/>
        <v/>
      </c>
      <c r="BC47" s="15" t="str">
        <f t="shared" si="19"/>
        <v/>
      </c>
      <c r="BD47" s="15" t="str">
        <f t="shared" si="20"/>
        <v/>
      </c>
    </row>
    <row r="48" spans="1:56" x14ac:dyDescent="0.45">
      <c r="A48" s="9"/>
      <c r="B48" s="11" t="s">
        <v>103</v>
      </c>
      <c r="C48" s="11" t="str">
        <f>_xlfn.XLOOKUP($B48,FD_Lists!$B$4:$B$25,FD_Lists!C$4:C$25)</f>
        <v>Yorkshire Water</v>
      </c>
      <c r="D48" s="11" t="str">
        <f>_xlfn.XLOOKUP($B48,FD_Lists!$B$4:$B$25,FD_Lists!D$4:D$25)</f>
        <v>England</v>
      </c>
      <c r="E48" s="11" t="str">
        <f>_xlfn.XLOOKUP($B48,FD_Lists!$B$4:$B$25,FD_Lists!E$4:E$25)</f>
        <v>Company</v>
      </c>
      <c r="F48" s="11" t="str">
        <f>_xlfn.XLOOKUP($B48,FD_Lists!$B$4:$B$25,FD_Lists!F$4:F$25)</f>
        <v>WaSC</v>
      </c>
      <c r="G48" s="12" t="s">
        <v>118</v>
      </c>
      <c r="H48" s="13" t="s">
        <v>81</v>
      </c>
      <c r="I48" s="13" t="str">
        <f t="shared" si="1"/>
        <v>YKYOUT3_17_01_PR24</v>
      </c>
      <c r="J48" s="13" t="str">
        <f>VLOOKUP(H48, FD_Lists!$D$78:$I$110, 2, FALSE)</f>
        <v>Enhancement</v>
      </c>
      <c r="K48" s="13" t="str">
        <f>VLOOKUP(H48, FD_Lists!$D$78:$I$110, 3, FALSE)</f>
        <v>Company view (DD)</v>
      </c>
      <c r="L48" s="13" t="s">
        <v>119</v>
      </c>
      <c r="M48" s="14" t="str">
        <f>VLOOKUP($H48, FD_Lists!$D$78:$I$110, 4, FALSE)</f>
        <v>Average spills per overflow - with unmonitored adjustment</v>
      </c>
      <c r="N48" s="14" t="str">
        <f>VLOOKUP($H48, FD_Lists!$D$78:$I$110, 5, FALSE)</f>
        <v>Number</v>
      </c>
      <c r="O48" s="14">
        <f>VLOOKUP($H48, FD_Lists!$D$78:$I$110, 6, FALSE)</f>
        <v>2</v>
      </c>
      <c r="P48" s="102"/>
      <c r="Q48" s="102"/>
      <c r="R48" s="102"/>
      <c r="S48" s="102"/>
      <c r="T48" s="102"/>
      <c r="U48" s="102"/>
      <c r="V48" s="102"/>
      <c r="W48" s="102"/>
      <c r="X48" s="102"/>
      <c r="Y48" s="102"/>
      <c r="Z48" s="102"/>
      <c r="AA48" s="102"/>
      <c r="AB48" s="102"/>
      <c r="AC48" s="102">
        <v>0.29722286082957083</v>
      </c>
      <c r="AD48" s="102">
        <v>2.5933089913281648</v>
      </c>
      <c r="AE48" s="102">
        <v>3.5912962117754468</v>
      </c>
      <c r="AF48" s="102">
        <v>4.0553354632587819</v>
      </c>
      <c r="AG48" s="102">
        <v>5.5120721131903316</v>
      </c>
      <c r="AH48" s="102">
        <v>10.040953902327701</v>
      </c>
      <c r="AL48" s="15" t="str">
        <f t="shared" si="2"/>
        <v/>
      </c>
      <c r="AM48" s="15" t="str">
        <f t="shared" si="3"/>
        <v/>
      </c>
      <c r="AN48" s="15" t="str">
        <f t="shared" si="4"/>
        <v/>
      </c>
      <c r="AO48" s="15" t="str">
        <f t="shared" si="5"/>
        <v/>
      </c>
      <c r="AP48" s="15" t="str">
        <f t="shared" si="6"/>
        <v/>
      </c>
      <c r="AQ48" s="15" t="str">
        <f t="shared" si="7"/>
        <v/>
      </c>
      <c r="AR48" s="15" t="str">
        <f t="shared" si="8"/>
        <v/>
      </c>
      <c r="AS48" s="15" t="str">
        <f t="shared" si="9"/>
        <v/>
      </c>
      <c r="AT48" s="15" t="str">
        <f t="shared" si="10"/>
        <v/>
      </c>
      <c r="AU48" s="15" t="str">
        <f t="shared" si="11"/>
        <v/>
      </c>
      <c r="AV48" s="15" t="str">
        <f t="shared" si="12"/>
        <v/>
      </c>
      <c r="AW48" s="15" t="str">
        <f t="shared" si="13"/>
        <v/>
      </c>
      <c r="AX48" s="15" t="str">
        <f t="shared" si="14"/>
        <v/>
      </c>
      <c r="AY48" s="15" t="s">
        <v>134</v>
      </c>
      <c r="AZ48" s="15" t="s">
        <v>134</v>
      </c>
      <c r="BA48" s="15" t="s">
        <v>134</v>
      </c>
      <c r="BB48" s="15" t="s">
        <v>134</v>
      </c>
      <c r="BC48" s="15" t="s">
        <v>134</v>
      </c>
      <c r="BD48" s="15" t="s">
        <v>134</v>
      </c>
    </row>
    <row r="49" spans="1:56" x14ac:dyDescent="0.45">
      <c r="A49" s="9"/>
      <c r="B49" s="11" t="s">
        <v>121</v>
      </c>
      <c r="C49" s="11" t="str">
        <f>_xlfn.XLOOKUP($B49,FD_Lists!$B$4:$B$25,FD_Lists!C$4:C$25)</f>
        <v>Affinity Water</v>
      </c>
      <c r="D49" s="11" t="str">
        <f>_xlfn.XLOOKUP($B49,FD_Lists!$B$4:$B$25,FD_Lists!D$4:D$25)</f>
        <v>England</v>
      </c>
      <c r="E49" s="11" t="str">
        <f>_xlfn.XLOOKUP($B49,FD_Lists!$B$4:$B$25,FD_Lists!E$4:E$25)</f>
        <v>Company</v>
      </c>
      <c r="F49" s="11" t="str">
        <f>_xlfn.XLOOKUP($B49,FD_Lists!$B$4:$B$25,FD_Lists!F$4:F$25)</f>
        <v>WoC</v>
      </c>
      <c r="G49" s="12" t="s">
        <v>118</v>
      </c>
      <c r="H49" s="13" t="s">
        <v>81</v>
      </c>
      <c r="I49" s="13" t="str">
        <f t="shared" si="1"/>
        <v>AFWOUT3_17_01_PR24</v>
      </c>
      <c r="J49" s="13" t="str">
        <f>VLOOKUP(H49, FD_Lists!$D$78:$I$110, 2, FALSE)</f>
        <v>Enhancement</v>
      </c>
      <c r="K49" s="13" t="str">
        <f>VLOOKUP(H49, FD_Lists!$D$78:$I$110, 3, FALSE)</f>
        <v>Company view (DD)</v>
      </c>
      <c r="L49" s="13" t="s">
        <v>119</v>
      </c>
      <c r="M49" s="14" t="str">
        <f>VLOOKUP($H49, FD_Lists!$D$78:$I$110, 4, FALSE)</f>
        <v>Average spills per overflow - with unmonitored adjustment</v>
      </c>
      <c r="N49" s="14" t="str">
        <f>VLOOKUP($H49, FD_Lists!$D$78:$I$110, 5, FALSE)</f>
        <v>Number</v>
      </c>
      <c r="O49" s="14">
        <f>VLOOKUP($H49, FD_Lists!$D$78:$I$110, 6, FALSE)</f>
        <v>2</v>
      </c>
      <c r="P49" s="102"/>
      <c r="Q49" s="102"/>
      <c r="R49" s="102"/>
      <c r="S49" s="102"/>
      <c r="T49" s="102"/>
      <c r="U49" s="102"/>
      <c r="V49" s="102"/>
      <c r="W49" s="102"/>
      <c r="X49" s="102"/>
      <c r="Y49" s="102"/>
      <c r="Z49" s="102"/>
      <c r="AA49" s="102"/>
      <c r="AB49" s="102"/>
      <c r="AC49" s="102"/>
      <c r="AD49" s="102"/>
      <c r="AE49" s="102"/>
      <c r="AF49" s="102"/>
      <c r="AG49" s="102"/>
      <c r="AH49" s="102"/>
      <c r="AL49" s="15" t="str">
        <f t="shared" si="2"/>
        <v/>
      </c>
      <c r="AM49" s="15" t="str">
        <f t="shared" si="3"/>
        <v/>
      </c>
      <c r="AN49" s="15" t="str">
        <f t="shared" si="4"/>
        <v/>
      </c>
      <c r="AO49" s="15" t="str">
        <f t="shared" si="5"/>
        <v/>
      </c>
      <c r="AP49" s="15" t="str">
        <f t="shared" si="6"/>
        <v/>
      </c>
      <c r="AQ49" s="15" t="str">
        <f t="shared" si="7"/>
        <v/>
      </c>
      <c r="AR49" s="15" t="str">
        <f t="shared" si="8"/>
        <v/>
      </c>
      <c r="AS49" s="15" t="str">
        <f t="shared" si="9"/>
        <v/>
      </c>
      <c r="AT49" s="15" t="str">
        <f t="shared" si="10"/>
        <v/>
      </c>
      <c r="AU49" s="15" t="str">
        <f t="shared" si="11"/>
        <v/>
      </c>
      <c r="AV49" s="15" t="str">
        <f t="shared" si="12"/>
        <v/>
      </c>
      <c r="AW49" s="15" t="str">
        <f t="shared" si="13"/>
        <v/>
      </c>
      <c r="AX49" s="15" t="str">
        <f t="shared" si="14"/>
        <v/>
      </c>
      <c r="AY49" s="15" t="str">
        <f t="shared" si="15"/>
        <v/>
      </c>
      <c r="AZ49" s="15" t="str">
        <f t="shared" si="16"/>
        <v/>
      </c>
      <c r="BA49" s="15" t="str">
        <f t="shared" si="17"/>
        <v/>
      </c>
      <c r="BB49" s="15" t="str">
        <f t="shared" si="18"/>
        <v/>
      </c>
      <c r="BC49" s="15" t="str">
        <f t="shared" si="19"/>
        <v/>
      </c>
      <c r="BD49" s="15" t="str">
        <f t="shared" si="20"/>
        <v/>
      </c>
    </row>
    <row r="50" spans="1:56" x14ac:dyDescent="0.45">
      <c r="B50" s="11" t="s">
        <v>122</v>
      </c>
      <c r="C50" s="11" t="str">
        <f>_xlfn.XLOOKUP($B50,FD_Lists!$B$4:$B$25,FD_Lists!C$4:C$25)</f>
        <v>Portsmouth Water</v>
      </c>
      <c r="D50" s="11" t="str">
        <f>_xlfn.XLOOKUP($B50,FD_Lists!$B$4:$B$25,FD_Lists!D$4:D$25)</f>
        <v>England</v>
      </c>
      <c r="E50" s="11" t="str">
        <f>_xlfn.XLOOKUP($B50,FD_Lists!$B$4:$B$25,FD_Lists!E$4:E$25)</f>
        <v>Company</v>
      </c>
      <c r="F50" s="11" t="str">
        <f>_xlfn.XLOOKUP($B50,FD_Lists!$B$4:$B$25,FD_Lists!F$4:F$25)</f>
        <v>WoC</v>
      </c>
      <c r="G50" s="12" t="s">
        <v>118</v>
      </c>
      <c r="H50" s="13" t="s">
        <v>81</v>
      </c>
      <c r="I50" s="13" t="str">
        <f t="shared" si="1"/>
        <v>PRTOUT3_17_01_PR24</v>
      </c>
      <c r="J50" s="13" t="str">
        <f>VLOOKUP(H50, FD_Lists!$D$78:$I$110, 2, FALSE)</f>
        <v>Enhancement</v>
      </c>
      <c r="K50" s="13" t="str">
        <f>VLOOKUP(H50, FD_Lists!$D$78:$I$110, 3, FALSE)</f>
        <v>Company view (DD)</v>
      </c>
      <c r="L50" s="13" t="s">
        <v>119</v>
      </c>
      <c r="M50" s="14" t="str">
        <f>VLOOKUP($H50, FD_Lists!$D$78:$I$110, 4, FALSE)</f>
        <v>Average spills per overflow - with unmonitored adjustment</v>
      </c>
      <c r="N50" s="14" t="str">
        <f>VLOOKUP($H50, FD_Lists!$D$78:$I$110, 5, FALSE)</f>
        <v>Number</v>
      </c>
      <c r="O50" s="14">
        <f>VLOOKUP($H50, FD_Lists!$D$78:$I$110, 6, FALSE)</f>
        <v>2</v>
      </c>
      <c r="P50" s="102"/>
      <c r="Q50" s="102"/>
      <c r="R50" s="102"/>
      <c r="S50" s="102"/>
      <c r="T50" s="102"/>
      <c r="U50" s="102"/>
      <c r="V50" s="102"/>
      <c r="W50" s="102"/>
      <c r="X50" s="102"/>
      <c r="Y50" s="102"/>
      <c r="Z50" s="102"/>
      <c r="AA50" s="102"/>
      <c r="AB50" s="102"/>
      <c r="AC50" s="102"/>
      <c r="AD50" s="102"/>
      <c r="AE50" s="102"/>
      <c r="AF50" s="102"/>
      <c r="AG50" s="102"/>
      <c r="AH50" s="102"/>
      <c r="AL50" s="15" t="str">
        <f t="shared" si="2"/>
        <v/>
      </c>
      <c r="AM50" s="15" t="str">
        <f t="shared" si="3"/>
        <v/>
      </c>
      <c r="AN50" s="15" t="str">
        <f t="shared" si="4"/>
        <v/>
      </c>
      <c r="AO50" s="15" t="str">
        <f t="shared" si="5"/>
        <v/>
      </c>
      <c r="AP50" s="15" t="str">
        <f t="shared" si="6"/>
        <v/>
      </c>
      <c r="AQ50" s="15" t="str">
        <f t="shared" si="7"/>
        <v/>
      </c>
      <c r="AR50" s="15" t="str">
        <f t="shared" si="8"/>
        <v/>
      </c>
      <c r="AS50" s="15" t="str">
        <f t="shared" si="9"/>
        <v/>
      </c>
      <c r="AT50" s="15" t="str">
        <f t="shared" si="10"/>
        <v/>
      </c>
      <c r="AU50" s="15" t="str">
        <f t="shared" si="11"/>
        <v/>
      </c>
      <c r="AV50" s="15" t="str">
        <f t="shared" si="12"/>
        <v/>
      </c>
      <c r="AW50" s="15" t="str">
        <f t="shared" si="13"/>
        <v/>
      </c>
      <c r="AX50" s="15" t="str">
        <f t="shared" si="14"/>
        <v/>
      </c>
      <c r="AY50" s="15" t="str">
        <f t="shared" si="15"/>
        <v/>
      </c>
      <c r="AZ50" s="15" t="str">
        <f t="shared" si="16"/>
        <v/>
      </c>
      <c r="BA50" s="15" t="str">
        <f t="shared" si="17"/>
        <v/>
      </c>
      <c r="BB50" s="15" t="str">
        <f t="shared" si="18"/>
        <v/>
      </c>
      <c r="BC50" s="15" t="str">
        <f t="shared" si="19"/>
        <v/>
      </c>
      <c r="BD50" s="15" t="str">
        <f t="shared" si="20"/>
        <v/>
      </c>
    </row>
    <row r="51" spans="1:56" x14ac:dyDescent="0.45">
      <c r="A51" s="9"/>
      <c r="B51" s="11" t="s">
        <v>123</v>
      </c>
      <c r="C51" s="11" t="str">
        <f>_xlfn.XLOOKUP($B51,FD_Lists!$B$4:$B$25,FD_Lists!C$4:C$25)</f>
        <v>South East Water</v>
      </c>
      <c r="D51" s="11" t="str">
        <f>_xlfn.XLOOKUP($B51,FD_Lists!$B$4:$B$25,FD_Lists!D$4:D$25)</f>
        <v>England</v>
      </c>
      <c r="E51" s="11" t="str">
        <f>_xlfn.XLOOKUP($B51,FD_Lists!$B$4:$B$25,FD_Lists!E$4:E$25)</f>
        <v>Company</v>
      </c>
      <c r="F51" s="11" t="str">
        <f>_xlfn.XLOOKUP($B51,FD_Lists!$B$4:$B$25,FD_Lists!F$4:F$25)</f>
        <v>WoC</v>
      </c>
      <c r="G51" s="12" t="s">
        <v>118</v>
      </c>
      <c r="H51" s="13" t="s">
        <v>81</v>
      </c>
      <c r="I51" s="13" t="str">
        <f t="shared" si="1"/>
        <v>SEWOUT3_17_01_PR24</v>
      </c>
      <c r="J51" s="13" t="str">
        <f>VLOOKUP(H51, FD_Lists!$D$78:$I$110, 2, FALSE)</f>
        <v>Enhancement</v>
      </c>
      <c r="K51" s="13" t="str">
        <f>VLOOKUP(H51, FD_Lists!$D$78:$I$110, 3, FALSE)</f>
        <v>Company view (DD)</v>
      </c>
      <c r="L51" s="13" t="s">
        <v>119</v>
      </c>
      <c r="M51" s="14" t="str">
        <f>VLOOKUP($H51, FD_Lists!$D$78:$I$110, 4, FALSE)</f>
        <v>Average spills per overflow - with unmonitored adjustment</v>
      </c>
      <c r="N51" s="14" t="str">
        <f>VLOOKUP($H51, FD_Lists!$D$78:$I$110, 5, FALSE)</f>
        <v>Number</v>
      </c>
      <c r="O51" s="14">
        <f>VLOOKUP($H51, FD_Lists!$D$78:$I$110, 6, FALSE)</f>
        <v>2</v>
      </c>
      <c r="P51" s="102"/>
      <c r="Q51" s="102"/>
      <c r="R51" s="102"/>
      <c r="S51" s="102"/>
      <c r="T51" s="102"/>
      <c r="U51" s="102"/>
      <c r="V51" s="102"/>
      <c r="W51" s="102"/>
      <c r="X51" s="102"/>
      <c r="Y51" s="102"/>
      <c r="Z51" s="102"/>
      <c r="AA51" s="102"/>
      <c r="AB51" s="102"/>
      <c r="AC51" s="102"/>
      <c r="AD51" s="102"/>
      <c r="AE51" s="102"/>
      <c r="AF51" s="102"/>
      <c r="AG51" s="102"/>
      <c r="AH51" s="102"/>
      <c r="AL51" s="15" t="str">
        <f t="shared" si="2"/>
        <v/>
      </c>
      <c r="AM51" s="15" t="str">
        <f t="shared" si="3"/>
        <v/>
      </c>
      <c r="AN51" s="15" t="str">
        <f t="shared" si="4"/>
        <v/>
      </c>
      <c r="AO51" s="15" t="str">
        <f t="shared" si="5"/>
        <v/>
      </c>
      <c r="AP51" s="15" t="str">
        <f t="shared" si="6"/>
        <v/>
      </c>
      <c r="AQ51" s="15" t="str">
        <f t="shared" si="7"/>
        <v/>
      </c>
      <c r="AR51" s="15" t="str">
        <f t="shared" si="8"/>
        <v/>
      </c>
      <c r="AS51" s="15" t="str">
        <f t="shared" si="9"/>
        <v/>
      </c>
      <c r="AT51" s="15" t="str">
        <f t="shared" si="10"/>
        <v/>
      </c>
      <c r="AU51" s="15" t="str">
        <f t="shared" si="11"/>
        <v/>
      </c>
      <c r="AV51" s="15" t="str">
        <f t="shared" si="12"/>
        <v/>
      </c>
      <c r="AW51" s="15" t="str">
        <f t="shared" si="13"/>
        <v/>
      </c>
      <c r="AX51" s="15" t="str">
        <f t="shared" si="14"/>
        <v/>
      </c>
      <c r="AY51" s="15" t="str">
        <f t="shared" si="15"/>
        <v/>
      </c>
      <c r="AZ51" s="15" t="str">
        <f t="shared" si="16"/>
        <v/>
      </c>
      <c r="BA51" s="15" t="str">
        <f t="shared" si="17"/>
        <v/>
      </c>
      <c r="BB51" s="15" t="str">
        <f t="shared" si="18"/>
        <v/>
      </c>
      <c r="BC51" s="15" t="str">
        <f t="shared" si="19"/>
        <v/>
      </c>
      <c r="BD51" s="15" t="str">
        <f t="shared" si="20"/>
        <v/>
      </c>
    </row>
    <row r="52" spans="1:56" x14ac:dyDescent="0.45">
      <c r="A52" s="9"/>
      <c r="B52" s="11" t="s">
        <v>124</v>
      </c>
      <c r="C52" s="11" t="str">
        <f>_xlfn.XLOOKUP($B52,FD_Lists!$B$4:$B$25,FD_Lists!C$4:C$25)</f>
        <v>South Staffordshire Water</v>
      </c>
      <c r="D52" s="11" t="str">
        <f>_xlfn.XLOOKUP($B52,FD_Lists!$B$4:$B$25,FD_Lists!D$4:D$25)</f>
        <v>England</v>
      </c>
      <c r="E52" s="11" t="str">
        <f>_xlfn.XLOOKUP($B52,FD_Lists!$B$4:$B$25,FD_Lists!E$4:E$25)</f>
        <v>Company</v>
      </c>
      <c r="F52" s="11" t="str">
        <f>_xlfn.XLOOKUP($B52,FD_Lists!$B$4:$B$25,FD_Lists!F$4:F$25)</f>
        <v>WoC</v>
      </c>
      <c r="G52" s="12" t="s">
        <v>118</v>
      </c>
      <c r="H52" s="13" t="s">
        <v>81</v>
      </c>
      <c r="I52" s="13" t="str">
        <f t="shared" si="1"/>
        <v>SSCOUT3_17_01_PR24</v>
      </c>
      <c r="J52" s="13" t="str">
        <f>VLOOKUP(H52, FD_Lists!$D$78:$I$110, 2, FALSE)</f>
        <v>Enhancement</v>
      </c>
      <c r="K52" s="13" t="str">
        <f>VLOOKUP(H52, FD_Lists!$D$78:$I$110, 3, FALSE)</f>
        <v>Company view (DD)</v>
      </c>
      <c r="L52" s="13" t="s">
        <v>119</v>
      </c>
      <c r="M52" s="14" t="str">
        <f>VLOOKUP($H52, FD_Lists!$D$78:$I$110, 4, FALSE)</f>
        <v>Average spills per overflow - with unmonitored adjustment</v>
      </c>
      <c r="N52" s="14" t="str">
        <f>VLOOKUP($H52, FD_Lists!$D$78:$I$110, 5, FALSE)</f>
        <v>Number</v>
      </c>
      <c r="O52" s="14">
        <f>VLOOKUP($H52, FD_Lists!$D$78:$I$110, 6, FALSE)</f>
        <v>2</v>
      </c>
      <c r="P52" s="102"/>
      <c r="Q52" s="102"/>
      <c r="R52" s="102"/>
      <c r="S52" s="102"/>
      <c r="T52" s="102"/>
      <c r="U52" s="102"/>
      <c r="V52" s="102"/>
      <c r="W52" s="102"/>
      <c r="X52" s="102"/>
      <c r="Y52" s="102"/>
      <c r="Z52" s="102"/>
      <c r="AA52" s="102"/>
      <c r="AB52" s="102"/>
      <c r="AC52" s="102"/>
      <c r="AD52" s="102"/>
      <c r="AE52" s="102"/>
      <c r="AF52" s="102"/>
      <c r="AG52" s="102"/>
      <c r="AH52" s="102"/>
      <c r="AL52" s="15" t="str">
        <f t="shared" si="2"/>
        <v/>
      </c>
      <c r="AM52" s="15" t="str">
        <f t="shared" si="3"/>
        <v/>
      </c>
      <c r="AN52" s="15" t="str">
        <f t="shared" si="4"/>
        <v/>
      </c>
      <c r="AO52" s="15" t="str">
        <f t="shared" si="5"/>
        <v/>
      </c>
      <c r="AP52" s="15" t="str">
        <f t="shared" si="6"/>
        <v/>
      </c>
      <c r="AQ52" s="15" t="str">
        <f t="shared" si="7"/>
        <v/>
      </c>
      <c r="AR52" s="15" t="str">
        <f t="shared" si="8"/>
        <v/>
      </c>
      <c r="AS52" s="15" t="str">
        <f t="shared" si="9"/>
        <v/>
      </c>
      <c r="AT52" s="15" t="str">
        <f t="shared" si="10"/>
        <v/>
      </c>
      <c r="AU52" s="15" t="str">
        <f t="shared" si="11"/>
        <v/>
      </c>
      <c r="AV52" s="15" t="str">
        <f t="shared" si="12"/>
        <v/>
      </c>
      <c r="AW52" s="15" t="str">
        <f t="shared" si="13"/>
        <v/>
      </c>
      <c r="AX52" s="15" t="str">
        <f t="shared" si="14"/>
        <v/>
      </c>
      <c r="AY52" s="15" t="str">
        <f t="shared" si="15"/>
        <v/>
      </c>
      <c r="AZ52" s="15" t="str">
        <f t="shared" si="16"/>
        <v/>
      </c>
      <c r="BA52" s="15" t="str">
        <f t="shared" si="17"/>
        <v/>
      </c>
      <c r="BB52" s="15" t="str">
        <f t="shared" si="18"/>
        <v/>
      </c>
      <c r="BC52" s="15" t="str">
        <f t="shared" si="19"/>
        <v/>
      </c>
      <c r="BD52" s="15" t="str">
        <f t="shared" si="20"/>
        <v/>
      </c>
    </row>
    <row r="53" spans="1:56" x14ac:dyDescent="0.45">
      <c r="A53" s="9"/>
      <c r="B53" s="11" t="s">
        <v>125</v>
      </c>
      <c r="C53" s="11" t="str">
        <f>_xlfn.XLOOKUP($B53,FD_Lists!$B$4:$B$25,FD_Lists!C$4:C$25)</f>
        <v>SES Water</v>
      </c>
      <c r="D53" s="11" t="str">
        <f>_xlfn.XLOOKUP($B53,FD_Lists!$B$4:$B$25,FD_Lists!D$4:D$25)</f>
        <v>England</v>
      </c>
      <c r="E53" s="11" t="str">
        <f>_xlfn.XLOOKUP($B53,FD_Lists!$B$4:$B$25,FD_Lists!E$4:E$25)</f>
        <v>Company</v>
      </c>
      <c r="F53" s="11" t="str">
        <f>_xlfn.XLOOKUP($B53,FD_Lists!$B$4:$B$25,FD_Lists!F$4:F$25)</f>
        <v>WoC</v>
      </c>
      <c r="G53" s="12" t="s">
        <v>118</v>
      </c>
      <c r="H53" s="13" t="s">
        <v>81</v>
      </c>
      <c r="I53" s="13" t="str">
        <f t="shared" si="1"/>
        <v>SESOUT3_17_01_PR24</v>
      </c>
      <c r="J53" s="13" t="str">
        <f>VLOOKUP(H53, FD_Lists!$D$78:$I$110, 2, FALSE)</f>
        <v>Enhancement</v>
      </c>
      <c r="K53" s="13" t="str">
        <f>VLOOKUP(H53, FD_Lists!$D$78:$I$110, 3, FALSE)</f>
        <v>Company view (DD)</v>
      </c>
      <c r="L53" s="13" t="s">
        <v>119</v>
      </c>
      <c r="M53" s="14" t="str">
        <f>VLOOKUP($H53, FD_Lists!$D$78:$I$110, 4, FALSE)</f>
        <v>Average spills per overflow - with unmonitored adjustment</v>
      </c>
      <c r="N53" s="14" t="str">
        <f>VLOOKUP($H53, FD_Lists!$D$78:$I$110, 5, FALSE)</f>
        <v>Number</v>
      </c>
      <c r="O53" s="14">
        <f>VLOOKUP($H53, FD_Lists!$D$78:$I$110, 6, FALSE)</f>
        <v>2</v>
      </c>
      <c r="P53" s="102"/>
      <c r="Q53" s="102"/>
      <c r="R53" s="102"/>
      <c r="S53" s="102"/>
      <c r="T53" s="102"/>
      <c r="U53" s="102"/>
      <c r="V53" s="102"/>
      <c r="W53" s="102"/>
      <c r="X53" s="102"/>
      <c r="Y53" s="102"/>
      <c r="Z53" s="102"/>
      <c r="AA53" s="102"/>
      <c r="AB53" s="102"/>
      <c r="AC53" s="102"/>
      <c r="AD53" s="102"/>
      <c r="AE53" s="102"/>
      <c r="AF53" s="102"/>
      <c r="AG53" s="102"/>
      <c r="AH53" s="102"/>
      <c r="AL53" s="15" t="str">
        <f t="shared" si="2"/>
        <v/>
      </c>
      <c r="AM53" s="15" t="str">
        <f t="shared" si="3"/>
        <v/>
      </c>
      <c r="AN53" s="15" t="str">
        <f t="shared" si="4"/>
        <v/>
      </c>
      <c r="AO53" s="15" t="str">
        <f t="shared" si="5"/>
        <v/>
      </c>
      <c r="AP53" s="15" t="str">
        <f t="shared" si="6"/>
        <v/>
      </c>
      <c r="AQ53" s="15" t="str">
        <f t="shared" si="7"/>
        <v/>
      </c>
      <c r="AR53" s="15" t="str">
        <f t="shared" si="8"/>
        <v/>
      </c>
      <c r="AS53" s="15" t="str">
        <f t="shared" si="9"/>
        <v/>
      </c>
      <c r="AT53" s="15" t="str">
        <f t="shared" si="10"/>
        <v/>
      </c>
      <c r="AU53" s="15" t="str">
        <f t="shared" si="11"/>
        <v/>
      </c>
      <c r="AV53" s="15" t="str">
        <f t="shared" si="12"/>
        <v/>
      </c>
      <c r="AW53" s="15" t="str">
        <f t="shared" si="13"/>
        <v/>
      </c>
      <c r="AX53" s="15" t="str">
        <f t="shared" si="14"/>
        <v/>
      </c>
      <c r="AY53" s="15" t="str">
        <f t="shared" si="15"/>
        <v/>
      </c>
      <c r="AZ53" s="15" t="str">
        <f t="shared" si="16"/>
        <v/>
      </c>
      <c r="BA53" s="15" t="str">
        <f t="shared" si="17"/>
        <v/>
      </c>
      <c r="BB53" s="15" t="str">
        <f t="shared" si="18"/>
        <v/>
      </c>
      <c r="BC53" s="15" t="str">
        <f t="shared" si="19"/>
        <v/>
      </c>
      <c r="BD53" s="15" t="str">
        <f t="shared" si="20"/>
        <v/>
      </c>
    </row>
    <row r="54" spans="1:56" x14ac:dyDescent="0.45">
      <c r="A54" s="9"/>
      <c r="B54" s="11" t="s">
        <v>98</v>
      </c>
      <c r="C54" s="11" t="str">
        <f>_xlfn.XLOOKUP($B54,FD_Lists!$B$4:$B$25,FD_Lists!C$4:C$25)</f>
        <v>South West Water</v>
      </c>
      <c r="D54" s="11" t="str">
        <f>_xlfn.XLOOKUP($B54,FD_Lists!$B$4:$B$25,FD_Lists!D$4:D$25)</f>
        <v>England</v>
      </c>
      <c r="E54" s="11" t="str">
        <f>_xlfn.XLOOKUP($B54,FD_Lists!$B$4:$B$25,FD_Lists!E$4:E$25)</f>
        <v>Company</v>
      </c>
      <c r="F54" s="11" t="str">
        <f>_xlfn.XLOOKUP($B54,FD_Lists!$B$4:$B$25,FD_Lists!F$4:F$25)</f>
        <v>WaSC</v>
      </c>
      <c r="G54" s="12" t="s">
        <v>118</v>
      </c>
      <c r="H54" s="13" t="s">
        <v>81</v>
      </c>
      <c r="I54" s="13" t="str">
        <f t="shared" si="1"/>
        <v>SWBOUT3_17_01_PR24</v>
      </c>
      <c r="J54" s="13" t="str">
        <f>VLOOKUP(H54, FD_Lists!$D$78:$I$110, 2, FALSE)</f>
        <v>Enhancement</v>
      </c>
      <c r="K54" s="13" t="str">
        <f>VLOOKUP(H54, FD_Lists!$D$78:$I$110, 3, FALSE)</f>
        <v>Company view (DD)</v>
      </c>
      <c r="L54" s="13" t="s">
        <v>119</v>
      </c>
      <c r="M54" s="14" t="str">
        <f>VLOOKUP($H54, FD_Lists!$D$78:$I$110, 4, FALSE)</f>
        <v>Average spills per overflow - with unmonitored adjustment</v>
      </c>
      <c r="N54" s="14" t="str">
        <f>VLOOKUP($H54, FD_Lists!$D$78:$I$110, 5, FALSE)</f>
        <v>Number</v>
      </c>
      <c r="O54" s="14">
        <f>VLOOKUP($H54, FD_Lists!$D$78:$I$110, 6, FALSE)</f>
        <v>2</v>
      </c>
      <c r="P54" s="102"/>
      <c r="Q54" s="102"/>
      <c r="R54" s="102"/>
      <c r="S54" s="102"/>
      <c r="T54" s="102"/>
      <c r="U54" s="102"/>
      <c r="V54" s="102"/>
      <c r="W54" s="102"/>
      <c r="X54" s="102"/>
      <c r="Y54" s="102"/>
      <c r="Z54" s="102"/>
      <c r="AA54" s="102"/>
      <c r="AB54" s="102"/>
      <c r="AC54" s="102"/>
      <c r="AD54" s="102">
        <v>0</v>
      </c>
      <c r="AE54" s="102">
        <v>0.2368610511159126</v>
      </c>
      <c r="AF54" s="102">
        <v>1.2433405327573794</v>
      </c>
      <c r="AG54" s="102">
        <v>2.0547156227501802</v>
      </c>
      <c r="AH54" s="102">
        <v>3.2339812814974778</v>
      </c>
      <c r="AL54" s="15" t="str">
        <f t="shared" si="2"/>
        <v/>
      </c>
      <c r="AM54" s="15" t="str">
        <f t="shared" si="3"/>
        <v/>
      </c>
      <c r="AN54" s="15" t="str">
        <f t="shared" si="4"/>
        <v/>
      </c>
      <c r="AO54" s="15" t="str">
        <f t="shared" si="5"/>
        <v/>
      </c>
      <c r="AP54" s="15" t="str">
        <f t="shared" si="6"/>
        <v/>
      </c>
      <c r="AQ54" s="15" t="str">
        <f t="shared" si="7"/>
        <v/>
      </c>
      <c r="AR54" s="15" t="str">
        <f t="shared" si="8"/>
        <v/>
      </c>
      <c r="AS54" s="15" t="str">
        <f t="shared" si="9"/>
        <v/>
      </c>
      <c r="AT54" s="15" t="str">
        <f t="shared" si="10"/>
        <v/>
      </c>
      <c r="AU54" s="15" t="str">
        <f t="shared" si="11"/>
        <v/>
      </c>
      <c r="AV54" s="15" t="str">
        <f t="shared" si="12"/>
        <v/>
      </c>
      <c r="AW54" s="15" t="str">
        <f t="shared" si="13"/>
        <v/>
      </c>
      <c r="AX54" s="15" t="str">
        <f t="shared" si="14"/>
        <v/>
      </c>
      <c r="AY54" s="15" t="str">
        <f t="shared" si="15"/>
        <v/>
      </c>
      <c r="AZ54" s="15" t="s">
        <v>135</v>
      </c>
      <c r="BA54" s="15" t="s">
        <v>135</v>
      </c>
      <c r="BB54" s="15" t="s">
        <v>135</v>
      </c>
      <c r="BC54" s="15" t="s">
        <v>135</v>
      </c>
      <c r="BD54" s="15" t="s">
        <v>135</v>
      </c>
    </row>
    <row r="55" spans="1:56" x14ac:dyDescent="0.45">
      <c r="A55" s="9"/>
      <c r="B55" s="11" t="s">
        <v>126</v>
      </c>
      <c r="C55" s="11" t="str">
        <f>_xlfn.XLOOKUP($B55,FD_Lists!$B$4:$B$25,FD_Lists!C$4:C$25)</f>
        <v>Bristol Water</v>
      </c>
      <c r="D55" s="11" t="str">
        <f>_xlfn.XLOOKUP($B55,FD_Lists!$B$4:$B$25,FD_Lists!D$4:D$25)</f>
        <v>England</v>
      </c>
      <c r="E55" s="11" t="str">
        <f>_xlfn.XLOOKUP($B55,FD_Lists!$B$4:$B$25,FD_Lists!E$4:E$25)</f>
        <v>Company</v>
      </c>
      <c r="F55" s="11" t="str">
        <f>_xlfn.XLOOKUP($B55,FD_Lists!$B$4:$B$25,FD_Lists!F$4:F$25)</f>
        <v>WoC</v>
      </c>
      <c r="G55" s="12" t="s">
        <v>118</v>
      </c>
      <c r="H55" s="13" t="s">
        <v>81</v>
      </c>
      <c r="I55" s="13" t="str">
        <f t="shared" si="1"/>
        <v>BRLOUT3_17_01_PR24</v>
      </c>
      <c r="J55" s="13" t="str">
        <f>VLOOKUP(H55, FD_Lists!$D$78:$I$110, 2, FALSE)</f>
        <v>Enhancement</v>
      </c>
      <c r="K55" s="13" t="str">
        <f>VLOOKUP(H55, FD_Lists!$D$78:$I$110, 3, FALSE)</f>
        <v>Company view (DD)</v>
      </c>
      <c r="L55" s="13" t="s">
        <v>119</v>
      </c>
      <c r="M55" s="14" t="str">
        <f>VLOOKUP($H55, FD_Lists!$D$78:$I$110, 4, FALSE)</f>
        <v>Average spills per overflow - with unmonitored adjustment</v>
      </c>
      <c r="N55" s="14" t="str">
        <f>VLOOKUP($H55, FD_Lists!$D$78:$I$110, 5, FALSE)</f>
        <v>Number</v>
      </c>
      <c r="O55" s="14">
        <f>VLOOKUP($H55, FD_Lists!$D$78:$I$110, 6, FALSE)</f>
        <v>2</v>
      </c>
      <c r="P55" s="102"/>
      <c r="Q55" s="102"/>
      <c r="R55" s="102"/>
      <c r="S55" s="102"/>
      <c r="T55" s="102"/>
      <c r="U55" s="102"/>
      <c r="V55" s="102"/>
      <c r="W55" s="102"/>
      <c r="X55" s="102"/>
      <c r="Y55" s="102"/>
      <c r="Z55" s="102"/>
      <c r="AA55" s="102"/>
      <c r="AB55" s="102"/>
      <c r="AC55" s="102"/>
      <c r="AD55" s="102"/>
      <c r="AE55" s="102"/>
      <c r="AF55" s="102"/>
      <c r="AG55" s="102"/>
      <c r="AH55" s="102"/>
      <c r="AL55" s="15" t="str">
        <f t="shared" si="2"/>
        <v/>
      </c>
      <c r="AM55" s="15" t="str">
        <f t="shared" si="3"/>
        <v/>
      </c>
      <c r="AN55" s="15" t="str">
        <f t="shared" si="4"/>
        <v/>
      </c>
      <c r="AO55" s="15" t="str">
        <f t="shared" si="5"/>
        <v/>
      </c>
      <c r="AP55" s="15" t="str">
        <f t="shared" si="6"/>
        <v/>
      </c>
      <c r="AQ55" s="15" t="str">
        <f t="shared" si="7"/>
        <v/>
      </c>
      <c r="AR55" s="15" t="str">
        <f t="shared" si="8"/>
        <v/>
      </c>
      <c r="AS55" s="15" t="str">
        <f t="shared" si="9"/>
        <v/>
      </c>
      <c r="AT55" s="15" t="str">
        <f t="shared" si="10"/>
        <v/>
      </c>
      <c r="AU55" s="15" t="str">
        <f t="shared" si="11"/>
        <v/>
      </c>
      <c r="AV55" s="15" t="str">
        <f t="shared" si="12"/>
        <v/>
      </c>
      <c r="AW55" s="15" t="str">
        <f t="shared" si="13"/>
        <v/>
      </c>
      <c r="AX55" s="15" t="str">
        <f t="shared" si="14"/>
        <v/>
      </c>
      <c r="AY55" s="15" t="str">
        <f t="shared" si="15"/>
        <v/>
      </c>
      <c r="AZ55" s="15" t="str">
        <f t="shared" si="16"/>
        <v/>
      </c>
      <c r="BA55" s="15" t="str">
        <f t="shared" si="17"/>
        <v/>
      </c>
      <c r="BB55" s="15" t="str">
        <f t="shared" si="18"/>
        <v/>
      </c>
      <c r="BC55" s="15" t="str">
        <f t="shared" si="19"/>
        <v/>
      </c>
      <c r="BD55" s="15" t="str">
        <f t="shared" si="20"/>
        <v/>
      </c>
    </row>
    <row r="56" spans="1:56" ht="20.25" customHeight="1" x14ac:dyDescent="0.45">
      <c r="A56" s="9"/>
      <c r="B56" s="10" t="s">
        <v>73</v>
      </c>
      <c r="C56" s="11" t="str">
        <f>_xlfn.XLOOKUP($B56,FD_Lists!$B$4:$B$25,FD_Lists!C$4:C$25)</f>
        <v>Anglian Water</v>
      </c>
      <c r="D56" s="11" t="str">
        <f>_xlfn.XLOOKUP($B56,FD_Lists!$B$4:$B$25,FD_Lists!D$4:D$25)</f>
        <v>England</v>
      </c>
      <c r="E56" s="11" t="str">
        <f>_xlfn.XLOOKUP($B56,FD_Lists!$B$4:$B$25,FD_Lists!E$4:E$25)</f>
        <v>Company</v>
      </c>
      <c r="F56" s="11" t="str">
        <f>_xlfn.XLOOKUP($B56,FD_Lists!$B$4:$B$25,FD_Lists!F$4:F$25)</f>
        <v>WaSC</v>
      </c>
      <c r="G56" s="14" t="s">
        <v>109</v>
      </c>
      <c r="H56" s="13" t="s">
        <v>83</v>
      </c>
      <c r="I56" s="13" t="str">
        <f t="shared" si="1"/>
        <v>ANHOUT5_10_A_PR24</v>
      </c>
      <c r="J56" s="13" t="str">
        <f>VLOOKUP(H56, FD_Lists!$D$78:$I$110, 2, FALSE)</f>
        <v>Totex</v>
      </c>
      <c r="K56" s="13" t="str">
        <f>VLOOKUP(H56, FD_Lists!$D$78:$I$110, 3, FALSE)</f>
        <v>Company view (DD)</v>
      </c>
      <c r="L56" s="13" t="s">
        <v>119</v>
      </c>
      <c r="M56" s="14" t="str">
        <f>VLOOKUP($H56, FD_Lists!$D$78:$I$110, 4, FALSE)</f>
        <v>Total number of monitored spills</v>
      </c>
      <c r="N56" s="14" t="str">
        <f>VLOOKUP($H56, FD_Lists!$D$78:$I$110, 5, FALSE)</f>
        <v>Number</v>
      </c>
      <c r="O56" s="14">
        <f>VLOOKUP($H56, FD_Lists!$D$78:$I$110, 6, FALSE)</f>
        <v>0</v>
      </c>
      <c r="P56" s="102"/>
      <c r="Q56" s="102"/>
      <c r="R56" s="102"/>
      <c r="S56" s="102"/>
      <c r="T56" s="102"/>
      <c r="U56" s="102"/>
      <c r="V56" s="102"/>
      <c r="W56" s="102"/>
      <c r="X56" s="102"/>
      <c r="Y56" s="102"/>
      <c r="Z56" s="102"/>
      <c r="AA56" s="102"/>
      <c r="AB56" s="102"/>
      <c r="AC56" s="102"/>
      <c r="AD56" s="102"/>
      <c r="AE56" s="102"/>
      <c r="AF56" s="102"/>
      <c r="AG56" s="102"/>
      <c r="AH56" s="102"/>
      <c r="AL56" s="15" t="str">
        <f t="shared" si="2"/>
        <v/>
      </c>
      <c r="AM56" s="15" t="str">
        <f t="shared" si="3"/>
        <v/>
      </c>
      <c r="AN56" s="15" t="str">
        <f t="shared" si="4"/>
        <v/>
      </c>
      <c r="AO56" s="15" t="str">
        <f t="shared" si="5"/>
        <v/>
      </c>
      <c r="AP56" s="15" t="str">
        <f t="shared" si="6"/>
        <v/>
      </c>
      <c r="AQ56" s="15" t="str">
        <f t="shared" si="7"/>
        <v/>
      </c>
      <c r="AR56" s="15" t="str">
        <f t="shared" si="8"/>
        <v/>
      </c>
      <c r="AS56" s="15" t="str">
        <f t="shared" si="9"/>
        <v/>
      </c>
      <c r="AT56" s="15" t="str">
        <f t="shared" si="10"/>
        <v/>
      </c>
      <c r="AU56" s="15" t="str">
        <f t="shared" si="11"/>
        <v/>
      </c>
      <c r="AV56" s="15" t="str">
        <f t="shared" si="12"/>
        <v/>
      </c>
      <c r="AW56" s="15" t="str">
        <f t="shared" si="13"/>
        <v/>
      </c>
      <c r="AX56" s="15" t="str">
        <f t="shared" si="14"/>
        <v/>
      </c>
      <c r="AY56" s="15" t="str">
        <f t="shared" si="15"/>
        <v/>
      </c>
      <c r="AZ56" s="15" t="str">
        <f t="shared" si="16"/>
        <v/>
      </c>
      <c r="BA56" s="15" t="str">
        <f t="shared" si="17"/>
        <v/>
      </c>
      <c r="BB56" s="15" t="str">
        <f t="shared" si="18"/>
        <v/>
      </c>
      <c r="BC56" s="15" t="str">
        <f t="shared" si="19"/>
        <v/>
      </c>
      <c r="BD56" s="15" t="str">
        <f t="shared" si="20"/>
        <v/>
      </c>
    </row>
    <row r="57" spans="1:56" ht="20.25" customHeight="1" x14ac:dyDescent="0.45">
      <c r="A57" s="9"/>
      <c r="B57" s="11" t="s">
        <v>94</v>
      </c>
      <c r="C57" s="11" t="str">
        <f>_xlfn.XLOOKUP($B57,FD_Lists!$B$4:$B$25,FD_Lists!C$4:C$25)</f>
        <v>Dŵr Cymru</v>
      </c>
      <c r="D57" s="11" t="str">
        <f>_xlfn.XLOOKUP($B57,FD_Lists!$B$4:$B$25,FD_Lists!D$4:D$25)</f>
        <v>Wales</v>
      </c>
      <c r="E57" s="11" t="str">
        <f>_xlfn.XLOOKUP($B57,FD_Lists!$B$4:$B$25,FD_Lists!E$4:E$25)</f>
        <v>Company</v>
      </c>
      <c r="F57" s="11" t="str">
        <f>_xlfn.XLOOKUP($B57,FD_Lists!$B$4:$B$25,FD_Lists!F$4:F$25)</f>
        <v>WaSC</v>
      </c>
      <c r="G57" s="14" t="s">
        <v>109</v>
      </c>
      <c r="H57" s="13" t="s">
        <v>83</v>
      </c>
      <c r="I57" s="13" t="str">
        <f t="shared" si="1"/>
        <v>WSHOUT5_10_A_PR24</v>
      </c>
      <c r="J57" s="13" t="str">
        <f>VLOOKUP(H57, FD_Lists!$D$78:$I$110, 2, FALSE)</f>
        <v>Totex</v>
      </c>
      <c r="K57" s="13" t="str">
        <f>VLOOKUP(H57, FD_Lists!$D$78:$I$110, 3, FALSE)</f>
        <v>Company view (DD)</v>
      </c>
      <c r="L57" s="13" t="s">
        <v>119</v>
      </c>
      <c r="M57" s="14" t="str">
        <f>VLOOKUP($H57, FD_Lists!$D$78:$I$110, 4, FALSE)</f>
        <v>Total number of monitored spills</v>
      </c>
      <c r="N57" s="14" t="str">
        <f>VLOOKUP($H57, FD_Lists!$D$78:$I$110, 5, FALSE)</f>
        <v>Number</v>
      </c>
      <c r="O57" s="14">
        <f>VLOOKUP($H57, FD_Lists!$D$78:$I$110, 6, FALSE)</f>
        <v>0</v>
      </c>
      <c r="P57" s="102"/>
      <c r="Q57" s="102"/>
      <c r="R57" s="102"/>
      <c r="S57" s="102"/>
      <c r="T57" s="102"/>
      <c r="U57" s="102"/>
      <c r="V57" s="102"/>
      <c r="W57" s="102"/>
      <c r="X57" s="102"/>
      <c r="Y57" s="102"/>
      <c r="Z57" s="102"/>
      <c r="AA57" s="102"/>
      <c r="AB57" s="102"/>
      <c r="AC57" s="102"/>
      <c r="AD57" s="102"/>
      <c r="AE57" s="102"/>
      <c r="AF57" s="102"/>
      <c r="AG57" s="102"/>
      <c r="AH57" s="102"/>
      <c r="AL57" s="15" t="str">
        <f t="shared" si="2"/>
        <v/>
      </c>
      <c r="AM57" s="15" t="str">
        <f t="shared" si="3"/>
        <v/>
      </c>
      <c r="AN57" s="15" t="str">
        <f t="shared" si="4"/>
        <v/>
      </c>
      <c r="AO57" s="15" t="str">
        <f t="shared" si="5"/>
        <v/>
      </c>
      <c r="AP57" s="15" t="str">
        <f t="shared" si="6"/>
        <v/>
      </c>
      <c r="AQ57" s="15" t="str">
        <f t="shared" si="7"/>
        <v/>
      </c>
      <c r="AR57" s="15" t="str">
        <f t="shared" si="8"/>
        <v/>
      </c>
      <c r="AS57" s="15" t="str">
        <f t="shared" si="9"/>
        <v/>
      </c>
      <c r="AT57" s="15" t="str">
        <f t="shared" si="10"/>
        <v/>
      </c>
      <c r="AU57" s="15" t="str">
        <f t="shared" si="11"/>
        <v/>
      </c>
      <c r="AV57" s="15" t="str">
        <f t="shared" si="12"/>
        <v/>
      </c>
      <c r="AW57" s="15" t="str">
        <f t="shared" si="13"/>
        <v/>
      </c>
      <c r="AX57" s="15" t="str">
        <f t="shared" si="14"/>
        <v/>
      </c>
      <c r="AY57" s="15" t="str">
        <f t="shared" si="15"/>
        <v/>
      </c>
      <c r="AZ57" s="15" t="str">
        <f t="shared" si="16"/>
        <v/>
      </c>
      <c r="BA57" s="15" t="str">
        <f t="shared" si="17"/>
        <v/>
      </c>
      <c r="BB57" s="15" t="str">
        <f t="shared" si="18"/>
        <v/>
      </c>
      <c r="BC57" s="15" t="str">
        <f t="shared" si="19"/>
        <v/>
      </c>
      <c r="BD57" s="15" t="str">
        <f t="shared" si="20"/>
        <v/>
      </c>
    </row>
    <row r="58" spans="1:56" ht="20.25" customHeight="1" x14ac:dyDescent="0.45">
      <c r="A58" s="9"/>
      <c r="B58" s="11" t="s">
        <v>95</v>
      </c>
      <c r="C58" s="11" t="str">
        <f>_xlfn.XLOOKUP($B58,FD_Lists!$B$4:$B$25,FD_Lists!C$4:C$25)</f>
        <v>Hafren Dyfrdwy</v>
      </c>
      <c r="D58" s="11" t="str">
        <f>_xlfn.XLOOKUP($B58,FD_Lists!$B$4:$B$25,FD_Lists!D$4:D$25)</f>
        <v>Wales</v>
      </c>
      <c r="E58" s="11" t="str">
        <f>_xlfn.XLOOKUP($B58,FD_Lists!$B$4:$B$25,FD_Lists!E$4:E$25)</f>
        <v>Company</v>
      </c>
      <c r="F58" s="11" t="str">
        <f>_xlfn.XLOOKUP($B58,FD_Lists!$B$4:$B$25,FD_Lists!F$4:F$25)</f>
        <v>WaSC</v>
      </c>
      <c r="G58" s="14" t="s">
        <v>109</v>
      </c>
      <c r="H58" s="13" t="s">
        <v>83</v>
      </c>
      <c r="I58" s="13" t="str">
        <f t="shared" si="1"/>
        <v>HDDOUT5_10_A_PR24</v>
      </c>
      <c r="J58" s="13" t="str">
        <f>VLOOKUP(H58, FD_Lists!$D$78:$I$110, 2, FALSE)</f>
        <v>Totex</v>
      </c>
      <c r="K58" s="13" t="str">
        <f>VLOOKUP(H58, FD_Lists!$D$78:$I$110, 3, FALSE)</f>
        <v>Company view (DD)</v>
      </c>
      <c r="L58" s="13" t="s">
        <v>119</v>
      </c>
      <c r="M58" s="14" t="str">
        <f>VLOOKUP($H58, FD_Lists!$D$78:$I$110, 4, FALSE)</f>
        <v>Total number of monitored spills</v>
      </c>
      <c r="N58" s="14" t="str">
        <f>VLOOKUP($H58, FD_Lists!$D$78:$I$110, 5, FALSE)</f>
        <v>Number</v>
      </c>
      <c r="O58" s="14">
        <f>VLOOKUP($H58, FD_Lists!$D$78:$I$110, 6, FALSE)</f>
        <v>0</v>
      </c>
      <c r="P58" s="102"/>
      <c r="Q58" s="102"/>
      <c r="R58" s="102"/>
      <c r="S58" s="102"/>
      <c r="T58" s="102"/>
      <c r="U58" s="102"/>
      <c r="V58" s="102"/>
      <c r="W58" s="102"/>
      <c r="X58" s="102"/>
      <c r="Y58" s="102"/>
      <c r="Z58" s="102"/>
      <c r="AA58" s="102"/>
      <c r="AB58" s="102"/>
      <c r="AC58" s="102"/>
      <c r="AD58" s="102"/>
      <c r="AE58" s="102"/>
      <c r="AF58" s="102"/>
      <c r="AG58" s="102"/>
      <c r="AH58" s="102"/>
      <c r="AL58" s="15" t="str">
        <f t="shared" si="2"/>
        <v/>
      </c>
      <c r="AM58" s="15" t="str">
        <f t="shared" si="3"/>
        <v/>
      </c>
      <c r="AN58" s="15" t="str">
        <f t="shared" si="4"/>
        <v/>
      </c>
      <c r="AO58" s="15" t="str">
        <f t="shared" si="5"/>
        <v/>
      </c>
      <c r="AP58" s="15" t="str">
        <f t="shared" si="6"/>
        <v/>
      </c>
      <c r="AQ58" s="15" t="str">
        <f t="shared" si="7"/>
        <v/>
      </c>
      <c r="AR58" s="15" t="str">
        <f t="shared" si="8"/>
        <v/>
      </c>
      <c r="AS58" s="15" t="str">
        <f t="shared" si="9"/>
        <v/>
      </c>
      <c r="AT58" s="15" t="str">
        <f t="shared" si="10"/>
        <v/>
      </c>
      <c r="AU58" s="15" t="str">
        <f t="shared" si="11"/>
        <v/>
      </c>
      <c r="AV58" s="15" t="str">
        <f t="shared" si="12"/>
        <v/>
      </c>
      <c r="AW58" s="15" t="str">
        <f t="shared" si="13"/>
        <v/>
      </c>
      <c r="AX58" s="15" t="str">
        <f t="shared" si="14"/>
        <v/>
      </c>
      <c r="AY58" s="15" t="str">
        <f t="shared" si="15"/>
        <v/>
      </c>
      <c r="AZ58" s="15" t="str">
        <f t="shared" si="16"/>
        <v/>
      </c>
      <c r="BA58" s="15" t="str">
        <f t="shared" si="17"/>
        <v/>
      </c>
      <c r="BB58" s="15" t="str">
        <f t="shared" si="18"/>
        <v/>
      </c>
      <c r="BC58" s="15" t="str">
        <f t="shared" si="19"/>
        <v/>
      </c>
      <c r="BD58" s="15" t="str">
        <f t="shared" si="20"/>
        <v/>
      </c>
    </row>
    <row r="59" spans="1:56" ht="20.25" customHeight="1" x14ac:dyDescent="0.45">
      <c r="A59" s="9"/>
      <c r="B59" s="11" t="s">
        <v>96</v>
      </c>
      <c r="C59" s="11" t="str">
        <f>_xlfn.XLOOKUP($B59,FD_Lists!$B$4:$B$25,FD_Lists!C$4:C$25)</f>
        <v>Northumbrian Water</v>
      </c>
      <c r="D59" s="11" t="str">
        <f>_xlfn.XLOOKUP($B59,FD_Lists!$B$4:$B$25,FD_Lists!D$4:D$25)</f>
        <v>England</v>
      </c>
      <c r="E59" s="11" t="str">
        <f>_xlfn.XLOOKUP($B59,FD_Lists!$B$4:$B$25,FD_Lists!E$4:E$25)</f>
        <v>Company</v>
      </c>
      <c r="F59" s="11" t="str">
        <f>_xlfn.XLOOKUP($B59,FD_Lists!$B$4:$B$25,FD_Lists!F$4:F$25)</f>
        <v>WaSC</v>
      </c>
      <c r="G59" s="14" t="s">
        <v>109</v>
      </c>
      <c r="H59" s="13" t="s">
        <v>83</v>
      </c>
      <c r="I59" s="13" t="str">
        <f t="shared" si="1"/>
        <v>NESOUT5_10_A_PR24</v>
      </c>
      <c r="J59" s="13" t="str">
        <f>VLOOKUP(H59, FD_Lists!$D$78:$I$110, 2, FALSE)</f>
        <v>Totex</v>
      </c>
      <c r="K59" s="13" t="str">
        <f>VLOOKUP(H59, FD_Lists!$D$78:$I$110, 3, FALSE)</f>
        <v>Company view (DD)</v>
      </c>
      <c r="L59" s="13" t="s">
        <v>119</v>
      </c>
      <c r="M59" s="14" t="str">
        <f>VLOOKUP($H59, FD_Lists!$D$78:$I$110, 4, FALSE)</f>
        <v>Total number of monitored spills</v>
      </c>
      <c r="N59" s="14" t="str">
        <f>VLOOKUP($H59, FD_Lists!$D$78:$I$110, 5, FALSE)</f>
        <v>Number</v>
      </c>
      <c r="O59" s="14">
        <f>VLOOKUP($H59, FD_Lists!$D$78:$I$110, 6, FALSE)</f>
        <v>0</v>
      </c>
      <c r="P59" s="102"/>
      <c r="Q59" s="102"/>
      <c r="R59" s="102"/>
      <c r="S59" s="102"/>
      <c r="T59" s="102"/>
      <c r="U59" s="102"/>
      <c r="V59" s="102"/>
      <c r="W59" s="102"/>
      <c r="X59" s="102"/>
      <c r="Y59" s="102"/>
      <c r="Z59" s="102"/>
      <c r="AA59" s="102"/>
      <c r="AB59" s="102"/>
      <c r="AC59" s="102"/>
      <c r="AD59" s="102"/>
      <c r="AE59" s="102"/>
      <c r="AF59" s="102"/>
      <c r="AG59" s="102"/>
      <c r="AH59" s="102"/>
      <c r="AL59" s="15" t="str">
        <f t="shared" si="2"/>
        <v/>
      </c>
      <c r="AM59" s="15" t="str">
        <f t="shared" si="3"/>
        <v/>
      </c>
      <c r="AN59" s="15" t="str">
        <f t="shared" si="4"/>
        <v/>
      </c>
      <c r="AO59" s="15" t="str">
        <f t="shared" si="5"/>
        <v/>
      </c>
      <c r="AP59" s="15" t="str">
        <f t="shared" si="6"/>
        <v/>
      </c>
      <c r="AQ59" s="15" t="str">
        <f t="shared" si="7"/>
        <v/>
      </c>
      <c r="AR59" s="15" t="str">
        <f t="shared" si="8"/>
        <v/>
      </c>
      <c r="AS59" s="15" t="str">
        <f t="shared" si="9"/>
        <v/>
      </c>
      <c r="AT59" s="15" t="str">
        <f t="shared" si="10"/>
        <v/>
      </c>
      <c r="AU59" s="15" t="str">
        <f t="shared" si="11"/>
        <v/>
      </c>
      <c r="AV59" s="15" t="str">
        <f t="shared" si="12"/>
        <v/>
      </c>
      <c r="AW59" s="15" t="str">
        <f t="shared" si="13"/>
        <v/>
      </c>
      <c r="AX59" s="15" t="str">
        <f t="shared" si="14"/>
        <v/>
      </c>
      <c r="AY59" s="15" t="str">
        <f t="shared" si="15"/>
        <v/>
      </c>
      <c r="AZ59" s="15" t="str">
        <f t="shared" si="16"/>
        <v/>
      </c>
      <c r="BA59" s="15" t="str">
        <f t="shared" si="17"/>
        <v/>
      </c>
      <c r="BB59" s="15" t="str">
        <f t="shared" si="18"/>
        <v/>
      </c>
      <c r="BC59" s="15" t="str">
        <f t="shared" si="19"/>
        <v/>
      </c>
      <c r="BD59" s="15" t="str">
        <f t="shared" si="20"/>
        <v/>
      </c>
    </row>
    <row r="60" spans="1:56" ht="20.25" customHeight="1" x14ac:dyDescent="0.45">
      <c r="A60" s="9"/>
      <c r="B60" s="11" t="s">
        <v>97</v>
      </c>
      <c r="C60" s="11" t="str">
        <f>_xlfn.XLOOKUP($B60,FD_Lists!$B$4:$B$25,FD_Lists!C$4:C$25)</f>
        <v>Severn Trent Water</v>
      </c>
      <c r="D60" s="11" t="str">
        <f>_xlfn.XLOOKUP($B60,FD_Lists!$B$4:$B$25,FD_Lists!D$4:D$25)</f>
        <v>England</v>
      </c>
      <c r="E60" s="11" t="str">
        <f>_xlfn.XLOOKUP($B60,FD_Lists!$B$4:$B$25,FD_Lists!E$4:E$25)</f>
        <v>Company</v>
      </c>
      <c r="F60" s="11" t="str">
        <f>_xlfn.XLOOKUP($B60,FD_Lists!$B$4:$B$25,FD_Lists!F$4:F$25)</f>
        <v>WaSC</v>
      </c>
      <c r="G60" s="14" t="s">
        <v>109</v>
      </c>
      <c r="H60" s="13" t="s">
        <v>83</v>
      </c>
      <c r="I60" s="13" t="str">
        <f t="shared" si="1"/>
        <v>SVEOUT5_10_A_PR24</v>
      </c>
      <c r="J60" s="13" t="str">
        <f>VLOOKUP(H60, FD_Lists!$D$78:$I$110, 2, FALSE)</f>
        <v>Totex</v>
      </c>
      <c r="K60" s="13" t="str">
        <f>VLOOKUP(H60, FD_Lists!$D$78:$I$110, 3, FALSE)</f>
        <v>Company view (DD)</v>
      </c>
      <c r="L60" s="13" t="s">
        <v>119</v>
      </c>
      <c r="M60" s="14" t="str">
        <f>VLOOKUP($H60, FD_Lists!$D$78:$I$110, 4, FALSE)</f>
        <v>Total number of monitored spills</v>
      </c>
      <c r="N60" s="14" t="str">
        <f>VLOOKUP($H60, FD_Lists!$D$78:$I$110, 5, FALSE)</f>
        <v>Number</v>
      </c>
      <c r="O60" s="14">
        <f>VLOOKUP($H60, FD_Lists!$D$78:$I$110, 6, FALSE)</f>
        <v>0</v>
      </c>
      <c r="P60" s="102"/>
      <c r="Q60" s="102"/>
      <c r="R60" s="102"/>
      <c r="S60" s="102"/>
      <c r="T60" s="102"/>
      <c r="U60" s="102"/>
      <c r="V60" s="102"/>
      <c r="W60" s="102"/>
      <c r="X60" s="102"/>
      <c r="Y60" s="102"/>
      <c r="Z60" s="102"/>
      <c r="AA60" s="102"/>
      <c r="AB60" s="102"/>
      <c r="AC60" s="102"/>
      <c r="AD60" s="102"/>
      <c r="AE60" s="102"/>
      <c r="AF60" s="102"/>
      <c r="AG60" s="102"/>
      <c r="AH60" s="102"/>
      <c r="AL60" s="15" t="str">
        <f t="shared" si="2"/>
        <v/>
      </c>
      <c r="AM60" s="15" t="str">
        <f t="shared" si="3"/>
        <v/>
      </c>
      <c r="AN60" s="15" t="str">
        <f t="shared" si="4"/>
        <v/>
      </c>
      <c r="AO60" s="15" t="str">
        <f t="shared" si="5"/>
        <v/>
      </c>
      <c r="AP60" s="15" t="str">
        <f t="shared" si="6"/>
        <v/>
      </c>
      <c r="AQ60" s="15" t="str">
        <f t="shared" si="7"/>
        <v/>
      </c>
      <c r="AR60" s="15" t="str">
        <f t="shared" si="8"/>
        <v/>
      </c>
      <c r="AS60" s="15" t="str">
        <f t="shared" si="9"/>
        <v/>
      </c>
      <c r="AT60" s="15" t="str">
        <f t="shared" si="10"/>
        <v/>
      </c>
      <c r="AU60" s="15" t="str">
        <f t="shared" si="11"/>
        <v/>
      </c>
      <c r="AV60" s="15" t="str">
        <f t="shared" si="12"/>
        <v/>
      </c>
      <c r="AW60" s="15" t="str">
        <f t="shared" si="13"/>
        <v/>
      </c>
      <c r="AX60" s="15" t="str">
        <f t="shared" si="14"/>
        <v/>
      </c>
      <c r="AY60" s="15" t="str">
        <f t="shared" si="15"/>
        <v/>
      </c>
      <c r="AZ60" s="15" t="str">
        <f t="shared" si="16"/>
        <v/>
      </c>
      <c r="BA60" s="15" t="str">
        <f t="shared" si="17"/>
        <v/>
      </c>
      <c r="BB60" s="15" t="str">
        <f t="shared" si="18"/>
        <v/>
      </c>
      <c r="BC60" s="15" t="str">
        <f t="shared" si="19"/>
        <v/>
      </c>
      <c r="BD60" s="15" t="str">
        <f t="shared" si="20"/>
        <v/>
      </c>
    </row>
    <row r="61" spans="1:56" ht="20.25" customHeight="1" x14ac:dyDescent="0.45">
      <c r="A61" s="9"/>
      <c r="B61" s="11" t="s">
        <v>99</v>
      </c>
      <c r="C61" s="11" t="str">
        <f>_xlfn.XLOOKUP($B61,FD_Lists!$B$4:$B$25,FD_Lists!C$4:C$25)</f>
        <v>Southern Water</v>
      </c>
      <c r="D61" s="11" t="str">
        <f>_xlfn.XLOOKUP($B61,FD_Lists!$B$4:$B$25,FD_Lists!D$4:D$25)</f>
        <v>England</v>
      </c>
      <c r="E61" s="11" t="str">
        <f>_xlfn.XLOOKUP($B61,FD_Lists!$B$4:$B$25,FD_Lists!E$4:E$25)</f>
        <v>Company</v>
      </c>
      <c r="F61" s="11" t="str">
        <f>_xlfn.XLOOKUP($B61,FD_Lists!$B$4:$B$25,FD_Lists!F$4:F$25)</f>
        <v>WaSC</v>
      </c>
      <c r="G61" s="14" t="s">
        <v>109</v>
      </c>
      <c r="H61" s="13" t="s">
        <v>83</v>
      </c>
      <c r="I61" s="13" t="str">
        <f t="shared" si="1"/>
        <v>SRNOUT5_10_A_PR24</v>
      </c>
      <c r="J61" s="13" t="str">
        <f>VLOOKUP(H61, FD_Lists!$D$78:$I$110, 2, FALSE)</f>
        <v>Totex</v>
      </c>
      <c r="K61" s="13" t="str">
        <f>VLOOKUP(H61, FD_Lists!$D$78:$I$110, 3, FALSE)</f>
        <v>Company view (DD)</v>
      </c>
      <c r="L61" s="13" t="s">
        <v>119</v>
      </c>
      <c r="M61" s="14" t="str">
        <f>VLOOKUP($H61, FD_Lists!$D$78:$I$110, 4, FALSE)</f>
        <v>Total number of monitored spills</v>
      </c>
      <c r="N61" s="14" t="str">
        <f>VLOOKUP($H61, FD_Lists!$D$78:$I$110, 5, FALSE)</f>
        <v>Number</v>
      </c>
      <c r="O61" s="14">
        <f>VLOOKUP($H61, FD_Lists!$D$78:$I$110, 6, FALSE)</f>
        <v>0</v>
      </c>
      <c r="P61" s="102"/>
      <c r="Q61" s="102"/>
      <c r="R61" s="102"/>
      <c r="S61" s="102"/>
      <c r="T61" s="102"/>
      <c r="U61" s="102"/>
      <c r="V61" s="102"/>
      <c r="W61" s="102"/>
      <c r="X61" s="102"/>
      <c r="Y61" s="102"/>
      <c r="Z61" s="102"/>
      <c r="AA61" s="102"/>
      <c r="AB61" s="102"/>
      <c r="AC61" s="102"/>
      <c r="AD61" s="102"/>
      <c r="AE61" s="102"/>
      <c r="AF61" s="102"/>
      <c r="AG61" s="102"/>
      <c r="AH61" s="102"/>
      <c r="AL61" s="15" t="str">
        <f t="shared" si="2"/>
        <v/>
      </c>
      <c r="AM61" s="15" t="str">
        <f t="shared" si="3"/>
        <v/>
      </c>
      <c r="AN61" s="15" t="str">
        <f t="shared" si="4"/>
        <v/>
      </c>
      <c r="AO61" s="15" t="str">
        <f t="shared" si="5"/>
        <v/>
      </c>
      <c r="AP61" s="15" t="str">
        <f t="shared" si="6"/>
        <v/>
      </c>
      <c r="AQ61" s="15" t="str">
        <f t="shared" si="7"/>
        <v/>
      </c>
      <c r="AR61" s="15" t="str">
        <f t="shared" si="8"/>
        <v/>
      </c>
      <c r="AS61" s="15" t="str">
        <f t="shared" si="9"/>
        <v/>
      </c>
      <c r="AT61" s="15" t="str">
        <f t="shared" si="10"/>
        <v/>
      </c>
      <c r="AU61" s="15" t="str">
        <f t="shared" si="11"/>
        <v/>
      </c>
      <c r="AV61" s="15" t="str">
        <f t="shared" si="12"/>
        <v/>
      </c>
      <c r="AW61" s="15" t="str">
        <f t="shared" si="13"/>
        <v/>
      </c>
      <c r="AX61" s="15" t="str">
        <f t="shared" si="14"/>
        <v/>
      </c>
      <c r="AY61" s="15" t="str">
        <f t="shared" si="15"/>
        <v/>
      </c>
      <c r="AZ61" s="15" t="str">
        <f t="shared" si="16"/>
        <v/>
      </c>
      <c r="BA61" s="15" t="str">
        <f t="shared" si="17"/>
        <v/>
      </c>
      <c r="BB61" s="15" t="str">
        <f t="shared" si="18"/>
        <v/>
      </c>
      <c r="BC61" s="15" t="str">
        <f t="shared" si="19"/>
        <v/>
      </c>
      <c r="BD61" s="15" t="str">
        <f t="shared" si="20"/>
        <v/>
      </c>
    </row>
    <row r="62" spans="1:56" ht="20.25" customHeight="1" x14ac:dyDescent="0.45">
      <c r="A62" s="9"/>
      <c r="B62" s="11" t="s">
        <v>100</v>
      </c>
      <c r="C62" s="11" t="str">
        <f>_xlfn.XLOOKUP($B62,FD_Lists!$B$4:$B$25,FD_Lists!C$4:C$25)</f>
        <v>Thames Water</v>
      </c>
      <c r="D62" s="11" t="str">
        <f>_xlfn.XLOOKUP($B62,FD_Lists!$B$4:$B$25,FD_Lists!D$4:D$25)</f>
        <v>England</v>
      </c>
      <c r="E62" s="11" t="str">
        <f>_xlfn.XLOOKUP($B62,FD_Lists!$B$4:$B$25,FD_Lists!E$4:E$25)</f>
        <v>Company</v>
      </c>
      <c r="F62" s="11" t="str">
        <f>_xlfn.XLOOKUP($B62,FD_Lists!$B$4:$B$25,FD_Lists!F$4:F$25)</f>
        <v>WaSC</v>
      </c>
      <c r="G62" s="14" t="s">
        <v>109</v>
      </c>
      <c r="H62" s="13" t="s">
        <v>83</v>
      </c>
      <c r="I62" s="13" t="str">
        <f t="shared" si="1"/>
        <v>TMSOUT5_10_A_PR24</v>
      </c>
      <c r="J62" s="13" t="str">
        <f>VLOOKUP(H62, FD_Lists!$D$78:$I$110, 2, FALSE)</f>
        <v>Totex</v>
      </c>
      <c r="K62" s="13" t="str">
        <f>VLOOKUP(H62, FD_Lists!$D$78:$I$110, 3, FALSE)</f>
        <v>Company view (DD)</v>
      </c>
      <c r="L62" s="13" t="s">
        <v>119</v>
      </c>
      <c r="M62" s="14" t="str">
        <f>VLOOKUP($H62, FD_Lists!$D$78:$I$110, 4, FALSE)</f>
        <v>Total number of monitored spills</v>
      </c>
      <c r="N62" s="14" t="str">
        <f>VLOOKUP($H62, FD_Lists!$D$78:$I$110, 5, FALSE)</f>
        <v>Number</v>
      </c>
      <c r="O62" s="14">
        <f>VLOOKUP($H62, FD_Lists!$D$78:$I$110, 6, FALSE)</f>
        <v>0</v>
      </c>
      <c r="P62" s="102"/>
      <c r="Q62" s="102"/>
      <c r="R62" s="102"/>
      <c r="S62" s="102"/>
      <c r="T62" s="102"/>
      <c r="U62" s="102"/>
      <c r="V62" s="102"/>
      <c r="W62" s="102"/>
      <c r="X62" s="102"/>
      <c r="Y62" s="102"/>
      <c r="Z62" s="102"/>
      <c r="AA62" s="102"/>
      <c r="AB62" s="102"/>
      <c r="AC62" s="102"/>
      <c r="AD62" s="102">
        <f>ROUND(AD96*F_Inputs_Formatted!AD79, 0)</f>
        <v>13520</v>
      </c>
      <c r="AE62" s="102">
        <f>ROUND(AE96*F_Inputs_Formatted!AE79, 0)</f>
        <v>11678</v>
      </c>
      <c r="AF62" s="102">
        <f>ROUND(AF96*F_Inputs_Formatted!AF79, 0)</f>
        <v>10878</v>
      </c>
      <c r="AG62" s="102">
        <f>ROUND(AG96*F_Inputs_Formatted!AG79, 0)</f>
        <v>10769</v>
      </c>
      <c r="AH62" s="102">
        <f>ROUND(AH96*F_Inputs_Formatted!AH79, 0)</f>
        <v>9132</v>
      </c>
      <c r="AL62" s="15" t="str">
        <f t="shared" si="2"/>
        <v/>
      </c>
      <c r="AM62" s="15" t="str">
        <f t="shared" si="3"/>
        <v/>
      </c>
      <c r="AN62" s="15" t="str">
        <f t="shared" si="4"/>
        <v/>
      </c>
      <c r="AO62" s="15" t="str">
        <f t="shared" si="5"/>
        <v/>
      </c>
      <c r="AP62" s="15" t="str">
        <f t="shared" si="6"/>
        <v/>
      </c>
      <c r="AQ62" s="15" t="str">
        <f t="shared" si="7"/>
        <v/>
      </c>
      <c r="AR62" s="15" t="str">
        <f t="shared" si="8"/>
        <v/>
      </c>
      <c r="AS62" s="15" t="str">
        <f t="shared" si="9"/>
        <v/>
      </c>
      <c r="AT62" s="15" t="str">
        <f t="shared" si="10"/>
        <v/>
      </c>
      <c r="AU62" s="15" t="str">
        <f t="shared" si="11"/>
        <v/>
      </c>
      <c r="AV62" s="15" t="str">
        <f t="shared" si="12"/>
        <v/>
      </c>
      <c r="AW62" s="15" t="str">
        <f t="shared" si="13"/>
        <v/>
      </c>
      <c r="AX62" s="15" t="str">
        <f t="shared" si="14"/>
        <v/>
      </c>
      <c r="AY62" s="15" t="str">
        <f t="shared" si="15"/>
        <v/>
      </c>
      <c r="AZ62" s="15" t="s">
        <v>140</v>
      </c>
      <c r="BA62" s="15" t="s">
        <v>140</v>
      </c>
      <c r="BB62" s="15" t="s">
        <v>140</v>
      </c>
      <c r="BC62" s="15" t="s">
        <v>140</v>
      </c>
      <c r="BD62" s="15" t="s">
        <v>140</v>
      </c>
    </row>
    <row r="63" spans="1:56" x14ac:dyDescent="0.45">
      <c r="A63" s="16" t="s">
        <v>120</v>
      </c>
      <c r="B63" s="11" t="s">
        <v>101</v>
      </c>
      <c r="C63" s="11" t="str">
        <f>_xlfn.XLOOKUP($B63,FD_Lists!$B$4:$B$25,FD_Lists!C$4:C$25)</f>
        <v xml:space="preserve">United Utilities </v>
      </c>
      <c r="D63" s="11" t="str">
        <f>_xlfn.XLOOKUP($B63,FD_Lists!$B$4:$B$25,FD_Lists!D$4:D$25)</f>
        <v>England</v>
      </c>
      <c r="E63" s="11" t="str">
        <f>_xlfn.XLOOKUP($B63,FD_Lists!$B$4:$B$25,FD_Lists!E$4:E$25)</f>
        <v>Company</v>
      </c>
      <c r="F63" s="11" t="str">
        <f>_xlfn.XLOOKUP($B63,FD_Lists!$B$4:$B$25,FD_Lists!F$4:F$25)</f>
        <v>WaSC</v>
      </c>
      <c r="G63" s="14" t="s">
        <v>109</v>
      </c>
      <c r="H63" s="13" t="s">
        <v>83</v>
      </c>
      <c r="I63" s="13" t="str">
        <f t="shared" si="1"/>
        <v>NWTOUT5_10_A_PR24</v>
      </c>
      <c r="J63" s="13" t="str">
        <f>VLOOKUP(H63, FD_Lists!$D$78:$I$110, 2, FALSE)</f>
        <v>Totex</v>
      </c>
      <c r="K63" s="13" t="str">
        <f>VLOOKUP(H63, FD_Lists!$D$78:$I$110, 3, FALSE)</f>
        <v>Company view (DD)</v>
      </c>
      <c r="L63" s="13" t="s">
        <v>119</v>
      </c>
      <c r="M63" s="14" t="str">
        <f>VLOOKUP($H63, FD_Lists!$D$78:$I$110, 4, FALSE)</f>
        <v>Total number of monitored spills</v>
      </c>
      <c r="N63" s="14" t="str">
        <f>VLOOKUP($H63, FD_Lists!$D$78:$I$110, 5, FALSE)</f>
        <v>Number</v>
      </c>
      <c r="O63" s="14">
        <f>VLOOKUP($H63, FD_Lists!$D$78:$I$110, 6, FALSE)</f>
        <v>0</v>
      </c>
      <c r="P63" s="102"/>
      <c r="Q63" s="102"/>
      <c r="R63" s="102"/>
      <c r="S63" s="102"/>
      <c r="T63" s="102"/>
      <c r="U63" s="102"/>
      <c r="V63" s="102"/>
      <c r="W63" s="102"/>
      <c r="X63" s="102"/>
      <c r="Y63" s="102"/>
      <c r="Z63" s="102"/>
      <c r="AA63" s="102"/>
      <c r="AB63" s="102"/>
      <c r="AC63" s="102"/>
      <c r="AD63" s="102"/>
      <c r="AE63" s="102"/>
      <c r="AF63" s="102"/>
      <c r="AG63" s="102"/>
      <c r="AH63" s="102"/>
      <c r="AL63" s="15" t="str">
        <f t="shared" si="2"/>
        <v/>
      </c>
      <c r="AM63" s="15" t="str">
        <f t="shared" si="3"/>
        <v/>
      </c>
      <c r="AN63" s="15" t="str">
        <f t="shared" si="4"/>
        <v/>
      </c>
      <c r="AO63" s="15" t="str">
        <f t="shared" si="5"/>
        <v/>
      </c>
      <c r="AP63" s="15" t="str">
        <f t="shared" si="6"/>
        <v/>
      </c>
      <c r="AQ63" s="15" t="str">
        <f t="shared" si="7"/>
        <v/>
      </c>
      <c r="AR63" s="15" t="str">
        <f t="shared" si="8"/>
        <v/>
      </c>
      <c r="AS63" s="15" t="str">
        <f t="shared" si="9"/>
        <v/>
      </c>
      <c r="AT63" s="15" t="str">
        <f t="shared" si="10"/>
        <v/>
      </c>
      <c r="AU63" s="15" t="str">
        <f t="shared" si="11"/>
        <v/>
      </c>
      <c r="AV63" s="15" t="str">
        <f t="shared" si="12"/>
        <v/>
      </c>
      <c r="AW63" s="15" t="str">
        <f t="shared" si="13"/>
        <v/>
      </c>
      <c r="AX63" s="15" t="str">
        <f t="shared" si="14"/>
        <v/>
      </c>
      <c r="AY63" s="15" t="str">
        <f t="shared" si="15"/>
        <v/>
      </c>
      <c r="AZ63" s="15" t="str">
        <f t="shared" si="16"/>
        <v/>
      </c>
      <c r="BA63" s="15" t="str">
        <f t="shared" si="17"/>
        <v/>
      </c>
      <c r="BB63" s="15" t="str">
        <f t="shared" si="18"/>
        <v/>
      </c>
      <c r="BC63" s="15" t="str">
        <f t="shared" si="19"/>
        <v/>
      </c>
      <c r="BD63" s="15" t="str">
        <f t="shared" si="20"/>
        <v/>
      </c>
    </row>
    <row r="64" spans="1:56" ht="20.25" customHeight="1" x14ac:dyDescent="0.45">
      <c r="A64" s="9"/>
      <c r="B64" s="11" t="s">
        <v>102</v>
      </c>
      <c r="C64" s="11" t="str">
        <f>_xlfn.XLOOKUP($B64,FD_Lists!$B$4:$B$25,FD_Lists!C$4:C$25)</f>
        <v>Wessex Water</v>
      </c>
      <c r="D64" s="11" t="str">
        <f>_xlfn.XLOOKUP($B64,FD_Lists!$B$4:$B$25,FD_Lists!D$4:D$25)</f>
        <v>England</v>
      </c>
      <c r="E64" s="11" t="str">
        <f>_xlfn.XLOOKUP($B64,FD_Lists!$B$4:$B$25,FD_Lists!E$4:E$25)</f>
        <v>Company</v>
      </c>
      <c r="F64" s="11" t="str">
        <f>_xlfn.XLOOKUP($B64,FD_Lists!$B$4:$B$25,FD_Lists!F$4:F$25)</f>
        <v>WaSC</v>
      </c>
      <c r="G64" s="14" t="s">
        <v>109</v>
      </c>
      <c r="H64" s="13" t="s">
        <v>83</v>
      </c>
      <c r="I64" s="13" t="str">
        <f t="shared" si="1"/>
        <v>WSXOUT5_10_A_PR24</v>
      </c>
      <c r="J64" s="13" t="str">
        <f>VLOOKUP(H64, FD_Lists!$D$78:$I$110, 2, FALSE)</f>
        <v>Totex</v>
      </c>
      <c r="K64" s="13" t="str">
        <f>VLOOKUP(H64, FD_Lists!$D$78:$I$110, 3, FALSE)</f>
        <v>Company view (DD)</v>
      </c>
      <c r="L64" s="13" t="s">
        <v>119</v>
      </c>
      <c r="M64" s="14" t="str">
        <f>VLOOKUP($H64, FD_Lists!$D$78:$I$110, 4, FALSE)</f>
        <v>Total number of monitored spills</v>
      </c>
      <c r="N64" s="14" t="str">
        <f>VLOOKUP($H64, FD_Lists!$D$78:$I$110, 5, FALSE)</f>
        <v>Number</v>
      </c>
      <c r="O64" s="14">
        <f>VLOOKUP($H64, FD_Lists!$D$78:$I$110, 6, FALSE)</f>
        <v>0</v>
      </c>
      <c r="P64" s="102"/>
      <c r="Q64" s="102"/>
      <c r="R64" s="102"/>
      <c r="S64" s="102"/>
      <c r="T64" s="102"/>
      <c r="U64" s="102"/>
      <c r="V64" s="102"/>
      <c r="W64" s="102"/>
      <c r="X64" s="102"/>
      <c r="Y64" s="102"/>
      <c r="Z64" s="102"/>
      <c r="AA64" s="102"/>
      <c r="AB64" s="102"/>
      <c r="AC64" s="102"/>
      <c r="AD64" s="102"/>
      <c r="AE64" s="102"/>
      <c r="AF64" s="102"/>
      <c r="AG64" s="102"/>
      <c r="AH64" s="102"/>
      <c r="AL64" s="15" t="str">
        <f t="shared" si="2"/>
        <v/>
      </c>
      <c r="AM64" s="15" t="str">
        <f t="shared" si="3"/>
        <v/>
      </c>
      <c r="AN64" s="15" t="str">
        <f t="shared" si="4"/>
        <v/>
      </c>
      <c r="AO64" s="15" t="str">
        <f t="shared" si="5"/>
        <v/>
      </c>
      <c r="AP64" s="15" t="str">
        <f t="shared" si="6"/>
        <v/>
      </c>
      <c r="AQ64" s="15" t="str">
        <f t="shared" si="7"/>
        <v/>
      </c>
      <c r="AR64" s="15" t="str">
        <f t="shared" si="8"/>
        <v/>
      </c>
      <c r="AS64" s="15" t="str">
        <f t="shared" si="9"/>
        <v/>
      </c>
      <c r="AT64" s="15" t="str">
        <f t="shared" si="10"/>
        <v/>
      </c>
      <c r="AU64" s="15" t="str">
        <f t="shared" si="11"/>
        <v/>
      </c>
      <c r="AV64" s="15" t="str">
        <f t="shared" si="12"/>
        <v/>
      </c>
      <c r="AW64" s="15" t="str">
        <f t="shared" si="13"/>
        <v/>
      </c>
      <c r="AX64" s="15" t="str">
        <f t="shared" si="14"/>
        <v/>
      </c>
      <c r="AY64" s="15" t="str">
        <f t="shared" si="15"/>
        <v/>
      </c>
      <c r="AZ64" s="15" t="str">
        <f t="shared" si="16"/>
        <v/>
      </c>
      <c r="BA64" s="15" t="str">
        <f t="shared" si="17"/>
        <v/>
      </c>
      <c r="BB64" s="15" t="str">
        <f t="shared" si="18"/>
        <v/>
      </c>
      <c r="BC64" s="15" t="str">
        <f t="shared" si="19"/>
        <v/>
      </c>
      <c r="BD64" s="15" t="str">
        <f t="shared" si="20"/>
        <v/>
      </c>
    </row>
    <row r="65" spans="1:56" ht="20.25" customHeight="1" x14ac:dyDescent="0.45">
      <c r="A65" s="9"/>
      <c r="B65" s="11" t="s">
        <v>103</v>
      </c>
      <c r="C65" s="11" t="str">
        <f>_xlfn.XLOOKUP($B65,FD_Lists!$B$4:$B$25,FD_Lists!C$4:C$25)</f>
        <v>Yorkshire Water</v>
      </c>
      <c r="D65" s="11" t="str">
        <f>_xlfn.XLOOKUP($B65,FD_Lists!$B$4:$B$25,FD_Lists!D$4:D$25)</f>
        <v>England</v>
      </c>
      <c r="E65" s="11" t="str">
        <f>_xlfn.XLOOKUP($B65,FD_Lists!$B$4:$B$25,FD_Lists!E$4:E$25)</f>
        <v>Company</v>
      </c>
      <c r="F65" s="11" t="str">
        <f>_xlfn.XLOOKUP($B65,FD_Lists!$B$4:$B$25,FD_Lists!F$4:F$25)</f>
        <v>WaSC</v>
      </c>
      <c r="G65" s="14" t="s">
        <v>109</v>
      </c>
      <c r="H65" s="13" t="s">
        <v>83</v>
      </c>
      <c r="I65" s="13" t="str">
        <f t="shared" si="1"/>
        <v>YKYOUT5_10_A_PR24</v>
      </c>
      <c r="J65" s="13" t="str">
        <f>VLOOKUP(H65, FD_Lists!$D$78:$I$110, 2, FALSE)</f>
        <v>Totex</v>
      </c>
      <c r="K65" s="13" t="str">
        <f>VLOOKUP(H65, FD_Lists!$D$78:$I$110, 3, FALSE)</f>
        <v>Company view (DD)</v>
      </c>
      <c r="L65" s="13" t="s">
        <v>119</v>
      </c>
      <c r="M65" s="14" t="str">
        <f>VLOOKUP($H65, FD_Lists!$D$78:$I$110, 4, FALSE)</f>
        <v>Total number of monitored spills</v>
      </c>
      <c r="N65" s="14" t="str">
        <f>VLOOKUP($H65, FD_Lists!$D$78:$I$110, 5, FALSE)</f>
        <v>Number</v>
      </c>
      <c r="O65" s="14">
        <f>VLOOKUP($H65, FD_Lists!$D$78:$I$110, 6, FALSE)</f>
        <v>0</v>
      </c>
      <c r="P65" s="102"/>
      <c r="Q65" s="102"/>
      <c r="R65" s="102"/>
      <c r="S65" s="102"/>
      <c r="T65" s="102"/>
      <c r="U65" s="102"/>
      <c r="V65" s="102"/>
      <c r="W65" s="102"/>
      <c r="X65" s="102"/>
      <c r="Y65" s="102"/>
      <c r="Z65" s="102"/>
      <c r="AA65" s="102"/>
      <c r="AB65" s="102"/>
      <c r="AC65" s="102"/>
      <c r="AD65" s="102">
        <v>65175</v>
      </c>
      <c r="AE65" s="102">
        <v>61871</v>
      </c>
      <c r="AF65" s="102">
        <v>60438</v>
      </c>
      <c r="AG65" s="102">
        <v>56830</v>
      </c>
      <c r="AH65" s="102">
        <v>43796</v>
      </c>
      <c r="AL65" s="15" t="str">
        <f t="shared" si="2"/>
        <v/>
      </c>
      <c r="AM65" s="15" t="str">
        <f t="shared" si="3"/>
        <v/>
      </c>
      <c r="AN65" s="15" t="str">
        <f t="shared" si="4"/>
        <v/>
      </c>
      <c r="AO65" s="15" t="str">
        <f t="shared" si="5"/>
        <v/>
      </c>
      <c r="AP65" s="15" t="str">
        <f t="shared" si="6"/>
        <v/>
      </c>
      <c r="AQ65" s="15" t="str">
        <f t="shared" si="7"/>
        <v/>
      </c>
      <c r="AR65" s="15" t="str">
        <f t="shared" si="8"/>
        <v/>
      </c>
      <c r="AS65" s="15" t="str">
        <f t="shared" si="9"/>
        <v/>
      </c>
      <c r="AT65" s="15" t="str">
        <f t="shared" si="10"/>
        <v/>
      </c>
      <c r="AU65" s="15" t="str">
        <f t="shared" si="11"/>
        <v/>
      </c>
      <c r="AV65" s="15" t="str">
        <f t="shared" si="12"/>
        <v/>
      </c>
      <c r="AW65" s="15" t="str">
        <f t="shared" si="13"/>
        <v/>
      </c>
      <c r="AX65" s="15" t="str">
        <f t="shared" si="14"/>
        <v/>
      </c>
      <c r="AY65" s="15" t="str">
        <f t="shared" si="15"/>
        <v/>
      </c>
      <c r="AZ65" s="15" t="s">
        <v>134</v>
      </c>
      <c r="BA65" s="15" t="s">
        <v>134</v>
      </c>
      <c r="BB65" s="15" t="s">
        <v>134</v>
      </c>
      <c r="BC65" s="15" t="s">
        <v>134</v>
      </c>
      <c r="BD65" s="15" t="s">
        <v>134</v>
      </c>
    </row>
    <row r="66" spans="1:56" ht="20.25" customHeight="1" x14ac:dyDescent="0.45">
      <c r="A66" s="9"/>
      <c r="B66" s="11" t="s">
        <v>121</v>
      </c>
      <c r="C66" s="11" t="str">
        <f>_xlfn.XLOOKUP($B66,FD_Lists!$B$4:$B$25,FD_Lists!C$4:C$25)</f>
        <v>Affinity Water</v>
      </c>
      <c r="D66" s="11" t="str">
        <f>_xlfn.XLOOKUP($B66,FD_Lists!$B$4:$B$25,FD_Lists!D$4:D$25)</f>
        <v>England</v>
      </c>
      <c r="E66" s="11" t="str">
        <f>_xlfn.XLOOKUP($B66,FD_Lists!$B$4:$B$25,FD_Lists!E$4:E$25)</f>
        <v>Company</v>
      </c>
      <c r="F66" s="11" t="str">
        <f>_xlfn.XLOOKUP($B66,FD_Lists!$B$4:$B$25,FD_Lists!F$4:F$25)</f>
        <v>WoC</v>
      </c>
      <c r="G66" s="14" t="s">
        <v>109</v>
      </c>
      <c r="H66" s="13" t="s">
        <v>83</v>
      </c>
      <c r="I66" s="13" t="str">
        <f t="shared" si="1"/>
        <v>AFWOUT5_10_A_PR24</v>
      </c>
      <c r="J66" s="13" t="str">
        <f>VLOOKUP(H66, FD_Lists!$D$78:$I$110, 2, FALSE)</f>
        <v>Totex</v>
      </c>
      <c r="K66" s="13" t="str">
        <f>VLOOKUP(H66, FD_Lists!$D$78:$I$110, 3, FALSE)</f>
        <v>Company view (DD)</v>
      </c>
      <c r="L66" s="13" t="s">
        <v>119</v>
      </c>
      <c r="M66" s="14" t="str">
        <f>VLOOKUP($H66, FD_Lists!$D$78:$I$110, 4, FALSE)</f>
        <v>Total number of monitored spills</v>
      </c>
      <c r="N66" s="14" t="str">
        <f>VLOOKUP($H66, FD_Lists!$D$78:$I$110, 5, FALSE)</f>
        <v>Number</v>
      </c>
      <c r="O66" s="14">
        <f>VLOOKUP($H66, FD_Lists!$D$78:$I$110, 6, FALSE)</f>
        <v>0</v>
      </c>
      <c r="P66" s="102"/>
      <c r="Q66" s="102"/>
      <c r="R66" s="102"/>
      <c r="S66" s="102"/>
      <c r="T66" s="102"/>
      <c r="U66" s="102"/>
      <c r="V66" s="102"/>
      <c r="W66" s="102"/>
      <c r="X66" s="102"/>
      <c r="Y66" s="102"/>
      <c r="Z66" s="102"/>
      <c r="AA66" s="102"/>
      <c r="AB66" s="102"/>
      <c r="AC66" s="102"/>
      <c r="AD66" s="102"/>
      <c r="AE66" s="102"/>
      <c r="AF66" s="102"/>
      <c r="AG66" s="102"/>
      <c r="AH66" s="102"/>
      <c r="AL66" s="15" t="str">
        <f t="shared" si="2"/>
        <v/>
      </c>
      <c r="AM66" s="15" t="str">
        <f t="shared" si="3"/>
        <v/>
      </c>
      <c r="AN66" s="15" t="str">
        <f t="shared" si="4"/>
        <v/>
      </c>
      <c r="AO66" s="15" t="str">
        <f t="shared" si="5"/>
        <v/>
      </c>
      <c r="AP66" s="15" t="str">
        <f t="shared" si="6"/>
        <v/>
      </c>
      <c r="AQ66" s="15" t="str">
        <f t="shared" si="7"/>
        <v/>
      </c>
      <c r="AR66" s="15" t="str">
        <f t="shared" si="8"/>
        <v/>
      </c>
      <c r="AS66" s="15" t="str">
        <f t="shared" si="9"/>
        <v/>
      </c>
      <c r="AT66" s="15" t="str">
        <f t="shared" si="10"/>
        <v/>
      </c>
      <c r="AU66" s="15" t="str">
        <f t="shared" si="11"/>
        <v/>
      </c>
      <c r="AV66" s="15" t="str">
        <f t="shared" si="12"/>
        <v/>
      </c>
      <c r="AW66" s="15" t="str">
        <f t="shared" si="13"/>
        <v/>
      </c>
      <c r="AX66" s="15" t="str">
        <f t="shared" si="14"/>
        <v/>
      </c>
      <c r="AY66" s="15" t="str">
        <f t="shared" si="15"/>
        <v/>
      </c>
      <c r="AZ66" s="15" t="str">
        <f t="shared" si="16"/>
        <v/>
      </c>
      <c r="BA66" s="15" t="str">
        <f t="shared" si="17"/>
        <v/>
      </c>
      <c r="BB66" s="15" t="str">
        <f t="shared" si="18"/>
        <v/>
      </c>
      <c r="BC66" s="15" t="str">
        <f t="shared" si="19"/>
        <v/>
      </c>
      <c r="BD66" s="15" t="str">
        <f t="shared" si="20"/>
        <v/>
      </c>
    </row>
    <row r="67" spans="1:56" ht="20.25" customHeight="1" x14ac:dyDescent="0.45">
      <c r="A67" s="9"/>
      <c r="B67" s="11" t="s">
        <v>122</v>
      </c>
      <c r="C67" s="11" t="str">
        <f>_xlfn.XLOOKUP($B67,FD_Lists!$B$4:$B$25,FD_Lists!C$4:C$25)</f>
        <v>Portsmouth Water</v>
      </c>
      <c r="D67" s="11" t="str">
        <f>_xlfn.XLOOKUP($B67,FD_Lists!$B$4:$B$25,FD_Lists!D$4:D$25)</f>
        <v>England</v>
      </c>
      <c r="E67" s="11" t="str">
        <f>_xlfn.XLOOKUP($B67,FD_Lists!$B$4:$B$25,FD_Lists!E$4:E$25)</f>
        <v>Company</v>
      </c>
      <c r="F67" s="11" t="str">
        <f>_xlfn.XLOOKUP($B67,FD_Lists!$B$4:$B$25,FD_Lists!F$4:F$25)</f>
        <v>WoC</v>
      </c>
      <c r="G67" s="14" t="s">
        <v>109</v>
      </c>
      <c r="H67" s="13" t="s">
        <v>83</v>
      </c>
      <c r="I67" s="13" t="str">
        <f t="shared" si="1"/>
        <v>PRTOUT5_10_A_PR24</v>
      </c>
      <c r="J67" s="13" t="str">
        <f>VLOOKUP(H67, FD_Lists!$D$78:$I$110, 2, FALSE)</f>
        <v>Totex</v>
      </c>
      <c r="K67" s="13" t="str">
        <f>VLOOKUP(H67, FD_Lists!$D$78:$I$110, 3, FALSE)</f>
        <v>Company view (DD)</v>
      </c>
      <c r="L67" s="13" t="s">
        <v>119</v>
      </c>
      <c r="M67" s="14" t="str">
        <f>VLOOKUP($H67, FD_Lists!$D$78:$I$110, 4, FALSE)</f>
        <v>Total number of monitored spills</v>
      </c>
      <c r="N67" s="14" t="str">
        <f>VLOOKUP($H67, FD_Lists!$D$78:$I$110, 5, FALSE)</f>
        <v>Number</v>
      </c>
      <c r="O67" s="14">
        <f>VLOOKUP($H67, FD_Lists!$D$78:$I$110, 6, FALSE)</f>
        <v>0</v>
      </c>
      <c r="P67" s="102"/>
      <c r="Q67" s="102"/>
      <c r="R67" s="102"/>
      <c r="S67" s="102"/>
      <c r="T67" s="102"/>
      <c r="U67" s="102"/>
      <c r="V67" s="102"/>
      <c r="W67" s="102"/>
      <c r="X67" s="102"/>
      <c r="Y67" s="102"/>
      <c r="Z67" s="102"/>
      <c r="AA67" s="102"/>
      <c r="AB67" s="102"/>
      <c r="AC67" s="102"/>
      <c r="AD67" s="102"/>
      <c r="AE67" s="102"/>
      <c r="AF67" s="102"/>
      <c r="AG67" s="102"/>
      <c r="AH67" s="102"/>
      <c r="AL67" s="15" t="str">
        <f t="shared" si="2"/>
        <v/>
      </c>
      <c r="AM67" s="15" t="str">
        <f t="shared" si="3"/>
        <v/>
      </c>
      <c r="AN67" s="15" t="str">
        <f t="shared" si="4"/>
        <v/>
      </c>
      <c r="AO67" s="15" t="str">
        <f t="shared" si="5"/>
        <v/>
      </c>
      <c r="AP67" s="15" t="str">
        <f t="shared" si="6"/>
        <v/>
      </c>
      <c r="AQ67" s="15" t="str">
        <f t="shared" si="7"/>
        <v/>
      </c>
      <c r="AR67" s="15" t="str">
        <f t="shared" si="8"/>
        <v/>
      </c>
      <c r="AS67" s="15" t="str">
        <f t="shared" si="9"/>
        <v/>
      </c>
      <c r="AT67" s="15" t="str">
        <f t="shared" si="10"/>
        <v/>
      </c>
      <c r="AU67" s="15" t="str">
        <f t="shared" si="11"/>
        <v/>
      </c>
      <c r="AV67" s="15" t="str">
        <f t="shared" si="12"/>
        <v/>
      </c>
      <c r="AW67" s="15" t="str">
        <f t="shared" si="13"/>
        <v/>
      </c>
      <c r="AX67" s="15" t="str">
        <f t="shared" si="14"/>
        <v/>
      </c>
      <c r="AY67" s="15" t="str">
        <f t="shared" si="15"/>
        <v/>
      </c>
      <c r="AZ67" s="15" t="str">
        <f t="shared" si="16"/>
        <v/>
      </c>
      <c r="BA67" s="15" t="str">
        <f t="shared" si="17"/>
        <v/>
      </c>
      <c r="BB67" s="15" t="str">
        <f t="shared" si="18"/>
        <v/>
      </c>
      <c r="BC67" s="15" t="str">
        <f t="shared" si="19"/>
        <v/>
      </c>
      <c r="BD67" s="15" t="str">
        <f t="shared" si="20"/>
        <v/>
      </c>
    </row>
    <row r="68" spans="1:56" ht="20.25" customHeight="1" x14ac:dyDescent="0.45">
      <c r="A68" s="9"/>
      <c r="B68" s="11" t="s">
        <v>123</v>
      </c>
      <c r="C68" s="11" t="str">
        <f>_xlfn.XLOOKUP($B68,FD_Lists!$B$4:$B$25,FD_Lists!C$4:C$25)</f>
        <v>South East Water</v>
      </c>
      <c r="D68" s="11" t="str">
        <f>_xlfn.XLOOKUP($B68,FD_Lists!$B$4:$B$25,FD_Lists!D$4:D$25)</f>
        <v>England</v>
      </c>
      <c r="E68" s="11" t="str">
        <f>_xlfn.XLOOKUP($B68,FD_Lists!$B$4:$B$25,FD_Lists!E$4:E$25)</f>
        <v>Company</v>
      </c>
      <c r="F68" s="11" t="str">
        <f>_xlfn.XLOOKUP($B68,FD_Lists!$B$4:$B$25,FD_Lists!F$4:F$25)</f>
        <v>WoC</v>
      </c>
      <c r="G68" s="14" t="s">
        <v>109</v>
      </c>
      <c r="H68" s="13" t="s">
        <v>83</v>
      </c>
      <c r="I68" s="13" t="str">
        <f t="shared" si="1"/>
        <v>SEWOUT5_10_A_PR24</v>
      </c>
      <c r="J68" s="13" t="str">
        <f>VLOOKUP(H68, FD_Lists!$D$78:$I$110, 2, FALSE)</f>
        <v>Totex</v>
      </c>
      <c r="K68" s="13" t="str">
        <f>VLOOKUP(H68, FD_Lists!$D$78:$I$110, 3, FALSE)</f>
        <v>Company view (DD)</v>
      </c>
      <c r="L68" s="13" t="s">
        <v>119</v>
      </c>
      <c r="M68" s="14" t="str">
        <f>VLOOKUP($H68, FD_Lists!$D$78:$I$110, 4, FALSE)</f>
        <v>Total number of monitored spills</v>
      </c>
      <c r="N68" s="14" t="str">
        <f>VLOOKUP($H68, FD_Lists!$D$78:$I$110, 5, FALSE)</f>
        <v>Number</v>
      </c>
      <c r="O68" s="14">
        <f>VLOOKUP($H68, FD_Lists!$D$78:$I$110, 6, FALSE)</f>
        <v>0</v>
      </c>
      <c r="P68" s="102"/>
      <c r="Q68" s="102"/>
      <c r="R68" s="102"/>
      <c r="S68" s="102"/>
      <c r="T68" s="102"/>
      <c r="U68" s="102"/>
      <c r="V68" s="102"/>
      <c r="W68" s="102"/>
      <c r="X68" s="102"/>
      <c r="Y68" s="102"/>
      <c r="Z68" s="102"/>
      <c r="AA68" s="102"/>
      <c r="AB68" s="102"/>
      <c r="AC68" s="102"/>
      <c r="AD68" s="102"/>
      <c r="AE68" s="102"/>
      <c r="AF68" s="102"/>
      <c r="AG68" s="102"/>
      <c r="AH68" s="102"/>
      <c r="AL68" s="15" t="str">
        <f t="shared" si="2"/>
        <v/>
      </c>
      <c r="AM68" s="15" t="str">
        <f t="shared" si="3"/>
        <v/>
      </c>
      <c r="AN68" s="15" t="str">
        <f t="shared" si="4"/>
        <v/>
      </c>
      <c r="AO68" s="15" t="str">
        <f t="shared" si="5"/>
        <v/>
      </c>
      <c r="AP68" s="15" t="str">
        <f t="shared" si="6"/>
        <v/>
      </c>
      <c r="AQ68" s="15" t="str">
        <f t="shared" si="7"/>
        <v/>
      </c>
      <c r="AR68" s="15" t="str">
        <f t="shared" si="8"/>
        <v/>
      </c>
      <c r="AS68" s="15" t="str">
        <f t="shared" si="9"/>
        <v/>
      </c>
      <c r="AT68" s="15" t="str">
        <f t="shared" si="10"/>
        <v/>
      </c>
      <c r="AU68" s="15" t="str">
        <f t="shared" si="11"/>
        <v/>
      </c>
      <c r="AV68" s="15" t="str">
        <f t="shared" si="12"/>
        <v/>
      </c>
      <c r="AW68" s="15" t="str">
        <f t="shared" si="13"/>
        <v/>
      </c>
      <c r="AX68" s="15" t="str">
        <f t="shared" si="14"/>
        <v/>
      </c>
      <c r="AY68" s="15" t="str">
        <f t="shared" si="15"/>
        <v/>
      </c>
      <c r="AZ68" s="15" t="str">
        <f t="shared" si="16"/>
        <v/>
      </c>
      <c r="BA68" s="15" t="str">
        <f t="shared" si="17"/>
        <v/>
      </c>
      <c r="BB68" s="15" t="str">
        <f t="shared" si="18"/>
        <v/>
      </c>
      <c r="BC68" s="15" t="str">
        <f t="shared" si="19"/>
        <v/>
      </c>
      <c r="BD68" s="15" t="str">
        <f t="shared" si="20"/>
        <v/>
      </c>
    </row>
    <row r="69" spans="1:56" ht="20.25" customHeight="1" x14ac:dyDescent="0.45">
      <c r="A69" s="9"/>
      <c r="B69" s="11" t="s">
        <v>124</v>
      </c>
      <c r="C69" s="11" t="str">
        <f>_xlfn.XLOOKUP($B69,FD_Lists!$B$4:$B$25,FD_Lists!C$4:C$25)</f>
        <v>South Staffordshire Water</v>
      </c>
      <c r="D69" s="11" t="str">
        <f>_xlfn.XLOOKUP($B69,FD_Lists!$B$4:$B$25,FD_Lists!D$4:D$25)</f>
        <v>England</v>
      </c>
      <c r="E69" s="11" t="str">
        <f>_xlfn.XLOOKUP($B69,FD_Lists!$B$4:$B$25,FD_Lists!E$4:E$25)</f>
        <v>Company</v>
      </c>
      <c r="F69" s="11" t="str">
        <f>_xlfn.XLOOKUP($B69,FD_Lists!$B$4:$B$25,FD_Lists!F$4:F$25)</f>
        <v>WoC</v>
      </c>
      <c r="G69" s="14" t="s">
        <v>109</v>
      </c>
      <c r="H69" s="13" t="s">
        <v>83</v>
      </c>
      <c r="I69" s="13" t="str">
        <f t="shared" si="1"/>
        <v>SSCOUT5_10_A_PR24</v>
      </c>
      <c r="J69" s="13" t="str">
        <f>VLOOKUP(H69, FD_Lists!$D$78:$I$110, 2, FALSE)</f>
        <v>Totex</v>
      </c>
      <c r="K69" s="13" t="str">
        <f>VLOOKUP(H69, FD_Lists!$D$78:$I$110, 3, FALSE)</f>
        <v>Company view (DD)</v>
      </c>
      <c r="L69" s="13" t="s">
        <v>119</v>
      </c>
      <c r="M69" s="14" t="str">
        <f>VLOOKUP($H69, FD_Lists!$D$78:$I$110, 4, FALSE)</f>
        <v>Total number of monitored spills</v>
      </c>
      <c r="N69" s="14" t="str">
        <f>VLOOKUP($H69, FD_Lists!$D$78:$I$110, 5, FALSE)</f>
        <v>Number</v>
      </c>
      <c r="O69" s="14">
        <f>VLOOKUP($H69, FD_Lists!$D$78:$I$110, 6, FALSE)</f>
        <v>0</v>
      </c>
      <c r="P69" s="102"/>
      <c r="Q69" s="102"/>
      <c r="R69" s="102"/>
      <c r="S69" s="102"/>
      <c r="T69" s="102"/>
      <c r="U69" s="102"/>
      <c r="V69" s="102"/>
      <c r="W69" s="102"/>
      <c r="X69" s="102"/>
      <c r="Y69" s="102"/>
      <c r="Z69" s="102"/>
      <c r="AA69" s="102"/>
      <c r="AB69" s="102"/>
      <c r="AC69" s="102"/>
      <c r="AD69" s="102"/>
      <c r="AE69" s="102"/>
      <c r="AF69" s="102"/>
      <c r="AG69" s="102"/>
      <c r="AH69" s="102"/>
      <c r="AL69" s="15" t="str">
        <f t="shared" si="2"/>
        <v/>
      </c>
      <c r="AM69" s="15" t="str">
        <f t="shared" si="3"/>
        <v/>
      </c>
      <c r="AN69" s="15" t="str">
        <f t="shared" si="4"/>
        <v/>
      </c>
      <c r="AO69" s="15" t="str">
        <f t="shared" si="5"/>
        <v/>
      </c>
      <c r="AP69" s="15" t="str">
        <f t="shared" si="6"/>
        <v/>
      </c>
      <c r="AQ69" s="15" t="str">
        <f t="shared" si="7"/>
        <v/>
      </c>
      <c r="AR69" s="15" t="str">
        <f t="shared" si="8"/>
        <v/>
      </c>
      <c r="AS69" s="15" t="str">
        <f t="shared" si="9"/>
        <v/>
      </c>
      <c r="AT69" s="15" t="str">
        <f t="shared" si="10"/>
        <v/>
      </c>
      <c r="AU69" s="15" t="str">
        <f t="shared" si="11"/>
        <v/>
      </c>
      <c r="AV69" s="15" t="str">
        <f t="shared" si="12"/>
        <v/>
      </c>
      <c r="AW69" s="15" t="str">
        <f t="shared" si="13"/>
        <v/>
      </c>
      <c r="AX69" s="15" t="str">
        <f t="shared" si="14"/>
        <v/>
      </c>
      <c r="AY69" s="15" t="str">
        <f t="shared" si="15"/>
        <v/>
      </c>
      <c r="AZ69" s="15" t="str">
        <f t="shared" si="16"/>
        <v/>
      </c>
      <c r="BA69" s="15" t="str">
        <f t="shared" si="17"/>
        <v/>
      </c>
      <c r="BB69" s="15" t="str">
        <f t="shared" si="18"/>
        <v/>
      </c>
      <c r="BC69" s="15" t="str">
        <f t="shared" si="19"/>
        <v/>
      </c>
      <c r="BD69" s="15" t="str">
        <f t="shared" si="20"/>
        <v/>
      </c>
    </row>
    <row r="70" spans="1:56" ht="20.25" customHeight="1" x14ac:dyDescent="0.45">
      <c r="A70" s="9"/>
      <c r="B70" s="11" t="s">
        <v>125</v>
      </c>
      <c r="C70" s="11" t="str">
        <f>_xlfn.XLOOKUP($B70,FD_Lists!$B$4:$B$25,FD_Lists!C$4:C$25)</f>
        <v>SES Water</v>
      </c>
      <c r="D70" s="11" t="str">
        <f>_xlfn.XLOOKUP($B70,FD_Lists!$B$4:$B$25,FD_Lists!D$4:D$25)</f>
        <v>England</v>
      </c>
      <c r="E70" s="11" t="str">
        <f>_xlfn.XLOOKUP($B70,FD_Lists!$B$4:$B$25,FD_Lists!E$4:E$25)</f>
        <v>Company</v>
      </c>
      <c r="F70" s="11" t="str">
        <f>_xlfn.XLOOKUP($B70,FD_Lists!$B$4:$B$25,FD_Lists!F$4:F$25)</f>
        <v>WoC</v>
      </c>
      <c r="G70" s="14" t="s">
        <v>109</v>
      </c>
      <c r="H70" s="13" t="s">
        <v>83</v>
      </c>
      <c r="I70" s="13" t="str">
        <f t="shared" si="1"/>
        <v>SESOUT5_10_A_PR24</v>
      </c>
      <c r="J70" s="13" t="str">
        <f>VLOOKUP(H70, FD_Lists!$D$78:$I$110, 2, FALSE)</f>
        <v>Totex</v>
      </c>
      <c r="K70" s="13" t="str">
        <f>VLOOKUP(H70, FD_Lists!$D$78:$I$110, 3, FALSE)</f>
        <v>Company view (DD)</v>
      </c>
      <c r="L70" s="13" t="s">
        <v>119</v>
      </c>
      <c r="M70" s="14" t="str">
        <f>VLOOKUP($H70, FD_Lists!$D$78:$I$110, 4, FALSE)</f>
        <v>Total number of monitored spills</v>
      </c>
      <c r="N70" s="14" t="str">
        <f>VLOOKUP($H70, FD_Lists!$D$78:$I$110, 5, FALSE)</f>
        <v>Number</v>
      </c>
      <c r="O70" s="14">
        <f>VLOOKUP($H70, FD_Lists!$D$78:$I$110, 6, FALSE)</f>
        <v>0</v>
      </c>
      <c r="P70" s="102"/>
      <c r="Q70" s="102"/>
      <c r="R70" s="102"/>
      <c r="S70" s="102"/>
      <c r="T70" s="102"/>
      <c r="U70" s="102"/>
      <c r="V70" s="102"/>
      <c r="W70" s="102"/>
      <c r="X70" s="102"/>
      <c r="Y70" s="102"/>
      <c r="Z70" s="102"/>
      <c r="AA70" s="102"/>
      <c r="AB70" s="102"/>
      <c r="AC70" s="102"/>
      <c r="AD70" s="102"/>
      <c r="AE70" s="102"/>
      <c r="AF70" s="102"/>
      <c r="AG70" s="102"/>
      <c r="AH70" s="102"/>
      <c r="AL70" s="15" t="str">
        <f t="shared" ref="AL70:AL133" si="28">IF(P70&lt;&gt;"","Ref required","")</f>
        <v/>
      </c>
      <c r="AM70" s="15" t="str">
        <f t="shared" ref="AM70:AM133" si="29">IF(Q70&lt;&gt;"","Ref required","")</f>
        <v/>
      </c>
      <c r="AN70" s="15" t="str">
        <f t="shared" ref="AN70:AN133" si="30">IF(R70&lt;&gt;"","Ref required","")</f>
        <v/>
      </c>
      <c r="AO70" s="15" t="str">
        <f t="shared" ref="AO70:AO133" si="31">IF(S70&lt;&gt;"","Ref required","")</f>
        <v/>
      </c>
      <c r="AP70" s="15" t="str">
        <f t="shared" ref="AP70:AP133" si="32">IF(T70&lt;&gt;"","Ref required","")</f>
        <v/>
      </c>
      <c r="AQ70" s="15" t="str">
        <f t="shared" ref="AQ70:AQ133" si="33">IF(U70&lt;&gt;"","Ref required","")</f>
        <v/>
      </c>
      <c r="AR70" s="15" t="str">
        <f t="shared" ref="AR70:AR133" si="34">IF(V70&lt;&gt;"","Ref required","")</f>
        <v/>
      </c>
      <c r="AS70" s="15" t="str">
        <f t="shared" ref="AS70:AS133" si="35">IF(W70&lt;&gt;"","Ref required","")</f>
        <v/>
      </c>
      <c r="AT70" s="15" t="str">
        <f t="shared" ref="AT70:AT133" si="36">IF(X70&lt;&gt;"","Ref required","")</f>
        <v/>
      </c>
      <c r="AU70" s="15" t="str">
        <f t="shared" ref="AU70:AU133" si="37">IF(Y70&lt;&gt;"","Ref required","")</f>
        <v/>
      </c>
      <c r="AV70" s="15" t="str">
        <f t="shared" ref="AV70:AV133" si="38">IF(Z70&lt;&gt;"","Ref required","")</f>
        <v/>
      </c>
      <c r="AW70" s="15" t="str">
        <f t="shared" ref="AW70:AW133" si="39">IF(AA70&lt;&gt;"","Ref required","")</f>
        <v/>
      </c>
      <c r="AX70" s="15" t="str">
        <f t="shared" ref="AX70:AX133" si="40">IF(AB70&lt;&gt;"","Ref required","")</f>
        <v/>
      </c>
      <c r="AY70" s="15" t="str">
        <f t="shared" ref="AY70:AY133" si="41">IF(AC70&lt;&gt;"","Ref required","")</f>
        <v/>
      </c>
      <c r="AZ70" s="15" t="str">
        <f t="shared" ref="AZ70:AZ133" si="42">IF(AD70&lt;&gt;"","Ref required","")</f>
        <v/>
      </c>
      <c r="BA70" s="15" t="str">
        <f t="shared" ref="BA70:BA133" si="43">IF(AE70&lt;&gt;"","Ref required","")</f>
        <v/>
      </c>
      <c r="BB70" s="15" t="str">
        <f t="shared" ref="BB70:BB133" si="44">IF(AF70&lt;&gt;"","Ref required","")</f>
        <v/>
      </c>
      <c r="BC70" s="15" t="str">
        <f t="shared" ref="BC70:BC133" si="45">IF(AG70&lt;&gt;"","Ref required","")</f>
        <v/>
      </c>
      <c r="BD70" s="15" t="str">
        <f t="shared" ref="BD70:BD133" si="46">IF(AH70&lt;&gt;"","Ref required","")</f>
        <v/>
      </c>
    </row>
    <row r="71" spans="1:56" x14ac:dyDescent="0.45">
      <c r="A71" s="9"/>
      <c r="B71" s="11" t="s">
        <v>98</v>
      </c>
      <c r="C71" s="11" t="str">
        <f>_xlfn.XLOOKUP($B71,FD_Lists!$B$4:$B$25,FD_Lists!C$4:C$25)</f>
        <v>South West Water</v>
      </c>
      <c r="D71" s="11" t="str">
        <f>_xlfn.XLOOKUP($B71,FD_Lists!$B$4:$B$25,FD_Lists!D$4:D$25)</f>
        <v>England</v>
      </c>
      <c r="E71" s="11" t="str">
        <f>_xlfn.XLOOKUP($B71,FD_Lists!$B$4:$B$25,FD_Lists!E$4:E$25)</f>
        <v>Company</v>
      </c>
      <c r="F71" s="11" t="str">
        <f>_xlfn.XLOOKUP($B71,FD_Lists!$B$4:$B$25,FD_Lists!F$4:F$25)</f>
        <v>WaSC</v>
      </c>
      <c r="G71" s="14" t="s">
        <v>109</v>
      </c>
      <c r="H71" s="13" t="s">
        <v>83</v>
      </c>
      <c r="I71" s="13" t="str">
        <f t="shared" si="1"/>
        <v>SWBOUT5_10_A_PR24</v>
      </c>
      <c r="J71" s="13" t="str">
        <f>VLOOKUP(H71, FD_Lists!$D$78:$I$110, 2, FALSE)</f>
        <v>Totex</v>
      </c>
      <c r="K71" s="13" t="str">
        <f>VLOOKUP(H71, FD_Lists!$D$78:$I$110, 3, FALSE)</f>
        <v>Company view (DD)</v>
      </c>
      <c r="L71" s="13" t="s">
        <v>119</v>
      </c>
      <c r="M71" s="14" t="str">
        <f>VLOOKUP($H71, FD_Lists!$D$78:$I$110, 4, FALSE)</f>
        <v>Total number of monitored spills</v>
      </c>
      <c r="N71" s="14" t="str">
        <f>VLOOKUP($H71, FD_Lists!$D$78:$I$110, 5, FALSE)</f>
        <v>Number</v>
      </c>
      <c r="O71" s="14">
        <f>VLOOKUP($H71, FD_Lists!$D$78:$I$110, 6, FALSE)</f>
        <v>0</v>
      </c>
      <c r="P71" s="102"/>
      <c r="Q71" s="102"/>
      <c r="R71" s="102"/>
      <c r="S71" s="102"/>
      <c r="T71" s="102"/>
      <c r="U71" s="102"/>
      <c r="V71" s="102"/>
      <c r="W71" s="102"/>
      <c r="X71" s="102"/>
      <c r="Y71" s="102"/>
      <c r="Z71" s="102"/>
      <c r="AA71" s="102">
        <v>37649</v>
      </c>
      <c r="AB71" s="102">
        <v>58249</v>
      </c>
      <c r="AC71" s="102">
        <v>37484</v>
      </c>
      <c r="AD71" s="102">
        <v>27780</v>
      </c>
      <c r="AE71" s="102">
        <v>27400</v>
      </c>
      <c r="AF71" s="102">
        <v>26000</v>
      </c>
      <c r="AG71" s="102">
        <v>24700</v>
      </c>
      <c r="AH71" s="102">
        <v>22924</v>
      </c>
      <c r="AL71" s="15" t="str">
        <f t="shared" si="28"/>
        <v/>
      </c>
      <c r="AM71" s="15" t="str">
        <f t="shared" si="29"/>
        <v/>
      </c>
      <c r="AN71" s="15" t="str">
        <f t="shared" si="30"/>
        <v/>
      </c>
      <c r="AO71" s="15" t="str">
        <f t="shared" si="31"/>
        <v/>
      </c>
      <c r="AP71" s="15" t="str">
        <f t="shared" si="32"/>
        <v/>
      </c>
      <c r="AQ71" s="15" t="str">
        <f t="shared" si="33"/>
        <v/>
      </c>
      <c r="AR71" s="15" t="str">
        <f t="shared" si="34"/>
        <v/>
      </c>
      <c r="AS71" s="15" t="str">
        <f t="shared" si="35"/>
        <v/>
      </c>
      <c r="AT71" s="15" t="str">
        <f t="shared" si="36"/>
        <v/>
      </c>
      <c r="AU71" s="15" t="str">
        <f t="shared" si="37"/>
        <v/>
      </c>
      <c r="AV71" s="15" t="str">
        <f t="shared" si="38"/>
        <v/>
      </c>
      <c r="AW71" s="15" t="s">
        <v>135</v>
      </c>
      <c r="AX71" s="15" t="s">
        <v>135</v>
      </c>
      <c r="AY71" s="15" t="s">
        <v>135</v>
      </c>
      <c r="AZ71" s="15" t="s">
        <v>135</v>
      </c>
      <c r="BA71" s="15" t="s">
        <v>135</v>
      </c>
      <c r="BB71" s="15" t="s">
        <v>135</v>
      </c>
      <c r="BC71" s="15" t="s">
        <v>135</v>
      </c>
      <c r="BD71" s="15" t="s">
        <v>135</v>
      </c>
    </row>
    <row r="72" spans="1:56" ht="20.25" customHeight="1" x14ac:dyDescent="0.45">
      <c r="A72" s="9"/>
      <c r="B72" s="11" t="s">
        <v>126</v>
      </c>
      <c r="C72" s="11" t="str">
        <f>_xlfn.XLOOKUP($B72,FD_Lists!$B$4:$B$25,FD_Lists!C$4:C$25)</f>
        <v>Bristol Water</v>
      </c>
      <c r="D72" s="11" t="str">
        <f>_xlfn.XLOOKUP($B72,FD_Lists!$B$4:$B$25,FD_Lists!D$4:D$25)</f>
        <v>England</v>
      </c>
      <c r="E72" s="11" t="str">
        <f>_xlfn.XLOOKUP($B72,FD_Lists!$B$4:$B$25,FD_Lists!E$4:E$25)</f>
        <v>Company</v>
      </c>
      <c r="F72" s="11" t="str">
        <f>_xlfn.XLOOKUP($B72,FD_Lists!$B$4:$B$25,FD_Lists!F$4:F$25)</f>
        <v>WoC</v>
      </c>
      <c r="G72" s="14" t="s">
        <v>109</v>
      </c>
      <c r="H72" s="13" t="s">
        <v>83</v>
      </c>
      <c r="I72" s="13" t="str">
        <f t="shared" si="1"/>
        <v>BRLOUT5_10_A_PR24</v>
      </c>
      <c r="J72" s="13" t="str">
        <f>VLOOKUP(H72, FD_Lists!$D$78:$I$110, 2, FALSE)</f>
        <v>Totex</v>
      </c>
      <c r="K72" s="13" t="str">
        <f>VLOOKUP(H72, FD_Lists!$D$78:$I$110, 3, FALSE)</f>
        <v>Company view (DD)</v>
      </c>
      <c r="L72" s="13" t="s">
        <v>119</v>
      </c>
      <c r="M72" s="14" t="str">
        <f>VLOOKUP($H72, FD_Lists!$D$78:$I$110, 4, FALSE)</f>
        <v>Total number of monitored spills</v>
      </c>
      <c r="N72" s="14" t="str">
        <f>VLOOKUP($H72, FD_Lists!$D$78:$I$110, 5, FALSE)</f>
        <v>Number</v>
      </c>
      <c r="O72" s="14">
        <f>VLOOKUP($H72, FD_Lists!$D$78:$I$110, 6, FALSE)</f>
        <v>0</v>
      </c>
      <c r="P72" s="102"/>
      <c r="Q72" s="102"/>
      <c r="R72" s="102"/>
      <c r="S72" s="102"/>
      <c r="T72" s="102"/>
      <c r="U72" s="102"/>
      <c r="V72" s="102"/>
      <c r="W72" s="102"/>
      <c r="X72" s="102"/>
      <c r="Y72" s="102"/>
      <c r="Z72" s="102"/>
      <c r="AA72" s="102"/>
      <c r="AB72" s="102"/>
      <c r="AC72" s="102"/>
      <c r="AD72" s="102"/>
      <c r="AE72" s="102"/>
      <c r="AF72" s="102"/>
      <c r="AG72" s="102"/>
      <c r="AH72" s="102"/>
      <c r="AL72" s="15" t="str">
        <f t="shared" si="28"/>
        <v/>
      </c>
      <c r="AM72" s="15" t="str">
        <f t="shared" si="29"/>
        <v/>
      </c>
      <c r="AN72" s="15" t="str">
        <f t="shared" si="30"/>
        <v/>
      </c>
      <c r="AO72" s="15" t="str">
        <f t="shared" si="31"/>
        <v/>
      </c>
      <c r="AP72" s="15" t="str">
        <f t="shared" si="32"/>
        <v/>
      </c>
      <c r="AQ72" s="15" t="str">
        <f t="shared" si="33"/>
        <v/>
      </c>
      <c r="AR72" s="15" t="str">
        <f t="shared" si="34"/>
        <v/>
      </c>
      <c r="AS72" s="15" t="str">
        <f t="shared" si="35"/>
        <v/>
      </c>
      <c r="AT72" s="15" t="str">
        <f t="shared" si="36"/>
        <v/>
      </c>
      <c r="AU72" s="15" t="str">
        <f t="shared" si="37"/>
        <v/>
      </c>
      <c r="AV72" s="15" t="str">
        <f t="shared" si="38"/>
        <v/>
      </c>
      <c r="AW72" s="15" t="str">
        <f t="shared" si="39"/>
        <v/>
      </c>
      <c r="AX72" s="15" t="str">
        <f t="shared" si="40"/>
        <v/>
      </c>
      <c r="AY72" s="15" t="str">
        <f t="shared" si="41"/>
        <v/>
      </c>
      <c r="AZ72" s="15" t="str">
        <f t="shared" si="42"/>
        <v/>
      </c>
      <c r="BA72" s="15" t="str">
        <f t="shared" si="43"/>
        <v/>
      </c>
      <c r="BB72" s="15" t="str">
        <f t="shared" si="44"/>
        <v/>
      </c>
      <c r="BC72" s="15" t="str">
        <f t="shared" si="45"/>
        <v/>
      </c>
      <c r="BD72" s="15" t="str">
        <f t="shared" si="46"/>
        <v/>
      </c>
    </row>
    <row r="73" spans="1:56" ht="20.25" customHeight="1" x14ac:dyDescent="0.45">
      <c r="A73" s="9"/>
      <c r="B73" s="10" t="s">
        <v>73</v>
      </c>
      <c r="C73" s="11" t="str">
        <f>_xlfn.XLOOKUP($B73,FD_Lists!$B$4:$B$25,FD_Lists!C$4:C$25)</f>
        <v>Anglian Water</v>
      </c>
      <c r="D73" s="11" t="str">
        <f>_xlfn.XLOOKUP($B73,FD_Lists!$B$4:$B$25,FD_Lists!D$4:D$25)</f>
        <v>England</v>
      </c>
      <c r="E73" s="11" t="str">
        <f>_xlfn.XLOOKUP($B73,FD_Lists!$B$4:$B$25,FD_Lists!E$4:E$25)</f>
        <v>Company</v>
      </c>
      <c r="F73" s="11" t="str">
        <f>_xlfn.XLOOKUP($B73,FD_Lists!$B$4:$B$25,FD_Lists!F$4:F$25)</f>
        <v>WaSC</v>
      </c>
      <c r="G73" s="14" t="s">
        <v>109</v>
      </c>
      <c r="H73" s="13" t="s">
        <v>85</v>
      </c>
      <c r="I73" s="13" t="str">
        <f t="shared" si="1"/>
        <v>ANHOUT5_10_B_PR24</v>
      </c>
      <c r="J73" s="13" t="str">
        <f>VLOOKUP(H73, FD_Lists!$D$78:$I$110, 2, FALSE)</f>
        <v>Totex</v>
      </c>
      <c r="K73" s="13" t="str">
        <f>VLOOKUP(H73, FD_Lists!$D$78:$I$110, 3, FALSE)</f>
        <v>Company view (DD)</v>
      </c>
      <c r="L73" s="13" t="s">
        <v>119</v>
      </c>
      <c r="M73" s="14" t="str">
        <f>VLOOKUP($H73, FD_Lists!$D$78:$I$110, 4, FALSE)</f>
        <v>Total number of storm overflows</v>
      </c>
      <c r="N73" s="14" t="str">
        <f>VLOOKUP($H73, FD_Lists!$D$78:$I$110, 5, FALSE)</f>
        <v>Number</v>
      </c>
      <c r="O73" s="14">
        <f>VLOOKUP($H73, FD_Lists!$D$78:$I$110, 6, FALSE)</f>
        <v>0</v>
      </c>
      <c r="P73" s="102"/>
      <c r="Q73" s="102"/>
      <c r="R73" s="102"/>
      <c r="S73" s="102"/>
      <c r="T73" s="102"/>
      <c r="U73" s="102"/>
      <c r="V73" s="102"/>
      <c r="W73" s="102"/>
      <c r="X73" s="102"/>
      <c r="Y73" s="102"/>
      <c r="Z73" s="102"/>
      <c r="AA73" s="102"/>
      <c r="AB73" s="102">
        <v>1476</v>
      </c>
      <c r="AC73" s="102">
        <v>1476</v>
      </c>
      <c r="AD73" s="102">
        <v>1476</v>
      </c>
      <c r="AE73" s="102">
        <v>1476</v>
      </c>
      <c r="AF73" s="102">
        <v>1476</v>
      </c>
      <c r="AG73" s="102">
        <v>1476</v>
      </c>
      <c r="AH73" s="102">
        <v>1476</v>
      </c>
      <c r="AL73" s="15" t="str">
        <f t="shared" si="28"/>
        <v/>
      </c>
      <c r="AM73" s="15" t="str">
        <f t="shared" si="29"/>
        <v/>
      </c>
      <c r="AN73" s="15" t="str">
        <f t="shared" si="30"/>
        <v/>
      </c>
      <c r="AO73" s="15" t="str">
        <f t="shared" si="31"/>
        <v/>
      </c>
      <c r="AP73" s="15" t="str">
        <f t="shared" si="32"/>
        <v/>
      </c>
      <c r="AQ73" s="15" t="str">
        <f t="shared" si="33"/>
        <v/>
      </c>
      <c r="AR73" s="15" t="str">
        <f t="shared" si="34"/>
        <v/>
      </c>
      <c r="AS73" s="15" t="str">
        <f t="shared" si="35"/>
        <v/>
      </c>
      <c r="AT73" s="15" t="str">
        <f t="shared" si="36"/>
        <v/>
      </c>
      <c r="AU73" s="15" t="str">
        <f t="shared" si="37"/>
        <v/>
      </c>
      <c r="AV73" s="15" t="str">
        <f t="shared" si="38"/>
        <v/>
      </c>
      <c r="AW73" s="15" t="str">
        <f t="shared" si="39"/>
        <v/>
      </c>
      <c r="AX73" s="15" t="s">
        <v>128</v>
      </c>
      <c r="AY73" s="15" t="s">
        <v>128</v>
      </c>
      <c r="AZ73" s="15" t="s">
        <v>128</v>
      </c>
      <c r="BA73" s="15" t="s">
        <v>128</v>
      </c>
      <c r="BB73" s="15" t="s">
        <v>128</v>
      </c>
      <c r="BC73" s="15" t="s">
        <v>128</v>
      </c>
      <c r="BD73" s="15" t="s">
        <v>128</v>
      </c>
    </row>
    <row r="74" spans="1:56" ht="20.25" customHeight="1" x14ac:dyDescent="0.45">
      <c r="A74" s="9"/>
      <c r="B74" s="11" t="s">
        <v>94</v>
      </c>
      <c r="C74" s="11" t="str">
        <f>_xlfn.XLOOKUP($B74,FD_Lists!$B$4:$B$25,FD_Lists!C$4:C$25)</f>
        <v>Dŵr Cymru</v>
      </c>
      <c r="D74" s="11" t="str">
        <f>_xlfn.XLOOKUP($B74,FD_Lists!$B$4:$B$25,FD_Lists!D$4:D$25)</f>
        <v>Wales</v>
      </c>
      <c r="E74" s="11" t="str">
        <f>_xlfn.XLOOKUP($B74,FD_Lists!$B$4:$B$25,FD_Lists!E$4:E$25)</f>
        <v>Company</v>
      </c>
      <c r="F74" s="11" t="str">
        <f>_xlfn.XLOOKUP($B74,FD_Lists!$B$4:$B$25,FD_Lists!F$4:F$25)</f>
        <v>WaSC</v>
      </c>
      <c r="G74" s="14" t="s">
        <v>109</v>
      </c>
      <c r="H74" s="13" t="s">
        <v>85</v>
      </c>
      <c r="I74" s="13" t="str">
        <f t="shared" si="1"/>
        <v>WSHOUT5_10_B_PR24</v>
      </c>
      <c r="J74" s="13" t="str">
        <f>VLOOKUP(H74, FD_Lists!$D$78:$I$110, 2, FALSE)</f>
        <v>Totex</v>
      </c>
      <c r="K74" s="13" t="str">
        <f>VLOOKUP(H74, FD_Lists!$D$78:$I$110, 3, FALSE)</f>
        <v>Company view (DD)</v>
      </c>
      <c r="L74" s="13" t="s">
        <v>119</v>
      </c>
      <c r="M74" s="14" t="str">
        <f>VLOOKUP($H74, FD_Lists!$D$78:$I$110, 4, FALSE)</f>
        <v>Total number of storm overflows</v>
      </c>
      <c r="N74" s="14" t="str">
        <f>VLOOKUP($H74, FD_Lists!$D$78:$I$110, 5, FALSE)</f>
        <v>Number</v>
      </c>
      <c r="O74" s="14">
        <f>VLOOKUP($H74, FD_Lists!$D$78:$I$110, 6, FALSE)</f>
        <v>0</v>
      </c>
      <c r="P74" s="102"/>
      <c r="Q74" s="102"/>
      <c r="R74" s="102"/>
      <c r="S74" s="102"/>
      <c r="T74" s="102"/>
      <c r="U74" s="102"/>
      <c r="V74" s="102"/>
      <c r="W74" s="102"/>
      <c r="X74" s="102"/>
      <c r="Y74" s="102"/>
      <c r="Z74" s="102"/>
      <c r="AA74" s="102"/>
      <c r="AB74" s="102"/>
      <c r="AC74" s="102"/>
      <c r="AD74" s="102"/>
      <c r="AE74" s="102"/>
      <c r="AF74" s="102"/>
      <c r="AG74" s="102"/>
      <c r="AH74" s="102"/>
      <c r="AL74" s="15" t="str">
        <f t="shared" si="28"/>
        <v/>
      </c>
      <c r="AM74" s="15" t="str">
        <f t="shared" si="29"/>
        <v/>
      </c>
      <c r="AN74" s="15" t="str">
        <f t="shared" si="30"/>
        <v/>
      </c>
      <c r="AO74" s="15" t="str">
        <f t="shared" si="31"/>
        <v/>
      </c>
      <c r="AP74" s="15" t="str">
        <f t="shared" si="32"/>
        <v/>
      </c>
      <c r="AQ74" s="15" t="str">
        <f t="shared" si="33"/>
        <v/>
      </c>
      <c r="AR74" s="15" t="str">
        <f t="shared" si="34"/>
        <v/>
      </c>
      <c r="AS74" s="15" t="str">
        <f t="shared" si="35"/>
        <v/>
      </c>
      <c r="AT74" s="15" t="str">
        <f t="shared" si="36"/>
        <v/>
      </c>
      <c r="AU74" s="15" t="str">
        <f t="shared" si="37"/>
        <v/>
      </c>
      <c r="AV74" s="15" t="str">
        <f t="shared" si="38"/>
        <v/>
      </c>
      <c r="AW74" s="15" t="str">
        <f t="shared" si="39"/>
        <v/>
      </c>
      <c r="AX74" s="15" t="str">
        <f t="shared" si="40"/>
        <v/>
      </c>
      <c r="AY74" s="15" t="str">
        <f t="shared" si="41"/>
        <v/>
      </c>
      <c r="AZ74" s="15" t="str">
        <f t="shared" si="42"/>
        <v/>
      </c>
      <c r="BA74" s="15" t="str">
        <f t="shared" si="43"/>
        <v/>
      </c>
      <c r="BB74" s="15" t="str">
        <f t="shared" si="44"/>
        <v/>
      </c>
      <c r="BC74" s="15" t="str">
        <f t="shared" si="45"/>
        <v/>
      </c>
      <c r="BD74" s="15" t="str">
        <f t="shared" si="46"/>
        <v/>
      </c>
    </row>
    <row r="75" spans="1:56" ht="20.25" customHeight="1" x14ac:dyDescent="0.45">
      <c r="A75" s="9"/>
      <c r="B75" s="11" t="s">
        <v>95</v>
      </c>
      <c r="C75" s="11" t="str">
        <f>_xlfn.XLOOKUP($B75,FD_Lists!$B$4:$B$25,FD_Lists!C$4:C$25)</f>
        <v>Hafren Dyfrdwy</v>
      </c>
      <c r="D75" s="11" t="str">
        <f>_xlfn.XLOOKUP($B75,FD_Lists!$B$4:$B$25,FD_Lists!D$4:D$25)</f>
        <v>Wales</v>
      </c>
      <c r="E75" s="11" t="str">
        <f>_xlfn.XLOOKUP($B75,FD_Lists!$B$4:$B$25,FD_Lists!E$4:E$25)</f>
        <v>Company</v>
      </c>
      <c r="F75" s="11" t="str">
        <f>_xlfn.XLOOKUP($B75,FD_Lists!$B$4:$B$25,FD_Lists!F$4:F$25)</f>
        <v>WaSC</v>
      </c>
      <c r="G75" s="14" t="s">
        <v>109</v>
      </c>
      <c r="H75" s="13" t="s">
        <v>85</v>
      </c>
      <c r="I75" s="13" t="str">
        <f t="shared" si="1"/>
        <v>HDDOUT5_10_B_PR24</v>
      </c>
      <c r="J75" s="13" t="str">
        <f>VLOOKUP(H75, FD_Lists!$D$78:$I$110, 2, FALSE)</f>
        <v>Totex</v>
      </c>
      <c r="K75" s="13" t="str">
        <f>VLOOKUP(H75, FD_Lists!$D$78:$I$110, 3, FALSE)</f>
        <v>Company view (DD)</v>
      </c>
      <c r="L75" s="13" t="s">
        <v>119</v>
      </c>
      <c r="M75" s="14" t="str">
        <f>VLOOKUP($H75, FD_Lists!$D$78:$I$110, 4, FALSE)</f>
        <v>Total number of storm overflows</v>
      </c>
      <c r="N75" s="14" t="str">
        <f>VLOOKUP($H75, FD_Lists!$D$78:$I$110, 5, FALSE)</f>
        <v>Number</v>
      </c>
      <c r="O75" s="14">
        <f>VLOOKUP($H75, FD_Lists!$D$78:$I$110, 6, FALSE)</f>
        <v>0</v>
      </c>
      <c r="P75" s="102"/>
      <c r="Q75" s="102"/>
      <c r="R75" s="102"/>
      <c r="S75" s="102"/>
      <c r="T75" s="102"/>
      <c r="U75" s="102"/>
      <c r="V75" s="102"/>
      <c r="W75" s="102"/>
      <c r="X75" s="102"/>
      <c r="Y75" s="102"/>
      <c r="Z75" s="102"/>
      <c r="AA75" s="102"/>
      <c r="AB75" s="102"/>
      <c r="AC75" s="102"/>
      <c r="AD75" s="102"/>
      <c r="AE75" s="102"/>
      <c r="AF75" s="102"/>
      <c r="AG75" s="102"/>
      <c r="AH75" s="102"/>
      <c r="AL75" s="15" t="str">
        <f t="shared" si="28"/>
        <v/>
      </c>
      <c r="AM75" s="15" t="str">
        <f t="shared" si="29"/>
        <v/>
      </c>
      <c r="AN75" s="15" t="str">
        <f t="shared" si="30"/>
        <v/>
      </c>
      <c r="AO75" s="15" t="str">
        <f t="shared" si="31"/>
        <v/>
      </c>
      <c r="AP75" s="15" t="str">
        <f t="shared" si="32"/>
        <v/>
      </c>
      <c r="AQ75" s="15" t="str">
        <f t="shared" si="33"/>
        <v/>
      </c>
      <c r="AR75" s="15" t="str">
        <f t="shared" si="34"/>
        <v/>
      </c>
      <c r="AS75" s="15" t="str">
        <f t="shared" si="35"/>
        <v/>
      </c>
      <c r="AT75" s="15" t="str">
        <f t="shared" si="36"/>
        <v/>
      </c>
      <c r="AU75" s="15" t="str">
        <f t="shared" si="37"/>
        <v/>
      </c>
      <c r="AV75" s="15" t="str">
        <f t="shared" si="38"/>
        <v/>
      </c>
      <c r="AW75" s="15" t="str">
        <f t="shared" si="39"/>
        <v/>
      </c>
      <c r="AX75" s="15" t="str">
        <f t="shared" si="40"/>
        <v/>
      </c>
      <c r="AY75" s="15" t="str">
        <f t="shared" si="41"/>
        <v/>
      </c>
      <c r="AZ75" s="15" t="str">
        <f t="shared" si="42"/>
        <v/>
      </c>
      <c r="BA75" s="15" t="str">
        <f t="shared" si="43"/>
        <v/>
      </c>
      <c r="BB75" s="15" t="str">
        <f t="shared" si="44"/>
        <v/>
      </c>
      <c r="BC75" s="15" t="str">
        <f t="shared" si="45"/>
        <v/>
      </c>
      <c r="BD75" s="15" t="str">
        <f t="shared" si="46"/>
        <v/>
      </c>
    </row>
    <row r="76" spans="1:56" ht="20.25" customHeight="1" x14ac:dyDescent="0.45">
      <c r="A76" s="9"/>
      <c r="B76" s="11" t="s">
        <v>96</v>
      </c>
      <c r="C76" s="11" t="str">
        <f>_xlfn.XLOOKUP($B76,FD_Lists!$B$4:$B$25,FD_Lists!C$4:C$25)</f>
        <v>Northumbrian Water</v>
      </c>
      <c r="D76" s="11" t="str">
        <f>_xlfn.XLOOKUP($B76,FD_Lists!$B$4:$B$25,FD_Lists!D$4:D$25)</f>
        <v>England</v>
      </c>
      <c r="E76" s="11" t="str">
        <f>_xlfn.XLOOKUP($B76,FD_Lists!$B$4:$B$25,FD_Lists!E$4:E$25)</f>
        <v>Company</v>
      </c>
      <c r="F76" s="11" t="str">
        <f>_xlfn.XLOOKUP($B76,FD_Lists!$B$4:$B$25,FD_Lists!F$4:F$25)</f>
        <v>WaSC</v>
      </c>
      <c r="G76" s="14" t="s">
        <v>109</v>
      </c>
      <c r="H76" s="13" t="s">
        <v>85</v>
      </c>
      <c r="I76" s="13" t="str">
        <f t="shared" si="1"/>
        <v>NESOUT5_10_B_PR24</v>
      </c>
      <c r="J76" s="13" t="str">
        <f>VLOOKUP(H76, FD_Lists!$D$78:$I$110, 2, FALSE)</f>
        <v>Totex</v>
      </c>
      <c r="K76" s="13" t="str">
        <f>VLOOKUP(H76, FD_Lists!$D$78:$I$110, 3, FALSE)</f>
        <v>Company view (DD)</v>
      </c>
      <c r="L76" s="13" t="s">
        <v>119</v>
      </c>
      <c r="M76" s="14" t="str">
        <f>VLOOKUP($H76, FD_Lists!$D$78:$I$110, 4, FALSE)</f>
        <v>Total number of storm overflows</v>
      </c>
      <c r="N76" s="14" t="str">
        <f>VLOOKUP($H76, FD_Lists!$D$78:$I$110, 5, FALSE)</f>
        <v>Number</v>
      </c>
      <c r="O76" s="14">
        <f>VLOOKUP($H76, FD_Lists!$D$78:$I$110, 6, FALSE)</f>
        <v>0</v>
      </c>
      <c r="P76" s="102"/>
      <c r="Q76" s="102"/>
      <c r="R76" s="102"/>
      <c r="S76" s="102"/>
      <c r="T76" s="102"/>
      <c r="U76" s="102"/>
      <c r="V76" s="102"/>
      <c r="W76" s="102"/>
      <c r="X76" s="102"/>
      <c r="Y76" s="102"/>
      <c r="Z76" s="102"/>
      <c r="AA76" s="102"/>
      <c r="AB76" s="102"/>
      <c r="AC76" s="102"/>
      <c r="AD76" s="102"/>
      <c r="AE76" s="102"/>
      <c r="AF76" s="102"/>
      <c r="AG76" s="102"/>
      <c r="AH76" s="102"/>
      <c r="AL76" s="15" t="str">
        <f t="shared" si="28"/>
        <v/>
      </c>
      <c r="AM76" s="15" t="str">
        <f t="shared" si="29"/>
        <v/>
      </c>
      <c r="AN76" s="15" t="str">
        <f t="shared" si="30"/>
        <v/>
      </c>
      <c r="AO76" s="15" t="str">
        <f t="shared" si="31"/>
        <v/>
      </c>
      <c r="AP76" s="15" t="str">
        <f t="shared" si="32"/>
        <v/>
      </c>
      <c r="AQ76" s="15" t="str">
        <f t="shared" si="33"/>
        <v/>
      </c>
      <c r="AR76" s="15" t="str">
        <f t="shared" si="34"/>
        <v/>
      </c>
      <c r="AS76" s="15" t="str">
        <f t="shared" si="35"/>
        <v/>
      </c>
      <c r="AT76" s="15" t="str">
        <f t="shared" si="36"/>
        <v/>
      </c>
      <c r="AU76" s="15" t="str">
        <f t="shared" si="37"/>
        <v/>
      </c>
      <c r="AV76" s="15" t="str">
        <f t="shared" si="38"/>
        <v/>
      </c>
      <c r="AW76" s="15" t="str">
        <f t="shared" si="39"/>
        <v/>
      </c>
      <c r="AX76" s="15" t="str">
        <f t="shared" si="40"/>
        <v/>
      </c>
      <c r="AY76" s="15" t="str">
        <f t="shared" si="41"/>
        <v/>
      </c>
      <c r="AZ76" s="15" t="str">
        <f t="shared" si="42"/>
        <v/>
      </c>
      <c r="BA76" s="15" t="str">
        <f t="shared" si="43"/>
        <v/>
      </c>
      <c r="BB76" s="15" t="str">
        <f t="shared" si="44"/>
        <v/>
      </c>
      <c r="BC76" s="15" t="str">
        <f t="shared" si="45"/>
        <v/>
      </c>
      <c r="BD76" s="15" t="str">
        <f t="shared" si="46"/>
        <v/>
      </c>
    </row>
    <row r="77" spans="1:56" ht="20.25" customHeight="1" x14ac:dyDescent="0.45">
      <c r="A77" s="9"/>
      <c r="B77" s="11" t="s">
        <v>97</v>
      </c>
      <c r="C77" s="11" t="str">
        <f>_xlfn.XLOOKUP($B77,FD_Lists!$B$4:$B$25,FD_Lists!C$4:C$25)</f>
        <v>Severn Trent Water</v>
      </c>
      <c r="D77" s="11" t="str">
        <f>_xlfn.XLOOKUP($B77,FD_Lists!$B$4:$B$25,FD_Lists!D$4:D$25)</f>
        <v>England</v>
      </c>
      <c r="E77" s="11" t="str">
        <f>_xlfn.XLOOKUP($B77,FD_Lists!$B$4:$B$25,FD_Lists!E$4:E$25)</f>
        <v>Company</v>
      </c>
      <c r="F77" s="11" t="str">
        <f>_xlfn.XLOOKUP($B77,FD_Lists!$B$4:$B$25,FD_Lists!F$4:F$25)</f>
        <v>WaSC</v>
      </c>
      <c r="G77" s="14" t="s">
        <v>109</v>
      </c>
      <c r="H77" s="13" t="s">
        <v>85</v>
      </c>
      <c r="I77" s="13" t="str">
        <f t="shared" si="1"/>
        <v>SVEOUT5_10_B_PR24</v>
      </c>
      <c r="J77" s="13" t="str">
        <f>VLOOKUP(H77, FD_Lists!$D$78:$I$110, 2, FALSE)</f>
        <v>Totex</v>
      </c>
      <c r="K77" s="13" t="str">
        <f>VLOOKUP(H77, FD_Lists!$D$78:$I$110, 3, FALSE)</f>
        <v>Company view (DD)</v>
      </c>
      <c r="L77" s="13" t="s">
        <v>119</v>
      </c>
      <c r="M77" s="14" t="str">
        <f>VLOOKUP($H77, FD_Lists!$D$78:$I$110, 4, FALSE)</f>
        <v>Total number of storm overflows</v>
      </c>
      <c r="N77" s="14" t="str">
        <f>VLOOKUP($H77, FD_Lists!$D$78:$I$110, 5, FALSE)</f>
        <v>Number</v>
      </c>
      <c r="O77" s="14">
        <f>VLOOKUP($H77, FD_Lists!$D$78:$I$110, 6, FALSE)</f>
        <v>0</v>
      </c>
      <c r="P77" s="102"/>
      <c r="Q77" s="102"/>
      <c r="R77" s="102"/>
      <c r="S77" s="102"/>
      <c r="T77" s="102"/>
      <c r="U77" s="102"/>
      <c r="V77" s="102"/>
      <c r="W77" s="102"/>
      <c r="X77" s="102"/>
      <c r="Y77" s="102"/>
      <c r="Z77" s="102"/>
      <c r="AA77" s="102"/>
      <c r="AB77" s="102"/>
      <c r="AC77" s="102"/>
      <c r="AD77" s="102"/>
      <c r="AE77" s="102"/>
      <c r="AF77" s="102"/>
      <c r="AG77" s="102"/>
      <c r="AH77" s="102"/>
      <c r="AL77" s="15" t="str">
        <f t="shared" si="28"/>
        <v/>
      </c>
      <c r="AM77" s="15" t="str">
        <f t="shared" si="29"/>
        <v/>
      </c>
      <c r="AN77" s="15" t="str">
        <f t="shared" si="30"/>
        <v/>
      </c>
      <c r="AO77" s="15" t="str">
        <f t="shared" si="31"/>
        <v/>
      </c>
      <c r="AP77" s="15" t="str">
        <f t="shared" si="32"/>
        <v/>
      </c>
      <c r="AQ77" s="15" t="str">
        <f t="shared" si="33"/>
        <v/>
      </c>
      <c r="AR77" s="15" t="str">
        <f t="shared" si="34"/>
        <v/>
      </c>
      <c r="AS77" s="15" t="str">
        <f t="shared" si="35"/>
        <v/>
      </c>
      <c r="AT77" s="15" t="str">
        <f t="shared" si="36"/>
        <v/>
      </c>
      <c r="AU77" s="15" t="str">
        <f t="shared" si="37"/>
        <v/>
      </c>
      <c r="AV77" s="15" t="str">
        <f t="shared" si="38"/>
        <v/>
      </c>
      <c r="AW77" s="15" t="str">
        <f t="shared" si="39"/>
        <v/>
      </c>
      <c r="AX77" s="15" t="str">
        <f t="shared" si="40"/>
        <v/>
      </c>
      <c r="AY77" s="15" t="str">
        <f t="shared" si="41"/>
        <v/>
      </c>
      <c r="AZ77" s="15" t="str">
        <f t="shared" si="42"/>
        <v/>
      </c>
      <c r="BA77" s="15" t="str">
        <f t="shared" si="43"/>
        <v/>
      </c>
      <c r="BB77" s="15" t="str">
        <f t="shared" si="44"/>
        <v/>
      </c>
      <c r="BC77" s="15" t="str">
        <f t="shared" si="45"/>
        <v/>
      </c>
      <c r="BD77" s="15" t="str">
        <f t="shared" si="46"/>
        <v/>
      </c>
    </row>
    <row r="78" spans="1:56" ht="20.25" customHeight="1" x14ac:dyDescent="0.45">
      <c r="A78" s="9"/>
      <c r="B78" s="11" t="s">
        <v>99</v>
      </c>
      <c r="C78" s="11" t="str">
        <f>_xlfn.XLOOKUP($B78,FD_Lists!$B$4:$B$25,FD_Lists!C$4:C$25)</f>
        <v>Southern Water</v>
      </c>
      <c r="D78" s="11" t="str">
        <f>_xlfn.XLOOKUP($B78,FD_Lists!$B$4:$B$25,FD_Lists!D$4:D$25)</f>
        <v>England</v>
      </c>
      <c r="E78" s="11" t="str">
        <f>_xlfn.XLOOKUP($B78,FD_Lists!$B$4:$B$25,FD_Lists!E$4:E$25)</f>
        <v>Company</v>
      </c>
      <c r="F78" s="11" t="str">
        <f>_xlfn.XLOOKUP($B78,FD_Lists!$B$4:$B$25,FD_Lists!F$4:F$25)</f>
        <v>WaSC</v>
      </c>
      <c r="G78" s="14" t="s">
        <v>109</v>
      </c>
      <c r="H78" s="13" t="s">
        <v>85</v>
      </c>
      <c r="I78" s="13" t="str">
        <f t="shared" si="1"/>
        <v>SRNOUT5_10_B_PR24</v>
      </c>
      <c r="J78" s="13" t="str">
        <f>VLOOKUP(H78, FD_Lists!$D$78:$I$110, 2, FALSE)</f>
        <v>Totex</v>
      </c>
      <c r="K78" s="13" t="str">
        <f>VLOOKUP(H78, FD_Lists!$D$78:$I$110, 3, FALSE)</f>
        <v>Company view (DD)</v>
      </c>
      <c r="L78" s="13" t="s">
        <v>119</v>
      </c>
      <c r="M78" s="14" t="str">
        <f>VLOOKUP($H78, FD_Lists!$D$78:$I$110, 4, FALSE)</f>
        <v>Total number of storm overflows</v>
      </c>
      <c r="N78" s="14" t="str">
        <f>VLOOKUP($H78, FD_Lists!$D$78:$I$110, 5, FALSE)</f>
        <v>Number</v>
      </c>
      <c r="O78" s="14">
        <f>VLOOKUP($H78, FD_Lists!$D$78:$I$110, 6, FALSE)</f>
        <v>0</v>
      </c>
      <c r="P78" s="102"/>
      <c r="Q78" s="102"/>
      <c r="R78" s="102"/>
      <c r="S78" s="102"/>
      <c r="T78" s="102"/>
      <c r="U78" s="102"/>
      <c r="V78" s="102"/>
      <c r="W78" s="102"/>
      <c r="X78" s="102"/>
      <c r="Y78" s="102"/>
      <c r="Z78" s="102"/>
      <c r="AA78" s="102"/>
      <c r="AB78" s="102"/>
      <c r="AC78" s="102"/>
      <c r="AD78" s="102"/>
      <c r="AE78" s="102"/>
      <c r="AF78" s="102"/>
      <c r="AG78" s="102"/>
      <c r="AH78" s="102"/>
      <c r="AL78" s="15" t="str">
        <f t="shared" si="28"/>
        <v/>
      </c>
      <c r="AM78" s="15" t="str">
        <f t="shared" si="29"/>
        <v/>
      </c>
      <c r="AN78" s="15" t="str">
        <f t="shared" si="30"/>
        <v/>
      </c>
      <c r="AO78" s="15" t="str">
        <f t="shared" si="31"/>
        <v/>
      </c>
      <c r="AP78" s="15" t="str">
        <f t="shared" si="32"/>
        <v/>
      </c>
      <c r="AQ78" s="15" t="str">
        <f t="shared" si="33"/>
        <v/>
      </c>
      <c r="AR78" s="15" t="str">
        <f t="shared" si="34"/>
        <v/>
      </c>
      <c r="AS78" s="15" t="str">
        <f t="shared" si="35"/>
        <v/>
      </c>
      <c r="AT78" s="15" t="str">
        <f t="shared" si="36"/>
        <v/>
      </c>
      <c r="AU78" s="15" t="str">
        <f t="shared" si="37"/>
        <v/>
      </c>
      <c r="AV78" s="15" t="str">
        <f t="shared" si="38"/>
        <v/>
      </c>
      <c r="AW78" s="15" t="str">
        <f t="shared" si="39"/>
        <v/>
      </c>
      <c r="AX78" s="15" t="str">
        <f t="shared" si="40"/>
        <v/>
      </c>
      <c r="AY78" s="15" t="str">
        <f t="shared" si="41"/>
        <v/>
      </c>
      <c r="AZ78" s="15" t="str">
        <f t="shared" si="42"/>
        <v/>
      </c>
      <c r="BA78" s="15" t="str">
        <f t="shared" si="43"/>
        <v/>
      </c>
      <c r="BB78" s="15" t="str">
        <f t="shared" si="44"/>
        <v/>
      </c>
      <c r="BC78" s="15" t="str">
        <f t="shared" si="45"/>
        <v/>
      </c>
      <c r="BD78" s="15" t="str">
        <f t="shared" si="46"/>
        <v/>
      </c>
    </row>
    <row r="79" spans="1:56" ht="20.25" customHeight="1" x14ac:dyDescent="0.45">
      <c r="A79" s="9"/>
      <c r="B79" s="11" t="s">
        <v>100</v>
      </c>
      <c r="C79" s="11" t="str">
        <f>_xlfn.XLOOKUP($B79,FD_Lists!$B$4:$B$25,FD_Lists!C$4:C$25)</f>
        <v>Thames Water</v>
      </c>
      <c r="D79" s="11" t="str">
        <f>_xlfn.XLOOKUP($B79,FD_Lists!$B$4:$B$25,FD_Lists!D$4:D$25)</f>
        <v>England</v>
      </c>
      <c r="E79" s="11" t="str">
        <f>_xlfn.XLOOKUP($B79,FD_Lists!$B$4:$B$25,FD_Lists!E$4:E$25)</f>
        <v>Company</v>
      </c>
      <c r="F79" s="11" t="str">
        <f>_xlfn.XLOOKUP($B79,FD_Lists!$B$4:$B$25,FD_Lists!F$4:F$25)</f>
        <v>WaSC</v>
      </c>
      <c r="G79" s="14" t="s">
        <v>109</v>
      </c>
      <c r="H79" s="13" t="s">
        <v>85</v>
      </c>
      <c r="I79" s="13" t="str">
        <f t="shared" si="1"/>
        <v>TMSOUT5_10_B_PR24</v>
      </c>
      <c r="J79" s="13" t="str">
        <f>VLOOKUP(H79, FD_Lists!$D$78:$I$110, 2, FALSE)</f>
        <v>Totex</v>
      </c>
      <c r="K79" s="13" t="str">
        <f>VLOOKUP(H79, FD_Lists!$D$78:$I$110, 3, FALSE)</f>
        <v>Company view (DD)</v>
      </c>
      <c r="L79" s="13" t="s">
        <v>119</v>
      </c>
      <c r="M79" s="14" t="str">
        <f>VLOOKUP($H79, FD_Lists!$D$78:$I$110, 4, FALSE)</f>
        <v>Total number of storm overflows</v>
      </c>
      <c r="N79" s="14" t="str">
        <f>VLOOKUP($H79, FD_Lists!$D$78:$I$110, 5, FALSE)</f>
        <v>Number</v>
      </c>
      <c r="O79" s="14">
        <f>VLOOKUP($H79, FD_Lists!$D$78:$I$110, 6, FALSE)</f>
        <v>0</v>
      </c>
      <c r="P79" s="102"/>
      <c r="Q79" s="102"/>
      <c r="R79" s="102"/>
      <c r="S79" s="102"/>
      <c r="T79" s="102"/>
      <c r="U79" s="102"/>
      <c r="V79" s="102"/>
      <c r="W79" s="102"/>
      <c r="X79" s="102"/>
      <c r="Y79" s="102"/>
      <c r="Z79" s="102"/>
      <c r="AA79" s="102"/>
      <c r="AB79" s="102"/>
      <c r="AC79" s="102"/>
      <c r="AD79" s="102"/>
      <c r="AE79" s="102"/>
      <c r="AF79" s="102"/>
      <c r="AG79" s="102"/>
      <c r="AH79" s="102"/>
      <c r="AL79" s="15" t="str">
        <f t="shared" si="28"/>
        <v/>
      </c>
      <c r="AM79" s="15" t="str">
        <f t="shared" si="29"/>
        <v/>
      </c>
      <c r="AN79" s="15" t="str">
        <f t="shared" si="30"/>
        <v/>
      </c>
      <c r="AO79" s="15" t="str">
        <f t="shared" si="31"/>
        <v/>
      </c>
      <c r="AP79" s="15" t="str">
        <f t="shared" si="32"/>
        <v/>
      </c>
      <c r="AQ79" s="15" t="str">
        <f t="shared" si="33"/>
        <v/>
      </c>
      <c r="AR79" s="15" t="str">
        <f t="shared" si="34"/>
        <v/>
      </c>
      <c r="AS79" s="15" t="str">
        <f t="shared" si="35"/>
        <v/>
      </c>
      <c r="AT79" s="15" t="str">
        <f t="shared" si="36"/>
        <v/>
      </c>
      <c r="AU79" s="15" t="str">
        <f t="shared" si="37"/>
        <v/>
      </c>
      <c r="AV79" s="15" t="str">
        <f t="shared" si="38"/>
        <v/>
      </c>
      <c r="AW79" s="15" t="str">
        <f t="shared" si="39"/>
        <v/>
      </c>
      <c r="AX79" s="15" t="str">
        <f t="shared" si="40"/>
        <v/>
      </c>
      <c r="AY79" s="15" t="str">
        <f t="shared" si="41"/>
        <v/>
      </c>
      <c r="AZ79" s="15" t="str">
        <f t="shared" si="42"/>
        <v/>
      </c>
      <c r="BA79" s="15" t="str">
        <f t="shared" si="43"/>
        <v/>
      </c>
      <c r="BB79" s="15" t="str">
        <f t="shared" si="44"/>
        <v/>
      </c>
      <c r="BC79" s="15" t="str">
        <f t="shared" si="45"/>
        <v/>
      </c>
      <c r="BD79" s="15" t="str">
        <f t="shared" si="46"/>
        <v/>
      </c>
    </row>
    <row r="80" spans="1:56" x14ac:dyDescent="0.45">
      <c r="A80" s="16" t="s">
        <v>120</v>
      </c>
      <c r="B80" s="11" t="s">
        <v>101</v>
      </c>
      <c r="C80" s="11" t="str">
        <f>_xlfn.XLOOKUP($B80,FD_Lists!$B$4:$B$25,FD_Lists!C$4:C$25)</f>
        <v xml:space="preserve">United Utilities </v>
      </c>
      <c r="D80" s="11" t="str">
        <f>_xlfn.XLOOKUP($B80,FD_Lists!$B$4:$B$25,FD_Lists!D$4:D$25)</f>
        <v>England</v>
      </c>
      <c r="E80" s="11" t="str">
        <f>_xlfn.XLOOKUP($B80,FD_Lists!$B$4:$B$25,FD_Lists!E$4:E$25)</f>
        <v>Company</v>
      </c>
      <c r="F80" s="11" t="str">
        <f>_xlfn.XLOOKUP($B80,FD_Lists!$B$4:$B$25,FD_Lists!F$4:F$25)</f>
        <v>WaSC</v>
      </c>
      <c r="G80" s="14" t="s">
        <v>109</v>
      </c>
      <c r="H80" s="13" t="s">
        <v>85</v>
      </c>
      <c r="I80" s="13" t="str">
        <f t="shared" si="1"/>
        <v>NWTOUT5_10_B_PR24</v>
      </c>
      <c r="J80" s="13" t="str">
        <f>VLOOKUP(H80, FD_Lists!$D$78:$I$110, 2, FALSE)</f>
        <v>Totex</v>
      </c>
      <c r="K80" s="13" t="str">
        <f>VLOOKUP(H80, FD_Lists!$D$78:$I$110, 3, FALSE)</f>
        <v>Company view (DD)</v>
      </c>
      <c r="L80" s="13" t="s">
        <v>119</v>
      </c>
      <c r="M80" s="14" t="str">
        <f>VLOOKUP($H80, FD_Lists!$D$78:$I$110, 4, FALSE)</f>
        <v>Total number of storm overflows</v>
      </c>
      <c r="N80" s="14" t="str">
        <f>VLOOKUP($H80, FD_Lists!$D$78:$I$110, 5, FALSE)</f>
        <v>Number</v>
      </c>
      <c r="O80" s="14">
        <f>VLOOKUP($H80, FD_Lists!$D$78:$I$110, 6, FALSE)</f>
        <v>0</v>
      </c>
      <c r="P80" s="102"/>
      <c r="Q80" s="102"/>
      <c r="R80" s="102"/>
      <c r="S80" s="102"/>
      <c r="T80" s="102"/>
      <c r="U80" s="102"/>
      <c r="V80" s="102"/>
      <c r="W80" s="102"/>
      <c r="X80" s="102"/>
      <c r="Y80" s="102"/>
      <c r="Z80" s="102"/>
      <c r="AA80" s="102"/>
      <c r="AB80" s="102"/>
      <c r="AC80" s="102"/>
      <c r="AD80" s="102"/>
      <c r="AE80" s="102"/>
      <c r="AF80" s="102"/>
      <c r="AG80" s="102"/>
      <c r="AH80" s="102"/>
      <c r="AL80" s="15" t="str">
        <f t="shared" si="28"/>
        <v/>
      </c>
      <c r="AM80" s="15" t="str">
        <f t="shared" si="29"/>
        <v/>
      </c>
      <c r="AN80" s="15" t="str">
        <f t="shared" si="30"/>
        <v/>
      </c>
      <c r="AO80" s="15" t="str">
        <f t="shared" si="31"/>
        <v/>
      </c>
      <c r="AP80" s="15" t="str">
        <f t="shared" si="32"/>
        <v/>
      </c>
      <c r="AQ80" s="15" t="str">
        <f t="shared" si="33"/>
        <v/>
      </c>
      <c r="AR80" s="15" t="str">
        <f t="shared" si="34"/>
        <v/>
      </c>
      <c r="AS80" s="15" t="str">
        <f t="shared" si="35"/>
        <v/>
      </c>
      <c r="AT80" s="15" t="str">
        <f t="shared" si="36"/>
        <v/>
      </c>
      <c r="AU80" s="15" t="str">
        <f t="shared" si="37"/>
        <v/>
      </c>
      <c r="AV80" s="15" t="str">
        <f t="shared" si="38"/>
        <v/>
      </c>
      <c r="AW80" s="15" t="str">
        <f t="shared" si="39"/>
        <v/>
      </c>
      <c r="AX80" s="15" t="str">
        <f t="shared" si="40"/>
        <v/>
      </c>
      <c r="AY80" s="15" t="str">
        <f t="shared" si="41"/>
        <v/>
      </c>
      <c r="AZ80" s="15" t="str">
        <f t="shared" si="42"/>
        <v/>
      </c>
      <c r="BA80" s="15" t="str">
        <f t="shared" si="43"/>
        <v/>
      </c>
      <c r="BB80" s="15" t="str">
        <f t="shared" si="44"/>
        <v/>
      </c>
      <c r="BC80" s="15" t="str">
        <f t="shared" si="45"/>
        <v/>
      </c>
      <c r="BD80" s="15" t="str">
        <f t="shared" si="46"/>
        <v/>
      </c>
    </row>
    <row r="81" spans="1:56" ht="20.25" customHeight="1" x14ac:dyDescent="0.45">
      <c r="A81" s="9"/>
      <c r="B81" s="11" t="s">
        <v>102</v>
      </c>
      <c r="C81" s="11" t="str">
        <f>_xlfn.XLOOKUP($B81,FD_Lists!$B$4:$B$25,FD_Lists!C$4:C$25)</f>
        <v>Wessex Water</v>
      </c>
      <c r="D81" s="11" t="str">
        <f>_xlfn.XLOOKUP($B81,FD_Lists!$B$4:$B$25,FD_Lists!D$4:D$25)</f>
        <v>England</v>
      </c>
      <c r="E81" s="11" t="str">
        <f>_xlfn.XLOOKUP($B81,FD_Lists!$B$4:$B$25,FD_Lists!E$4:E$25)</f>
        <v>Company</v>
      </c>
      <c r="F81" s="11" t="str">
        <f>_xlfn.XLOOKUP($B81,FD_Lists!$B$4:$B$25,FD_Lists!F$4:F$25)</f>
        <v>WaSC</v>
      </c>
      <c r="G81" s="14" t="s">
        <v>109</v>
      </c>
      <c r="H81" s="13" t="s">
        <v>85</v>
      </c>
      <c r="I81" s="13" t="str">
        <f t="shared" si="1"/>
        <v>WSXOUT5_10_B_PR24</v>
      </c>
      <c r="J81" s="13" t="str">
        <f>VLOOKUP(H81, FD_Lists!$D$78:$I$110, 2, FALSE)</f>
        <v>Totex</v>
      </c>
      <c r="K81" s="13" t="str">
        <f>VLOOKUP(H81, FD_Lists!$D$78:$I$110, 3, FALSE)</f>
        <v>Company view (DD)</v>
      </c>
      <c r="L81" s="13" t="s">
        <v>119</v>
      </c>
      <c r="M81" s="14" t="str">
        <f>VLOOKUP($H81, FD_Lists!$D$78:$I$110, 4, FALSE)</f>
        <v>Total number of storm overflows</v>
      </c>
      <c r="N81" s="14" t="str">
        <f>VLOOKUP($H81, FD_Lists!$D$78:$I$110, 5, FALSE)</f>
        <v>Number</v>
      </c>
      <c r="O81" s="14">
        <f>VLOOKUP($H81, FD_Lists!$D$78:$I$110, 6, FALSE)</f>
        <v>0</v>
      </c>
      <c r="P81" s="102"/>
      <c r="Q81" s="102"/>
      <c r="R81" s="102"/>
      <c r="S81" s="102"/>
      <c r="T81" s="102"/>
      <c r="U81" s="102"/>
      <c r="V81" s="102"/>
      <c r="W81" s="102"/>
      <c r="X81" s="102"/>
      <c r="Y81" s="102"/>
      <c r="Z81" s="102"/>
      <c r="AA81" s="102"/>
      <c r="AB81" s="102"/>
      <c r="AC81" s="102"/>
      <c r="AD81" s="102"/>
      <c r="AE81" s="102"/>
      <c r="AF81" s="102"/>
      <c r="AG81" s="102"/>
      <c r="AH81" s="102"/>
      <c r="AL81" s="15" t="str">
        <f t="shared" si="28"/>
        <v/>
      </c>
      <c r="AM81" s="15" t="str">
        <f t="shared" si="29"/>
        <v/>
      </c>
      <c r="AN81" s="15" t="str">
        <f t="shared" si="30"/>
        <v/>
      </c>
      <c r="AO81" s="15" t="str">
        <f t="shared" si="31"/>
        <v/>
      </c>
      <c r="AP81" s="15" t="str">
        <f t="shared" si="32"/>
        <v/>
      </c>
      <c r="AQ81" s="15" t="str">
        <f t="shared" si="33"/>
        <v/>
      </c>
      <c r="AR81" s="15" t="str">
        <f t="shared" si="34"/>
        <v/>
      </c>
      <c r="AS81" s="15" t="str">
        <f t="shared" si="35"/>
        <v/>
      </c>
      <c r="AT81" s="15" t="str">
        <f t="shared" si="36"/>
        <v/>
      </c>
      <c r="AU81" s="15" t="str">
        <f t="shared" si="37"/>
        <v/>
      </c>
      <c r="AV81" s="15" t="str">
        <f t="shared" si="38"/>
        <v/>
      </c>
      <c r="AW81" s="15" t="str">
        <f t="shared" si="39"/>
        <v/>
      </c>
      <c r="AX81" s="15" t="str">
        <f t="shared" si="40"/>
        <v/>
      </c>
      <c r="AY81" s="15" t="str">
        <f t="shared" si="41"/>
        <v/>
      </c>
      <c r="AZ81" s="15" t="str">
        <f t="shared" si="42"/>
        <v/>
      </c>
      <c r="BA81" s="15" t="str">
        <f t="shared" si="43"/>
        <v/>
      </c>
      <c r="BB81" s="15" t="str">
        <f t="shared" si="44"/>
        <v/>
      </c>
      <c r="BC81" s="15" t="str">
        <f t="shared" si="45"/>
        <v/>
      </c>
      <c r="BD81" s="15" t="str">
        <f t="shared" si="46"/>
        <v/>
      </c>
    </row>
    <row r="82" spans="1:56" ht="20.25" customHeight="1" x14ac:dyDescent="0.45">
      <c r="A82" s="9"/>
      <c r="B82" s="11" t="s">
        <v>103</v>
      </c>
      <c r="C82" s="11" t="str">
        <f>_xlfn.XLOOKUP($B82,FD_Lists!$B$4:$B$25,FD_Lists!C$4:C$25)</f>
        <v>Yorkshire Water</v>
      </c>
      <c r="D82" s="11" t="str">
        <f>_xlfn.XLOOKUP($B82,FD_Lists!$B$4:$B$25,FD_Lists!D$4:D$25)</f>
        <v>England</v>
      </c>
      <c r="E82" s="11" t="str">
        <f>_xlfn.XLOOKUP($B82,FD_Lists!$B$4:$B$25,FD_Lists!E$4:E$25)</f>
        <v>Company</v>
      </c>
      <c r="F82" s="11" t="str">
        <f>_xlfn.XLOOKUP($B82,FD_Lists!$B$4:$B$25,FD_Lists!F$4:F$25)</f>
        <v>WaSC</v>
      </c>
      <c r="G82" s="14" t="s">
        <v>109</v>
      </c>
      <c r="H82" s="13" t="s">
        <v>85</v>
      </c>
      <c r="I82" s="13" t="str">
        <f t="shared" si="1"/>
        <v>YKYOUT5_10_B_PR24</v>
      </c>
      <c r="J82" s="13" t="str">
        <f>VLOOKUP(H82, FD_Lists!$D$78:$I$110, 2, FALSE)</f>
        <v>Totex</v>
      </c>
      <c r="K82" s="13" t="str">
        <f>VLOOKUP(H82, FD_Lists!$D$78:$I$110, 3, FALSE)</f>
        <v>Company view (DD)</v>
      </c>
      <c r="L82" s="13" t="s">
        <v>119</v>
      </c>
      <c r="M82" s="14" t="str">
        <f>VLOOKUP($H82, FD_Lists!$D$78:$I$110, 4, FALSE)</f>
        <v>Total number of storm overflows</v>
      </c>
      <c r="N82" s="14" t="str">
        <f>VLOOKUP($H82, FD_Lists!$D$78:$I$110, 5, FALSE)</f>
        <v>Number</v>
      </c>
      <c r="O82" s="14">
        <f>VLOOKUP($H82, FD_Lists!$D$78:$I$110, 6, FALSE)</f>
        <v>0</v>
      </c>
      <c r="P82" s="102"/>
      <c r="Q82" s="102"/>
      <c r="R82" s="102"/>
      <c r="S82" s="102"/>
      <c r="T82" s="102"/>
      <c r="U82" s="102"/>
      <c r="V82" s="102"/>
      <c r="W82" s="102"/>
      <c r="X82" s="102"/>
      <c r="Y82" s="102"/>
      <c r="Z82" s="102"/>
      <c r="AA82" s="102"/>
      <c r="AB82" s="102"/>
      <c r="AC82" s="102"/>
      <c r="AD82" s="102"/>
      <c r="AE82" s="102"/>
      <c r="AF82" s="102"/>
      <c r="AG82" s="102"/>
      <c r="AH82" s="102"/>
      <c r="AL82" s="15" t="str">
        <f t="shared" si="28"/>
        <v/>
      </c>
      <c r="AM82" s="15" t="str">
        <f t="shared" si="29"/>
        <v/>
      </c>
      <c r="AN82" s="15" t="str">
        <f t="shared" si="30"/>
        <v/>
      </c>
      <c r="AO82" s="15" t="str">
        <f t="shared" si="31"/>
        <v/>
      </c>
      <c r="AP82" s="15" t="str">
        <f t="shared" si="32"/>
        <v/>
      </c>
      <c r="AQ82" s="15" t="str">
        <f t="shared" si="33"/>
        <v/>
      </c>
      <c r="AR82" s="15" t="str">
        <f t="shared" si="34"/>
        <v/>
      </c>
      <c r="AS82" s="15" t="str">
        <f t="shared" si="35"/>
        <v/>
      </c>
      <c r="AT82" s="15" t="str">
        <f t="shared" si="36"/>
        <v/>
      </c>
      <c r="AU82" s="15" t="str">
        <f t="shared" si="37"/>
        <v/>
      </c>
      <c r="AV82" s="15" t="str">
        <f t="shared" si="38"/>
        <v/>
      </c>
      <c r="AW82" s="15" t="str">
        <f t="shared" si="39"/>
        <v/>
      </c>
      <c r="AX82" s="15" t="str">
        <f t="shared" si="40"/>
        <v/>
      </c>
      <c r="AY82" s="15" t="str">
        <f t="shared" si="41"/>
        <v/>
      </c>
      <c r="AZ82" s="15" t="str">
        <f t="shared" si="42"/>
        <v/>
      </c>
      <c r="BA82" s="15" t="str">
        <f t="shared" si="43"/>
        <v/>
      </c>
      <c r="BB82" s="15" t="str">
        <f t="shared" si="44"/>
        <v/>
      </c>
      <c r="BC82" s="15" t="str">
        <f t="shared" si="45"/>
        <v/>
      </c>
      <c r="BD82" s="15" t="str">
        <f t="shared" si="46"/>
        <v/>
      </c>
    </row>
    <row r="83" spans="1:56" ht="20.25" customHeight="1" x14ac:dyDescent="0.45">
      <c r="A83" s="9"/>
      <c r="B83" s="11" t="s">
        <v>121</v>
      </c>
      <c r="C83" s="11" t="str">
        <f>_xlfn.XLOOKUP($B83,FD_Lists!$B$4:$B$25,FD_Lists!C$4:C$25)</f>
        <v>Affinity Water</v>
      </c>
      <c r="D83" s="11" t="str">
        <f>_xlfn.XLOOKUP($B83,FD_Lists!$B$4:$B$25,FD_Lists!D$4:D$25)</f>
        <v>England</v>
      </c>
      <c r="E83" s="11" t="str">
        <f>_xlfn.XLOOKUP($B83,FD_Lists!$B$4:$B$25,FD_Lists!E$4:E$25)</f>
        <v>Company</v>
      </c>
      <c r="F83" s="11" t="str">
        <f>_xlfn.XLOOKUP($B83,FD_Lists!$B$4:$B$25,FD_Lists!F$4:F$25)</f>
        <v>WoC</v>
      </c>
      <c r="G83" s="14" t="s">
        <v>109</v>
      </c>
      <c r="H83" s="13" t="s">
        <v>85</v>
      </c>
      <c r="I83" s="13" t="str">
        <f t="shared" si="1"/>
        <v>AFWOUT5_10_B_PR24</v>
      </c>
      <c r="J83" s="13" t="str">
        <f>VLOOKUP(H83, FD_Lists!$D$78:$I$110, 2, FALSE)</f>
        <v>Totex</v>
      </c>
      <c r="K83" s="13" t="str">
        <f>VLOOKUP(H83, FD_Lists!$D$78:$I$110, 3, FALSE)</f>
        <v>Company view (DD)</v>
      </c>
      <c r="L83" s="13" t="s">
        <v>119</v>
      </c>
      <c r="M83" s="14" t="str">
        <f>VLOOKUP($H83, FD_Lists!$D$78:$I$110, 4, FALSE)</f>
        <v>Total number of storm overflows</v>
      </c>
      <c r="N83" s="14" t="str">
        <f>VLOOKUP($H83, FD_Lists!$D$78:$I$110, 5, FALSE)</f>
        <v>Number</v>
      </c>
      <c r="O83" s="14">
        <f>VLOOKUP($H83, FD_Lists!$D$78:$I$110, 6, FALSE)</f>
        <v>0</v>
      </c>
      <c r="P83" s="102"/>
      <c r="Q83" s="102"/>
      <c r="R83" s="102"/>
      <c r="S83" s="102"/>
      <c r="T83" s="102"/>
      <c r="U83" s="102"/>
      <c r="V83" s="102"/>
      <c r="W83" s="102"/>
      <c r="X83" s="102"/>
      <c r="Y83" s="102"/>
      <c r="Z83" s="102"/>
      <c r="AA83" s="102"/>
      <c r="AB83" s="102"/>
      <c r="AC83" s="102"/>
      <c r="AD83" s="102"/>
      <c r="AE83" s="102"/>
      <c r="AF83" s="102"/>
      <c r="AG83" s="102"/>
      <c r="AH83" s="102"/>
      <c r="AL83" s="15" t="str">
        <f t="shared" si="28"/>
        <v/>
      </c>
      <c r="AM83" s="15" t="str">
        <f t="shared" si="29"/>
        <v/>
      </c>
      <c r="AN83" s="15" t="str">
        <f t="shared" si="30"/>
        <v/>
      </c>
      <c r="AO83" s="15" t="str">
        <f t="shared" si="31"/>
        <v/>
      </c>
      <c r="AP83" s="15" t="str">
        <f t="shared" si="32"/>
        <v/>
      </c>
      <c r="AQ83" s="15" t="str">
        <f t="shared" si="33"/>
        <v/>
      </c>
      <c r="AR83" s="15" t="str">
        <f t="shared" si="34"/>
        <v/>
      </c>
      <c r="AS83" s="15" t="str">
        <f t="shared" si="35"/>
        <v/>
      </c>
      <c r="AT83" s="15" t="str">
        <f t="shared" si="36"/>
        <v/>
      </c>
      <c r="AU83" s="15" t="str">
        <f t="shared" si="37"/>
        <v/>
      </c>
      <c r="AV83" s="15" t="str">
        <f t="shared" si="38"/>
        <v/>
      </c>
      <c r="AW83" s="15" t="str">
        <f t="shared" si="39"/>
        <v/>
      </c>
      <c r="AX83" s="15" t="str">
        <f t="shared" si="40"/>
        <v/>
      </c>
      <c r="AY83" s="15" t="str">
        <f t="shared" si="41"/>
        <v/>
      </c>
      <c r="AZ83" s="15" t="str">
        <f t="shared" si="42"/>
        <v/>
      </c>
      <c r="BA83" s="15" t="str">
        <f t="shared" si="43"/>
        <v/>
      </c>
      <c r="BB83" s="15" t="str">
        <f t="shared" si="44"/>
        <v/>
      </c>
      <c r="BC83" s="15" t="str">
        <f t="shared" si="45"/>
        <v/>
      </c>
      <c r="BD83" s="15" t="str">
        <f t="shared" si="46"/>
        <v/>
      </c>
    </row>
    <row r="84" spans="1:56" ht="20.25" customHeight="1" x14ac:dyDescent="0.45">
      <c r="A84" s="9"/>
      <c r="B84" s="11" t="s">
        <v>122</v>
      </c>
      <c r="C84" s="11" t="str">
        <f>_xlfn.XLOOKUP($B84,FD_Lists!$B$4:$B$25,FD_Lists!C$4:C$25)</f>
        <v>Portsmouth Water</v>
      </c>
      <c r="D84" s="11" t="str">
        <f>_xlfn.XLOOKUP($B84,FD_Lists!$B$4:$B$25,FD_Lists!D$4:D$25)</f>
        <v>England</v>
      </c>
      <c r="E84" s="11" t="str">
        <f>_xlfn.XLOOKUP($B84,FD_Lists!$B$4:$B$25,FD_Lists!E$4:E$25)</f>
        <v>Company</v>
      </c>
      <c r="F84" s="11" t="str">
        <f>_xlfn.XLOOKUP($B84,FD_Lists!$B$4:$B$25,FD_Lists!F$4:F$25)</f>
        <v>WoC</v>
      </c>
      <c r="G84" s="14" t="s">
        <v>109</v>
      </c>
      <c r="H84" s="13" t="s">
        <v>85</v>
      </c>
      <c r="I84" s="13" t="str">
        <f t="shared" si="1"/>
        <v>PRTOUT5_10_B_PR24</v>
      </c>
      <c r="J84" s="13" t="str">
        <f>VLOOKUP(H84, FD_Lists!$D$78:$I$110, 2, FALSE)</f>
        <v>Totex</v>
      </c>
      <c r="K84" s="13" t="str">
        <f>VLOOKUP(H84, FD_Lists!$D$78:$I$110, 3, FALSE)</f>
        <v>Company view (DD)</v>
      </c>
      <c r="L84" s="13" t="s">
        <v>119</v>
      </c>
      <c r="M84" s="14" t="str">
        <f>VLOOKUP($H84, FD_Lists!$D$78:$I$110, 4, FALSE)</f>
        <v>Total number of storm overflows</v>
      </c>
      <c r="N84" s="14" t="str">
        <f>VLOOKUP($H84, FD_Lists!$D$78:$I$110, 5, FALSE)</f>
        <v>Number</v>
      </c>
      <c r="O84" s="14">
        <f>VLOOKUP($H84, FD_Lists!$D$78:$I$110, 6, FALSE)</f>
        <v>0</v>
      </c>
      <c r="P84" s="102"/>
      <c r="Q84" s="102"/>
      <c r="R84" s="102"/>
      <c r="S84" s="102"/>
      <c r="T84" s="102"/>
      <c r="U84" s="102"/>
      <c r="V84" s="102"/>
      <c r="W84" s="102"/>
      <c r="X84" s="102"/>
      <c r="Y84" s="102"/>
      <c r="Z84" s="102"/>
      <c r="AA84" s="102"/>
      <c r="AB84" s="102"/>
      <c r="AC84" s="102"/>
      <c r="AD84" s="102"/>
      <c r="AE84" s="102"/>
      <c r="AF84" s="102"/>
      <c r="AG84" s="102"/>
      <c r="AH84" s="102"/>
      <c r="AL84" s="15" t="str">
        <f t="shared" si="28"/>
        <v/>
      </c>
      <c r="AM84" s="15" t="str">
        <f t="shared" si="29"/>
        <v/>
      </c>
      <c r="AN84" s="15" t="str">
        <f t="shared" si="30"/>
        <v/>
      </c>
      <c r="AO84" s="15" t="str">
        <f t="shared" si="31"/>
        <v/>
      </c>
      <c r="AP84" s="15" t="str">
        <f t="shared" si="32"/>
        <v/>
      </c>
      <c r="AQ84" s="15" t="str">
        <f t="shared" si="33"/>
        <v/>
      </c>
      <c r="AR84" s="15" t="str">
        <f t="shared" si="34"/>
        <v/>
      </c>
      <c r="AS84" s="15" t="str">
        <f t="shared" si="35"/>
        <v/>
      </c>
      <c r="AT84" s="15" t="str">
        <f t="shared" si="36"/>
        <v/>
      </c>
      <c r="AU84" s="15" t="str">
        <f t="shared" si="37"/>
        <v/>
      </c>
      <c r="AV84" s="15" t="str">
        <f t="shared" si="38"/>
        <v/>
      </c>
      <c r="AW84" s="15" t="str">
        <f t="shared" si="39"/>
        <v/>
      </c>
      <c r="AX84" s="15" t="str">
        <f t="shared" si="40"/>
        <v/>
      </c>
      <c r="AY84" s="15" t="str">
        <f t="shared" si="41"/>
        <v/>
      </c>
      <c r="AZ84" s="15" t="str">
        <f t="shared" si="42"/>
        <v/>
      </c>
      <c r="BA84" s="15" t="str">
        <f t="shared" si="43"/>
        <v/>
      </c>
      <c r="BB84" s="15" t="str">
        <f t="shared" si="44"/>
        <v/>
      </c>
      <c r="BC84" s="15" t="str">
        <f t="shared" si="45"/>
        <v/>
      </c>
      <c r="BD84" s="15" t="str">
        <f t="shared" si="46"/>
        <v/>
      </c>
    </row>
    <row r="85" spans="1:56" ht="20.25" customHeight="1" x14ac:dyDescent="0.45">
      <c r="A85" s="9"/>
      <c r="B85" s="11" t="s">
        <v>123</v>
      </c>
      <c r="C85" s="11" t="str">
        <f>_xlfn.XLOOKUP($B85,FD_Lists!$B$4:$B$25,FD_Lists!C$4:C$25)</f>
        <v>South East Water</v>
      </c>
      <c r="D85" s="11" t="str">
        <f>_xlfn.XLOOKUP($B85,FD_Lists!$B$4:$B$25,FD_Lists!D$4:D$25)</f>
        <v>England</v>
      </c>
      <c r="E85" s="11" t="str">
        <f>_xlfn.XLOOKUP($B85,FD_Lists!$B$4:$B$25,FD_Lists!E$4:E$25)</f>
        <v>Company</v>
      </c>
      <c r="F85" s="11" t="str">
        <f>_xlfn.XLOOKUP($B85,FD_Lists!$B$4:$B$25,FD_Lists!F$4:F$25)</f>
        <v>WoC</v>
      </c>
      <c r="G85" s="14" t="s">
        <v>109</v>
      </c>
      <c r="H85" s="13" t="s">
        <v>85</v>
      </c>
      <c r="I85" s="13" t="str">
        <f t="shared" si="1"/>
        <v>SEWOUT5_10_B_PR24</v>
      </c>
      <c r="J85" s="13" t="str">
        <f>VLOOKUP(H85, FD_Lists!$D$78:$I$110, 2, FALSE)</f>
        <v>Totex</v>
      </c>
      <c r="K85" s="13" t="str">
        <f>VLOOKUP(H85, FD_Lists!$D$78:$I$110, 3, FALSE)</f>
        <v>Company view (DD)</v>
      </c>
      <c r="L85" s="13" t="s">
        <v>119</v>
      </c>
      <c r="M85" s="14" t="str">
        <f>VLOOKUP($H85, FD_Lists!$D$78:$I$110, 4, FALSE)</f>
        <v>Total number of storm overflows</v>
      </c>
      <c r="N85" s="14" t="str">
        <f>VLOOKUP($H85, FD_Lists!$D$78:$I$110, 5, FALSE)</f>
        <v>Number</v>
      </c>
      <c r="O85" s="14">
        <f>VLOOKUP($H85, FD_Lists!$D$78:$I$110, 6, FALSE)</f>
        <v>0</v>
      </c>
      <c r="P85" s="102"/>
      <c r="Q85" s="102"/>
      <c r="R85" s="102"/>
      <c r="S85" s="102"/>
      <c r="T85" s="102"/>
      <c r="U85" s="102"/>
      <c r="V85" s="102"/>
      <c r="W85" s="102"/>
      <c r="X85" s="102"/>
      <c r="Y85" s="102"/>
      <c r="Z85" s="102"/>
      <c r="AA85" s="102"/>
      <c r="AB85" s="102"/>
      <c r="AC85" s="102"/>
      <c r="AD85" s="102"/>
      <c r="AE85" s="102"/>
      <c r="AF85" s="102"/>
      <c r="AG85" s="102"/>
      <c r="AH85" s="102"/>
      <c r="AL85" s="15" t="str">
        <f t="shared" si="28"/>
        <v/>
      </c>
      <c r="AM85" s="15" t="str">
        <f t="shared" si="29"/>
        <v/>
      </c>
      <c r="AN85" s="15" t="str">
        <f t="shared" si="30"/>
        <v/>
      </c>
      <c r="AO85" s="15" t="str">
        <f t="shared" si="31"/>
        <v/>
      </c>
      <c r="AP85" s="15" t="str">
        <f t="shared" si="32"/>
        <v/>
      </c>
      <c r="AQ85" s="15" t="str">
        <f t="shared" si="33"/>
        <v/>
      </c>
      <c r="AR85" s="15" t="str">
        <f t="shared" si="34"/>
        <v/>
      </c>
      <c r="AS85" s="15" t="str">
        <f t="shared" si="35"/>
        <v/>
      </c>
      <c r="AT85" s="15" t="str">
        <f t="shared" si="36"/>
        <v/>
      </c>
      <c r="AU85" s="15" t="str">
        <f t="shared" si="37"/>
        <v/>
      </c>
      <c r="AV85" s="15" t="str">
        <f t="shared" si="38"/>
        <v/>
      </c>
      <c r="AW85" s="15" t="str">
        <f t="shared" si="39"/>
        <v/>
      </c>
      <c r="AX85" s="15" t="str">
        <f t="shared" si="40"/>
        <v/>
      </c>
      <c r="AY85" s="15" t="str">
        <f t="shared" si="41"/>
        <v/>
      </c>
      <c r="AZ85" s="15" t="str">
        <f t="shared" si="42"/>
        <v/>
      </c>
      <c r="BA85" s="15" t="str">
        <f t="shared" si="43"/>
        <v/>
      </c>
      <c r="BB85" s="15" t="str">
        <f t="shared" si="44"/>
        <v/>
      </c>
      <c r="BC85" s="15" t="str">
        <f t="shared" si="45"/>
        <v/>
      </c>
      <c r="BD85" s="15" t="str">
        <f t="shared" si="46"/>
        <v/>
      </c>
    </row>
    <row r="86" spans="1:56" ht="20.25" customHeight="1" x14ac:dyDescent="0.45">
      <c r="A86" s="9"/>
      <c r="B86" s="11" t="s">
        <v>124</v>
      </c>
      <c r="C86" s="11" t="str">
        <f>_xlfn.XLOOKUP($B86,FD_Lists!$B$4:$B$25,FD_Lists!C$4:C$25)</f>
        <v>South Staffordshire Water</v>
      </c>
      <c r="D86" s="11" t="str">
        <f>_xlfn.XLOOKUP($B86,FD_Lists!$B$4:$B$25,FD_Lists!D$4:D$25)</f>
        <v>England</v>
      </c>
      <c r="E86" s="11" t="str">
        <f>_xlfn.XLOOKUP($B86,FD_Lists!$B$4:$B$25,FD_Lists!E$4:E$25)</f>
        <v>Company</v>
      </c>
      <c r="F86" s="11" t="str">
        <f>_xlfn.XLOOKUP($B86,FD_Lists!$B$4:$B$25,FD_Lists!F$4:F$25)</f>
        <v>WoC</v>
      </c>
      <c r="G86" s="14" t="s">
        <v>109</v>
      </c>
      <c r="H86" s="13" t="s">
        <v>85</v>
      </c>
      <c r="I86" s="13" t="str">
        <f t="shared" si="1"/>
        <v>SSCOUT5_10_B_PR24</v>
      </c>
      <c r="J86" s="13" t="str">
        <f>VLOOKUP(H86, FD_Lists!$D$78:$I$110, 2, FALSE)</f>
        <v>Totex</v>
      </c>
      <c r="K86" s="13" t="str">
        <f>VLOOKUP(H86, FD_Lists!$D$78:$I$110, 3, FALSE)</f>
        <v>Company view (DD)</v>
      </c>
      <c r="L86" s="13" t="s">
        <v>119</v>
      </c>
      <c r="M86" s="14" t="str">
        <f>VLOOKUP($H86, FD_Lists!$D$78:$I$110, 4, FALSE)</f>
        <v>Total number of storm overflows</v>
      </c>
      <c r="N86" s="14" t="str">
        <f>VLOOKUP($H86, FD_Lists!$D$78:$I$110, 5, FALSE)</f>
        <v>Number</v>
      </c>
      <c r="O86" s="14">
        <f>VLOOKUP($H86, FD_Lists!$D$78:$I$110, 6, FALSE)</f>
        <v>0</v>
      </c>
      <c r="P86" s="102"/>
      <c r="Q86" s="102"/>
      <c r="R86" s="102"/>
      <c r="S86" s="102"/>
      <c r="T86" s="102"/>
      <c r="U86" s="102"/>
      <c r="V86" s="102"/>
      <c r="W86" s="102"/>
      <c r="X86" s="102"/>
      <c r="Y86" s="102"/>
      <c r="Z86" s="102"/>
      <c r="AA86" s="102"/>
      <c r="AB86" s="102"/>
      <c r="AC86" s="102"/>
      <c r="AD86" s="102"/>
      <c r="AE86" s="102"/>
      <c r="AF86" s="102"/>
      <c r="AG86" s="102"/>
      <c r="AH86" s="102"/>
      <c r="AL86" s="15" t="str">
        <f t="shared" si="28"/>
        <v/>
      </c>
      <c r="AM86" s="15" t="str">
        <f t="shared" si="29"/>
        <v/>
      </c>
      <c r="AN86" s="15" t="str">
        <f t="shared" si="30"/>
        <v/>
      </c>
      <c r="AO86" s="15" t="str">
        <f t="shared" si="31"/>
        <v/>
      </c>
      <c r="AP86" s="15" t="str">
        <f t="shared" si="32"/>
        <v/>
      </c>
      <c r="AQ86" s="15" t="str">
        <f t="shared" si="33"/>
        <v/>
      </c>
      <c r="AR86" s="15" t="str">
        <f t="shared" si="34"/>
        <v/>
      </c>
      <c r="AS86" s="15" t="str">
        <f t="shared" si="35"/>
        <v/>
      </c>
      <c r="AT86" s="15" t="str">
        <f t="shared" si="36"/>
        <v/>
      </c>
      <c r="AU86" s="15" t="str">
        <f t="shared" si="37"/>
        <v/>
      </c>
      <c r="AV86" s="15" t="str">
        <f t="shared" si="38"/>
        <v/>
      </c>
      <c r="AW86" s="15" t="str">
        <f t="shared" si="39"/>
        <v/>
      </c>
      <c r="AX86" s="15" t="str">
        <f t="shared" si="40"/>
        <v/>
      </c>
      <c r="AY86" s="15" t="str">
        <f t="shared" si="41"/>
        <v/>
      </c>
      <c r="AZ86" s="15" t="str">
        <f t="shared" si="42"/>
        <v/>
      </c>
      <c r="BA86" s="15" t="str">
        <f t="shared" si="43"/>
        <v/>
      </c>
      <c r="BB86" s="15" t="str">
        <f t="shared" si="44"/>
        <v/>
      </c>
      <c r="BC86" s="15" t="str">
        <f t="shared" si="45"/>
        <v/>
      </c>
      <c r="BD86" s="15" t="str">
        <f t="shared" si="46"/>
        <v/>
      </c>
    </row>
    <row r="87" spans="1:56" ht="20.25" customHeight="1" x14ac:dyDescent="0.45">
      <c r="A87" s="9"/>
      <c r="B87" s="11" t="s">
        <v>125</v>
      </c>
      <c r="C87" s="11" t="str">
        <f>_xlfn.XLOOKUP($B87,FD_Lists!$B$4:$B$25,FD_Lists!C$4:C$25)</f>
        <v>SES Water</v>
      </c>
      <c r="D87" s="11" t="str">
        <f>_xlfn.XLOOKUP($B87,FD_Lists!$B$4:$B$25,FD_Lists!D$4:D$25)</f>
        <v>England</v>
      </c>
      <c r="E87" s="11" t="str">
        <f>_xlfn.XLOOKUP($B87,FD_Lists!$B$4:$B$25,FD_Lists!E$4:E$25)</f>
        <v>Company</v>
      </c>
      <c r="F87" s="11" t="str">
        <f>_xlfn.XLOOKUP($B87,FD_Lists!$B$4:$B$25,FD_Lists!F$4:F$25)</f>
        <v>WoC</v>
      </c>
      <c r="G87" s="14" t="s">
        <v>109</v>
      </c>
      <c r="H87" s="13" t="s">
        <v>85</v>
      </c>
      <c r="I87" s="13" t="str">
        <f t="shared" si="1"/>
        <v>SESOUT5_10_B_PR24</v>
      </c>
      <c r="J87" s="13" t="str">
        <f>VLOOKUP(H87, FD_Lists!$D$78:$I$110, 2, FALSE)</f>
        <v>Totex</v>
      </c>
      <c r="K87" s="13" t="str">
        <f>VLOOKUP(H87, FD_Lists!$D$78:$I$110, 3, FALSE)</f>
        <v>Company view (DD)</v>
      </c>
      <c r="L87" s="13" t="s">
        <v>119</v>
      </c>
      <c r="M87" s="14" t="str">
        <f>VLOOKUP($H87, FD_Lists!$D$78:$I$110, 4, FALSE)</f>
        <v>Total number of storm overflows</v>
      </c>
      <c r="N87" s="14" t="str">
        <f>VLOOKUP($H87, FD_Lists!$D$78:$I$110, 5, FALSE)</f>
        <v>Number</v>
      </c>
      <c r="O87" s="14">
        <f>VLOOKUP($H87, FD_Lists!$D$78:$I$110, 6, FALSE)</f>
        <v>0</v>
      </c>
      <c r="P87" s="102"/>
      <c r="Q87" s="102"/>
      <c r="R87" s="102"/>
      <c r="S87" s="102"/>
      <c r="T87" s="102"/>
      <c r="U87" s="102"/>
      <c r="V87" s="102"/>
      <c r="W87" s="102"/>
      <c r="X87" s="102"/>
      <c r="Y87" s="102"/>
      <c r="Z87" s="102"/>
      <c r="AA87" s="102"/>
      <c r="AB87" s="102"/>
      <c r="AC87" s="102"/>
      <c r="AD87" s="102"/>
      <c r="AE87" s="102"/>
      <c r="AF87" s="102"/>
      <c r="AG87" s="102"/>
      <c r="AH87" s="102"/>
      <c r="AL87" s="15" t="str">
        <f t="shared" si="28"/>
        <v/>
      </c>
      <c r="AM87" s="15" t="str">
        <f t="shared" si="29"/>
        <v/>
      </c>
      <c r="AN87" s="15" t="str">
        <f t="shared" si="30"/>
        <v/>
      </c>
      <c r="AO87" s="15" t="str">
        <f t="shared" si="31"/>
        <v/>
      </c>
      <c r="AP87" s="15" t="str">
        <f t="shared" si="32"/>
        <v/>
      </c>
      <c r="AQ87" s="15" t="str">
        <f t="shared" si="33"/>
        <v/>
      </c>
      <c r="AR87" s="15" t="str">
        <f t="shared" si="34"/>
        <v/>
      </c>
      <c r="AS87" s="15" t="str">
        <f t="shared" si="35"/>
        <v/>
      </c>
      <c r="AT87" s="15" t="str">
        <f t="shared" si="36"/>
        <v/>
      </c>
      <c r="AU87" s="15" t="str">
        <f t="shared" si="37"/>
        <v/>
      </c>
      <c r="AV87" s="15" t="str">
        <f t="shared" si="38"/>
        <v/>
      </c>
      <c r="AW87" s="15" t="str">
        <f t="shared" si="39"/>
        <v/>
      </c>
      <c r="AX87" s="15" t="str">
        <f t="shared" si="40"/>
        <v/>
      </c>
      <c r="AY87" s="15" t="str">
        <f t="shared" si="41"/>
        <v/>
      </c>
      <c r="AZ87" s="15" t="str">
        <f t="shared" si="42"/>
        <v/>
      </c>
      <c r="BA87" s="15" t="str">
        <f t="shared" si="43"/>
        <v/>
      </c>
      <c r="BB87" s="15" t="str">
        <f t="shared" si="44"/>
        <v/>
      </c>
      <c r="BC87" s="15" t="str">
        <f t="shared" si="45"/>
        <v/>
      </c>
      <c r="BD87" s="15" t="str">
        <f t="shared" si="46"/>
        <v/>
      </c>
    </row>
    <row r="88" spans="1:56" x14ac:dyDescent="0.45">
      <c r="A88" s="9"/>
      <c r="B88" s="11" t="s">
        <v>98</v>
      </c>
      <c r="C88" s="11" t="str">
        <f>_xlfn.XLOOKUP($B88,FD_Lists!$B$4:$B$25,FD_Lists!C$4:C$25)</f>
        <v>South West Water</v>
      </c>
      <c r="D88" s="11" t="str">
        <f>_xlfn.XLOOKUP($B88,FD_Lists!$B$4:$B$25,FD_Lists!D$4:D$25)</f>
        <v>England</v>
      </c>
      <c r="E88" s="11" t="str">
        <f>_xlfn.XLOOKUP($B88,FD_Lists!$B$4:$B$25,FD_Lists!E$4:E$25)</f>
        <v>Company</v>
      </c>
      <c r="F88" s="11" t="str">
        <f>_xlfn.XLOOKUP($B88,FD_Lists!$B$4:$B$25,FD_Lists!F$4:F$25)</f>
        <v>WaSC</v>
      </c>
      <c r="G88" s="14" t="s">
        <v>109</v>
      </c>
      <c r="H88" s="13" t="s">
        <v>85</v>
      </c>
      <c r="I88" s="13" t="str">
        <f t="shared" si="1"/>
        <v>SWBOUT5_10_B_PR24</v>
      </c>
      <c r="J88" s="13" t="str">
        <f>VLOOKUP(H88, FD_Lists!$D$78:$I$110, 2, FALSE)</f>
        <v>Totex</v>
      </c>
      <c r="K88" s="13" t="str">
        <f>VLOOKUP(H88, FD_Lists!$D$78:$I$110, 3, FALSE)</f>
        <v>Company view (DD)</v>
      </c>
      <c r="L88" s="13" t="s">
        <v>119</v>
      </c>
      <c r="M88" s="14" t="str">
        <f>VLOOKUP($H88, FD_Lists!$D$78:$I$110, 4, FALSE)</f>
        <v>Total number of storm overflows</v>
      </c>
      <c r="N88" s="14" t="str">
        <f>VLOOKUP($H88, FD_Lists!$D$78:$I$110, 5, FALSE)</f>
        <v>Number</v>
      </c>
      <c r="O88" s="14">
        <f>VLOOKUP($H88, FD_Lists!$D$78:$I$110, 6, FALSE)</f>
        <v>0</v>
      </c>
      <c r="P88" s="102"/>
      <c r="Q88" s="102"/>
      <c r="R88" s="102"/>
      <c r="S88" s="102"/>
      <c r="T88" s="102"/>
      <c r="U88" s="12">
        <v>1342</v>
      </c>
      <c r="V88" s="12">
        <v>1342</v>
      </c>
      <c r="W88" s="12">
        <v>1342</v>
      </c>
      <c r="X88" s="12">
        <v>1342</v>
      </c>
      <c r="Y88" s="12">
        <v>1342</v>
      </c>
      <c r="Z88" s="12">
        <v>1342</v>
      </c>
      <c r="AA88" s="12">
        <v>1342</v>
      </c>
      <c r="AB88" s="12">
        <v>1342</v>
      </c>
      <c r="AC88" s="102">
        <v>1389</v>
      </c>
      <c r="AD88" s="102">
        <v>1389</v>
      </c>
      <c r="AE88" s="102">
        <v>1389</v>
      </c>
      <c r="AF88" s="102">
        <v>1389</v>
      </c>
      <c r="AG88" s="102">
        <v>1389</v>
      </c>
      <c r="AH88" s="102">
        <v>1389</v>
      </c>
      <c r="AL88" s="15" t="str">
        <f t="shared" si="28"/>
        <v/>
      </c>
      <c r="AM88" s="15" t="str">
        <f t="shared" si="29"/>
        <v/>
      </c>
      <c r="AN88" s="15" t="str">
        <f t="shared" si="30"/>
        <v/>
      </c>
      <c r="AO88" s="15" t="str">
        <f t="shared" si="31"/>
        <v/>
      </c>
      <c r="AP88" s="15" t="str">
        <f t="shared" si="32"/>
        <v/>
      </c>
      <c r="AQ88" s="15" t="s">
        <v>135</v>
      </c>
      <c r="AR88" s="15" t="s">
        <v>135</v>
      </c>
      <c r="AS88" s="15" t="s">
        <v>135</v>
      </c>
      <c r="AT88" s="15" t="s">
        <v>136</v>
      </c>
      <c r="AU88" s="15" t="s">
        <v>137</v>
      </c>
      <c r="AV88" s="15" t="s">
        <v>138</v>
      </c>
      <c r="AW88" s="15" t="s">
        <v>135</v>
      </c>
      <c r="AX88" s="15" t="s">
        <v>135</v>
      </c>
      <c r="AY88" s="15" t="s">
        <v>135</v>
      </c>
      <c r="AZ88" s="15" t="s">
        <v>136</v>
      </c>
      <c r="BA88" s="15" t="s">
        <v>137</v>
      </c>
      <c r="BB88" s="15" t="s">
        <v>138</v>
      </c>
      <c r="BC88" s="15" t="s">
        <v>135</v>
      </c>
      <c r="BD88" s="15" t="s">
        <v>135</v>
      </c>
    </row>
    <row r="89" spans="1:56" ht="20.25" customHeight="1" x14ac:dyDescent="0.45">
      <c r="A89" s="9"/>
      <c r="B89" s="11" t="s">
        <v>126</v>
      </c>
      <c r="C89" s="11" t="str">
        <f>_xlfn.XLOOKUP($B89,FD_Lists!$B$4:$B$25,FD_Lists!C$4:C$25)</f>
        <v>Bristol Water</v>
      </c>
      <c r="D89" s="11" t="str">
        <f>_xlfn.XLOOKUP($B89,FD_Lists!$B$4:$B$25,FD_Lists!D$4:D$25)</f>
        <v>England</v>
      </c>
      <c r="E89" s="11" t="str">
        <f>_xlfn.XLOOKUP($B89,FD_Lists!$B$4:$B$25,FD_Lists!E$4:E$25)</f>
        <v>Company</v>
      </c>
      <c r="F89" s="11" t="str">
        <f>_xlfn.XLOOKUP($B89,FD_Lists!$B$4:$B$25,FD_Lists!F$4:F$25)</f>
        <v>WoC</v>
      </c>
      <c r="G89" s="14" t="s">
        <v>109</v>
      </c>
      <c r="H89" s="13" t="s">
        <v>85</v>
      </c>
      <c r="I89" s="13" t="str">
        <f t="shared" si="1"/>
        <v>BRLOUT5_10_B_PR24</v>
      </c>
      <c r="J89" s="13" t="str">
        <f>VLOOKUP(H89, FD_Lists!$D$78:$I$110, 2, FALSE)</f>
        <v>Totex</v>
      </c>
      <c r="K89" s="13" t="str">
        <f>VLOOKUP(H89, FD_Lists!$D$78:$I$110, 3, FALSE)</f>
        <v>Company view (DD)</v>
      </c>
      <c r="L89" s="13" t="s">
        <v>119</v>
      </c>
      <c r="M89" s="14" t="str">
        <f>VLOOKUP($H89, FD_Lists!$D$78:$I$110, 4, FALSE)</f>
        <v>Total number of storm overflows</v>
      </c>
      <c r="N89" s="14" t="str">
        <f>VLOOKUP($H89, FD_Lists!$D$78:$I$110, 5, FALSE)</f>
        <v>Number</v>
      </c>
      <c r="O89" s="14">
        <f>VLOOKUP($H89, FD_Lists!$D$78:$I$110, 6, FALSE)</f>
        <v>0</v>
      </c>
      <c r="P89" s="102"/>
      <c r="Q89" s="102"/>
      <c r="R89" s="102"/>
      <c r="S89" s="102"/>
      <c r="T89" s="102"/>
      <c r="U89" s="102"/>
      <c r="V89" s="102"/>
      <c r="W89" s="102"/>
      <c r="X89" s="102"/>
      <c r="Y89" s="102"/>
      <c r="Z89" s="102"/>
      <c r="AA89" s="102"/>
      <c r="AB89" s="102"/>
      <c r="AC89" s="102"/>
      <c r="AD89" s="102"/>
      <c r="AE89" s="102"/>
      <c r="AF89" s="102"/>
      <c r="AG89" s="102"/>
      <c r="AH89" s="102"/>
      <c r="AL89" s="15" t="str">
        <f t="shared" si="28"/>
        <v/>
      </c>
      <c r="AM89" s="15" t="str">
        <f t="shared" si="29"/>
        <v/>
      </c>
      <c r="AN89" s="15" t="str">
        <f t="shared" si="30"/>
        <v/>
      </c>
      <c r="AO89" s="15" t="str">
        <f t="shared" si="31"/>
        <v/>
      </c>
      <c r="AP89" s="15" t="str">
        <f t="shared" si="32"/>
        <v/>
      </c>
      <c r="AQ89" s="15" t="str">
        <f t="shared" si="33"/>
        <v/>
      </c>
      <c r="AR89" s="15" t="str">
        <f t="shared" si="34"/>
        <v/>
      </c>
      <c r="AS89" s="15" t="str">
        <f t="shared" si="35"/>
        <v/>
      </c>
      <c r="AT89" s="15" t="str">
        <f t="shared" si="36"/>
        <v/>
      </c>
      <c r="AU89" s="15" t="str">
        <f t="shared" si="37"/>
        <v/>
      </c>
      <c r="AV89" s="15" t="str">
        <f t="shared" si="38"/>
        <v/>
      </c>
      <c r="AW89" s="15" t="str">
        <f t="shared" si="39"/>
        <v/>
      </c>
      <c r="AX89" s="15" t="str">
        <f t="shared" si="40"/>
        <v/>
      </c>
      <c r="AY89" s="15" t="str">
        <f t="shared" si="41"/>
        <v/>
      </c>
      <c r="AZ89" s="15" t="str">
        <f t="shared" si="42"/>
        <v/>
      </c>
      <c r="BA89" s="15" t="str">
        <f t="shared" si="43"/>
        <v/>
      </c>
      <c r="BB89" s="15" t="str">
        <f t="shared" si="44"/>
        <v/>
      </c>
      <c r="BC89" s="15" t="str">
        <f t="shared" si="45"/>
        <v/>
      </c>
      <c r="BD89" s="15" t="str">
        <f t="shared" si="46"/>
        <v/>
      </c>
    </row>
    <row r="90" spans="1:56" ht="20.25" customHeight="1" x14ac:dyDescent="0.45">
      <c r="A90" s="9"/>
      <c r="B90" s="10" t="s">
        <v>73</v>
      </c>
      <c r="C90" s="11" t="str">
        <f>_xlfn.XLOOKUP($B90,FD_Lists!$B$4:$B$25,FD_Lists!C$4:C$25)</f>
        <v>Anglian Water</v>
      </c>
      <c r="D90" s="11" t="str">
        <f>_xlfn.XLOOKUP($B90,FD_Lists!$B$4:$B$25,FD_Lists!D$4:D$25)</f>
        <v>England</v>
      </c>
      <c r="E90" s="11" t="str">
        <f>_xlfn.XLOOKUP($B90,FD_Lists!$B$4:$B$25,FD_Lists!E$4:E$25)</f>
        <v>Company</v>
      </c>
      <c r="F90" s="11" t="str">
        <f>_xlfn.XLOOKUP($B90,FD_Lists!$B$4:$B$25,FD_Lists!F$4:F$25)</f>
        <v>WaSC</v>
      </c>
      <c r="G90" s="14" t="s">
        <v>109</v>
      </c>
      <c r="H90" s="13" t="s">
        <v>87</v>
      </c>
      <c r="I90" s="13" t="str">
        <f t="shared" si="1"/>
        <v>ANHOUT5_10_C_PR24</v>
      </c>
      <c r="J90" s="13" t="str">
        <f>VLOOKUP(H90, FD_Lists!$D$78:$I$110, 2, FALSE)</f>
        <v>Totex</v>
      </c>
      <c r="K90" s="13" t="str">
        <f>VLOOKUP(H90, FD_Lists!$D$78:$I$110, 3, FALSE)</f>
        <v>Company view (DD)</v>
      </c>
      <c r="L90" s="13" t="s">
        <v>119</v>
      </c>
      <c r="M90" s="14" t="str">
        <f>VLOOKUP($H90, FD_Lists!$D$78:$I$110, 4, FALSE)</f>
        <v>Average spills per overflow - monitored</v>
      </c>
      <c r="N90" s="14" t="str">
        <f>VLOOKUP($H90, FD_Lists!$D$78:$I$110, 5, FALSE)</f>
        <v>Number</v>
      </c>
      <c r="O90" s="14">
        <f>VLOOKUP($H90, FD_Lists!$D$78:$I$110, 6, FALSE)</f>
        <v>2</v>
      </c>
      <c r="P90" s="14"/>
      <c r="Q90" s="14"/>
      <c r="R90" s="14"/>
      <c r="S90" s="14"/>
      <c r="T90" s="14"/>
      <c r="U90" s="14"/>
      <c r="V90" s="14"/>
      <c r="W90" s="14"/>
      <c r="X90" s="14"/>
      <c r="Y90" s="14"/>
      <c r="Z90" s="14"/>
      <c r="AA90" s="14"/>
      <c r="AB90" s="14"/>
      <c r="AC90" s="14"/>
      <c r="AD90" s="14">
        <v>19.920000000000002</v>
      </c>
      <c r="AE90" s="14">
        <v>19.7</v>
      </c>
      <c r="AF90" s="14">
        <v>19.5</v>
      </c>
      <c r="AG90" s="14">
        <v>18.100000000000001</v>
      </c>
      <c r="AH90" s="14">
        <v>17.399999999999999</v>
      </c>
      <c r="AL90" s="15" t="str">
        <f t="shared" si="28"/>
        <v/>
      </c>
      <c r="AM90" s="15" t="str">
        <f t="shared" si="29"/>
        <v/>
      </c>
      <c r="AN90" s="15" t="str">
        <f t="shared" si="30"/>
        <v/>
      </c>
      <c r="AO90" s="15" t="str">
        <f t="shared" si="31"/>
        <v/>
      </c>
      <c r="AP90" s="15" t="str">
        <f t="shared" si="32"/>
        <v/>
      </c>
      <c r="AQ90" s="15" t="str">
        <f t="shared" si="33"/>
        <v/>
      </c>
      <c r="AR90" s="15" t="str">
        <f t="shared" si="34"/>
        <v/>
      </c>
      <c r="AS90" s="15" t="str">
        <f t="shared" si="35"/>
        <v/>
      </c>
      <c r="AT90" s="15" t="str">
        <f t="shared" si="36"/>
        <v/>
      </c>
      <c r="AU90" s="15" t="str">
        <f t="shared" si="37"/>
        <v/>
      </c>
      <c r="AV90" s="15" t="str">
        <f t="shared" si="38"/>
        <v/>
      </c>
      <c r="AW90" s="15" t="str">
        <f t="shared" si="39"/>
        <v/>
      </c>
      <c r="AX90" s="15" t="str">
        <f>IF(AB90&lt;&gt;"","Ref required","")</f>
        <v/>
      </c>
      <c r="AY90" s="15" t="str">
        <f t="shared" si="41"/>
        <v/>
      </c>
      <c r="AZ90" s="15" t="s">
        <v>128</v>
      </c>
      <c r="BA90" s="15" t="s">
        <v>129</v>
      </c>
      <c r="BB90" s="15" t="s">
        <v>130</v>
      </c>
      <c r="BC90" s="15" t="s">
        <v>131</v>
      </c>
      <c r="BD90" s="15" t="s">
        <v>132</v>
      </c>
    </row>
    <row r="91" spans="1:56" ht="20.25" customHeight="1" x14ac:dyDescent="0.45">
      <c r="A91" s="9"/>
      <c r="B91" s="11" t="s">
        <v>94</v>
      </c>
      <c r="C91" s="11" t="str">
        <f>_xlfn.XLOOKUP($B91,FD_Lists!$B$4:$B$25,FD_Lists!C$4:C$25)</f>
        <v>Dŵr Cymru</v>
      </c>
      <c r="D91" s="11" t="str">
        <f>_xlfn.XLOOKUP($B91,FD_Lists!$B$4:$B$25,FD_Lists!D$4:D$25)</f>
        <v>Wales</v>
      </c>
      <c r="E91" s="11" t="str">
        <f>_xlfn.XLOOKUP($B91,FD_Lists!$B$4:$B$25,FD_Lists!E$4:E$25)</f>
        <v>Company</v>
      </c>
      <c r="F91" s="11" t="str">
        <f>_xlfn.XLOOKUP($B91,FD_Lists!$B$4:$B$25,FD_Lists!F$4:F$25)</f>
        <v>WaSC</v>
      </c>
      <c r="G91" s="14" t="s">
        <v>109</v>
      </c>
      <c r="H91" s="13" t="s">
        <v>87</v>
      </c>
      <c r="I91" s="13" t="str">
        <f t="shared" si="1"/>
        <v>WSHOUT5_10_C_PR24</v>
      </c>
      <c r="J91" s="13" t="str">
        <f>VLOOKUP(H91, FD_Lists!$D$78:$I$110, 2, FALSE)</f>
        <v>Totex</v>
      </c>
      <c r="K91" s="13" t="str">
        <f>VLOOKUP(H91, FD_Lists!$D$78:$I$110, 3, FALSE)</f>
        <v>Company view (DD)</v>
      </c>
      <c r="L91" s="13" t="s">
        <v>119</v>
      </c>
      <c r="M91" s="14" t="str">
        <f>VLOOKUP($H91, FD_Lists!$D$78:$I$110, 4, FALSE)</f>
        <v>Average spills per overflow - monitored</v>
      </c>
      <c r="N91" s="14" t="str">
        <f>VLOOKUP($H91, FD_Lists!$D$78:$I$110, 5, FALSE)</f>
        <v>Number</v>
      </c>
      <c r="O91" s="14">
        <f>VLOOKUP($H91, FD_Lists!$D$78:$I$110, 6, FALSE)</f>
        <v>2</v>
      </c>
      <c r="P91" s="14"/>
      <c r="Q91" s="14"/>
      <c r="R91" s="14"/>
      <c r="S91" s="14"/>
      <c r="T91" s="14"/>
      <c r="U91" s="14"/>
      <c r="V91" s="14"/>
      <c r="W91" s="14"/>
      <c r="X91" s="14"/>
      <c r="Y91" s="14"/>
      <c r="Z91" s="14"/>
      <c r="AA91" s="14"/>
      <c r="AB91" s="14"/>
      <c r="AC91" s="14"/>
      <c r="AD91" s="14"/>
      <c r="AE91" s="14"/>
      <c r="AF91" s="14"/>
      <c r="AG91" s="14"/>
      <c r="AH91" s="14"/>
      <c r="AL91" s="15" t="str">
        <f t="shared" si="28"/>
        <v/>
      </c>
      <c r="AM91" s="15" t="str">
        <f t="shared" si="29"/>
        <v/>
      </c>
      <c r="AN91" s="15" t="str">
        <f t="shared" si="30"/>
        <v/>
      </c>
      <c r="AO91" s="15" t="str">
        <f t="shared" si="31"/>
        <v/>
      </c>
      <c r="AP91" s="15" t="str">
        <f t="shared" si="32"/>
        <v/>
      </c>
      <c r="AQ91" s="15" t="str">
        <f t="shared" si="33"/>
        <v/>
      </c>
      <c r="AR91" s="15" t="str">
        <f t="shared" si="34"/>
        <v/>
      </c>
      <c r="AS91" s="15" t="str">
        <f t="shared" si="35"/>
        <v/>
      </c>
      <c r="AT91" s="15" t="str">
        <f t="shared" si="36"/>
        <v/>
      </c>
      <c r="AU91" s="15" t="str">
        <f t="shared" si="37"/>
        <v/>
      </c>
      <c r="AV91" s="15" t="str">
        <f t="shared" si="38"/>
        <v/>
      </c>
      <c r="AW91" s="15" t="str">
        <f t="shared" si="39"/>
        <v/>
      </c>
      <c r="AX91" s="15" t="str">
        <f t="shared" si="40"/>
        <v/>
      </c>
      <c r="AY91" s="15" t="str">
        <f t="shared" si="41"/>
        <v/>
      </c>
      <c r="AZ91" s="15" t="str">
        <f t="shared" si="42"/>
        <v/>
      </c>
      <c r="BA91" s="15" t="str">
        <f t="shared" si="43"/>
        <v/>
      </c>
      <c r="BB91" s="15" t="str">
        <f t="shared" si="44"/>
        <v/>
      </c>
      <c r="BC91" s="15" t="str">
        <f t="shared" si="45"/>
        <v/>
      </c>
      <c r="BD91" s="15" t="str">
        <f t="shared" si="46"/>
        <v/>
      </c>
    </row>
    <row r="92" spans="1:56" ht="20.25" customHeight="1" x14ac:dyDescent="0.45">
      <c r="A92" s="9"/>
      <c r="B92" s="11" t="s">
        <v>95</v>
      </c>
      <c r="C92" s="11" t="str">
        <f>_xlfn.XLOOKUP($B92,FD_Lists!$B$4:$B$25,FD_Lists!C$4:C$25)</f>
        <v>Hafren Dyfrdwy</v>
      </c>
      <c r="D92" s="11" t="str">
        <f>_xlfn.XLOOKUP($B92,FD_Lists!$B$4:$B$25,FD_Lists!D$4:D$25)</f>
        <v>Wales</v>
      </c>
      <c r="E92" s="11" t="str">
        <f>_xlfn.XLOOKUP($B92,FD_Lists!$B$4:$B$25,FD_Lists!E$4:E$25)</f>
        <v>Company</v>
      </c>
      <c r="F92" s="11" t="str">
        <f>_xlfn.XLOOKUP($B92,FD_Lists!$B$4:$B$25,FD_Lists!F$4:F$25)</f>
        <v>WaSC</v>
      </c>
      <c r="G92" s="14" t="s">
        <v>109</v>
      </c>
      <c r="H92" s="13" t="s">
        <v>87</v>
      </c>
      <c r="I92" s="13" t="str">
        <f t="shared" si="1"/>
        <v>HDDOUT5_10_C_PR24</v>
      </c>
      <c r="J92" s="13" t="str">
        <f>VLOOKUP(H92, FD_Lists!$D$78:$I$110, 2, FALSE)</f>
        <v>Totex</v>
      </c>
      <c r="K92" s="13" t="str">
        <f>VLOOKUP(H92, FD_Lists!$D$78:$I$110, 3, FALSE)</f>
        <v>Company view (DD)</v>
      </c>
      <c r="L92" s="13" t="s">
        <v>119</v>
      </c>
      <c r="M92" s="14" t="str">
        <f>VLOOKUP($H92, FD_Lists!$D$78:$I$110, 4, FALSE)</f>
        <v>Average spills per overflow - monitored</v>
      </c>
      <c r="N92" s="14" t="str">
        <f>VLOOKUP($H92, FD_Lists!$D$78:$I$110, 5, FALSE)</f>
        <v>Number</v>
      </c>
      <c r="O92" s="14">
        <f>VLOOKUP($H92, FD_Lists!$D$78:$I$110, 6, FALSE)</f>
        <v>2</v>
      </c>
      <c r="P92" s="14"/>
      <c r="Q92" s="14"/>
      <c r="R92" s="14"/>
      <c r="S92" s="14"/>
      <c r="T92" s="14"/>
      <c r="U92" s="14"/>
      <c r="V92" s="14"/>
      <c r="W92" s="14"/>
      <c r="X92" s="14"/>
      <c r="Y92" s="14"/>
      <c r="Z92" s="14"/>
      <c r="AA92" s="14"/>
      <c r="AB92" s="14"/>
      <c r="AC92" s="14"/>
      <c r="AD92" s="14"/>
      <c r="AE92" s="14"/>
      <c r="AF92" s="14"/>
      <c r="AG92" s="14"/>
      <c r="AH92" s="14"/>
      <c r="AL92" s="15" t="str">
        <f t="shared" si="28"/>
        <v/>
      </c>
      <c r="AM92" s="15" t="str">
        <f t="shared" si="29"/>
        <v/>
      </c>
      <c r="AN92" s="15" t="str">
        <f t="shared" si="30"/>
        <v/>
      </c>
      <c r="AO92" s="15" t="str">
        <f t="shared" si="31"/>
        <v/>
      </c>
      <c r="AP92" s="15" t="str">
        <f t="shared" si="32"/>
        <v/>
      </c>
      <c r="AQ92" s="15" t="str">
        <f t="shared" si="33"/>
        <v/>
      </c>
      <c r="AR92" s="15" t="str">
        <f t="shared" si="34"/>
        <v/>
      </c>
      <c r="AS92" s="15" t="str">
        <f t="shared" si="35"/>
        <v/>
      </c>
      <c r="AT92" s="15" t="str">
        <f t="shared" si="36"/>
        <v/>
      </c>
      <c r="AU92" s="15" t="str">
        <f t="shared" si="37"/>
        <v/>
      </c>
      <c r="AV92" s="15" t="str">
        <f t="shared" si="38"/>
        <v/>
      </c>
      <c r="AW92" s="15" t="str">
        <f t="shared" si="39"/>
        <v/>
      </c>
      <c r="AX92" s="15" t="str">
        <f t="shared" si="40"/>
        <v/>
      </c>
      <c r="AY92" s="15" t="str">
        <f t="shared" si="41"/>
        <v/>
      </c>
      <c r="AZ92" s="15" t="str">
        <f t="shared" si="42"/>
        <v/>
      </c>
      <c r="BA92" s="15" t="str">
        <f t="shared" si="43"/>
        <v/>
      </c>
      <c r="BB92" s="15" t="str">
        <f t="shared" si="44"/>
        <v/>
      </c>
      <c r="BC92" s="15" t="str">
        <f t="shared" si="45"/>
        <v/>
      </c>
      <c r="BD92" s="15" t="str">
        <f t="shared" si="46"/>
        <v/>
      </c>
    </row>
    <row r="93" spans="1:56" ht="20.25" customHeight="1" x14ac:dyDescent="0.45">
      <c r="A93" s="9"/>
      <c r="B93" s="11" t="s">
        <v>96</v>
      </c>
      <c r="C93" s="11" t="str">
        <f>_xlfn.XLOOKUP($B93,FD_Lists!$B$4:$B$25,FD_Lists!C$4:C$25)</f>
        <v>Northumbrian Water</v>
      </c>
      <c r="D93" s="11" t="str">
        <f>_xlfn.XLOOKUP($B93,FD_Lists!$B$4:$B$25,FD_Lists!D$4:D$25)</f>
        <v>England</v>
      </c>
      <c r="E93" s="11" t="str">
        <f>_xlfn.XLOOKUP($B93,FD_Lists!$B$4:$B$25,FD_Lists!E$4:E$25)</f>
        <v>Company</v>
      </c>
      <c r="F93" s="11" t="str">
        <f>_xlfn.XLOOKUP($B93,FD_Lists!$B$4:$B$25,FD_Lists!F$4:F$25)</f>
        <v>WaSC</v>
      </c>
      <c r="G93" s="14" t="s">
        <v>109</v>
      </c>
      <c r="H93" s="13" t="s">
        <v>87</v>
      </c>
      <c r="I93" s="13" t="str">
        <f t="shared" si="1"/>
        <v>NESOUT5_10_C_PR24</v>
      </c>
      <c r="J93" s="13" t="str">
        <f>VLOOKUP(H93, FD_Lists!$D$78:$I$110, 2, FALSE)</f>
        <v>Totex</v>
      </c>
      <c r="K93" s="13" t="str">
        <f>VLOOKUP(H93, FD_Lists!$D$78:$I$110, 3, FALSE)</f>
        <v>Company view (DD)</v>
      </c>
      <c r="L93" s="13" t="s">
        <v>119</v>
      </c>
      <c r="M93" s="14" t="str">
        <f>VLOOKUP($H93, FD_Lists!$D$78:$I$110, 4, FALSE)</f>
        <v>Average spills per overflow - monitored</v>
      </c>
      <c r="N93" s="14" t="str">
        <f>VLOOKUP($H93, FD_Lists!$D$78:$I$110, 5, FALSE)</f>
        <v>Number</v>
      </c>
      <c r="O93" s="14">
        <f>VLOOKUP($H93, FD_Lists!$D$78:$I$110, 6, FALSE)</f>
        <v>2</v>
      </c>
      <c r="P93" s="14"/>
      <c r="Q93" s="14"/>
      <c r="R93" s="14"/>
      <c r="S93" s="14"/>
      <c r="T93" s="14"/>
      <c r="U93" s="14"/>
      <c r="V93" s="14"/>
      <c r="W93" s="14"/>
      <c r="X93" s="14"/>
      <c r="Y93" s="14"/>
      <c r="Z93" s="14"/>
      <c r="AA93" s="14"/>
      <c r="AB93" s="14"/>
      <c r="AC93" s="14"/>
      <c r="AD93" s="99">
        <v>19.329999999999998</v>
      </c>
      <c r="AE93" s="99">
        <v>18.11</v>
      </c>
      <c r="AF93" s="99">
        <v>16.739999999999998</v>
      </c>
      <c r="AG93" s="99">
        <v>15.36</v>
      </c>
      <c r="AH93" s="99">
        <v>14</v>
      </c>
      <c r="AL93" s="15" t="str">
        <f t="shared" si="28"/>
        <v/>
      </c>
      <c r="AM93" s="15" t="str">
        <f t="shared" si="29"/>
        <v/>
      </c>
      <c r="AN93" s="15" t="str">
        <f t="shared" si="30"/>
        <v/>
      </c>
      <c r="AO93" s="15" t="str">
        <f t="shared" si="31"/>
        <v/>
      </c>
      <c r="AP93" s="15" t="str">
        <f t="shared" si="32"/>
        <v/>
      </c>
      <c r="AQ93" s="15" t="str">
        <f t="shared" si="33"/>
        <v/>
      </c>
      <c r="AR93" s="15" t="str">
        <f t="shared" si="34"/>
        <v/>
      </c>
      <c r="AS93" s="15" t="str">
        <f t="shared" si="35"/>
        <v/>
      </c>
      <c r="AT93" s="15" t="str">
        <f t="shared" si="36"/>
        <v/>
      </c>
      <c r="AU93" s="15" t="str">
        <f t="shared" si="37"/>
        <v/>
      </c>
      <c r="AV93" s="15" t="str">
        <f t="shared" si="38"/>
        <v/>
      </c>
      <c r="AW93" s="15" t="str">
        <f t="shared" si="39"/>
        <v/>
      </c>
      <c r="AX93" s="15" t="str">
        <f t="shared" si="40"/>
        <v/>
      </c>
      <c r="AY93" s="15" t="str">
        <f t="shared" si="41"/>
        <v/>
      </c>
      <c r="AZ93" s="15" t="s">
        <v>133</v>
      </c>
      <c r="BA93" s="15" t="s">
        <v>133</v>
      </c>
      <c r="BB93" s="15" t="s">
        <v>133</v>
      </c>
      <c r="BC93" s="15" t="s">
        <v>133</v>
      </c>
      <c r="BD93" s="15" t="s">
        <v>133</v>
      </c>
    </row>
    <row r="94" spans="1:56" ht="20.25" customHeight="1" x14ac:dyDescent="0.45">
      <c r="A94" s="9"/>
      <c r="B94" s="11" t="s">
        <v>97</v>
      </c>
      <c r="C94" s="11" t="str">
        <f>_xlfn.XLOOKUP($B94,FD_Lists!$B$4:$B$25,FD_Lists!C$4:C$25)</f>
        <v>Severn Trent Water</v>
      </c>
      <c r="D94" s="11" t="str">
        <f>_xlfn.XLOOKUP($B94,FD_Lists!$B$4:$B$25,FD_Lists!D$4:D$25)</f>
        <v>England</v>
      </c>
      <c r="E94" s="11" t="str">
        <f>_xlfn.XLOOKUP($B94,FD_Lists!$B$4:$B$25,FD_Lists!E$4:E$25)</f>
        <v>Company</v>
      </c>
      <c r="F94" s="11" t="str">
        <f>_xlfn.XLOOKUP($B94,FD_Lists!$B$4:$B$25,FD_Lists!F$4:F$25)</f>
        <v>WaSC</v>
      </c>
      <c r="G94" s="14" t="s">
        <v>109</v>
      </c>
      <c r="H94" s="13" t="s">
        <v>87</v>
      </c>
      <c r="I94" s="13" t="str">
        <f t="shared" si="1"/>
        <v>SVEOUT5_10_C_PR24</v>
      </c>
      <c r="J94" s="13" t="str">
        <f>VLOOKUP(H94, FD_Lists!$D$78:$I$110, 2, FALSE)</f>
        <v>Totex</v>
      </c>
      <c r="K94" s="13" t="str">
        <f>VLOOKUP(H94, FD_Lists!$D$78:$I$110, 3, FALSE)</f>
        <v>Company view (DD)</v>
      </c>
      <c r="L94" s="13" t="s">
        <v>119</v>
      </c>
      <c r="M94" s="14" t="str">
        <f>VLOOKUP($H94, FD_Lists!$D$78:$I$110, 4, FALSE)</f>
        <v>Average spills per overflow - monitored</v>
      </c>
      <c r="N94" s="14" t="str">
        <f>VLOOKUP($H94, FD_Lists!$D$78:$I$110, 5, FALSE)</f>
        <v>Number</v>
      </c>
      <c r="O94" s="14">
        <f>VLOOKUP($H94, FD_Lists!$D$78:$I$110, 6, FALSE)</f>
        <v>2</v>
      </c>
      <c r="P94" s="14"/>
      <c r="Q94" s="14"/>
      <c r="R94" s="14"/>
      <c r="S94" s="14"/>
      <c r="T94" s="14"/>
      <c r="U94" s="14"/>
      <c r="V94" s="14"/>
      <c r="W94" s="14"/>
      <c r="X94" s="14"/>
      <c r="Y94" s="14"/>
      <c r="Z94" s="14"/>
      <c r="AA94" s="14"/>
      <c r="AB94" s="14"/>
      <c r="AC94" s="14"/>
      <c r="AD94" s="14"/>
      <c r="AE94" s="14"/>
      <c r="AF94" s="14"/>
      <c r="AG94" s="14"/>
      <c r="AH94" s="14"/>
      <c r="AL94" s="15" t="str">
        <f t="shared" si="28"/>
        <v/>
      </c>
      <c r="AM94" s="15" t="str">
        <f t="shared" si="29"/>
        <v/>
      </c>
      <c r="AN94" s="15" t="str">
        <f t="shared" si="30"/>
        <v/>
      </c>
      <c r="AO94" s="15" t="str">
        <f t="shared" si="31"/>
        <v/>
      </c>
      <c r="AP94" s="15" t="str">
        <f t="shared" si="32"/>
        <v/>
      </c>
      <c r="AQ94" s="15" t="str">
        <f t="shared" si="33"/>
        <v/>
      </c>
      <c r="AR94" s="15" t="str">
        <f t="shared" si="34"/>
        <v/>
      </c>
      <c r="AS94" s="15" t="str">
        <f t="shared" si="35"/>
        <v/>
      </c>
      <c r="AT94" s="15" t="str">
        <f t="shared" si="36"/>
        <v/>
      </c>
      <c r="AU94" s="15" t="str">
        <f t="shared" si="37"/>
        <v/>
      </c>
      <c r="AV94" s="15" t="str">
        <f t="shared" si="38"/>
        <v/>
      </c>
      <c r="AW94" s="15" t="str">
        <f t="shared" si="39"/>
        <v/>
      </c>
      <c r="AX94" s="15" t="str">
        <f t="shared" si="40"/>
        <v/>
      </c>
      <c r="AY94" s="15" t="str">
        <f t="shared" si="41"/>
        <v/>
      </c>
      <c r="AZ94" s="15" t="str">
        <f t="shared" si="42"/>
        <v/>
      </c>
      <c r="BA94" s="15" t="str">
        <f t="shared" si="43"/>
        <v/>
      </c>
      <c r="BB94" s="15" t="str">
        <f t="shared" si="44"/>
        <v/>
      </c>
      <c r="BC94" s="15" t="str">
        <f t="shared" si="45"/>
        <v/>
      </c>
      <c r="BD94" s="15" t="str">
        <f t="shared" si="46"/>
        <v/>
      </c>
    </row>
    <row r="95" spans="1:56" ht="20.25" customHeight="1" x14ac:dyDescent="0.45">
      <c r="A95" s="9"/>
      <c r="B95" s="11" t="s">
        <v>99</v>
      </c>
      <c r="C95" s="11" t="str">
        <f>_xlfn.XLOOKUP($B95,FD_Lists!$B$4:$B$25,FD_Lists!C$4:C$25)</f>
        <v>Southern Water</v>
      </c>
      <c r="D95" s="11" t="str">
        <f>_xlfn.XLOOKUP($B95,FD_Lists!$B$4:$B$25,FD_Lists!D$4:D$25)</f>
        <v>England</v>
      </c>
      <c r="E95" s="11" t="str">
        <f>_xlfn.XLOOKUP($B95,FD_Lists!$B$4:$B$25,FD_Lists!E$4:E$25)</f>
        <v>Company</v>
      </c>
      <c r="F95" s="11" t="str">
        <f>_xlfn.XLOOKUP($B95,FD_Lists!$B$4:$B$25,FD_Lists!F$4:F$25)</f>
        <v>WaSC</v>
      </c>
      <c r="G95" s="14" t="s">
        <v>109</v>
      </c>
      <c r="H95" s="13" t="s">
        <v>87</v>
      </c>
      <c r="I95" s="13" t="str">
        <f t="shared" si="1"/>
        <v>SRNOUT5_10_C_PR24</v>
      </c>
      <c r="J95" s="13" t="str">
        <f>VLOOKUP(H95, FD_Lists!$D$78:$I$110, 2, FALSE)</f>
        <v>Totex</v>
      </c>
      <c r="K95" s="13" t="str">
        <f>VLOOKUP(H95, FD_Lists!$D$78:$I$110, 3, FALSE)</f>
        <v>Company view (DD)</v>
      </c>
      <c r="L95" s="13" t="s">
        <v>119</v>
      </c>
      <c r="M95" s="14" t="str">
        <f>VLOOKUP($H95, FD_Lists!$D$78:$I$110, 4, FALSE)</f>
        <v>Average spills per overflow - monitored</v>
      </c>
      <c r="N95" s="14" t="str">
        <f>VLOOKUP($H95, FD_Lists!$D$78:$I$110, 5, FALSE)</f>
        <v>Number</v>
      </c>
      <c r="O95" s="14">
        <f>VLOOKUP($H95, FD_Lists!$D$78:$I$110, 6, FALSE)</f>
        <v>2</v>
      </c>
      <c r="P95" s="14"/>
      <c r="Q95" s="14"/>
      <c r="R95" s="14"/>
      <c r="S95" s="14"/>
      <c r="T95" s="14"/>
      <c r="U95" s="14"/>
      <c r="V95" s="14"/>
      <c r="W95" s="14"/>
      <c r="X95" s="14"/>
      <c r="Y95" s="14"/>
      <c r="Z95" s="14"/>
      <c r="AA95" s="14"/>
      <c r="AB95" s="14"/>
      <c r="AC95" s="14"/>
      <c r="AD95" s="14"/>
      <c r="AE95" s="14"/>
      <c r="AF95" s="14"/>
      <c r="AG95" s="14"/>
      <c r="AH95" s="14"/>
      <c r="AL95" s="15" t="str">
        <f t="shared" si="28"/>
        <v/>
      </c>
      <c r="AM95" s="15" t="str">
        <f t="shared" si="29"/>
        <v/>
      </c>
      <c r="AN95" s="15" t="str">
        <f t="shared" si="30"/>
        <v/>
      </c>
      <c r="AO95" s="15" t="str">
        <f t="shared" si="31"/>
        <v/>
      </c>
      <c r="AP95" s="15" t="str">
        <f t="shared" si="32"/>
        <v/>
      </c>
      <c r="AQ95" s="15" t="str">
        <f t="shared" si="33"/>
        <v/>
      </c>
      <c r="AR95" s="15" t="str">
        <f t="shared" si="34"/>
        <v/>
      </c>
      <c r="AS95" s="15" t="str">
        <f t="shared" si="35"/>
        <v/>
      </c>
      <c r="AT95" s="15" t="str">
        <f t="shared" si="36"/>
        <v/>
      </c>
      <c r="AU95" s="15" t="str">
        <f t="shared" si="37"/>
        <v/>
      </c>
      <c r="AV95" s="15" t="str">
        <f t="shared" si="38"/>
        <v/>
      </c>
      <c r="AW95" s="15" t="str">
        <f t="shared" si="39"/>
        <v/>
      </c>
      <c r="AX95" s="15" t="str">
        <f t="shared" si="40"/>
        <v/>
      </c>
      <c r="AY95" s="15" t="str">
        <f t="shared" si="41"/>
        <v/>
      </c>
      <c r="AZ95" s="15" t="str">
        <f t="shared" si="42"/>
        <v/>
      </c>
      <c r="BA95" s="15" t="str">
        <f t="shared" si="43"/>
        <v/>
      </c>
      <c r="BB95" s="15" t="str">
        <f t="shared" si="44"/>
        <v/>
      </c>
      <c r="BC95" s="15" t="str">
        <f t="shared" si="45"/>
        <v/>
      </c>
      <c r="BD95" s="15" t="str">
        <f t="shared" si="46"/>
        <v/>
      </c>
    </row>
    <row r="96" spans="1:56" ht="20.25" customHeight="1" x14ac:dyDescent="0.45">
      <c r="A96" s="9"/>
      <c r="B96" s="11" t="s">
        <v>100</v>
      </c>
      <c r="C96" s="11" t="str">
        <f>_xlfn.XLOOKUP($B96,FD_Lists!$B$4:$B$25,FD_Lists!C$4:C$25)</f>
        <v>Thames Water</v>
      </c>
      <c r="D96" s="11" t="str">
        <f>_xlfn.XLOOKUP($B96,FD_Lists!$B$4:$B$25,FD_Lists!D$4:D$25)</f>
        <v>England</v>
      </c>
      <c r="E96" s="11" t="str">
        <f>_xlfn.XLOOKUP($B96,FD_Lists!$B$4:$B$25,FD_Lists!E$4:E$25)</f>
        <v>Company</v>
      </c>
      <c r="F96" s="11" t="str">
        <f>_xlfn.XLOOKUP($B96,FD_Lists!$B$4:$B$25,FD_Lists!F$4:F$25)</f>
        <v>WaSC</v>
      </c>
      <c r="G96" s="14" t="s">
        <v>109</v>
      </c>
      <c r="H96" s="13" t="s">
        <v>87</v>
      </c>
      <c r="I96" s="13" t="str">
        <f t="shared" si="1"/>
        <v>TMSOUT5_10_C_PR24</v>
      </c>
      <c r="J96" s="13" t="str">
        <f>VLOOKUP(H96, FD_Lists!$D$78:$I$110, 2, FALSE)</f>
        <v>Totex</v>
      </c>
      <c r="K96" s="13" t="str">
        <f>VLOOKUP(H96, FD_Lists!$D$78:$I$110, 3, FALSE)</f>
        <v>Company view (DD)</v>
      </c>
      <c r="L96" s="13" t="s">
        <v>119</v>
      </c>
      <c r="M96" s="14" t="str">
        <f>VLOOKUP($H96, FD_Lists!$D$78:$I$110, 4, FALSE)</f>
        <v>Average spills per overflow - monitored</v>
      </c>
      <c r="N96" s="14" t="str">
        <f>VLOOKUP($H96, FD_Lists!$D$78:$I$110, 5, FALSE)</f>
        <v>Number</v>
      </c>
      <c r="O96" s="14">
        <f>VLOOKUP($H96, FD_Lists!$D$78:$I$110, 6, FALSE)</f>
        <v>2</v>
      </c>
      <c r="P96" s="14"/>
      <c r="Q96" s="14"/>
      <c r="R96" s="14"/>
      <c r="S96" s="14"/>
      <c r="T96" s="14"/>
      <c r="U96" s="14"/>
      <c r="V96" s="14"/>
      <c r="W96" s="14"/>
      <c r="X96" s="14"/>
      <c r="Y96" s="14"/>
      <c r="Z96" s="14"/>
      <c r="AA96" s="14"/>
      <c r="AB96" s="14"/>
      <c r="AC96" s="14"/>
      <c r="AD96" s="14">
        <f>F_Inputs_Formatted!AD96-Overrides!AD130</f>
        <v>22.31</v>
      </c>
      <c r="AE96" s="14">
        <f>F_Inputs_Formatted!AE96-Overrides!AE130</f>
        <v>19.27</v>
      </c>
      <c r="AF96" s="14">
        <f>F_Inputs_Formatted!AF96-Overrides!AF130</f>
        <v>17.95</v>
      </c>
      <c r="AG96" s="14">
        <f>F_Inputs_Formatted!AG96-Overrides!AG130</f>
        <v>17.77</v>
      </c>
      <c r="AH96" s="14">
        <f>F_Inputs_Formatted!AH96-Overrides!AH130</f>
        <v>15.07</v>
      </c>
      <c r="AL96" s="15" t="str">
        <f t="shared" si="28"/>
        <v/>
      </c>
      <c r="AM96" s="15" t="str">
        <f t="shared" si="29"/>
        <v/>
      </c>
      <c r="AN96" s="15" t="str">
        <f t="shared" si="30"/>
        <v/>
      </c>
      <c r="AO96" s="15" t="str">
        <f t="shared" si="31"/>
        <v/>
      </c>
      <c r="AP96" s="15" t="str">
        <f t="shared" si="32"/>
        <v/>
      </c>
      <c r="AQ96" s="15" t="str">
        <f t="shared" si="33"/>
        <v/>
      </c>
      <c r="AR96" s="15" t="str">
        <f t="shared" si="34"/>
        <v/>
      </c>
      <c r="AS96" s="15" t="str">
        <f t="shared" si="35"/>
        <v/>
      </c>
      <c r="AT96" s="15" t="str">
        <f t="shared" si="36"/>
        <v/>
      </c>
      <c r="AU96" s="15" t="str">
        <f t="shared" si="37"/>
        <v/>
      </c>
      <c r="AV96" s="15" t="str">
        <f t="shared" si="38"/>
        <v/>
      </c>
      <c r="AW96" s="15" t="str">
        <f t="shared" si="39"/>
        <v/>
      </c>
      <c r="AX96" s="15" t="str">
        <f t="shared" si="40"/>
        <v/>
      </c>
      <c r="AY96" s="15" t="str">
        <f t="shared" si="41"/>
        <v/>
      </c>
      <c r="AZ96" s="15" t="s">
        <v>140</v>
      </c>
      <c r="BA96" s="15" t="s">
        <v>140</v>
      </c>
      <c r="BB96" s="15" t="s">
        <v>140</v>
      </c>
      <c r="BC96" s="15" t="s">
        <v>140</v>
      </c>
      <c r="BD96" s="15" t="s">
        <v>140</v>
      </c>
    </row>
    <row r="97" spans="1:56" x14ac:dyDescent="0.45">
      <c r="A97" s="16" t="s">
        <v>120</v>
      </c>
      <c r="B97" s="11" t="s">
        <v>101</v>
      </c>
      <c r="C97" s="11" t="str">
        <f>_xlfn.XLOOKUP($B97,FD_Lists!$B$4:$B$25,FD_Lists!C$4:C$25)</f>
        <v xml:space="preserve">United Utilities </v>
      </c>
      <c r="D97" s="11" t="str">
        <f>_xlfn.XLOOKUP($B97,FD_Lists!$B$4:$B$25,FD_Lists!D$4:D$25)</f>
        <v>England</v>
      </c>
      <c r="E97" s="11" t="str">
        <f>_xlfn.XLOOKUP($B97,FD_Lists!$B$4:$B$25,FD_Lists!E$4:E$25)</f>
        <v>Company</v>
      </c>
      <c r="F97" s="11" t="str">
        <f>_xlfn.XLOOKUP($B97,FD_Lists!$B$4:$B$25,FD_Lists!F$4:F$25)</f>
        <v>WaSC</v>
      </c>
      <c r="G97" s="14" t="s">
        <v>109</v>
      </c>
      <c r="H97" s="13" t="s">
        <v>87</v>
      </c>
      <c r="I97" s="13" t="str">
        <f t="shared" si="1"/>
        <v>NWTOUT5_10_C_PR24</v>
      </c>
      <c r="J97" s="13" t="str">
        <f>VLOOKUP(H97, FD_Lists!$D$78:$I$110, 2, FALSE)</f>
        <v>Totex</v>
      </c>
      <c r="K97" s="13" t="str">
        <f>VLOOKUP(H97, FD_Lists!$D$78:$I$110, 3, FALSE)</f>
        <v>Company view (DD)</v>
      </c>
      <c r="L97" s="13" t="s">
        <v>119</v>
      </c>
      <c r="M97" s="14" t="str">
        <f>VLOOKUP($H97, FD_Lists!$D$78:$I$110, 4, FALSE)</f>
        <v>Average spills per overflow - monitored</v>
      </c>
      <c r="N97" s="14" t="str">
        <f>VLOOKUP($H97, FD_Lists!$D$78:$I$110, 5, FALSE)</f>
        <v>Number</v>
      </c>
      <c r="O97" s="14">
        <f>VLOOKUP($H97, FD_Lists!$D$78:$I$110, 6, FALSE)</f>
        <v>2</v>
      </c>
      <c r="P97" s="14"/>
      <c r="Q97" s="14"/>
      <c r="R97" s="14"/>
      <c r="S97" s="14"/>
      <c r="T97" s="14"/>
      <c r="U97" s="14"/>
      <c r="V97" s="14"/>
      <c r="W97" s="14"/>
      <c r="X97" s="14"/>
      <c r="Y97" s="14"/>
      <c r="Z97" s="14"/>
      <c r="AA97" s="14"/>
      <c r="AB97" s="14"/>
      <c r="AC97" s="14"/>
      <c r="AD97" s="14"/>
      <c r="AE97" s="14"/>
      <c r="AF97" s="14"/>
      <c r="AG97" s="14"/>
      <c r="AH97" s="14"/>
      <c r="AL97" s="15" t="str">
        <f t="shared" si="28"/>
        <v/>
      </c>
      <c r="AM97" s="15" t="str">
        <f t="shared" si="29"/>
        <v/>
      </c>
      <c r="AN97" s="15" t="str">
        <f t="shared" si="30"/>
        <v/>
      </c>
      <c r="AO97" s="15" t="str">
        <f t="shared" si="31"/>
        <v/>
      </c>
      <c r="AP97" s="15" t="str">
        <f t="shared" si="32"/>
        <v/>
      </c>
      <c r="AQ97" s="15" t="str">
        <f t="shared" si="33"/>
        <v/>
      </c>
      <c r="AR97" s="15" t="str">
        <f t="shared" si="34"/>
        <v/>
      </c>
      <c r="AS97" s="15" t="str">
        <f t="shared" si="35"/>
        <v/>
      </c>
      <c r="AT97" s="15" t="str">
        <f t="shared" si="36"/>
        <v/>
      </c>
      <c r="AU97" s="15" t="str">
        <f t="shared" si="37"/>
        <v/>
      </c>
      <c r="AV97" s="15" t="str">
        <f t="shared" si="38"/>
        <v/>
      </c>
      <c r="AW97" s="15" t="str">
        <f t="shared" si="39"/>
        <v/>
      </c>
      <c r="AX97" s="15" t="str">
        <f t="shared" si="40"/>
        <v/>
      </c>
      <c r="AY97" s="15" t="str">
        <f t="shared" si="41"/>
        <v/>
      </c>
      <c r="AZ97" s="15" t="str">
        <f t="shared" si="42"/>
        <v/>
      </c>
      <c r="BA97" s="15" t="str">
        <f t="shared" si="43"/>
        <v/>
      </c>
      <c r="BB97" s="15" t="str">
        <f t="shared" si="44"/>
        <v/>
      </c>
      <c r="BC97" s="15" t="str">
        <f t="shared" si="45"/>
        <v/>
      </c>
      <c r="BD97" s="15" t="str">
        <f t="shared" si="46"/>
        <v/>
      </c>
    </row>
    <row r="98" spans="1:56" ht="20.25" customHeight="1" x14ac:dyDescent="0.45">
      <c r="A98" s="9"/>
      <c r="B98" s="11" t="s">
        <v>102</v>
      </c>
      <c r="C98" s="11" t="str">
        <f>_xlfn.XLOOKUP($B98,FD_Lists!$B$4:$B$25,FD_Lists!C$4:C$25)</f>
        <v>Wessex Water</v>
      </c>
      <c r="D98" s="11" t="str">
        <f>_xlfn.XLOOKUP($B98,FD_Lists!$B$4:$B$25,FD_Lists!D$4:D$25)</f>
        <v>England</v>
      </c>
      <c r="E98" s="11" t="str">
        <f>_xlfn.XLOOKUP($B98,FD_Lists!$B$4:$B$25,FD_Lists!E$4:E$25)</f>
        <v>Company</v>
      </c>
      <c r="F98" s="11" t="str">
        <f>_xlfn.XLOOKUP($B98,FD_Lists!$B$4:$B$25,FD_Lists!F$4:F$25)</f>
        <v>WaSC</v>
      </c>
      <c r="G98" s="14" t="s">
        <v>109</v>
      </c>
      <c r="H98" s="13" t="s">
        <v>87</v>
      </c>
      <c r="I98" s="13" t="str">
        <f t="shared" si="1"/>
        <v>WSXOUT5_10_C_PR24</v>
      </c>
      <c r="J98" s="13" t="str">
        <f>VLOOKUP(H98, FD_Lists!$D$78:$I$110, 2, FALSE)</f>
        <v>Totex</v>
      </c>
      <c r="K98" s="13" t="str">
        <f>VLOOKUP(H98, FD_Lists!$D$78:$I$110, 3, FALSE)</f>
        <v>Company view (DD)</v>
      </c>
      <c r="L98" s="13" t="s">
        <v>119</v>
      </c>
      <c r="M98" s="14" t="str">
        <f>VLOOKUP($H98, FD_Lists!$D$78:$I$110, 4, FALSE)</f>
        <v>Average spills per overflow - monitored</v>
      </c>
      <c r="N98" s="14" t="str">
        <f>VLOOKUP($H98, FD_Lists!$D$78:$I$110, 5, FALSE)</f>
        <v>Number</v>
      </c>
      <c r="O98" s="14">
        <f>VLOOKUP($H98, FD_Lists!$D$78:$I$110, 6, FALSE)</f>
        <v>2</v>
      </c>
      <c r="P98" s="14"/>
      <c r="Q98" s="14"/>
      <c r="R98" s="14"/>
      <c r="S98" s="14"/>
      <c r="T98" s="14"/>
      <c r="U98" s="14"/>
      <c r="V98" s="14"/>
      <c r="W98" s="14"/>
      <c r="X98" s="14"/>
      <c r="Y98" s="14"/>
      <c r="Z98" s="14"/>
      <c r="AA98" s="14"/>
      <c r="AB98" s="14"/>
      <c r="AC98" s="14"/>
      <c r="AD98" s="14"/>
      <c r="AE98" s="14"/>
      <c r="AF98" s="14"/>
      <c r="AG98" s="14"/>
      <c r="AH98" s="14"/>
      <c r="AL98" s="15" t="str">
        <f t="shared" si="28"/>
        <v/>
      </c>
      <c r="AM98" s="15" t="str">
        <f t="shared" si="29"/>
        <v/>
      </c>
      <c r="AN98" s="15" t="str">
        <f t="shared" si="30"/>
        <v/>
      </c>
      <c r="AO98" s="15" t="str">
        <f t="shared" si="31"/>
        <v/>
      </c>
      <c r="AP98" s="15" t="str">
        <f t="shared" si="32"/>
        <v/>
      </c>
      <c r="AQ98" s="15" t="str">
        <f t="shared" si="33"/>
        <v/>
      </c>
      <c r="AR98" s="15" t="str">
        <f t="shared" si="34"/>
        <v/>
      </c>
      <c r="AS98" s="15" t="str">
        <f t="shared" si="35"/>
        <v/>
      </c>
      <c r="AT98" s="15" t="str">
        <f t="shared" si="36"/>
        <v/>
      </c>
      <c r="AU98" s="15" t="str">
        <f t="shared" si="37"/>
        <v/>
      </c>
      <c r="AV98" s="15" t="str">
        <f t="shared" si="38"/>
        <v/>
      </c>
      <c r="AW98" s="15" t="str">
        <f t="shared" si="39"/>
        <v/>
      </c>
      <c r="AX98" s="15" t="str">
        <f t="shared" si="40"/>
        <v/>
      </c>
      <c r="AY98" s="15" t="str">
        <f t="shared" si="41"/>
        <v/>
      </c>
      <c r="AZ98" s="15" t="str">
        <f t="shared" si="42"/>
        <v/>
      </c>
      <c r="BA98" s="15" t="str">
        <f t="shared" si="43"/>
        <v/>
      </c>
      <c r="BB98" s="15" t="str">
        <f t="shared" si="44"/>
        <v/>
      </c>
      <c r="BC98" s="15" t="str">
        <f t="shared" si="45"/>
        <v/>
      </c>
      <c r="BD98" s="15" t="str">
        <f t="shared" si="46"/>
        <v/>
      </c>
    </row>
    <row r="99" spans="1:56" ht="20.25" customHeight="1" x14ac:dyDescent="0.45">
      <c r="A99" s="9"/>
      <c r="B99" s="11" t="s">
        <v>103</v>
      </c>
      <c r="C99" s="11" t="str">
        <f>_xlfn.XLOOKUP($B99,FD_Lists!$B$4:$B$25,FD_Lists!C$4:C$25)</f>
        <v>Yorkshire Water</v>
      </c>
      <c r="D99" s="11" t="str">
        <f>_xlfn.XLOOKUP($B99,FD_Lists!$B$4:$B$25,FD_Lists!D$4:D$25)</f>
        <v>England</v>
      </c>
      <c r="E99" s="11" t="str">
        <f>_xlfn.XLOOKUP($B99,FD_Lists!$B$4:$B$25,FD_Lists!E$4:E$25)</f>
        <v>Company</v>
      </c>
      <c r="F99" s="11" t="str">
        <f>_xlfn.XLOOKUP($B99,FD_Lists!$B$4:$B$25,FD_Lists!F$4:F$25)</f>
        <v>WaSC</v>
      </c>
      <c r="G99" s="14" t="s">
        <v>109</v>
      </c>
      <c r="H99" s="13" t="s">
        <v>87</v>
      </c>
      <c r="I99" s="13" t="str">
        <f t="shared" si="1"/>
        <v>YKYOUT5_10_C_PR24</v>
      </c>
      <c r="J99" s="13" t="str">
        <f>VLOOKUP(H99, FD_Lists!$D$78:$I$110, 2, FALSE)</f>
        <v>Totex</v>
      </c>
      <c r="K99" s="13" t="str">
        <f>VLOOKUP(H99, FD_Lists!$D$78:$I$110, 3, FALSE)</f>
        <v>Company view (DD)</v>
      </c>
      <c r="L99" s="13" t="s">
        <v>119</v>
      </c>
      <c r="M99" s="14" t="str">
        <f>VLOOKUP($H99, FD_Lists!$D$78:$I$110, 4, FALSE)</f>
        <v>Average spills per overflow - monitored</v>
      </c>
      <c r="N99" s="14" t="str">
        <f>VLOOKUP($H99, FD_Lists!$D$78:$I$110, 5, FALSE)</f>
        <v>Number</v>
      </c>
      <c r="O99" s="14">
        <f>VLOOKUP($H99, FD_Lists!$D$78:$I$110, 6, FALSE)</f>
        <v>2</v>
      </c>
      <c r="P99" s="14"/>
      <c r="Q99" s="14"/>
      <c r="R99" s="14"/>
      <c r="S99" s="14"/>
      <c r="T99" s="14"/>
      <c r="U99" s="14"/>
      <c r="V99" s="14"/>
      <c r="W99" s="14"/>
      <c r="X99" s="14"/>
      <c r="Y99" s="14"/>
      <c r="Z99" s="14"/>
      <c r="AA99" s="14"/>
      <c r="AB99" s="14"/>
      <c r="AC99" s="14"/>
      <c r="AD99" s="14">
        <v>29.75</v>
      </c>
      <c r="AE99" s="14">
        <v>28.24</v>
      </c>
      <c r="AF99" s="14">
        <v>27.58</v>
      </c>
      <c r="AG99" s="14">
        <v>25.94</v>
      </c>
      <c r="AH99" s="14">
        <v>19.989999999999998</v>
      </c>
      <c r="AL99" s="15" t="str">
        <f t="shared" si="28"/>
        <v/>
      </c>
      <c r="AM99" s="15" t="str">
        <f t="shared" si="29"/>
        <v/>
      </c>
      <c r="AN99" s="15" t="str">
        <f t="shared" si="30"/>
        <v/>
      </c>
      <c r="AO99" s="15" t="str">
        <f t="shared" si="31"/>
        <v/>
      </c>
      <c r="AP99" s="15" t="str">
        <f t="shared" si="32"/>
        <v/>
      </c>
      <c r="AQ99" s="15" t="str">
        <f t="shared" si="33"/>
        <v/>
      </c>
      <c r="AR99" s="15" t="str">
        <f t="shared" si="34"/>
        <v/>
      </c>
      <c r="AS99" s="15" t="str">
        <f t="shared" si="35"/>
        <v/>
      </c>
      <c r="AT99" s="15" t="str">
        <f t="shared" si="36"/>
        <v/>
      </c>
      <c r="AU99" s="15" t="str">
        <f t="shared" si="37"/>
        <v/>
      </c>
      <c r="AV99" s="15" t="str">
        <f t="shared" si="38"/>
        <v/>
      </c>
      <c r="AW99" s="15" t="str">
        <f t="shared" si="39"/>
        <v/>
      </c>
      <c r="AX99" s="15" t="str">
        <f t="shared" si="40"/>
        <v/>
      </c>
      <c r="AY99" s="15" t="str">
        <f t="shared" si="41"/>
        <v/>
      </c>
      <c r="AZ99" s="15" t="s">
        <v>134</v>
      </c>
      <c r="BA99" s="15" t="s">
        <v>134</v>
      </c>
      <c r="BB99" s="15" t="s">
        <v>134</v>
      </c>
      <c r="BC99" s="15" t="s">
        <v>134</v>
      </c>
      <c r="BD99" s="15" t="s">
        <v>134</v>
      </c>
    </row>
    <row r="100" spans="1:56" ht="20.25" customHeight="1" x14ac:dyDescent="0.45">
      <c r="A100" s="9"/>
      <c r="B100" s="11" t="s">
        <v>121</v>
      </c>
      <c r="C100" s="11" t="str">
        <f>_xlfn.XLOOKUP($B100,FD_Lists!$B$4:$B$25,FD_Lists!C$4:C$25)</f>
        <v>Affinity Water</v>
      </c>
      <c r="D100" s="11" t="str">
        <f>_xlfn.XLOOKUP($B100,FD_Lists!$B$4:$B$25,FD_Lists!D$4:D$25)</f>
        <v>England</v>
      </c>
      <c r="E100" s="11" t="str">
        <f>_xlfn.XLOOKUP($B100,FD_Lists!$B$4:$B$25,FD_Lists!E$4:E$25)</f>
        <v>Company</v>
      </c>
      <c r="F100" s="11" t="str">
        <f>_xlfn.XLOOKUP($B100,FD_Lists!$B$4:$B$25,FD_Lists!F$4:F$25)</f>
        <v>WoC</v>
      </c>
      <c r="G100" s="14" t="s">
        <v>109</v>
      </c>
      <c r="H100" s="13" t="s">
        <v>87</v>
      </c>
      <c r="I100" s="13" t="str">
        <f t="shared" si="1"/>
        <v>AFWOUT5_10_C_PR24</v>
      </c>
      <c r="J100" s="13" t="str">
        <f>VLOOKUP(H100, FD_Lists!$D$78:$I$110, 2, FALSE)</f>
        <v>Totex</v>
      </c>
      <c r="K100" s="13" t="str">
        <f>VLOOKUP(H100, FD_Lists!$D$78:$I$110, 3, FALSE)</f>
        <v>Company view (DD)</v>
      </c>
      <c r="L100" s="13" t="s">
        <v>119</v>
      </c>
      <c r="M100" s="14" t="str">
        <f>VLOOKUP($H100, FD_Lists!$D$78:$I$110, 4, FALSE)</f>
        <v>Average spills per overflow - monitored</v>
      </c>
      <c r="N100" s="14" t="str">
        <f>VLOOKUP($H100, FD_Lists!$D$78:$I$110, 5, FALSE)</f>
        <v>Number</v>
      </c>
      <c r="O100" s="14">
        <f>VLOOKUP($H100, FD_Lists!$D$78:$I$110, 6, FALSE)</f>
        <v>2</v>
      </c>
      <c r="P100" s="14"/>
      <c r="Q100" s="14"/>
      <c r="R100" s="14"/>
      <c r="S100" s="14"/>
      <c r="T100" s="14"/>
      <c r="U100" s="14"/>
      <c r="V100" s="14"/>
      <c r="W100" s="14"/>
      <c r="X100" s="14"/>
      <c r="Y100" s="14"/>
      <c r="Z100" s="14"/>
      <c r="AA100" s="14"/>
      <c r="AB100" s="14"/>
      <c r="AC100" s="14"/>
      <c r="AD100" s="14"/>
      <c r="AE100" s="14"/>
      <c r="AF100" s="14"/>
      <c r="AG100" s="14"/>
      <c r="AH100" s="14"/>
      <c r="AL100" s="15" t="str">
        <f t="shared" si="28"/>
        <v/>
      </c>
      <c r="AM100" s="15" t="str">
        <f t="shared" si="29"/>
        <v/>
      </c>
      <c r="AN100" s="15" t="str">
        <f t="shared" si="30"/>
        <v/>
      </c>
      <c r="AO100" s="15" t="str">
        <f t="shared" si="31"/>
        <v/>
      </c>
      <c r="AP100" s="15" t="str">
        <f t="shared" si="32"/>
        <v/>
      </c>
      <c r="AQ100" s="15" t="str">
        <f t="shared" si="33"/>
        <v/>
      </c>
      <c r="AR100" s="15" t="str">
        <f t="shared" si="34"/>
        <v/>
      </c>
      <c r="AS100" s="15" t="str">
        <f t="shared" si="35"/>
        <v/>
      </c>
      <c r="AT100" s="15" t="str">
        <f t="shared" si="36"/>
        <v/>
      </c>
      <c r="AU100" s="15" t="str">
        <f t="shared" si="37"/>
        <v/>
      </c>
      <c r="AV100" s="15" t="str">
        <f t="shared" si="38"/>
        <v/>
      </c>
      <c r="AW100" s="15" t="str">
        <f t="shared" si="39"/>
        <v/>
      </c>
      <c r="AX100" s="15" t="str">
        <f t="shared" si="40"/>
        <v/>
      </c>
      <c r="AY100" s="15" t="str">
        <f t="shared" si="41"/>
        <v/>
      </c>
      <c r="AZ100" s="15" t="str">
        <f t="shared" si="42"/>
        <v/>
      </c>
      <c r="BA100" s="15" t="str">
        <f t="shared" si="43"/>
        <v/>
      </c>
      <c r="BB100" s="15" t="str">
        <f t="shared" si="44"/>
        <v/>
      </c>
      <c r="BC100" s="15" t="str">
        <f t="shared" si="45"/>
        <v/>
      </c>
      <c r="BD100" s="15" t="str">
        <f t="shared" si="46"/>
        <v/>
      </c>
    </row>
    <row r="101" spans="1:56" ht="20.25" customHeight="1" x14ac:dyDescent="0.45">
      <c r="A101" s="9"/>
      <c r="B101" s="11" t="s">
        <v>122</v>
      </c>
      <c r="C101" s="11" t="str">
        <f>_xlfn.XLOOKUP($B101,FD_Lists!$B$4:$B$25,FD_Lists!C$4:C$25)</f>
        <v>Portsmouth Water</v>
      </c>
      <c r="D101" s="11" t="str">
        <f>_xlfn.XLOOKUP($B101,FD_Lists!$B$4:$B$25,FD_Lists!D$4:D$25)</f>
        <v>England</v>
      </c>
      <c r="E101" s="11" t="str">
        <f>_xlfn.XLOOKUP($B101,FD_Lists!$B$4:$B$25,FD_Lists!E$4:E$25)</f>
        <v>Company</v>
      </c>
      <c r="F101" s="11" t="str">
        <f>_xlfn.XLOOKUP($B101,FD_Lists!$B$4:$B$25,FD_Lists!F$4:F$25)</f>
        <v>WoC</v>
      </c>
      <c r="G101" s="14" t="s">
        <v>109</v>
      </c>
      <c r="H101" s="13" t="s">
        <v>87</v>
      </c>
      <c r="I101" s="13" t="str">
        <f t="shared" si="1"/>
        <v>PRTOUT5_10_C_PR24</v>
      </c>
      <c r="J101" s="13" t="str">
        <f>VLOOKUP(H101, FD_Lists!$D$78:$I$110, 2, FALSE)</f>
        <v>Totex</v>
      </c>
      <c r="K101" s="13" t="str">
        <f>VLOOKUP(H101, FD_Lists!$D$78:$I$110, 3, FALSE)</f>
        <v>Company view (DD)</v>
      </c>
      <c r="L101" s="13" t="s">
        <v>119</v>
      </c>
      <c r="M101" s="14" t="str">
        <f>VLOOKUP($H101, FD_Lists!$D$78:$I$110, 4, FALSE)</f>
        <v>Average spills per overflow - monitored</v>
      </c>
      <c r="N101" s="14" t="str">
        <f>VLOOKUP($H101, FD_Lists!$D$78:$I$110, 5, FALSE)</f>
        <v>Number</v>
      </c>
      <c r="O101" s="14">
        <f>VLOOKUP($H101, FD_Lists!$D$78:$I$110, 6, FALSE)</f>
        <v>2</v>
      </c>
      <c r="P101" s="14"/>
      <c r="Q101" s="14"/>
      <c r="R101" s="14"/>
      <c r="S101" s="14"/>
      <c r="T101" s="14"/>
      <c r="U101" s="14"/>
      <c r="V101" s="14"/>
      <c r="W101" s="14"/>
      <c r="X101" s="14"/>
      <c r="Y101" s="14"/>
      <c r="Z101" s="14"/>
      <c r="AA101" s="14"/>
      <c r="AB101" s="14"/>
      <c r="AC101" s="14"/>
      <c r="AD101" s="14"/>
      <c r="AE101" s="14"/>
      <c r="AF101" s="14"/>
      <c r="AG101" s="14"/>
      <c r="AH101" s="14"/>
      <c r="AL101" s="15" t="str">
        <f t="shared" si="28"/>
        <v/>
      </c>
      <c r="AM101" s="15" t="str">
        <f t="shared" si="29"/>
        <v/>
      </c>
      <c r="AN101" s="15" t="str">
        <f t="shared" si="30"/>
        <v/>
      </c>
      <c r="AO101" s="15" t="str">
        <f t="shared" si="31"/>
        <v/>
      </c>
      <c r="AP101" s="15" t="str">
        <f t="shared" si="32"/>
        <v/>
      </c>
      <c r="AQ101" s="15" t="str">
        <f t="shared" si="33"/>
        <v/>
      </c>
      <c r="AR101" s="15" t="str">
        <f t="shared" si="34"/>
        <v/>
      </c>
      <c r="AS101" s="15" t="str">
        <f t="shared" si="35"/>
        <v/>
      </c>
      <c r="AT101" s="15" t="str">
        <f t="shared" si="36"/>
        <v/>
      </c>
      <c r="AU101" s="15" t="str">
        <f t="shared" si="37"/>
        <v/>
      </c>
      <c r="AV101" s="15" t="str">
        <f t="shared" si="38"/>
        <v/>
      </c>
      <c r="AW101" s="15" t="str">
        <f t="shared" si="39"/>
        <v/>
      </c>
      <c r="AX101" s="15" t="str">
        <f t="shared" si="40"/>
        <v/>
      </c>
      <c r="AY101" s="15" t="str">
        <f t="shared" si="41"/>
        <v/>
      </c>
      <c r="AZ101" s="15" t="str">
        <f t="shared" si="42"/>
        <v/>
      </c>
      <c r="BA101" s="15" t="str">
        <f t="shared" si="43"/>
        <v/>
      </c>
      <c r="BB101" s="15" t="str">
        <f t="shared" si="44"/>
        <v/>
      </c>
      <c r="BC101" s="15" t="str">
        <f t="shared" si="45"/>
        <v/>
      </c>
      <c r="BD101" s="15" t="str">
        <f t="shared" si="46"/>
        <v/>
      </c>
    </row>
    <row r="102" spans="1:56" ht="20.25" customHeight="1" x14ac:dyDescent="0.45">
      <c r="A102" s="9"/>
      <c r="B102" s="11" t="s">
        <v>123</v>
      </c>
      <c r="C102" s="11" t="str">
        <f>_xlfn.XLOOKUP($B102,FD_Lists!$B$4:$B$25,FD_Lists!C$4:C$25)</f>
        <v>South East Water</v>
      </c>
      <c r="D102" s="11" t="str">
        <f>_xlfn.XLOOKUP($B102,FD_Lists!$B$4:$B$25,FD_Lists!D$4:D$25)</f>
        <v>England</v>
      </c>
      <c r="E102" s="11" t="str">
        <f>_xlfn.XLOOKUP($B102,FD_Lists!$B$4:$B$25,FD_Lists!E$4:E$25)</f>
        <v>Company</v>
      </c>
      <c r="F102" s="11" t="str">
        <f>_xlfn.XLOOKUP($B102,FD_Lists!$B$4:$B$25,FD_Lists!F$4:F$25)</f>
        <v>WoC</v>
      </c>
      <c r="G102" s="14" t="s">
        <v>109</v>
      </c>
      <c r="H102" s="13" t="s">
        <v>87</v>
      </c>
      <c r="I102" s="13" t="str">
        <f t="shared" si="1"/>
        <v>SEWOUT5_10_C_PR24</v>
      </c>
      <c r="J102" s="13" t="str">
        <f>VLOOKUP(H102, FD_Lists!$D$78:$I$110, 2, FALSE)</f>
        <v>Totex</v>
      </c>
      <c r="K102" s="13" t="str">
        <f>VLOOKUP(H102, FD_Lists!$D$78:$I$110, 3, FALSE)</f>
        <v>Company view (DD)</v>
      </c>
      <c r="L102" s="13" t="s">
        <v>119</v>
      </c>
      <c r="M102" s="14" t="str">
        <f>VLOOKUP($H102, FD_Lists!$D$78:$I$110, 4, FALSE)</f>
        <v>Average spills per overflow - monitored</v>
      </c>
      <c r="N102" s="14" t="str">
        <f>VLOOKUP($H102, FD_Lists!$D$78:$I$110, 5, FALSE)</f>
        <v>Number</v>
      </c>
      <c r="O102" s="14">
        <f>VLOOKUP($H102, FD_Lists!$D$78:$I$110, 6, FALSE)</f>
        <v>2</v>
      </c>
      <c r="P102" s="14"/>
      <c r="Q102" s="14"/>
      <c r="R102" s="14"/>
      <c r="S102" s="14"/>
      <c r="T102" s="14"/>
      <c r="U102" s="14"/>
      <c r="V102" s="14"/>
      <c r="W102" s="14"/>
      <c r="X102" s="14"/>
      <c r="Y102" s="14"/>
      <c r="Z102" s="14"/>
      <c r="AA102" s="14"/>
      <c r="AB102" s="14"/>
      <c r="AC102" s="14"/>
      <c r="AD102" s="14"/>
      <c r="AE102" s="14"/>
      <c r="AF102" s="14"/>
      <c r="AG102" s="14"/>
      <c r="AH102" s="14"/>
      <c r="AL102" s="15" t="str">
        <f t="shared" si="28"/>
        <v/>
      </c>
      <c r="AM102" s="15" t="str">
        <f t="shared" si="29"/>
        <v/>
      </c>
      <c r="AN102" s="15" t="str">
        <f t="shared" si="30"/>
        <v/>
      </c>
      <c r="AO102" s="15" t="str">
        <f t="shared" si="31"/>
        <v/>
      </c>
      <c r="AP102" s="15" t="str">
        <f t="shared" si="32"/>
        <v/>
      </c>
      <c r="AQ102" s="15" t="str">
        <f t="shared" si="33"/>
        <v/>
      </c>
      <c r="AR102" s="15" t="str">
        <f t="shared" si="34"/>
        <v/>
      </c>
      <c r="AS102" s="15" t="str">
        <f t="shared" si="35"/>
        <v/>
      </c>
      <c r="AT102" s="15" t="str">
        <f t="shared" si="36"/>
        <v/>
      </c>
      <c r="AU102" s="15" t="str">
        <f t="shared" si="37"/>
        <v/>
      </c>
      <c r="AV102" s="15" t="str">
        <f t="shared" si="38"/>
        <v/>
      </c>
      <c r="AW102" s="15" t="str">
        <f t="shared" si="39"/>
        <v/>
      </c>
      <c r="AX102" s="15" t="str">
        <f t="shared" si="40"/>
        <v/>
      </c>
      <c r="AY102" s="15" t="str">
        <f t="shared" si="41"/>
        <v/>
      </c>
      <c r="AZ102" s="15" t="str">
        <f t="shared" si="42"/>
        <v/>
      </c>
      <c r="BA102" s="15" t="str">
        <f t="shared" si="43"/>
        <v/>
      </c>
      <c r="BB102" s="15" t="str">
        <f t="shared" si="44"/>
        <v/>
      </c>
      <c r="BC102" s="15" t="str">
        <f t="shared" si="45"/>
        <v/>
      </c>
      <c r="BD102" s="15" t="str">
        <f t="shared" si="46"/>
        <v/>
      </c>
    </row>
    <row r="103" spans="1:56" ht="20.25" customHeight="1" x14ac:dyDescent="0.45">
      <c r="A103" s="9"/>
      <c r="B103" s="11" t="s">
        <v>124</v>
      </c>
      <c r="C103" s="11" t="str">
        <f>_xlfn.XLOOKUP($B103,FD_Lists!$B$4:$B$25,FD_Lists!C$4:C$25)</f>
        <v>South Staffordshire Water</v>
      </c>
      <c r="D103" s="11" t="str">
        <f>_xlfn.XLOOKUP($B103,FD_Lists!$B$4:$B$25,FD_Lists!D$4:D$25)</f>
        <v>England</v>
      </c>
      <c r="E103" s="11" t="str">
        <f>_xlfn.XLOOKUP($B103,FD_Lists!$B$4:$B$25,FD_Lists!E$4:E$25)</f>
        <v>Company</v>
      </c>
      <c r="F103" s="11" t="str">
        <f>_xlfn.XLOOKUP($B103,FD_Lists!$B$4:$B$25,FD_Lists!F$4:F$25)</f>
        <v>WoC</v>
      </c>
      <c r="G103" s="14" t="s">
        <v>109</v>
      </c>
      <c r="H103" s="13" t="s">
        <v>87</v>
      </c>
      <c r="I103" s="13" t="str">
        <f t="shared" si="1"/>
        <v>SSCOUT5_10_C_PR24</v>
      </c>
      <c r="J103" s="13" t="str">
        <f>VLOOKUP(H103, FD_Lists!$D$78:$I$110, 2, FALSE)</f>
        <v>Totex</v>
      </c>
      <c r="K103" s="13" t="str">
        <f>VLOOKUP(H103, FD_Lists!$D$78:$I$110, 3, FALSE)</f>
        <v>Company view (DD)</v>
      </c>
      <c r="L103" s="13" t="s">
        <v>119</v>
      </c>
      <c r="M103" s="14" t="str">
        <f>VLOOKUP($H103, FD_Lists!$D$78:$I$110, 4, FALSE)</f>
        <v>Average spills per overflow - monitored</v>
      </c>
      <c r="N103" s="14" t="str">
        <f>VLOOKUP($H103, FD_Lists!$D$78:$I$110, 5, FALSE)</f>
        <v>Number</v>
      </c>
      <c r="O103" s="14">
        <f>VLOOKUP($H103, FD_Lists!$D$78:$I$110, 6, FALSE)</f>
        <v>2</v>
      </c>
      <c r="P103" s="14"/>
      <c r="Q103" s="14"/>
      <c r="R103" s="14"/>
      <c r="S103" s="14"/>
      <c r="T103" s="14"/>
      <c r="U103" s="14"/>
      <c r="V103" s="14"/>
      <c r="W103" s="14"/>
      <c r="X103" s="14"/>
      <c r="Y103" s="14"/>
      <c r="Z103" s="14"/>
      <c r="AA103" s="14"/>
      <c r="AB103" s="14"/>
      <c r="AC103" s="14"/>
      <c r="AD103" s="14"/>
      <c r="AE103" s="14"/>
      <c r="AF103" s="14"/>
      <c r="AG103" s="14"/>
      <c r="AH103" s="14"/>
      <c r="AL103" s="15" t="str">
        <f t="shared" si="28"/>
        <v/>
      </c>
      <c r="AM103" s="15" t="str">
        <f t="shared" si="29"/>
        <v/>
      </c>
      <c r="AN103" s="15" t="str">
        <f t="shared" si="30"/>
        <v/>
      </c>
      <c r="AO103" s="15" t="str">
        <f t="shared" si="31"/>
        <v/>
      </c>
      <c r="AP103" s="15" t="str">
        <f t="shared" si="32"/>
        <v/>
      </c>
      <c r="AQ103" s="15" t="str">
        <f t="shared" si="33"/>
        <v/>
      </c>
      <c r="AR103" s="15" t="str">
        <f t="shared" si="34"/>
        <v/>
      </c>
      <c r="AS103" s="15" t="str">
        <f t="shared" si="35"/>
        <v/>
      </c>
      <c r="AT103" s="15" t="str">
        <f t="shared" si="36"/>
        <v/>
      </c>
      <c r="AU103" s="15" t="str">
        <f t="shared" si="37"/>
        <v/>
      </c>
      <c r="AV103" s="15" t="str">
        <f t="shared" si="38"/>
        <v/>
      </c>
      <c r="AW103" s="15" t="str">
        <f t="shared" si="39"/>
        <v/>
      </c>
      <c r="AX103" s="15" t="str">
        <f t="shared" si="40"/>
        <v/>
      </c>
      <c r="AY103" s="15" t="str">
        <f t="shared" si="41"/>
        <v/>
      </c>
      <c r="AZ103" s="15" t="str">
        <f t="shared" si="42"/>
        <v/>
      </c>
      <c r="BA103" s="15" t="str">
        <f t="shared" si="43"/>
        <v/>
      </c>
      <c r="BB103" s="15" t="str">
        <f t="shared" si="44"/>
        <v/>
      </c>
      <c r="BC103" s="15" t="str">
        <f t="shared" si="45"/>
        <v/>
      </c>
      <c r="BD103" s="15" t="str">
        <f t="shared" si="46"/>
        <v/>
      </c>
    </row>
    <row r="104" spans="1:56" ht="20.25" customHeight="1" x14ac:dyDescent="0.45">
      <c r="A104" s="9"/>
      <c r="B104" s="11" t="s">
        <v>125</v>
      </c>
      <c r="C104" s="11" t="str">
        <f>_xlfn.XLOOKUP($B104,FD_Lists!$B$4:$B$25,FD_Lists!C$4:C$25)</f>
        <v>SES Water</v>
      </c>
      <c r="D104" s="11" t="str">
        <f>_xlfn.XLOOKUP($B104,FD_Lists!$B$4:$B$25,FD_Lists!D$4:D$25)</f>
        <v>England</v>
      </c>
      <c r="E104" s="11" t="str">
        <f>_xlfn.XLOOKUP($B104,FD_Lists!$B$4:$B$25,FD_Lists!E$4:E$25)</f>
        <v>Company</v>
      </c>
      <c r="F104" s="11" t="str">
        <f>_xlfn.XLOOKUP($B104,FD_Lists!$B$4:$B$25,FD_Lists!F$4:F$25)</f>
        <v>WoC</v>
      </c>
      <c r="G104" s="14" t="s">
        <v>109</v>
      </c>
      <c r="H104" s="13" t="s">
        <v>87</v>
      </c>
      <c r="I104" s="13" t="str">
        <f t="shared" si="1"/>
        <v>SESOUT5_10_C_PR24</v>
      </c>
      <c r="J104" s="13" t="str">
        <f>VLOOKUP(H104, FD_Lists!$D$78:$I$110, 2, FALSE)</f>
        <v>Totex</v>
      </c>
      <c r="K104" s="13" t="str">
        <f>VLOOKUP(H104, FD_Lists!$D$78:$I$110, 3, FALSE)</f>
        <v>Company view (DD)</v>
      </c>
      <c r="L104" s="13" t="s">
        <v>119</v>
      </c>
      <c r="M104" s="14" t="str">
        <f>VLOOKUP($H104, FD_Lists!$D$78:$I$110, 4, FALSE)</f>
        <v>Average spills per overflow - monitored</v>
      </c>
      <c r="N104" s="14" t="str">
        <f>VLOOKUP($H104, FD_Lists!$D$78:$I$110, 5, FALSE)</f>
        <v>Number</v>
      </c>
      <c r="O104" s="14">
        <f>VLOOKUP($H104, FD_Lists!$D$78:$I$110, 6, FALSE)</f>
        <v>2</v>
      </c>
      <c r="P104" s="14"/>
      <c r="Q104" s="14"/>
      <c r="R104" s="14"/>
      <c r="S104" s="14"/>
      <c r="T104" s="14"/>
      <c r="U104" s="14"/>
      <c r="V104" s="14"/>
      <c r="W104" s="14"/>
      <c r="X104" s="14"/>
      <c r="Y104" s="14"/>
      <c r="Z104" s="14"/>
      <c r="AA104" s="14"/>
      <c r="AB104" s="14"/>
      <c r="AC104" s="14"/>
      <c r="AD104" s="14"/>
      <c r="AE104" s="14"/>
      <c r="AF104" s="14"/>
      <c r="AG104" s="14"/>
      <c r="AH104" s="14"/>
      <c r="AL104" s="15" t="str">
        <f t="shared" si="28"/>
        <v/>
      </c>
      <c r="AM104" s="15" t="str">
        <f t="shared" si="29"/>
        <v/>
      </c>
      <c r="AN104" s="15" t="str">
        <f t="shared" si="30"/>
        <v/>
      </c>
      <c r="AO104" s="15" t="str">
        <f t="shared" si="31"/>
        <v/>
      </c>
      <c r="AP104" s="15" t="str">
        <f t="shared" si="32"/>
        <v/>
      </c>
      <c r="AQ104" s="15" t="str">
        <f t="shared" si="33"/>
        <v/>
      </c>
      <c r="AR104" s="15" t="str">
        <f t="shared" si="34"/>
        <v/>
      </c>
      <c r="AS104" s="15" t="str">
        <f t="shared" si="35"/>
        <v/>
      </c>
      <c r="AT104" s="15" t="str">
        <f t="shared" si="36"/>
        <v/>
      </c>
      <c r="AU104" s="15" t="str">
        <f t="shared" si="37"/>
        <v/>
      </c>
      <c r="AV104" s="15" t="str">
        <f t="shared" si="38"/>
        <v/>
      </c>
      <c r="AW104" s="15" t="str">
        <f t="shared" si="39"/>
        <v/>
      </c>
      <c r="AX104" s="15" t="str">
        <f t="shared" si="40"/>
        <v/>
      </c>
      <c r="AY104" s="15" t="str">
        <f t="shared" si="41"/>
        <v/>
      </c>
      <c r="AZ104" s="15" t="str">
        <f t="shared" si="42"/>
        <v/>
      </c>
      <c r="BA104" s="15" t="str">
        <f t="shared" si="43"/>
        <v/>
      </c>
      <c r="BB104" s="15" t="str">
        <f t="shared" si="44"/>
        <v/>
      </c>
      <c r="BC104" s="15" t="str">
        <f t="shared" si="45"/>
        <v/>
      </c>
      <c r="BD104" s="15" t="str">
        <f t="shared" si="46"/>
        <v/>
      </c>
    </row>
    <row r="105" spans="1:56" x14ac:dyDescent="0.45">
      <c r="A105" s="9"/>
      <c r="B105" s="11" t="s">
        <v>98</v>
      </c>
      <c r="C105" s="11" t="str">
        <f>_xlfn.XLOOKUP($B105,FD_Lists!$B$4:$B$25,FD_Lists!C$4:C$25)</f>
        <v>South West Water</v>
      </c>
      <c r="D105" s="11" t="str">
        <f>_xlfn.XLOOKUP($B105,FD_Lists!$B$4:$B$25,FD_Lists!D$4:D$25)</f>
        <v>England</v>
      </c>
      <c r="E105" s="11" t="str">
        <f>_xlfn.XLOOKUP($B105,FD_Lists!$B$4:$B$25,FD_Lists!E$4:E$25)</f>
        <v>Company</v>
      </c>
      <c r="F105" s="11" t="str">
        <f>_xlfn.XLOOKUP($B105,FD_Lists!$B$4:$B$25,FD_Lists!F$4:F$25)</f>
        <v>WaSC</v>
      </c>
      <c r="G105" s="14" t="s">
        <v>109</v>
      </c>
      <c r="H105" s="13" t="s">
        <v>87</v>
      </c>
      <c r="I105" s="13" t="str">
        <f t="shared" si="1"/>
        <v>SWBOUT5_10_C_PR24</v>
      </c>
      <c r="J105" s="13" t="str">
        <f>VLOOKUP(H105, FD_Lists!$D$78:$I$110, 2, FALSE)</f>
        <v>Totex</v>
      </c>
      <c r="K105" s="13" t="str">
        <f>VLOOKUP(H105, FD_Lists!$D$78:$I$110, 3, FALSE)</f>
        <v>Company view (DD)</v>
      </c>
      <c r="L105" s="13" t="s">
        <v>119</v>
      </c>
      <c r="M105" s="14" t="str">
        <f>VLOOKUP($H105, FD_Lists!$D$78:$I$110, 4, FALSE)</f>
        <v>Average spills per overflow - monitored</v>
      </c>
      <c r="N105" s="14" t="str">
        <f>VLOOKUP($H105, FD_Lists!$D$78:$I$110, 5, FALSE)</f>
        <v>Number</v>
      </c>
      <c r="O105" s="14">
        <f>VLOOKUP($H105, FD_Lists!$D$78:$I$110, 6, FALSE)</f>
        <v>2</v>
      </c>
      <c r="P105" s="14"/>
      <c r="Q105" s="14"/>
      <c r="R105" s="14"/>
      <c r="S105" s="14"/>
      <c r="T105" s="14"/>
      <c r="U105" s="14"/>
      <c r="V105" s="14"/>
      <c r="W105" s="14"/>
      <c r="X105" s="14"/>
      <c r="Y105" s="14"/>
      <c r="Z105" s="14"/>
      <c r="AA105" s="14"/>
      <c r="AB105" s="14"/>
      <c r="AC105" s="14"/>
      <c r="AD105" s="14"/>
      <c r="AE105" s="14"/>
      <c r="AF105" s="14"/>
      <c r="AG105" s="14"/>
      <c r="AH105" s="14"/>
      <c r="AL105" s="15" t="str">
        <f t="shared" si="28"/>
        <v/>
      </c>
      <c r="AM105" s="15" t="str">
        <f t="shared" si="29"/>
        <v/>
      </c>
      <c r="AN105" s="15" t="str">
        <f t="shared" si="30"/>
        <v/>
      </c>
      <c r="AO105" s="15" t="str">
        <f t="shared" si="31"/>
        <v/>
      </c>
      <c r="AP105" s="15" t="str">
        <f t="shared" si="32"/>
        <v/>
      </c>
      <c r="AQ105" s="15" t="str">
        <f t="shared" si="33"/>
        <v/>
      </c>
      <c r="AR105" s="15" t="str">
        <f t="shared" si="34"/>
        <v/>
      </c>
      <c r="AS105" s="15" t="str">
        <f t="shared" si="35"/>
        <v/>
      </c>
      <c r="AT105" s="15" t="str">
        <f t="shared" si="36"/>
        <v/>
      </c>
      <c r="AU105" s="15" t="str">
        <f t="shared" si="37"/>
        <v/>
      </c>
      <c r="AV105" s="15" t="str">
        <f t="shared" si="38"/>
        <v/>
      </c>
      <c r="AW105" s="15" t="str">
        <f t="shared" si="39"/>
        <v/>
      </c>
      <c r="AX105" s="15" t="str">
        <f t="shared" si="40"/>
        <v/>
      </c>
      <c r="AY105" s="15" t="str">
        <f t="shared" si="41"/>
        <v/>
      </c>
      <c r="AZ105" s="15" t="str">
        <f>IF(AD105&lt;&gt;"","Ref required","")</f>
        <v/>
      </c>
      <c r="BA105" s="15" t="str">
        <f t="shared" si="43"/>
        <v/>
      </c>
      <c r="BB105" s="15" t="str">
        <f t="shared" si="44"/>
        <v/>
      </c>
      <c r="BC105" s="15" t="str">
        <f t="shared" si="45"/>
        <v/>
      </c>
      <c r="BD105" s="15" t="str">
        <f t="shared" si="46"/>
        <v/>
      </c>
    </row>
    <row r="106" spans="1:56" ht="20.25" customHeight="1" x14ac:dyDescent="0.45">
      <c r="A106" s="9"/>
      <c r="B106" s="11" t="s">
        <v>126</v>
      </c>
      <c r="C106" s="11" t="str">
        <f>_xlfn.XLOOKUP($B106,FD_Lists!$B$4:$B$25,FD_Lists!C$4:C$25)</f>
        <v>Bristol Water</v>
      </c>
      <c r="D106" s="11" t="str">
        <f>_xlfn.XLOOKUP($B106,FD_Lists!$B$4:$B$25,FD_Lists!D$4:D$25)</f>
        <v>England</v>
      </c>
      <c r="E106" s="11" t="str">
        <f>_xlfn.XLOOKUP($B106,FD_Lists!$B$4:$B$25,FD_Lists!E$4:E$25)</f>
        <v>Company</v>
      </c>
      <c r="F106" s="11" t="str">
        <f>_xlfn.XLOOKUP($B106,FD_Lists!$B$4:$B$25,FD_Lists!F$4:F$25)</f>
        <v>WoC</v>
      </c>
      <c r="G106" s="14" t="s">
        <v>109</v>
      </c>
      <c r="H106" s="13" t="s">
        <v>87</v>
      </c>
      <c r="I106" s="13" t="str">
        <f t="shared" si="1"/>
        <v>BRLOUT5_10_C_PR24</v>
      </c>
      <c r="J106" s="13" t="str">
        <f>VLOOKUP(H106, FD_Lists!$D$78:$I$110, 2, FALSE)</f>
        <v>Totex</v>
      </c>
      <c r="K106" s="13" t="str">
        <f>VLOOKUP(H106, FD_Lists!$D$78:$I$110, 3, FALSE)</f>
        <v>Company view (DD)</v>
      </c>
      <c r="L106" s="13" t="s">
        <v>119</v>
      </c>
      <c r="M106" s="14" t="str">
        <f>VLOOKUP($H106, FD_Lists!$D$78:$I$110, 4, FALSE)</f>
        <v>Average spills per overflow - monitored</v>
      </c>
      <c r="N106" s="14" t="str">
        <f>VLOOKUP($H106, FD_Lists!$D$78:$I$110, 5, FALSE)</f>
        <v>Number</v>
      </c>
      <c r="O106" s="14">
        <f>VLOOKUP($H106, FD_Lists!$D$78:$I$110, 6, FALSE)</f>
        <v>2</v>
      </c>
      <c r="P106" s="14"/>
      <c r="Q106" s="14"/>
      <c r="R106" s="14"/>
      <c r="S106" s="14"/>
      <c r="T106" s="14"/>
      <c r="U106" s="14"/>
      <c r="V106" s="14"/>
      <c r="W106" s="14"/>
      <c r="X106" s="14"/>
      <c r="Y106" s="14"/>
      <c r="Z106" s="14"/>
      <c r="AA106" s="14"/>
      <c r="AB106" s="14"/>
      <c r="AC106" s="14"/>
      <c r="AD106" s="14"/>
      <c r="AE106" s="14"/>
      <c r="AF106" s="14"/>
      <c r="AG106" s="14"/>
      <c r="AH106" s="14"/>
      <c r="AL106" s="15" t="str">
        <f t="shared" si="28"/>
        <v/>
      </c>
      <c r="AM106" s="15" t="str">
        <f t="shared" si="29"/>
        <v/>
      </c>
      <c r="AN106" s="15" t="str">
        <f t="shared" si="30"/>
        <v/>
      </c>
      <c r="AO106" s="15" t="str">
        <f t="shared" si="31"/>
        <v/>
      </c>
      <c r="AP106" s="15" t="str">
        <f t="shared" si="32"/>
        <v/>
      </c>
      <c r="AQ106" s="15" t="str">
        <f t="shared" si="33"/>
        <v/>
      </c>
      <c r="AR106" s="15" t="str">
        <f t="shared" si="34"/>
        <v/>
      </c>
      <c r="AS106" s="15" t="str">
        <f t="shared" si="35"/>
        <v/>
      </c>
      <c r="AT106" s="15" t="str">
        <f t="shared" si="36"/>
        <v/>
      </c>
      <c r="AU106" s="15" t="str">
        <f t="shared" si="37"/>
        <v/>
      </c>
      <c r="AV106" s="15" t="str">
        <f t="shared" si="38"/>
        <v/>
      </c>
      <c r="AW106" s="15" t="str">
        <f t="shared" si="39"/>
        <v/>
      </c>
      <c r="AX106" s="15" t="str">
        <f t="shared" si="40"/>
        <v/>
      </c>
      <c r="AY106" s="15" t="str">
        <f t="shared" si="41"/>
        <v/>
      </c>
      <c r="AZ106" s="15" t="str">
        <f t="shared" si="42"/>
        <v/>
      </c>
      <c r="BA106" s="15" t="str">
        <f t="shared" si="43"/>
        <v/>
      </c>
      <c r="BB106" s="15" t="str">
        <f t="shared" si="44"/>
        <v/>
      </c>
      <c r="BC106" s="15" t="str">
        <f t="shared" si="45"/>
        <v/>
      </c>
      <c r="BD106" s="15" t="str">
        <f t="shared" si="46"/>
        <v/>
      </c>
    </row>
    <row r="107" spans="1:56" ht="20.25" customHeight="1" x14ac:dyDescent="0.45">
      <c r="A107" s="9"/>
      <c r="B107" s="10" t="s">
        <v>73</v>
      </c>
      <c r="C107" s="11" t="str">
        <f>_xlfn.XLOOKUP($B107,FD_Lists!$B$4:$B$25,FD_Lists!C$4:C$25)</f>
        <v>Anglian Water</v>
      </c>
      <c r="D107" s="11" t="str">
        <f>_xlfn.XLOOKUP($B107,FD_Lists!$B$4:$B$25,FD_Lists!D$4:D$25)</f>
        <v>England</v>
      </c>
      <c r="E107" s="11" t="str">
        <f>_xlfn.XLOOKUP($B107,FD_Lists!$B$4:$B$25,FD_Lists!E$4:E$25)</f>
        <v>Company</v>
      </c>
      <c r="F107" s="11" t="str">
        <f>_xlfn.XLOOKUP($B107,FD_Lists!$B$4:$B$25,FD_Lists!F$4:F$25)</f>
        <v>WaSC</v>
      </c>
      <c r="G107" s="14" t="s">
        <v>109</v>
      </c>
      <c r="H107" s="13" t="s">
        <v>89</v>
      </c>
      <c r="I107" s="13" t="str">
        <f t="shared" si="1"/>
        <v>ANHOUT5_10_D_PR24</v>
      </c>
      <c r="J107" s="13" t="str">
        <f>VLOOKUP(H107, FD_Lists!$D$78:$I$110, 2, FALSE)</f>
        <v>Totex</v>
      </c>
      <c r="K107" s="13" t="str">
        <f>VLOOKUP(H107, FD_Lists!$D$78:$I$110, 3, FALSE)</f>
        <v>Company view (DD)</v>
      </c>
      <c r="L107" s="13" t="s">
        <v>119</v>
      </c>
      <c r="M107" s="14" t="str">
        <f>VLOOKUP($H107, FD_Lists!$D$78:$I$110, 4, FALSE)</f>
        <v>Uptime</v>
      </c>
      <c r="N107" s="14" t="str">
        <f>VLOOKUP($H107, FD_Lists!$D$78:$I$110, 5, FALSE)</f>
        <v>%</v>
      </c>
      <c r="O107" s="14">
        <f>VLOOKUP($H107, FD_Lists!$D$78:$I$110, 6, FALSE)</f>
        <v>4</v>
      </c>
      <c r="P107" s="12"/>
      <c r="Q107" s="12"/>
      <c r="R107" s="12"/>
      <c r="S107" s="12"/>
      <c r="T107" s="12"/>
      <c r="U107" s="12"/>
      <c r="V107" s="12"/>
      <c r="W107" s="12"/>
      <c r="X107" s="12"/>
      <c r="Y107" s="12"/>
      <c r="Z107" s="12"/>
      <c r="AA107" s="12"/>
      <c r="AB107" s="78">
        <v>0.96860000000000002</v>
      </c>
      <c r="AC107" s="108">
        <v>0.96860000000000002</v>
      </c>
      <c r="AD107" s="102"/>
      <c r="AE107" s="102"/>
      <c r="AF107" s="102"/>
      <c r="AG107" s="102"/>
      <c r="AH107" s="102"/>
      <c r="AL107" s="15" t="str">
        <f t="shared" si="28"/>
        <v/>
      </c>
      <c r="AM107" s="15" t="str">
        <f t="shared" si="29"/>
        <v/>
      </c>
      <c r="AN107" s="15" t="str">
        <f t="shared" si="30"/>
        <v/>
      </c>
      <c r="AO107" s="15" t="str">
        <f t="shared" si="31"/>
        <v/>
      </c>
      <c r="AP107" s="15" t="str">
        <f t="shared" si="32"/>
        <v/>
      </c>
      <c r="AQ107" s="15" t="str">
        <f t="shared" si="33"/>
        <v/>
      </c>
      <c r="AR107" s="15" t="str">
        <f t="shared" si="34"/>
        <v/>
      </c>
      <c r="AS107" s="15" t="str">
        <f t="shared" si="35"/>
        <v/>
      </c>
      <c r="AT107" s="15" t="str">
        <f t="shared" si="36"/>
        <v/>
      </c>
      <c r="AU107" s="15" t="str">
        <f t="shared" si="37"/>
        <v/>
      </c>
      <c r="AV107" s="15" t="str">
        <f t="shared" si="38"/>
        <v/>
      </c>
      <c r="AW107" s="15" t="str">
        <f t="shared" si="39"/>
        <v/>
      </c>
      <c r="AX107" s="15" t="s">
        <v>128</v>
      </c>
      <c r="AY107" s="15" t="s">
        <v>128</v>
      </c>
      <c r="AZ107" s="15" t="str">
        <f t="shared" si="42"/>
        <v/>
      </c>
      <c r="BA107" s="15" t="str">
        <f t="shared" si="43"/>
        <v/>
      </c>
      <c r="BB107" s="15" t="str">
        <f t="shared" si="44"/>
        <v/>
      </c>
      <c r="BC107" s="15" t="str">
        <f t="shared" si="45"/>
        <v/>
      </c>
      <c r="BD107" s="15" t="str">
        <f t="shared" si="46"/>
        <v/>
      </c>
    </row>
    <row r="108" spans="1:56" ht="20.25" customHeight="1" x14ac:dyDescent="0.45">
      <c r="A108" s="9"/>
      <c r="B108" s="11" t="s">
        <v>94</v>
      </c>
      <c r="C108" s="11" t="str">
        <f>_xlfn.XLOOKUP($B108,FD_Lists!$B$4:$B$25,FD_Lists!C$4:C$25)</f>
        <v>Dŵr Cymru</v>
      </c>
      <c r="D108" s="11" t="str">
        <f>_xlfn.XLOOKUP($B108,FD_Lists!$B$4:$B$25,FD_Lists!D$4:D$25)</f>
        <v>Wales</v>
      </c>
      <c r="E108" s="11" t="str">
        <f>_xlfn.XLOOKUP($B108,FD_Lists!$B$4:$B$25,FD_Lists!E$4:E$25)</f>
        <v>Company</v>
      </c>
      <c r="F108" s="11" t="str">
        <f>_xlfn.XLOOKUP($B108,FD_Lists!$B$4:$B$25,FD_Lists!F$4:F$25)</f>
        <v>WaSC</v>
      </c>
      <c r="G108" s="14" t="s">
        <v>109</v>
      </c>
      <c r="H108" s="13" t="s">
        <v>89</v>
      </c>
      <c r="I108" s="13" t="str">
        <f t="shared" si="1"/>
        <v>WSHOUT5_10_D_PR24</v>
      </c>
      <c r="J108" s="13" t="str">
        <f>VLOOKUP(H108, FD_Lists!$D$78:$I$110, 2, FALSE)</f>
        <v>Totex</v>
      </c>
      <c r="K108" s="13" t="str">
        <f>VLOOKUP(H108, FD_Lists!$D$78:$I$110, 3, FALSE)</f>
        <v>Company view (DD)</v>
      </c>
      <c r="L108" s="13" t="s">
        <v>119</v>
      </c>
      <c r="M108" s="14" t="str">
        <f>VLOOKUP($H108, FD_Lists!$D$78:$I$110, 4, FALSE)</f>
        <v>Uptime</v>
      </c>
      <c r="N108" s="14" t="str">
        <f>VLOOKUP($H108, FD_Lists!$D$78:$I$110, 5, FALSE)</f>
        <v>%</v>
      </c>
      <c r="O108" s="14">
        <f>VLOOKUP($H108, FD_Lists!$D$78:$I$110, 6, FALSE)</f>
        <v>4</v>
      </c>
      <c r="P108" s="12"/>
      <c r="Q108" s="12"/>
      <c r="R108" s="12"/>
      <c r="S108" s="12"/>
      <c r="T108" s="12"/>
      <c r="U108" s="12"/>
      <c r="V108" s="12"/>
      <c r="W108" s="12"/>
      <c r="X108" s="12"/>
      <c r="Y108" s="12"/>
      <c r="Z108" s="12"/>
      <c r="AA108" s="12"/>
      <c r="AB108" s="12"/>
      <c r="AC108" s="102"/>
      <c r="AD108" s="102"/>
      <c r="AE108" s="102"/>
      <c r="AF108" s="102"/>
      <c r="AG108" s="102"/>
      <c r="AH108" s="102"/>
      <c r="AL108" s="15" t="str">
        <f t="shared" si="28"/>
        <v/>
      </c>
      <c r="AM108" s="15" t="str">
        <f t="shared" si="29"/>
        <v/>
      </c>
      <c r="AN108" s="15" t="str">
        <f t="shared" si="30"/>
        <v/>
      </c>
      <c r="AO108" s="15" t="str">
        <f t="shared" si="31"/>
        <v/>
      </c>
      <c r="AP108" s="15" t="str">
        <f t="shared" si="32"/>
        <v/>
      </c>
      <c r="AQ108" s="15" t="str">
        <f t="shared" si="33"/>
        <v/>
      </c>
      <c r="AR108" s="15" t="str">
        <f t="shared" si="34"/>
        <v/>
      </c>
      <c r="AS108" s="15" t="str">
        <f t="shared" si="35"/>
        <v/>
      </c>
      <c r="AT108" s="15" t="str">
        <f t="shared" si="36"/>
        <v/>
      </c>
      <c r="AU108" s="15" t="str">
        <f t="shared" si="37"/>
        <v/>
      </c>
      <c r="AV108" s="15" t="str">
        <f t="shared" si="38"/>
        <v/>
      </c>
      <c r="AW108" s="15" t="str">
        <f t="shared" si="39"/>
        <v/>
      </c>
      <c r="AX108" s="15" t="str">
        <f t="shared" si="40"/>
        <v/>
      </c>
      <c r="AY108" s="15" t="str">
        <f t="shared" si="41"/>
        <v/>
      </c>
      <c r="AZ108" s="15" t="str">
        <f t="shared" si="42"/>
        <v/>
      </c>
      <c r="BA108" s="15" t="str">
        <f t="shared" si="43"/>
        <v/>
      </c>
      <c r="BB108" s="15" t="str">
        <f t="shared" si="44"/>
        <v/>
      </c>
      <c r="BC108" s="15" t="str">
        <f t="shared" si="45"/>
        <v/>
      </c>
      <c r="BD108" s="15" t="str">
        <f t="shared" si="46"/>
        <v/>
      </c>
    </row>
    <row r="109" spans="1:56" ht="20.25" customHeight="1" x14ac:dyDescent="0.45">
      <c r="A109" s="9"/>
      <c r="B109" s="11" t="s">
        <v>95</v>
      </c>
      <c r="C109" s="11" t="str">
        <f>_xlfn.XLOOKUP($B109,FD_Lists!$B$4:$B$25,FD_Lists!C$4:C$25)</f>
        <v>Hafren Dyfrdwy</v>
      </c>
      <c r="D109" s="11" t="str">
        <f>_xlfn.XLOOKUP($B109,FD_Lists!$B$4:$B$25,FD_Lists!D$4:D$25)</f>
        <v>Wales</v>
      </c>
      <c r="E109" s="11" t="str">
        <f>_xlfn.XLOOKUP($B109,FD_Lists!$B$4:$B$25,FD_Lists!E$4:E$25)</f>
        <v>Company</v>
      </c>
      <c r="F109" s="11" t="str">
        <f>_xlfn.XLOOKUP($B109,FD_Lists!$B$4:$B$25,FD_Lists!F$4:F$25)</f>
        <v>WaSC</v>
      </c>
      <c r="G109" s="14" t="s">
        <v>109</v>
      </c>
      <c r="H109" s="13" t="s">
        <v>89</v>
      </c>
      <c r="I109" s="13" t="str">
        <f t="shared" si="1"/>
        <v>HDDOUT5_10_D_PR24</v>
      </c>
      <c r="J109" s="13" t="str">
        <f>VLOOKUP(H109, FD_Lists!$D$78:$I$110, 2, FALSE)</f>
        <v>Totex</v>
      </c>
      <c r="K109" s="13" t="str">
        <f>VLOOKUP(H109, FD_Lists!$D$78:$I$110, 3, FALSE)</f>
        <v>Company view (DD)</v>
      </c>
      <c r="L109" s="13" t="s">
        <v>119</v>
      </c>
      <c r="M109" s="14" t="str">
        <f>VLOOKUP($H109, FD_Lists!$D$78:$I$110, 4, FALSE)</f>
        <v>Uptime</v>
      </c>
      <c r="N109" s="14" t="str">
        <f>VLOOKUP($H109, FD_Lists!$D$78:$I$110, 5, FALSE)</f>
        <v>%</v>
      </c>
      <c r="O109" s="14">
        <f>VLOOKUP($H109, FD_Lists!$D$78:$I$110, 6, FALSE)</f>
        <v>4</v>
      </c>
      <c r="P109" s="12"/>
      <c r="Q109" s="12"/>
      <c r="R109" s="12"/>
      <c r="S109" s="12"/>
      <c r="T109" s="12"/>
      <c r="U109" s="12"/>
      <c r="V109" s="12"/>
      <c r="W109" s="12"/>
      <c r="X109" s="12"/>
      <c r="Y109" s="12"/>
      <c r="Z109" s="12"/>
      <c r="AA109" s="12"/>
      <c r="AB109" s="12"/>
      <c r="AC109" s="102"/>
      <c r="AD109" s="102"/>
      <c r="AE109" s="102"/>
      <c r="AF109" s="102"/>
      <c r="AG109" s="102"/>
      <c r="AH109" s="102"/>
      <c r="AL109" s="15" t="str">
        <f t="shared" si="28"/>
        <v/>
      </c>
      <c r="AM109" s="15" t="str">
        <f t="shared" si="29"/>
        <v/>
      </c>
      <c r="AN109" s="15" t="str">
        <f t="shared" si="30"/>
        <v/>
      </c>
      <c r="AO109" s="15" t="str">
        <f t="shared" si="31"/>
        <v/>
      </c>
      <c r="AP109" s="15" t="str">
        <f t="shared" si="32"/>
        <v/>
      </c>
      <c r="AQ109" s="15" t="str">
        <f t="shared" si="33"/>
        <v/>
      </c>
      <c r="AR109" s="15" t="str">
        <f t="shared" si="34"/>
        <v/>
      </c>
      <c r="AS109" s="15" t="str">
        <f t="shared" si="35"/>
        <v/>
      </c>
      <c r="AT109" s="15" t="str">
        <f t="shared" si="36"/>
        <v/>
      </c>
      <c r="AU109" s="15" t="str">
        <f t="shared" si="37"/>
        <v/>
      </c>
      <c r="AV109" s="15" t="str">
        <f t="shared" si="38"/>
        <v/>
      </c>
      <c r="AW109" s="15" t="str">
        <f t="shared" si="39"/>
        <v/>
      </c>
      <c r="AX109" s="15" t="str">
        <f t="shared" si="40"/>
        <v/>
      </c>
      <c r="AY109" s="15" t="str">
        <f t="shared" si="41"/>
        <v/>
      </c>
      <c r="AZ109" s="15" t="str">
        <f t="shared" si="42"/>
        <v/>
      </c>
      <c r="BA109" s="15" t="str">
        <f t="shared" si="43"/>
        <v/>
      </c>
      <c r="BB109" s="15" t="str">
        <f t="shared" si="44"/>
        <v/>
      </c>
      <c r="BC109" s="15" t="str">
        <f t="shared" si="45"/>
        <v/>
      </c>
      <c r="BD109" s="15" t="str">
        <f t="shared" si="46"/>
        <v/>
      </c>
    </row>
    <row r="110" spans="1:56" ht="20.25" customHeight="1" x14ac:dyDescent="0.45">
      <c r="A110" s="9"/>
      <c r="B110" s="11" t="s">
        <v>96</v>
      </c>
      <c r="C110" s="11" t="str">
        <f>_xlfn.XLOOKUP($B110,FD_Lists!$B$4:$B$25,FD_Lists!C$4:C$25)</f>
        <v>Northumbrian Water</v>
      </c>
      <c r="D110" s="11" t="str">
        <f>_xlfn.XLOOKUP($B110,FD_Lists!$B$4:$B$25,FD_Lists!D$4:D$25)</f>
        <v>England</v>
      </c>
      <c r="E110" s="11" t="str">
        <f>_xlfn.XLOOKUP($B110,FD_Lists!$B$4:$B$25,FD_Lists!E$4:E$25)</f>
        <v>Company</v>
      </c>
      <c r="F110" s="11" t="str">
        <f>_xlfn.XLOOKUP($B110,FD_Lists!$B$4:$B$25,FD_Lists!F$4:F$25)</f>
        <v>WaSC</v>
      </c>
      <c r="G110" s="14" t="s">
        <v>109</v>
      </c>
      <c r="H110" s="13" t="s">
        <v>89</v>
      </c>
      <c r="I110" s="13" t="str">
        <f t="shared" si="1"/>
        <v>NESOUT5_10_D_PR24</v>
      </c>
      <c r="J110" s="13" t="str">
        <f>VLOOKUP(H110, FD_Lists!$D$78:$I$110, 2, FALSE)</f>
        <v>Totex</v>
      </c>
      <c r="K110" s="13" t="str">
        <f>VLOOKUP(H110, FD_Lists!$D$78:$I$110, 3, FALSE)</f>
        <v>Company view (DD)</v>
      </c>
      <c r="L110" s="13" t="s">
        <v>119</v>
      </c>
      <c r="M110" s="14" t="str">
        <f>VLOOKUP($H110, FD_Lists!$D$78:$I$110, 4, FALSE)</f>
        <v>Uptime</v>
      </c>
      <c r="N110" s="14" t="str">
        <f>VLOOKUP($H110, FD_Lists!$D$78:$I$110, 5, FALSE)</f>
        <v>%</v>
      </c>
      <c r="O110" s="14">
        <f>VLOOKUP($H110, FD_Lists!$D$78:$I$110, 6, FALSE)</f>
        <v>4</v>
      </c>
      <c r="P110" s="12"/>
      <c r="Q110" s="12"/>
      <c r="R110" s="12"/>
      <c r="S110" s="12"/>
      <c r="T110" s="12"/>
      <c r="U110" s="12"/>
      <c r="V110" s="12"/>
      <c r="W110" s="12"/>
      <c r="X110" s="12"/>
      <c r="Y110" s="12"/>
      <c r="Z110" s="12"/>
      <c r="AA110" s="12"/>
      <c r="AB110" s="12"/>
      <c r="AC110" s="102"/>
      <c r="AD110" s="102"/>
      <c r="AE110" s="102"/>
      <c r="AF110" s="102"/>
      <c r="AG110" s="102"/>
      <c r="AH110" s="102"/>
      <c r="AL110" s="15" t="str">
        <f t="shared" si="28"/>
        <v/>
      </c>
      <c r="AM110" s="15" t="str">
        <f t="shared" si="29"/>
        <v/>
      </c>
      <c r="AN110" s="15" t="str">
        <f t="shared" si="30"/>
        <v/>
      </c>
      <c r="AO110" s="15" t="str">
        <f t="shared" si="31"/>
        <v/>
      </c>
      <c r="AP110" s="15" t="str">
        <f t="shared" si="32"/>
        <v/>
      </c>
      <c r="AQ110" s="15" t="str">
        <f t="shared" si="33"/>
        <v/>
      </c>
      <c r="AR110" s="15" t="str">
        <f t="shared" si="34"/>
        <v/>
      </c>
      <c r="AS110" s="15" t="str">
        <f t="shared" si="35"/>
        <v/>
      </c>
      <c r="AT110" s="15" t="str">
        <f t="shared" si="36"/>
        <v/>
      </c>
      <c r="AU110" s="15" t="str">
        <f t="shared" si="37"/>
        <v/>
      </c>
      <c r="AV110" s="15" t="str">
        <f t="shared" si="38"/>
        <v/>
      </c>
      <c r="AW110" s="15" t="str">
        <f t="shared" si="39"/>
        <v/>
      </c>
      <c r="AX110" s="15" t="str">
        <f t="shared" si="40"/>
        <v/>
      </c>
      <c r="AY110" s="15" t="str">
        <f t="shared" si="41"/>
        <v/>
      </c>
      <c r="AZ110" s="15" t="str">
        <f t="shared" si="42"/>
        <v/>
      </c>
      <c r="BA110" s="15" t="str">
        <f t="shared" si="43"/>
        <v/>
      </c>
      <c r="BB110" s="15" t="str">
        <f t="shared" si="44"/>
        <v/>
      </c>
      <c r="BC110" s="15" t="str">
        <f t="shared" si="45"/>
        <v/>
      </c>
      <c r="BD110" s="15" t="str">
        <f t="shared" si="46"/>
        <v/>
      </c>
    </row>
    <row r="111" spans="1:56" ht="20.25" customHeight="1" x14ac:dyDescent="0.45">
      <c r="A111" s="9"/>
      <c r="B111" s="11" t="s">
        <v>97</v>
      </c>
      <c r="C111" s="11" t="str">
        <f>_xlfn.XLOOKUP($B111,FD_Lists!$B$4:$B$25,FD_Lists!C$4:C$25)</f>
        <v>Severn Trent Water</v>
      </c>
      <c r="D111" s="11" t="str">
        <f>_xlfn.XLOOKUP($B111,FD_Lists!$B$4:$B$25,FD_Lists!D$4:D$25)</f>
        <v>England</v>
      </c>
      <c r="E111" s="11" t="str">
        <f>_xlfn.XLOOKUP($B111,FD_Lists!$B$4:$B$25,FD_Lists!E$4:E$25)</f>
        <v>Company</v>
      </c>
      <c r="F111" s="11" t="str">
        <f>_xlfn.XLOOKUP($B111,FD_Lists!$B$4:$B$25,FD_Lists!F$4:F$25)</f>
        <v>WaSC</v>
      </c>
      <c r="G111" s="14" t="s">
        <v>109</v>
      </c>
      <c r="H111" s="13" t="s">
        <v>89</v>
      </c>
      <c r="I111" s="13" t="str">
        <f t="shared" si="1"/>
        <v>SVEOUT5_10_D_PR24</v>
      </c>
      <c r="J111" s="13" t="str">
        <f>VLOOKUP(H111, FD_Lists!$D$78:$I$110, 2, FALSE)</f>
        <v>Totex</v>
      </c>
      <c r="K111" s="13" t="str">
        <f>VLOOKUP(H111, FD_Lists!$D$78:$I$110, 3, FALSE)</f>
        <v>Company view (DD)</v>
      </c>
      <c r="L111" s="13" t="s">
        <v>119</v>
      </c>
      <c r="M111" s="14" t="str">
        <f>VLOOKUP($H111, FD_Lists!$D$78:$I$110, 4, FALSE)</f>
        <v>Uptime</v>
      </c>
      <c r="N111" s="14" t="str">
        <f>VLOOKUP($H111, FD_Lists!$D$78:$I$110, 5, FALSE)</f>
        <v>%</v>
      </c>
      <c r="O111" s="14">
        <f>VLOOKUP($H111, FD_Lists!$D$78:$I$110, 6, FALSE)</f>
        <v>4</v>
      </c>
      <c r="P111" s="12"/>
      <c r="Q111" s="12"/>
      <c r="R111" s="12"/>
      <c r="S111" s="12"/>
      <c r="T111" s="12"/>
      <c r="U111" s="12"/>
      <c r="V111" s="12"/>
      <c r="W111" s="12"/>
      <c r="X111" s="12"/>
      <c r="Y111" s="12"/>
      <c r="Z111" s="12"/>
      <c r="AA111" s="12"/>
      <c r="AB111" s="12"/>
      <c r="AC111" s="102"/>
      <c r="AD111" s="102"/>
      <c r="AE111" s="102"/>
      <c r="AF111" s="102"/>
      <c r="AG111" s="102"/>
      <c r="AH111" s="102"/>
      <c r="AL111" s="15" t="str">
        <f t="shared" si="28"/>
        <v/>
      </c>
      <c r="AM111" s="15" t="str">
        <f t="shared" si="29"/>
        <v/>
      </c>
      <c r="AN111" s="15" t="str">
        <f t="shared" si="30"/>
        <v/>
      </c>
      <c r="AO111" s="15" t="str">
        <f t="shared" si="31"/>
        <v/>
      </c>
      <c r="AP111" s="15" t="str">
        <f t="shared" si="32"/>
        <v/>
      </c>
      <c r="AQ111" s="15" t="str">
        <f t="shared" si="33"/>
        <v/>
      </c>
      <c r="AR111" s="15" t="str">
        <f t="shared" si="34"/>
        <v/>
      </c>
      <c r="AS111" s="15" t="str">
        <f t="shared" si="35"/>
        <v/>
      </c>
      <c r="AT111" s="15" t="str">
        <f t="shared" si="36"/>
        <v/>
      </c>
      <c r="AU111" s="15" t="str">
        <f t="shared" si="37"/>
        <v/>
      </c>
      <c r="AV111" s="15" t="str">
        <f t="shared" si="38"/>
        <v/>
      </c>
      <c r="AW111" s="15" t="str">
        <f t="shared" si="39"/>
        <v/>
      </c>
      <c r="AX111" s="15" t="str">
        <f t="shared" si="40"/>
        <v/>
      </c>
      <c r="AY111" s="15" t="str">
        <f t="shared" si="41"/>
        <v/>
      </c>
      <c r="AZ111" s="15" t="str">
        <f t="shared" si="42"/>
        <v/>
      </c>
      <c r="BA111" s="15" t="str">
        <f t="shared" si="43"/>
        <v/>
      </c>
      <c r="BB111" s="15" t="str">
        <f t="shared" si="44"/>
        <v/>
      </c>
      <c r="BC111" s="15" t="str">
        <f t="shared" si="45"/>
        <v/>
      </c>
      <c r="BD111" s="15" t="str">
        <f t="shared" si="46"/>
        <v/>
      </c>
    </row>
    <row r="112" spans="1:56" ht="20.25" customHeight="1" x14ac:dyDescent="0.45">
      <c r="A112" s="9"/>
      <c r="B112" s="11" t="s">
        <v>99</v>
      </c>
      <c r="C112" s="11" t="str">
        <f>_xlfn.XLOOKUP($B112,FD_Lists!$B$4:$B$25,FD_Lists!C$4:C$25)</f>
        <v>Southern Water</v>
      </c>
      <c r="D112" s="11" t="str">
        <f>_xlfn.XLOOKUP($B112,FD_Lists!$B$4:$B$25,FD_Lists!D$4:D$25)</f>
        <v>England</v>
      </c>
      <c r="E112" s="11" t="str">
        <f>_xlfn.XLOOKUP($B112,FD_Lists!$B$4:$B$25,FD_Lists!E$4:E$25)</f>
        <v>Company</v>
      </c>
      <c r="F112" s="11" t="str">
        <f>_xlfn.XLOOKUP($B112,FD_Lists!$B$4:$B$25,FD_Lists!F$4:F$25)</f>
        <v>WaSC</v>
      </c>
      <c r="G112" s="14" t="s">
        <v>109</v>
      </c>
      <c r="H112" s="13" t="s">
        <v>89</v>
      </c>
      <c r="I112" s="13" t="str">
        <f t="shared" si="1"/>
        <v>SRNOUT5_10_D_PR24</v>
      </c>
      <c r="J112" s="13" t="str">
        <f>VLOOKUP(H112, FD_Lists!$D$78:$I$110, 2, FALSE)</f>
        <v>Totex</v>
      </c>
      <c r="K112" s="13" t="str">
        <f>VLOOKUP(H112, FD_Lists!$D$78:$I$110, 3, FALSE)</f>
        <v>Company view (DD)</v>
      </c>
      <c r="L112" s="13" t="s">
        <v>119</v>
      </c>
      <c r="M112" s="14" t="str">
        <f>VLOOKUP($H112, FD_Lists!$D$78:$I$110, 4, FALSE)</f>
        <v>Uptime</v>
      </c>
      <c r="N112" s="14" t="str">
        <f>VLOOKUP($H112, FD_Lists!$D$78:$I$110, 5, FALSE)</f>
        <v>%</v>
      </c>
      <c r="O112" s="14">
        <f>VLOOKUP($H112, FD_Lists!$D$78:$I$110, 6, FALSE)</f>
        <v>4</v>
      </c>
      <c r="P112" s="12"/>
      <c r="Q112" s="12"/>
      <c r="R112" s="12"/>
      <c r="S112" s="12"/>
      <c r="T112" s="12"/>
      <c r="U112" s="12"/>
      <c r="V112" s="12"/>
      <c r="W112" s="12"/>
      <c r="X112" s="12"/>
      <c r="Y112" s="12"/>
      <c r="Z112" s="12"/>
      <c r="AA112" s="12"/>
      <c r="AB112" s="12"/>
      <c r="AC112" s="102"/>
      <c r="AD112" s="102"/>
      <c r="AE112" s="102"/>
      <c r="AF112" s="102"/>
      <c r="AG112" s="102"/>
      <c r="AH112" s="102"/>
      <c r="AL112" s="15" t="str">
        <f t="shared" si="28"/>
        <v/>
      </c>
      <c r="AM112" s="15" t="str">
        <f t="shared" si="29"/>
        <v/>
      </c>
      <c r="AN112" s="15" t="str">
        <f t="shared" si="30"/>
        <v/>
      </c>
      <c r="AO112" s="15" t="str">
        <f t="shared" si="31"/>
        <v/>
      </c>
      <c r="AP112" s="15" t="str">
        <f t="shared" si="32"/>
        <v/>
      </c>
      <c r="AQ112" s="15" t="str">
        <f t="shared" si="33"/>
        <v/>
      </c>
      <c r="AR112" s="15" t="str">
        <f t="shared" si="34"/>
        <v/>
      </c>
      <c r="AS112" s="15" t="str">
        <f t="shared" si="35"/>
        <v/>
      </c>
      <c r="AT112" s="15" t="str">
        <f t="shared" si="36"/>
        <v/>
      </c>
      <c r="AU112" s="15" t="str">
        <f t="shared" si="37"/>
        <v/>
      </c>
      <c r="AV112" s="15" t="str">
        <f t="shared" si="38"/>
        <v/>
      </c>
      <c r="AW112" s="15" t="str">
        <f t="shared" si="39"/>
        <v/>
      </c>
      <c r="AX112" s="15" t="str">
        <f t="shared" si="40"/>
        <v/>
      </c>
      <c r="AY112" s="15" t="str">
        <f t="shared" si="41"/>
        <v/>
      </c>
      <c r="AZ112" s="15" t="str">
        <f t="shared" si="42"/>
        <v/>
      </c>
      <c r="BA112" s="15" t="str">
        <f t="shared" si="43"/>
        <v/>
      </c>
      <c r="BB112" s="15" t="str">
        <f t="shared" si="44"/>
        <v/>
      </c>
      <c r="BC112" s="15" t="str">
        <f t="shared" si="45"/>
        <v/>
      </c>
      <c r="BD112" s="15" t="str">
        <f t="shared" si="46"/>
        <v/>
      </c>
    </row>
    <row r="113" spans="1:56" ht="20.25" customHeight="1" x14ac:dyDescent="0.45">
      <c r="A113" s="9"/>
      <c r="B113" s="11" t="s">
        <v>100</v>
      </c>
      <c r="C113" s="11" t="str">
        <f>_xlfn.XLOOKUP($B113,FD_Lists!$B$4:$B$25,FD_Lists!C$4:C$25)</f>
        <v>Thames Water</v>
      </c>
      <c r="D113" s="11" t="str">
        <f>_xlfn.XLOOKUP($B113,FD_Lists!$B$4:$B$25,FD_Lists!D$4:D$25)</f>
        <v>England</v>
      </c>
      <c r="E113" s="11" t="str">
        <f>_xlfn.XLOOKUP($B113,FD_Lists!$B$4:$B$25,FD_Lists!E$4:E$25)</f>
        <v>Company</v>
      </c>
      <c r="F113" s="11" t="str">
        <f>_xlfn.XLOOKUP($B113,FD_Lists!$B$4:$B$25,FD_Lists!F$4:F$25)</f>
        <v>WaSC</v>
      </c>
      <c r="G113" s="14" t="s">
        <v>109</v>
      </c>
      <c r="H113" s="13" t="s">
        <v>89</v>
      </c>
      <c r="I113" s="13" t="str">
        <f t="shared" si="1"/>
        <v>TMSOUT5_10_D_PR24</v>
      </c>
      <c r="J113" s="13" t="str">
        <f>VLOOKUP(H113, FD_Lists!$D$78:$I$110, 2, FALSE)</f>
        <v>Totex</v>
      </c>
      <c r="K113" s="13" t="str">
        <f>VLOOKUP(H113, FD_Lists!$D$78:$I$110, 3, FALSE)</f>
        <v>Company view (DD)</v>
      </c>
      <c r="L113" s="13" t="s">
        <v>119</v>
      </c>
      <c r="M113" s="14" t="str">
        <f>VLOOKUP($H113, FD_Lists!$D$78:$I$110, 4, FALSE)</f>
        <v>Uptime</v>
      </c>
      <c r="N113" s="14" t="str">
        <f>VLOOKUP($H113, FD_Lists!$D$78:$I$110, 5, FALSE)</f>
        <v>%</v>
      </c>
      <c r="O113" s="14">
        <f>VLOOKUP($H113, FD_Lists!$D$78:$I$110, 6, FALSE)</f>
        <v>4</v>
      </c>
      <c r="P113" s="12"/>
      <c r="Q113" s="12"/>
      <c r="R113" s="12"/>
      <c r="S113" s="12"/>
      <c r="T113" s="12"/>
      <c r="U113" s="12"/>
      <c r="V113" s="12"/>
      <c r="W113" s="12"/>
      <c r="X113" s="12"/>
      <c r="Y113" s="12"/>
      <c r="Z113" s="12"/>
      <c r="AA113" s="12"/>
      <c r="AB113" s="12"/>
      <c r="AC113" s="102"/>
      <c r="AD113" s="107">
        <v>0.98</v>
      </c>
      <c r="AE113" s="107">
        <v>0.98</v>
      </c>
      <c r="AF113" s="107">
        <v>0.98</v>
      </c>
      <c r="AG113" s="107">
        <v>0.98</v>
      </c>
      <c r="AH113" s="107">
        <v>0.98</v>
      </c>
      <c r="AL113" s="15" t="str">
        <f t="shared" si="28"/>
        <v/>
      </c>
      <c r="AM113" s="15" t="str">
        <f t="shared" si="29"/>
        <v/>
      </c>
      <c r="AN113" s="15" t="str">
        <f t="shared" si="30"/>
        <v/>
      </c>
      <c r="AO113" s="15" t="str">
        <f t="shared" si="31"/>
        <v/>
      </c>
      <c r="AP113" s="15" t="str">
        <f t="shared" si="32"/>
        <v/>
      </c>
      <c r="AQ113" s="15" t="str">
        <f t="shared" si="33"/>
        <v/>
      </c>
      <c r="AR113" s="15" t="str">
        <f t="shared" si="34"/>
        <v/>
      </c>
      <c r="AS113" s="15" t="str">
        <f t="shared" si="35"/>
        <v/>
      </c>
      <c r="AT113" s="15" t="str">
        <f t="shared" si="36"/>
        <v/>
      </c>
      <c r="AU113" s="15" t="str">
        <f t="shared" si="37"/>
        <v/>
      </c>
      <c r="AV113" s="15" t="str">
        <f t="shared" si="38"/>
        <v/>
      </c>
      <c r="AW113" s="15" t="str">
        <f t="shared" si="39"/>
        <v/>
      </c>
      <c r="AX113" s="15" t="str">
        <f t="shared" si="40"/>
        <v/>
      </c>
      <c r="AY113" s="15" t="str">
        <f t="shared" si="41"/>
        <v/>
      </c>
      <c r="AZ113" s="15" t="s">
        <v>140</v>
      </c>
      <c r="BA113" s="15" t="s">
        <v>140</v>
      </c>
      <c r="BB113" s="15" t="s">
        <v>140</v>
      </c>
      <c r="BC113" s="15" t="s">
        <v>140</v>
      </c>
      <c r="BD113" s="15" t="s">
        <v>140</v>
      </c>
    </row>
    <row r="114" spans="1:56" x14ac:dyDescent="0.45">
      <c r="A114" s="16" t="s">
        <v>120</v>
      </c>
      <c r="B114" s="11" t="s">
        <v>101</v>
      </c>
      <c r="C114" s="11" t="str">
        <f>_xlfn.XLOOKUP($B114,FD_Lists!$B$4:$B$25,FD_Lists!C$4:C$25)</f>
        <v xml:space="preserve">United Utilities </v>
      </c>
      <c r="D114" s="11" t="str">
        <f>_xlfn.XLOOKUP($B114,FD_Lists!$B$4:$B$25,FD_Lists!D$4:D$25)</f>
        <v>England</v>
      </c>
      <c r="E114" s="11" t="str">
        <f>_xlfn.XLOOKUP($B114,FD_Lists!$B$4:$B$25,FD_Lists!E$4:E$25)</f>
        <v>Company</v>
      </c>
      <c r="F114" s="11" t="str">
        <f>_xlfn.XLOOKUP($B114,FD_Lists!$B$4:$B$25,FD_Lists!F$4:F$25)</f>
        <v>WaSC</v>
      </c>
      <c r="G114" s="14" t="s">
        <v>109</v>
      </c>
      <c r="H114" s="13" t="s">
        <v>89</v>
      </c>
      <c r="I114" s="13" t="str">
        <f t="shared" si="1"/>
        <v>NWTOUT5_10_D_PR24</v>
      </c>
      <c r="J114" s="13" t="str">
        <f>VLOOKUP(H114, FD_Lists!$D$78:$I$110, 2, FALSE)</f>
        <v>Totex</v>
      </c>
      <c r="K114" s="13" t="str">
        <f>VLOOKUP(H114, FD_Lists!$D$78:$I$110, 3, FALSE)</f>
        <v>Company view (DD)</v>
      </c>
      <c r="L114" s="13" t="s">
        <v>119</v>
      </c>
      <c r="M114" s="14" t="str">
        <f>VLOOKUP($H114, FD_Lists!$D$78:$I$110, 4, FALSE)</f>
        <v>Uptime</v>
      </c>
      <c r="N114" s="14" t="str">
        <f>VLOOKUP($H114, FD_Lists!$D$78:$I$110, 5, FALSE)</f>
        <v>%</v>
      </c>
      <c r="O114" s="14">
        <f>VLOOKUP($H114, FD_Lists!$D$78:$I$110, 6, FALSE)</f>
        <v>4</v>
      </c>
      <c r="P114" s="12"/>
      <c r="Q114" s="12"/>
      <c r="R114" s="12"/>
      <c r="S114" s="12"/>
      <c r="T114" s="12"/>
      <c r="U114" s="12"/>
      <c r="V114" s="12"/>
      <c r="W114" s="12"/>
      <c r="X114" s="12"/>
      <c r="Y114" s="12"/>
      <c r="Z114" s="12"/>
      <c r="AA114" s="12"/>
      <c r="AB114" s="12"/>
      <c r="AC114" s="102"/>
      <c r="AD114" s="102"/>
      <c r="AE114" s="102"/>
      <c r="AF114" s="102"/>
      <c r="AG114" s="102"/>
      <c r="AH114" s="102"/>
      <c r="AL114" s="15" t="str">
        <f t="shared" si="28"/>
        <v/>
      </c>
      <c r="AM114" s="15" t="str">
        <f t="shared" si="29"/>
        <v/>
      </c>
      <c r="AN114" s="15" t="str">
        <f t="shared" si="30"/>
        <v/>
      </c>
      <c r="AO114" s="15" t="str">
        <f t="shared" si="31"/>
        <v/>
      </c>
      <c r="AP114" s="15" t="str">
        <f t="shared" si="32"/>
        <v/>
      </c>
      <c r="AQ114" s="15" t="str">
        <f t="shared" si="33"/>
        <v/>
      </c>
      <c r="AR114" s="15" t="str">
        <f t="shared" si="34"/>
        <v/>
      </c>
      <c r="AS114" s="15" t="str">
        <f t="shared" si="35"/>
        <v/>
      </c>
      <c r="AT114" s="15" t="str">
        <f t="shared" si="36"/>
        <v/>
      </c>
      <c r="AU114" s="15" t="str">
        <f t="shared" si="37"/>
        <v/>
      </c>
      <c r="AV114" s="15" t="str">
        <f t="shared" si="38"/>
        <v/>
      </c>
      <c r="AW114" s="15" t="str">
        <f t="shared" si="39"/>
        <v/>
      </c>
      <c r="AX114" s="15" t="str">
        <f t="shared" si="40"/>
        <v/>
      </c>
      <c r="AY114" s="15" t="str">
        <f t="shared" si="41"/>
        <v/>
      </c>
      <c r="AZ114" s="15" t="str">
        <f>IF(AD114&lt;&gt;"","Ref required","")</f>
        <v/>
      </c>
      <c r="BA114" s="15" t="str">
        <f t="shared" si="43"/>
        <v/>
      </c>
      <c r="BB114" s="15" t="str">
        <f t="shared" si="44"/>
        <v/>
      </c>
      <c r="BC114" s="15" t="str">
        <f t="shared" si="45"/>
        <v/>
      </c>
      <c r="BD114" s="15" t="str">
        <f t="shared" si="46"/>
        <v/>
      </c>
    </row>
    <row r="115" spans="1:56" ht="20.25" customHeight="1" x14ac:dyDescent="0.45">
      <c r="A115" s="9"/>
      <c r="B115" s="11" t="s">
        <v>102</v>
      </c>
      <c r="C115" s="11" t="str">
        <f>_xlfn.XLOOKUP($B115,FD_Lists!$B$4:$B$25,FD_Lists!C$4:C$25)</f>
        <v>Wessex Water</v>
      </c>
      <c r="D115" s="11" t="str">
        <f>_xlfn.XLOOKUP($B115,FD_Lists!$B$4:$B$25,FD_Lists!D$4:D$25)</f>
        <v>England</v>
      </c>
      <c r="E115" s="11" t="str">
        <f>_xlfn.XLOOKUP($B115,FD_Lists!$B$4:$B$25,FD_Lists!E$4:E$25)</f>
        <v>Company</v>
      </c>
      <c r="F115" s="11" t="str">
        <f>_xlfn.XLOOKUP($B115,FD_Lists!$B$4:$B$25,FD_Lists!F$4:F$25)</f>
        <v>WaSC</v>
      </c>
      <c r="G115" s="14" t="s">
        <v>109</v>
      </c>
      <c r="H115" s="13" t="s">
        <v>89</v>
      </c>
      <c r="I115" s="13" t="str">
        <f t="shared" si="1"/>
        <v>WSXOUT5_10_D_PR24</v>
      </c>
      <c r="J115" s="13" t="str">
        <f>VLOOKUP(H115, FD_Lists!$D$78:$I$110, 2, FALSE)</f>
        <v>Totex</v>
      </c>
      <c r="K115" s="13" t="str">
        <f>VLOOKUP(H115, FD_Lists!$D$78:$I$110, 3, FALSE)</f>
        <v>Company view (DD)</v>
      </c>
      <c r="L115" s="13" t="s">
        <v>119</v>
      </c>
      <c r="M115" s="14" t="str">
        <f>VLOOKUP($H115, FD_Lists!$D$78:$I$110, 4, FALSE)</f>
        <v>Uptime</v>
      </c>
      <c r="N115" s="14" t="str">
        <f>VLOOKUP($H115, FD_Lists!$D$78:$I$110, 5, FALSE)</f>
        <v>%</v>
      </c>
      <c r="O115" s="14">
        <f>VLOOKUP($H115, FD_Lists!$D$78:$I$110, 6, FALSE)</f>
        <v>4</v>
      </c>
      <c r="P115" s="12"/>
      <c r="Q115" s="12"/>
      <c r="R115" s="12"/>
      <c r="S115" s="12"/>
      <c r="T115" s="12"/>
      <c r="U115" s="12"/>
      <c r="V115" s="12"/>
      <c r="W115" s="12"/>
      <c r="X115" s="12"/>
      <c r="Y115" s="12"/>
      <c r="Z115" s="12"/>
      <c r="AA115" s="12"/>
      <c r="AB115" s="12"/>
      <c r="AC115" s="102"/>
      <c r="AD115" s="102"/>
      <c r="AE115" s="102"/>
      <c r="AF115" s="102"/>
      <c r="AG115" s="102"/>
      <c r="AH115" s="102"/>
      <c r="AL115" s="15" t="str">
        <f t="shared" si="28"/>
        <v/>
      </c>
      <c r="AM115" s="15" t="str">
        <f t="shared" si="29"/>
        <v/>
      </c>
      <c r="AN115" s="15" t="str">
        <f t="shared" si="30"/>
        <v/>
      </c>
      <c r="AO115" s="15" t="str">
        <f t="shared" si="31"/>
        <v/>
      </c>
      <c r="AP115" s="15" t="str">
        <f t="shared" si="32"/>
        <v/>
      </c>
      <c r="AQ115" s="15" t="str">
        <f t="shared" si="33"/>
        <v/>
      </c>
      <c r="AR115" s="15" t="str">
        <f t="shared" si="34"/>
        <v/>
      </c>
      <c r="AS115" s="15" t="str">
        <f t="shared" si="35"/>
        <v/>
      </c>
      <c r="AT115" s="15" t="str">
        <f t="shared" si="36"/>
        <v/>
      </c>
      <c r="AU115" s="15" t="str">
        <f t="shared" si="37"/>
        <v/>
      </c>
      <c r="AV115" s="15" t="str">
        <f t="shared" si="38"/>
        <v/>
      </c>
      <c r="AW115" s="15" t="str">
        <f t="shared" si="39"/>
        <v/>
      </c>
      <c r="AX115" s="15" t="str">
        <f t="shared" si="40"/>
        <v/>
      </c>
      <c r="AY115" s="15" t="str">
        <f t="shared" si="41"/>
        <v/>
      </c>
      <c r="AZ115" s="15" t="str">
        <f t="shared" si="42"/>
        <v/>
      </c>
      <c r="BA115" s="15" t="str">
        <f t="shared" si="43"/>
        <v/>
      </c>
      <c r="BB115" s="15" t="str">
        <f t="shared" si="44"/>
        <v/>
      </c>
      <c r="BC115" s="15" t="str">
        <f t="shared" si="45"/>
        <v/>
      </c>
      <c r="BD115" s="15" t="str">
        <f t="shared" si="46"/>
        <v/>
      </c>
    </row>
    <row r="116" spans="1:56" ht="20.25" customHeight="1" x14ac:dyDescent="0.45">
      <c r="A116" s="9"/>
      <c r="B116" s="11" t="s">
        <v>103</v>
      </c>
      <c r="C116" s="11" t="str">
        <f>_xlfn.XLOOKUP($B116,FD_Lists!$B$4:$B$25,FD_Lists!C$4:C$25)</f>
        <v>Yorkshire Water</v>
      </c>
      <c r="D116" s="11" t="str">
        <f>_xlfn.XLOOKUP($B116,FD_Lists!$B$4:$B$25,FD_Lists!D$4:D$25)</f>
        <v>England</v>
      </c>
      <c r="E116" s="11" t="str">
        <f>_xlfn.XLOOKUP($B116,FD_Lists!$B$4:$B$25,FD_Lists!E$4:E$25)</f>
        <v>Company</v>
      </c>
      <c r="F116" s="11" t="str">
        <f>_xlfn.XLOOKUP($B116,FD_Lists!$B$4:$B$25,FD_Lists!F$4:F$25)</f>
        <v>WaSC</v>
      </c>
      <c r="G116" s="14" t="s">
        <v>109</v>
      </c>
      <c r="H116" s="13" t="s">
        <v>89</v>
      </c>
      <c r="I116" s="13" t="str">
        <f t="shared" si="1"/>
        <v>YKYOUT5_10_D_PR24</v>
      </c>
      <c r="J116" s="13" t="str">
        <f>VLOOKUP(H116, FD_Lists!$D$78:$I$110, 2, FALSE)</f>
        <v>Totex</v>
      </c>
      <c r="K116" s="13" t="str">
        <f>VLOOKUP(H116, FD_Lists!$D$78:$I$110, 3, FALSE)</f>
        <v>Company view (DD)</v>
      </c>
      <c r="L116" s="13" t="s">
        <v>119</v>
      </c>
      <c r="M116" s="14" t="str">
        <f>VLOOKUP($H116, FD_Lists!$D$78:$I$110, 4, FALSE)</f>
        <v>Uptime</v>
      </c>
      <c r="N116" s="14" t="str">
        <f>VLOOKUP($H116, FD_Lists!$D$78:$I$110, 5, FALSE)</f>
        <v>%</v>
      </c>
      <c r="O116" s="14">
        <f>VLOOKUP($H116, FD_Lists!$D$78:$I$110, 6, FALSE)</f>
        <v>4</v>
      </c>
      <c r="P116" s="12"/>
      <c r="Q116" s="12"/>
      <c r="R116" s="12"/>
      <c r="S116" s="12"/>
      <c r="T116" s="12"/>
      <c r="U116" s="12"/>
      <c r="V116" s="12"/>
      <c r="W116" s="12"/>
      <c r="X116" s="12"/>
      <c r="Y116" s="12"/>
      <c r="Z116" s="12"/>
      <c r="AA116" s="12"/>
      <c r="AB116" s="12"/>
      <c r="AC116" s="102"/>
      <c r="AD116" s="102"/>
      <c r="AE116" s="102"/>
      <c r="AF116" s="102"/>
      <c r="AG116" s="102"/>
      <c r="AH116" s="102"/>
      <c r="AL116" s="15" t="str">
        <f t="shared" si="28"/>
        <v/>
      </c>
      <c r="AM116" s="15" t="str">
        <f t="shared" si="29"/>
        <v/>
      </c>
      <c r="AN116" s="15" t="str">
        <f t="shared" si="30"/>
        <v/>
      </c>
      <c r="AO116" s="15" t="str">
        <f t="shared" si="31"/>
        <v/>
      </c>
      <c r="AP116" s="15" t="str">
        <f t="shared" si="32"/>
        <v/>
      </c>
      <c r="AQ116" s="15" t="str">
        <f t="shared" si="33"/>
        <v/>
      </c>
      <c r="AR116" s="15" t="str">
        <f t="shared" si="34"/>
        <v/>
      </c>
      <c r="AS116" s="15" t="str">
        <f t="shared" si="35"/>
        <v/>
      </c>
      <c r="AT116" s="15" t="str">
        <f t="shared" si="36"/>
        <v/>
      </c>
      <c r="AU116" s="15" t="str">
        <f t="shared" si="37"/>
        <v/>
      </c>
      <c r="AV116" s="15" t="str">
        <f t="shared" si="38"/>
        <v/>
      </c>
      <c r="AW116" s="15" t="str">
        <f t="shared" si="39"/>
        <v/>
      </c>
      <c r="AX116" s="15" t="str">
        <f t="shared" si="40"/>
        <v/>
      </c>
      <c r="AY116" s="15" t="str">
        <f t="shared" si="41"/>
        <v/>
      </c>
      <c r="AZ116" s="15" t="str">
        <f t="shared" si="42"/>
        <v/>
      </c>
      <c r="BA116" s="15" t="str">
        <f t="shared" si="43"/>
        <v/>
      </c>
      <c r="BB116" s="15" t="str">
        <f t="shared" si="44"/>
        <v/>
      </c>
      <c r="BC116" s="15" t="str">
        <f t="shared" si="45"/>
        <v/>
      </c>
      <c r="BD116" s="15" t="str">
        <f t="shared" si="46"/>
        <v/>
      </c>
    </row>
    <row r="117" spans="1:56" ht="20.25" customHeight="1" x14ac:dyDescent="0.45">
      <c r="A117" s="9"/>
      <c r="B117" s="11" t="s">
        <v>121</v>
      </c>
      <c r="C117" s="11" t="str">
        <f>_xlfn.XLOOKUP($B117,FD_Lists!$B$4:$B$25,FD_Lists!C$4:C$25)</f>
        <v>Affinity Water</v>
      </c>
      <c r="D117" s="11" t="str">
        <f>_xlfn.XLOOKUP($B117,FD_Lists!$B$4:$B$25,FD_Lists!D$4:D$25)</f>
        <v>England</v>
      </c>
      <c r="E117" s="11" t="str">
        <f>_xlfn.XLOOKUP($B117,FD_Lists!$B$4:$B$25,FD_Lists!E$4:E$25)</f>
        <v>Company</v>
      </c>
      <c r="F117" s="11" t="str">
        <f>_xlfn.XLOOKUP($B117,FD_Lists!$B$4:$B$25,FD_Lists!F$4:F$25)</f>
        <v>WoC</v>
      </c>
      <c r="G117" s="14" t="s">
        <v>109</v>
      </c>
      <c r="H117" s="13" t="s">
        <v>89</v>
      </c>
      <c r="I117" s="13" t="str">
        <f t="shared" si="1"/>
        <v>AFWOUT5_10_D_PR24</v>
      </c>
      <c r="J117" s="13" t="str">
        <f>VLOOKUP(H117, FD_Lists!$D$78:$I$110, 2, FALSE)</f>
        <v>Totex</v>
      </c>
      <c r="K117" s="13" t="str">
        <f>VLOOKUP(H117, FD_Lists!$D$78:$I$110, 3, FALSE)</f>
        <v>Company view (DD)</v>
      </c>
      <c r="L117" s="13" t="s">
        <v>119</v>
      </c>
      <c r="M117" s="14" t="str">
        <f>VLOOKUP($H117, FD_Lists!$D$78:$I$110, 4, FALSE)</f>
        <v>Uptime</v>
      </c>
      <c r="N117" s="14" t="str">
        <f>VLOOKUP($H117, FD_Lists!$D$78:$I$110, 5, FALSE)</f>
        <v>%</v>
      </c>
      <c r="O117" s="14">
        <f>VLOOKUP($H117, FD_Lists!$D$78:$I$110, 6, FALSE)</f>
        <v>4</v>
      </c>
      <c r="P117" s="12"/>
      <c r="Q117" s="12"/>
      <c r="R117" s="12"/>
      <c r="S117" s="12"/>
      <c r="T117" s="12"/>
      <c r="U117" s="12"/>
      <c r="V117" s="12"/>
      <c r="W117" s="12"/>
      <c r="X117" s="12"/>
      <c r="Y117" s="12"/>
      <c r="Z117" s="12"/>
      <c r="AA117" s="12"/>
      <c r="AB117" s="12"/>
      <c r="AC117" s="102"/>
      <c r="AD117" s="102"/>
      <c r="AE117" s="102"/>
      <c r="AF117" s="102"/>
      <c r="AG117" s="102"/>
      <c r="AH117" s="102"/>
      <c r="AL117" s="15" t="str">
        <f t="shared" si="28"/>
        <v/>
      </c>
      <c r="AM117" s="15" t="str">
        <f t="shared" si="29"/>
        <v/>
      </c>
      <c r="AN117" s="15" t="str">
        <f t="shared" si="30"/>
        <v/>
      </c>
      <c r="AO117" s="15" t="str">
        <f t="shared" si="31"/>
        <v/>
      </c>
      <c r="AP117" s="15" t="str">
        <f t="shared" si="32"/>
        <v/>
      </c>
      <c r="AQ117" s="15" t="str">
        <f t="shared" si="33"/>
        <v/>
      </c>
      <c r="AR117" s="15" t="str">
        <f t="shared" si="34"/>
        <v/>
      </c>
      <c r="AS117" s="15" t="str">
        <f t="shared" si="35"/>
        <v/>
      </c>
      <c r="AT117" s="15" t="str">
        <f t="shared" si="36"/>
        <v/>
      </c>
      <c r="AU117" s="15" t="str">
        <f t="shared" si="37"/>
        <v/>
      </c>
      <c r="AV117" s="15" t="str">
        <f t="shared" si="38"/>
        <v/>
      </c>
      <c r="AW117" s="15" t="str">
        <f t="shared" si="39"/>
        <v/>
      </c>
      <c r="AX117" s="15" t="str">
        <f t="shared" si="40"/>
        <v/>
      </c>
      <c r="AY117" s="15" t="str">
        <f t="shared" si="41"/>
        <v/>
      </c>
      <c r="AZ117" s="15" t="str">
        <f t="shared" si="42"/>
        <v/>
      </c>
      <c r="BA117" s="15" t="str">
        <f t="shared" si="43"/>
        <v/>
      </c>
      <c r="BB117" s="15" t="str">
        <f t="shared" si="44"/>
        <v/>
      </c>
      <c r="BC117" s="15" t="str">
        <f t="shared" si="45"/>
        <v/>
      </c>
      <c r="BD117" s="15" t="str">
        <f t="shared" si="46"/>
        <v/>
      </c>
    </row>
    <row r="118" spans="1:56" ht="20.25" customHeight="1" x14ac:dyDescent="0.45">
      <c r="A118" s="9"/>
      <c r="B118" s="11" t="s">
        <v>122</v>
      </c>
      <c r="C118" s="11" t="str">
        <f>_xlfn.XLOOKUP($B118,FD_Lists!$B$4:$B$25,FD_Lists!C$4:C$25)</f>
        <v>Portsmouth Water</v>
      </c>
      <c r="D118" s="11" t="str">
        <f>_xlfn.XLOOKUP($B118,FD_Lists!$B$4:$B$25,FD_Lists!D$4:D$25)</f>
        <v>England</v>
      </c>
      <c r="E118" s="11" t="str">
        <f>_xlfn.XLOOKUP($B118,FD_Lists!$B$4:$B$25,FD_Lists!E$4:E$25)</f>
        <v>Company</v>
      </c>
      <c r="F118" s="11" t="str">
        <f>_xlfn.XLOOKUP($B118,FD_Lists!$B$4:$B$25,FD_Lists!F$4:F$25)</f>
        <v>WoC</v>
      </c>
      <c r="G118" s="14" t="s">
        <v>109</v>
      </c>
      <c r="H118" s="13" t="s">
        <v>89</v>
      </c>
      <c r="I118" s="13" t="str">
        <f t="shared" si="1"/>
        <v>PRTOUT5_10_D_PR24</v>
      </c>
      <c r="J118" s="13" t="str">
        <f>VLOOKUP(H118, FD_Lists!$D$78:$I$110, 2, FALSE)</f>
        <v>Totex</v>
      </c>
      <c r="K118" s="13" t="str">
        <f>VLOOKUP(H118, FD_Lists!$D$78:$I$110, 3, FALSE)</f>
        <v>Company view (DD)</v>
      </c>
      <c r="L118" s="13" t="s">
        <v>119</v>
      </c>
      <c r="M118" s="14" t="str">
        <f>VLOOKUP($H118, FD_Lists!$D$78:$I$110, 4, FALSE)</f>
        <v>Uptime</v>
      </c>
      <c r="N118" s="14" t="str">
        <f>VLOOKUP($H118, FD_Lists!$D$78:$I$110, 5, FALSE)</f>
        <v>%</v>
      </c>
      <c r="O118" s="14">
        <f>VLOOKUP($H118, FD_Lists!$D$78:$I$110, 6, FALSE)</f>
        <v>4</v>
      </c>
      <c r="P118" s="12"/>
      <c r="Q118" s="12"/>
      <c r="R118" s="12"/>
      <c r="S118" s="12"/>
      <c r="T118" s="12"/>
      <c r="U118" s="12"/>
      <c r="V118" s="12"/>
      <c r="W118" s="12"/>
      <c r="X118" s="12"/>
      <c r="Y118" s="12"/>
      <c r="Z118" s="12"/>
      <c r="AA118" s="12"/>
      <c r="AB118" s="12"/>
      <c r="AC118" s="102"/>
      <c r="AD118" s="102"/>
      <c r="AE118" s="102"/>
      <c r="AF118" s="102"/>
      <c r="AG118" s="102"/>
      <c r="AH118" s="102"/>
      <c r="AL118" s="15" t="str">
        <f t="shared" si="28"/>
        <v/>
      </c>
      <c r="AM118" s="15" t="str">
        <f t="shared" si="29"/>
        <v/>
      </c>
      <c r="AN118" s="15" t="str">
        <f t="shared" si="30"/>
        <v/>
      </c>
      <c r="AO118" s="15" t="str">
        <f t="shared" si="31"/>
        <v/>
      </c>
      <c r="AP118" s="15" t="str">
        <f t="shared" si="32"/>
        <v/>
      </c>
      <c r="AQ118" s="15" t="str">
        <f t="shared" si="33"/>
        <v/>
      </c>
      <c r="AR118" s="15" t="str">
        <f t="shared" si="34"/>
        <v/>
      </c>
      <c r="AS118" s="15" t="str">
        <f t="shared" si="35"/>
        <v/>
      </c>
      <c r="AT118" s="15" t="str">
        <f t="shared" si="36"/>
        <v/>
      </c>
      <c r="AU118" s="15" t="str">
        <f t="shared" si="37"/>
        <v/>
      </c>
      <c r="AV118" s="15" t="str">
        <f t="shared" si="38"/>
        <v/>
      </c>
      <c r="AW118" s="15" t="str">
        <f t="shared" si="39"/>
        <v/>
      </c>
      <c r="AX118" s="15" t="str">
        <f t="shared" si="40"/>
        <v/>
      </c>
      <c r="AY118" s="15" t="str">
        <f t="shared" si="41"/>
        <v/>
      </c>
      <c r="AZ118" s="15" t="str">
        <f t="shared" si="42"/>
        <v/>
      </c>
      <c r="BA118" s="15" t="str">
        <f t="shared" si="43"/>
        <v/>
      </c>
      <c r="BB118" s="15" t="str">
        <f t="shared" si="44"/>
        <v/>
      </c>
      <c r="BC118" s="15" t="str">
        <f t="shared" si="45"/>
        <v/>
      </c>
      <c r="BD118" s="15" t="str">
        <f t="shared" si="46"/>
        <v/>
      </c>
    </row>
    <row r="119" spans="1:56" ht="20.25" customHeight="1" x14ac:dyDescent="0.45">
      <c r="A119" s="9"/>
      <c r="B119" s="11" t="s">
        <v>123</v>
      </c>
      <c r="C119" s="11" t="str">
        <f>_xlfn.XLOOKUP($B119,FD_Lists!$B$4:$B$25,FD_Lists!C$4:C$25)</f>
        <v>South East Water</v>
      </c>
      <c r="D119" s="11" t="str">
        <f>_xlfn.XLOOKUP($B119,FD_Lists!$B$4:$B$25,FD_Lists!D$4:D$25)</f>
        <v>England</v>
      </c>
      <c r="E119" s="11" t="str">
        <f>_xlfn.XLOOKUP($B119,FD_Lists!$B$4:$B$25,FD_Lists!E$4:E$25)</f>
        <v>Company</v>
      </c>
      <c r="F119" s="11" t="str">
        <f>_xlfn.XLOOKUP($B119,FD_Lists!$B$4:$B$25,FD_Lists!F$4:F$25)</f>
        <v>WoC</v>
      </c>
      <c r="G119" s="14" t="s">
        <v>109</v>
      </c>
      <c r="H119" s="13" t="s">
        <v>89</v>
      </c>
      <c r="I119" s="13" t="str">
        <f t="shared" si="1"/>
        <v>SEWOUT5_10_D_PR24</v>
      </c>
      <c r="J119" s="13" t="str">
        <f>VLOOKUP(H119, FD_Lists!$D$78:$I$110, 2, FALSE)</f>
        <v>Totex</v>
      </c>
      <c r="K119" s="13" t="str">
        <f>VLOOKUP(H119, FD_Lists!$D$78:$I$110, 3, FALSE)</f>
        <v>Company view (DD)</v>
      </c>
      <c r="L119" s="13" t="s">
        <v>119</v>
      </c>
      <c r="M119" s="14" t="str">
        <f>VLOOKUP($H119, FD_Lists!$D$78:$I$110, 4, FALSE)</f>
        <v>Uptime</v>
      </c>
      <c r="N119" s="14" t="str">
        <f>VLOOKUP($H119, FD_Lists!$D$78:$I$110, 5, FALSE)</f>
        <v>%</v>
      </c>
      <c r="O119" s="14">
        <f>VLOOKUP($H119, FD_Lists!$D$78:$I$110, 6, FALSE)</f>
        <v>4</v>
      </c>
      <c r="P119" s="12"/>
      <c r="Q119" s="12"/>
      <c r="R119" s="12"/>
      <c r="S119" s="12"/>
      <c r="T119" s="12"/>
      <c r="U119" s="12"/>
      <c r="V119" s="12"/>
      <c r="W119" s="12"/>
      <c r="X119" s="12"/>
      <c r="Y119" s="12"/>
      <c r="Z119" s="12"/>
      <c r="AA119" s="12"/>
      <c r="AB119" s="12"/>
      <c r="AC119" s="102"/>
      <c r="AD119" s="102"/>
      <c r="AE119" s="102"/>
      <c r="AF119" s="102"/>
      <c r="AG119" s="102"/>
      <c r="AH119" s="102"/>
      <c r="AL119" s="15" t="str">
        <f t="shared" si="28"/>
        <v/>
      </c>
      <c r="AM119" s="15" t="str">
        <f t="shared" si="29"/>
        <v/>
      </c>
      <c r="AN119" s="15" t="str">
        <f t="shared" si="30"/>
        <v/>
      </c>
      <c r="AO119" s="15" t="str">
        <f t="shared" si="31"/>
        <v/>
      </c>
      <c r="AP119" s="15" t="str">
        <f t="shared" si="32"/>
        <v/>
      </c>
      <c r="AQ119" s="15" t="str">
        <f t="shared" si="33"/>
        <v/>
      </c>
      <c r="AR119" s="15" t="str">
        <f t="shared" si="34"/>
        <v/>
      </c>
      <c r="AS119" s="15" t="str">
        <f t="shared" si="35"/>
        <v/>
      </c>
      <c r="AT119" s="15" t="str">
        <f t="shared" si="36"/>
        <v/>
      </c>
      <c r="AU119" s="15" t="str">
        <f t="shared" si="37"/>
        <v/>
      </c>
      <c r="AV119" s="15" t="str">
        <f t="shared" si="38"/>
        <v/>
      </c>
      <c r="AW119" s="15" t="str">
        <f t="shared" si="39"/>
        <v/>
      </c>
      <c r="AX119" s="15" t="str">
        <f t="shared" si="40"/>
        <v/>
      </c>
      <c r="AY119" s="15" t="str">
        <f t="shared" si="41"/>
        <v/>
      </c>
      <c r="AZ119" s="15" t="str">
        <f t="shared" si="42"/>
        <v/>
      </c>
      <c r="BA119" s="15" t="str">
        <f t="shared" si="43"/>
        <v/>
      </c>
      <c r="BB119" s="15" t="str">
        <f t="shared" si="44"/>
        <v/>
      </c>
      <c r="BC119" s="15" t="str">
        <f t="shared" si="45"/>
        <v/>
      </c>
      <c r="BD119" s="15" t="str">
        <f t="shared" si="46"/>
        <v/>
      </c>
    </row>
    <row r="120" spans="1:56" ht="20.25" customHeight="1" x14ac:dyDescent="0.45">
      <c r="A120" s="9"/>
      <c r="B120" s="11" t="s">
        <v>124</v>
      </c>
      <c r="C120" s="11" t="str">
        <f>_xlfn.XLOOKUP($B120,FD_Lists!$B$4:$B$25,FD_Lists!C$4:C$25)</f>
        <v>South Staffordshire Water</v>
      </c>
      <c r="D120" s="11" t="str">
        <f>_xlfn.XLOOKUP($B120,FD_Lists!$B$4:$B$25,FD_Lists!D$4:D$25)</f>
        <v>England</v>
      </c>
      <c r="E120" s="11" t="str">
        <f>_xlfn.XLOOKUP($B120,FD_Lists!$B$4:$B$25,FD_Lists!E$4:E$25)</f>
        <v>Company</v>
      </c>
      <c r="F120" s="11" t="str">
        <f>_xlfn.XLOOKUP($B120,FD_Lists!$B$4:$B$25,FD_Lists!F$4:F$25)</f>
        <v>WoC</v>
      </c>
      <c r="G120" s="14" t="s">
        <v>109</v>
      </c>
      <c r="H120" s="13" t="s">
        <v>89</v>
      </c>
      <c r="I120" s="13" t="str">
        <f t="shared" si="1"/>
        <v>SSCOUT5_10_D_PR24</v>
      </c>
      <c r="J120" s="13" t="str">
        <f>VLOOKUP(H120, FD_Lists!$D$78:$I$110, 2, FALSE)</f>
        <v>Totex</v>
      </c>
      <c r="K120" s="13" t="str">
        <f>VLOOKUP(H120, FD_Lists!$D$78:$I$110, 3, FALSE)</f>
        <v>Company view (DD)</v>
      </c>
      <c r="L120" s="13" t="s">
        <v>119</v>
      </c>
      <c r="M120" s="14" t="str">
        <f>VLOOKUP($H120, FD_Lists!$D$78:$I$110, 4, FALSE)</f>
        <v>Uptime</v>
      </c>
      <c r="N120" s="14" t="str">
        <f>VLOOKUP($H120, FD_Lists!$D$78:$I$110, 5, FALSE)</f>
        <v>%</v>
      </c>
      <c r="O120" s="14">
        <f>VLOOKUP($H120, FD_Lists!$D$78:$I$110, 6, FALSE)</f>
        <v>4</v>
      </c>
      <c r="P120" s="12"/>
      <c r="Q120" s="12"/>
      <c r="R120" s="12"/>
      <c r="S120" s="12"/>
      <c r="T120" s="12"/>
      <c r="U120" s="12"/>
      <c r="V120" s="12"/>
      <c r="W120" s="12"/>
      <c r="X120" s="12"/>
      <c r="Y120" s="12"/>
      <c r="Z120" s="12"/>
      <c r="AA120" s="12"/>
      <c r="AB120" s="12"/>
      <c r="AC120" s="102"/>
      <c r="AD120" s="102"/>
      <c r="AE120" s="102"/>
      <c r="AF120" s="102"/>
      <c r="AG120" s="102"/>
      <c r="AH120" s="102"/>
      <c r="AL120" s="15" t="str">
        <f t="shared" si="28"/>
        <v/>
      </c>
      <c r="AM120" s="15" t="str">
        <f t="shared" si="29"/>
        <v/>
      </c>
      <c r="AN120" s="15" t="str">
        <f t="shared" si="30"/>
        <v/>
      </c>
      <c r="AO120" s="15" t="str">
        <f t="shared" si="31"/>
        <v/>
      </c>
      <c r="AP120" s="15" t="str">
        <f t="shared" si="32"/>
        <v/>
      </c>
      <c r="AQ120" s="15" t="str">
        <f t="shared" si="33"/>
        <v/>
      </c>
      <c r="AR120" s="15" t="str">
        <f t="shared" si="34"/>
        <v/>
      </c>
      <c r="AS120" s="15" t="str">
        <f t="shared" si="35"/>
        <v/>
      </c>
      <c r="AT120" s="15" t="str">
        <f t="shared" si="36"/>
        <v/>
      </c>
      <c r="AU120" s="15" t="str">
        <f t="shared" si="37"/>
        <v/>
      </c>
      <c r="AV120" s="15" t="str">
        <f t="shared" si="38"/>
        <v/>
      </c>
      <c r="AW120" s="15" t="str">
        <f t="shared" si="39"/>
        <v/>
      </c>
      <c r="AX120" s="15" t="str">
        <f t="shared" si="40"/>
        <v/>
      </c>
      <c r="AY120" s="15" t="str">
        <f t="shared" si="41"/>
        <v/>
      </c>
      <c r="AZ120" s="15" t="str">
        <f t="shared" si="42"/>
        <v/>
      </c>
      <c r="BA120" s="15" t="str">
        <f t="shared" si="43"/>
        <v/>
      </c>
      <c r="BB120" s="15" t="str">
        <f t="shared" si="44"/>
        <v/>
      </c>
      <c r="BC120" s="15" t="str">
        <f t="shared" si="45"/>
        <v/>
      </c>
      <c r="BD120" s="15" t="str">
        <f t="shared" si="46"/>
        <v/>
      </c>
    </row>
    <row r="121" spans="1:56" ht="20.25" customHeight="1" x14ac:dyDescent="0.45">
      <c r="A121" s="9"/>
      <c r="B121" s="11" t="s">
        <v>125</v>
      </c>
      <c r="C121" s="11" t="str">
        <f>_xlfn.XLOOKUP($B121,FD_Lists!$B$4:$B$25,FD_Lists!C$4:C$25)</f>
        <v>SES Water</v>
      </c>
      <c r="D121" s="11" t="str">
        <f>_xlfn.XLOOKUP($B121,FD_Lists!$B$4:$B$25,FD_Lists!D$4:D$25)</f>
        <v>England</v>
      </c>
      <c r="E121" s="11" t="str">
        <f>_xlfn.XLOOKUP($B121,FD_Lists!$B$4:$B$25,FD_Lists!E$4:E$25)</f>
        <v>Company</v>
      </c>
      <c r="F121" s="11" t="str">
        <f>_xlfn.XLOOKUP($B121,FD_Lists!$B$4:$B$25,FD_Lists!F$4:F$25)</f>
        <v>WoC</v>
      </c>
      <c r="G121" s="14" t="s">
        <v>109</v>
      </c>
      <c r="H121" s="13" t="s">
        <v>89</v>
      </c>
      <c r="I121" s="13" t="str">
        <f t="shared" si="1"/>
        <v>SESOUT5_10_D_PR24</v>
      </c>
      <c r="J121" s="13" t="str">
        <f>VLOOKUP(H121, FD_Lists!$D$78:$I$110, 2, FALSE)</f>
        <v>Totex</v>
      </c>
      <c r="K121" s="13" t="str">
        <f>VLOOKUP(H121, FD_Lists!$D$78:$I$110, 3, FALSE)</f>
        <v>Company view (DD)</v>
      </c>
      <c r="L121" s="13" t="s">
        <v>119</v>
      </c>
      <c r="M121" s="14" t="str">
        <f>VLOOKUP($H121, FD_Lists!$D$78:$I$110, 4, FALSE)</f>
        <v>Uptime</v>
      </c>
      <c r="N121" s="14" t="str">
        <f>VLOOKUP($H121, FD_Lists!$D$78:$I$110, 5, FALSE)</f>
        <v>%</v>
      </c>
      <c r="O121" s="14">
        <f>VLOOKUP($H121, FD_Lists!$D$78:$I$110, 6, FALSE)</f>
        <v>4</v>
      </c>
      <c r="P121" s="12"/>
      <c r="Q121" s="12"/>
      <c r="R121" s="12"/>
      <c r="S121" s="12"/>
      <c r="T121" s="12"/>
      <c r="U121" s="12"/>
      <c r="V121" s="12"/>
      <c r="W121" s="12"/>
      <c r="X121" s="12"/>
      <c r="Y121" s="12"/>
      <c r="Z121" s="12"/>
      <c r="AA121" s="12"/>
      <c r="AB121" s="12"/>
      <c r="AC121" s="102"/>
      <c r="AD121" s="102"/>
      <c r="AE121" s="102"/>
      <c r="AF121" s="102"/>
      <c r="AG121" s="102"/>
      <c r="AH121" s="102"/>
      <c r="AL121" s="15" t="str">
        <f t="shared" si="28"/>
        <v/>
      </c>
      <c r="AM121" s="15" t="str">
        <f t="shared" si="29"/>
        <v/>
      </c>
      <c r="AN121" s="15" t="str">
        <f t="shared" si="30"/>
        <v/>
      </c>
      <c r="AO121" s="15" t="str">
        <f t="shared" si="31"/>
        <v/>
      </c>
      <c r="AP121" s="15" t="str">
        <f t="shared" si="32"/>
        <v/>
      </c>
      <c r="AQ121" s="15" t="str">
        <f t="shared" si="33"/>
        <v/>
      </c>
      <c r="AR121" s="15" t="str">
        <f t="shared" si="34"/>
        <v/>
      </c>
      <c r="AS121" s="15" t="str">
        <f t="shared" si="35"/>
        <v/>
      </c>
      <c r="AT121" s="15" t="str">
        <f t="shared" si="36"/>
        <v/>
      </c>
      <c r="AU121" s="15" t="str">
        <f t="shared" si="37"/>
        <v/>
      </c>
      <c r="AV121" s="15" t="str">
        <f t="shared" si="38"/>
        <v/>
      </c>
      <c r="AW121" s="15" t="str">
        <f t="shared" si="39"/>
        <v/>
      </c>
      <c r="AX121" s="15" t="str">
        <f t="shared" si="40"/>
        <v/>
      </c>
      <c r="AY121" s="15" t="str">
        <f t="shared" si="41"/>
        <v/>
      </c>
      <c r="AZ121" s="15" t="str">
        <f t="shared" si="42"/>
        <v/>
      </c>
      <c r="BA121" s="15" t="str">
        <f t="shared" si="43"/>
        <v/>
      </c>
      <c r="BB121" s="15" t="str">
        <f t="shared" si="44"/>
        <v/>
      </c>
      <c r="BC121" s="15" t="str">
        <f t="shared" si="45"/>
        <v/>
      </c>
      <c r="BD121" s="15" t="str">
        <f t="shared" si="46"/>
        <v/>
      </c>
    </row>
    <row r="122" spans="1:56" ht="30.75" customHeight="1" x14ac:dyDescent="0.45">
      <c r="A122" s="9"/>
      <c r="B122" s="11" t="s">
        <v>98</v>
      </c>
      <c r="C122" s="11" t="str">
        <f>_xlfn.XLOOKUP($B122,FD_Lists!$B$4:$B$25,FD_Lists!C$4:C$25)</f>
        <v>South West Water</v>
      </c>
      <c r="D122" s="11" t="str">
        <f>_xlfn.XLOOKUP($B122,FD_Lists!$B$4:$B$25,FD_Lists!D$4:D$25)</f>
        <v>England</v>
      </c>
      <c r="E122" s="11" t="str">
        <f>_xlfn.XLOOKUP($B122,FD_Lists!$B$4:$B$25,FD_Lists!E$4:E$25)</f>
        <v>Company</v>
      </c>
      <c r="F122" s="11" t="str">
        <f>_xlfn.XLOOKUP($B122,FD_Lists!$B$4:$B$25,FD_Lists!F$4:F$25)</f>
        <v>WaSC</v>
      </c>
      <c r="G122" s="14" t="s">
        <v>109</v>
      </c>
      <c r="H122" s="13" t="s">
        <v>89</v>
      </c>
      <c r="I122" s="13" t="str">
        <f t="shared" si="1"/>
        <v>SWBOUT5_10_D_PR24</v>
      </c>
      <c r="J122" s="13" t="str">
        <f>VLOOKUP(H122, FD_Lists!$D$78:$I$110, 2, FALSE)</f>
        <v>Totex</v>
      </c>
      <c r="K122" s="13" t="str">
        <f>VLOOKUP(H122, FD_Lists!$D$78:$I$110, 3, FALSE)</f>
        <v>Company view (DD)</v>
      </c>
      <c r="L122" s="13" t="s">
        <v>119</v>
      </c>
      <c r="M122" s="14" t="str">
        <f>VLOOKUP($H122, FD_Lists!$D$78:$I$110, 4, FALSE)</f>
        <v>Uptime</v>
      </c>
      <c r="N122" s="14" t="str">
        <f>VLOOKUP($H122, FD_Lists!$D$78:$I$110, 5, FALSE)</f>
        <v>%</v>
      </c>
      <c r="O122" s="14">
        <f>VLOOKUP($H122, FD_Lists!$D$78:$I$110, 6, FALSE)</f>
        <v>4</v>
      </c>
      <c r="P122" s="12"/>
      <c r="Q122" s="12"/>
      <c r="R122" s="12"/>
      <c r="S122" s="12"/>
      <c r="T122" s="12"/>
      <c r="U122" s="12"/>
      <c r="V122" s="12"/>
      <c r="W122" s="12"/>
      <c r="X122" s="12"/>
      <c r="Y122" s="12"/>
      <c r="Z122" s="12"/>
      <c r="AA122" s="12"/>
      <c r="AB122" s="12"/>
      <c r="AC122" s="12"/>
      <c r="AD122" s="12"/>
      <c r="AE122" s="12"/>
      <c r="AF122" s="12"/>
      <c r="AG122" s="12"/>
      <c r="AH122" s="12"/>
      <c r="AL122" s="15" t="str">
        <f t="shared" si="28"/>
        <v/>
      </c>
      <c r="AM122" s="15" t="str">
        <f t="shared" si="29"/>
        <v/>
      </c>
      <c r="AN122" s="15" t="str">
        <f t="shared" si="30"/>
        <v/>
      </c>
      <c r="AO122" s="15" t="str">
        <f t="shared" si="31"/>
        <v/>
      </c>
      <c r="AP122" s="15" t="str">
        <f t="shared" si="32"/>
        <v/>
      </c>
      <c r="AQ122" s="15" t="str">
        <f t="shared" si="33"/>
        <v/>
      </c>
      <c r="AR122" s="15" t="str">
        <f t="shared" si="34"/>
        <v/>
      </c>
      <c r="AS122" s="15" t="str">
        <f t="shared" si="35"/>
        <v/>
      </c>
      <c r="AT122" s="15" t="str">
        <f t="shared" si="36"/>
        <v/>
      </c>
      <c r="AU122" s="15" t="str">
        <f t="shared" si="37"/>
        <v/>
      </c>
      <c r="AV122" s="15" t="str">
        <f t="shared" si="38"/>
        <v/>
      </c>
      <c r="AW122" s="15" t="str">
        <f t="shared" si="39"/>
        <v/>
      </c>
      <c r="AX122" s="15" t="str">
        <f t="shared" si="40"/>
        <v/>
      </c>
      <c r="AY122" s="15" t="str">
        <f t="shared" si="41"/>
        <v/>
      </c>
      <c r="AZ122" s="15" t="str">
        <f t="shared" si="42"/>
        <v/>
      </c>
      <c r="BA122" s="15" t="str">
        <f t="shared" si="43"/>
        <v/>
      </c>
      <c r="BB122" s="15" t="str">
        <f t="shared" si="44"/>
        <v/>
      </c>
      <c r="BC122" s="15" t="str">
        <f t="shared" si="45"/>
        <v/>
      </c>
      <c r="BD122" s="15" t="str">
        <f t="shared" si="46"/>
        <v/>
      </c>
    </row>
    <row r="123" spans="1:56" ht="20.25" customHeight="1" x14ac:dyDescent="0.45">
      <c r="A123" s="9"/>
      <c r="B123" s="11" t="s">
        <v>126</v>
      </c>
      <c r="C123" s="11" t="str">
        <f>_xlfn.XLOOKUP($B123,FD_Lists!$B$4:$B$25,FD_Lists!C$4:C$25)</f>
        <v>Bristol Water</v>
      </c>
      <c r="D123" s="11" t="str">
        <f>_xlfn.XLOOKUP($B123,FD_Lists!$B$4:$B$25,FD_Lists!D$4:D$25)</f>
        <v>England</v>
      </c>
      <c r="E123" s="11" t="str">
        <f>_xlfn.XLOOKUP($B123,FD_Lists!$B$4:$B$25,FD_Lists!E$4:E$25)</f>
        <v>Company</v>
      </c>
      <c r="F123" s="11" t="str">
        <f>_xlfn.XLOOKUP($B123,FD_Lists!$B$4:$B$25,FD_Lists!F$4:F$25)</f>
        <v>WoC</v>
      </c>
      <c r="G123" s="14" t="s">
        <v>109</v>
      </c>
      <c r="H123" s="13" t="s">
        <v>89</v>
      </c>
      <c r="I123" s="13" t="str">
        <f t="shared" si="1"/>
        <v>BRLOUT5_10_D_PR24</v>
      </c>
      <c r="J123" s="13" t="str">
        <f>VLOOKUP(H123, FD_Lists!$D$78:$I$110, 2, FALSE)</f>
        <v>Totex</v>
      </c>
      <c r="K123" s="13" t="str">
        <f>VLOOKUP(H123, FD_Lists!$D$78:$I$110, 3, FALSE)</f>
        <v>Company view (DD)</v>
      </c>
      <c r="L123" s="13" t="s">
        <v>119</v>
      </c>
      <c r="M123" s="14" t="str">
        <f>VLOOKUP($H123, FD_Lists!$D$78:$I$110, 4, FALSE)</f>
        <v>Uptime</v>
      </c>
      <c r="N123" s="14" t="str">
        <f>VLOOKUP($H123, FD_Lists!$D$78:$I$110, 5, FALSE)</f>
        <v>%</v>
      </c>
      <c r="O123" s="14">
        <f>VLOOKUP($H123, FD_Lists!$D$78:$I$110, 6, FALSE)</f>
        <v>4</v>
      </c>
      <c r="P123" s="12"/>
      <c r="Q123" s="12"/>
      <c r="R123" s="12"/>
      <c r="S123" s="12"/>
      <c r="T123" s="12"/>
      <c r="U123" s="12"/>
      <c r="V123" s="12"/>
      <c r="W123" s="12"/>
      <c r="X123" s="12"/>
      <c r="Y123" s="12"/>
      <c r="Z123" s="12"/>
      <c r="AA123" s="12"/>
      <c r="AB123" s="12"/>
      <c r="AC123" s="102"/>
      <c r="AD123" s="102"/>
      <c r="AE123" s="102"/>
      <c r="AF123" s="102"/>
      <c r="AG123" s="102"/>
      <c r="AH123" s="102"/>
      <c r="AL123" s="15" t="str">
        <f t="shared" si="28"/>
        <v/>
      </c>
      <c r="AM123" s="15" t="str">
        <f t="shared" si="29"/>
        <v/>
      </c>
      <c r="AN123" s="15" t="str">
        <f t="shared" si="30"/>
        <v/>
      </c>
      <c r="AO123" s="15" t="str">
        <f t="shared" si="31"/>
        <v/>
      </c>
      <c r="AP123" s="15" t="str">
        <f t="shared" si="32"/>
        <v/>
      </c>
      <c r="AQ123" s="15" t="str">
        <f t="shared" si="33"/>
        <v/>
      </c>
      <c r="AR123" s="15" t="str">
        <f t="shared" si="34"/>
        <v/>
      </c>
      <c r="AS123" s="15" t="str">
        <f t="shared" si="35"/>
        <v/>
      </c>
      <c r="AT123" s="15" t="str">
        <f t="shared" si="36"/>
        <v/>
      </c>
      <c r="AU123" s="15" t="str">
        <f t="shared" si="37"/>
        <v/>
      </c>
      <c r="AV123" s="15" t="str">
        <f t="shared" si="38"/>
        <v/>
      </c>
      <c r="AW123" s="15" t="str">
        <f t="shared" si="39"/>
        <v/>
      </c>
      <c r="AX123" s="15" t="str">
        <f t="shared" si="40"/>
        <v/>
      </c>
      <c r="AY123" s="15" t="str">
        <f t="shared" si="41"/>
        <v/>
      </c>
      <c r="AZ123" s="15" t="str">
        <f t="shared" si="42"/>
        <v/>
      </c>
      <c r="BA123" s="15" t="str">
        <f t="shared" si="43"/>
        <v/>
      </c>
      <c r="BB123" s="15" t="str">
        <f t="shared" si="44"/>
        <v/>
      </c>
      <c r="BC123" s="15" t="str">
        <f t="shared" si="45"/>
        <v/>
      </c>
      <c r="BD123" s="15" t="str">
        <f t="shared" si="46"/>
        <v/>
      </c>
    </row>
    <row r="124" spans="1:56" ht="20.25" customHeight="1" x14ac:dyDescent="0.45">
      <c r="A124" s="9"/>
      <c r="B124" s="10" t="s">
        <v>73</v>
      </c>
      <c r="C124" s="11" t="str">
        <f>_xlfn.XLOOKUP($B124,FD_Lists!$B$4:$B$25,FD_Lists!C$4:C$25)</f>
        <v>Anglian Water</v>
      </c>
      <c r="D124" s="11" t="str">
        <f>_xlfn.XLOOKUP($B124,FD_Lists!$B$4:$B$25,FD_Lists!D$4:D$25)</f>
        <v>England</v>
      </c>
      <c r="E124" s="11" t="str">
        <f>_xlfn.XLOOKUP($B124,FD_Lists!$B$4:$B$25,FD_Lists!E$4:E$25)</f>
        <v>Company</v>
      </c>
      <c r="F124" s="11" t="str">
        <f>_xlfn.XLOOKUP($B124,FD_Lists!$B$4:$B$25,FD_Lists!F$4:F$25)</f>
        <v>WaSC</v>
      </c>
      <c r="G124" s="14" t="s">
        <v>109</v>
      </c>
      <c r="H124" s="13" t="s">
        <v>92</v>
      </c>
      <c r="I124" s="13" t="str">
        <f t="shared" ref="I124:I140" si="47">B124&amp;H124</f>
        <v>ANHOUT5_10_E_PR24</v>
      </c>
      <c r="J124" s="13" t="str">
        <f>VLOOKUP(H124, FD_Lists!$D$78:$I$110, 2, FALSE)</f>
        <v>Totex</v>
      </c>
      <c r="K124" s="13" t="str">
        <f>VLOOKUP(H124, FD_Lists!$D$78:$I$110, 3, FALSE)</f>
        <v>Company view (DD)</v>
      </c>
      <c r="L124" s="13" t="s">
        <v>119</v>
      </c>
      <c r="M124" s="14" t="str">
        <f>VLOOKUP($H124, FD_Lists!$D$78:$I$110, 4, FALSE)</f>
        <v>Unmonitored storm overflows adjustment</v>
      </c>
      <c r="N124" s="14" t="str">
        <f>VLOOKUP($H124, FD_Lists!$D$78:$I$110, 5, FALSE)</f>
        <v>Number</v>
      </c>
      <c r="O124" s="14">
        <f>VLOOKUP($H124, FD_Lists!$D$78:$I$110, 6, FALSE)</f>
        <v>2</v>
      </c>
      <c r="P124" s="12"/>
      <c r="Q124" s="12"/>
      <c r="R124" s="12"/>
      <c r="S124" s="12"/>
      <c r="T124" s="12"/>
      <c r="U124" s="12"/>
      <c r="V124" s="12"/>
      <c r="W124" s="12"/>
      <c r="X124" s="12"/>
      <c r="Y124" s="12"/>
      <c r="Z124" s="12"/>
      <c r="AA124" s="12"/>
      <c r="AB124" s="12"/>
      <c r="AC124" s="102"/>
      <c r="AD124" s="102"/>
      <c r="AE124" s="102"/>
      <c r="AF124" s="102"/>
      <c r="AG124" s="102"/>
      <c r="AH124" s="102"/>
      <c r="AL124" s="15" t="str">
        <f t="shared" si="28"/>
        <v/>
      </c>
      <c r="AM124" s="15" t="str">
        <f t="shared" si="29"/>
        <v/>
      </c>
      <c r="AN124" s="15" t="str">
        <f t="shared" si="30"/>
        <v/>
      </c>
      <c r="AO124" s="15" t="str">
        <f t="shared" si="31"/>
        <v/>
      </c>
      <c r="AP124" s="15" t="str">
        <f t="shared" si="32"/>
        <v/>
      </c>
      <c r="AQ124" s="15" t="str">
        <f t="shared" si="33"/>
        <v/>
      </c>
      <c r="AR124" s="15" t="str">
        <f t="shared" si="34"/>
        <v/>
      </c>
      <c r="AS124" s="15" t="str">
        <f t="shared" si="35"/>
        <v/>
      </c>
      <c r="AT124" s="15" t="str">
        <f t="shared" si="36"/>
        <v/>
      </c>
      <c r="AU124" s="15" t="str">
        <f t="shared" si="37"/>
        <v/>
      </c>
      <c r="AV124" s="15" t="str">
        <f t="shared" si="38"/>
        <v/>
      </c>
      <c r="AW124" s="15" t="str">
        <f t="shared" si="39"/>
        <v/>
      </c>
      <c r="AX124" s="15" t="str">
        <f t="shared" si="40"/>
        <v/>
      </c>
      <c r="AY124" s="15" t="str">
        <f t="shared" si="41"/>
        <v/>
      </c>
      <c r="AZ124" s="15" t="str">
        <f t="shared" si="42"/>
        <v/>
      </c>
      <c r="BA124" s="15" t="str">
        <f t="shared" si="43"/>
        <v/>
      </c>
      <c r="BB124" s="15" t="str">
        <f t="shared" si="44"/>
        <v/>
      </c>
      <c r="BC124" s="15" t="str">
        <f t="shared" si="45"/>
        <v/>
      </c>
      <c r="BD124" s="15" t="str">
        <f t="shared" si="46"/>
        <v/>
      </c>
    </row>
    <row r="125" spans="1:56" ht="20.25" customHeight="1" x14ac:dyDescent="0.45">
      <c r="A125" s="9"/>
      <c r="B125" s="11" t="s">
        <v>94</v>
      </c>
      <c r="C125" s="11" t="str">
        <f>_xlfn.XLOOKUP($B125,FD_Lists!$B$4:$B$25,FD_Lists!C$4:C$25)</f>
        <v>Dŵr Cymru</v>
      </c>
      <c r="D125" s="11" t="str">
        <f>_xlfn.XLOOKUP($B125,FD_Lists!$B$4:$B$25,FD_Lists!D$4:D$25)</f>
        <v>Wales</v>
      </c>
      <c r="E125" s="11" t="str">
        <f>_xlfn.XLOOKUP($B125,FD_Lists!$B$4:$B$25,FD_Lists!E$4:E$25)</f>
        <v>Company</v>
      </c>
      <c r="F125" s="11" t="str">
        <f>_xlfn.XLOOKUP($B125,FD_Lists!$B$4:$B$25,FD_Lists!F$4:F$25)</f>
        <v>WaSC</v>
      </c>
      <c r="G125" s="14" t="s">
        <v>109</v>
      </c>
      <c r="H125" s="13" t="s">
        <v>92</v>
      </c>
      <c r="I125" s="13" t="str">
        <f t="shared" si="47"/>
        <v>WSHOUT5_10_E_PR24</v>
      </c>
      <c r="J125" s="13" t="str">
        <f>VLOOKUP(H125, FD_Lists!$D$78:$I$110, 2, FALSE)</f>
        <v>Totex</v>
      </c>
      <c r="K125" s="13" t="str">
        <f>VLOOKUP(H125, FD_Lists!$D$78:$I$110, 3, FALSE)</f>
        <v>Company view (DD)</v>
      </c>
      <c r="L125" s="13" t="s">
        <v>119</v>
      </c>
      <c r="M125" s="14" t="str">
        <f>VLOOKUP($H125, FD_Lists!$D$78:$I$110, 4, FALSE)</f>
        <v>Unmonitored storm overflows adjustment</v>
      </c>
      <c r="N125" s="14" t="str">
        <f>VLOOKUP($H125, FD_Lists!$D$78:$I$110, 5, FALSE)</f>
        <v>Number</v>
      </c>
      <c r="O125" s="14">
        <f>VLOOKUP($H125, FD_Lists!$D$78:$I$110, 6, FALSE)</f>
        <v>2</v>
      </c>
      <c r="P125" s="12"/>
      <c r="Q125" s="12"/>
      <c r="R125" s="12"/>
      <c r="S125" s="12"/>
      <c r="T125" s="12"/>
      <c r="U125" s="12"/>
      <c r="V125" s="12"/>
      <c r="W125" s="12"/>
      <c r="X125" s="12"/>
      <c r="Y125" s="12"/>
      <c r="Z125" s="12"/>
      <c r="AA125" s="12"/>
      <c r="AB125" s="12"/>
      <c r="AC125" s="102"/>
      <c r="AD125" s="102"/>
      <c r="AE125" s="102"/>
      <c r="AF125" s="102"/>
      <c r="AG125" s="102"/>
      <c r="AH125" s="102"/>
      <c r="AL125" s="15" t="str">
        <f t="shared" si="28"/>
        <v/>
      </c>
      <c r="AM125" s="15" t="str">
        <f t="shared" si="29"/>
        <v/>
      </c>
      <c r="AN125" s="15" t="str">
        <f t="shared" si="30"/>
        <v/>
      </c>
      <c r="AO125" s="15" t="str">
        <f t="shared" si="31"/>
        <v/>
      </c>
      <c r="AP125" s="15" t="str">
        <f t="shared" si="32"/>
        <v/>
      </c>
      <c r="AQ125" s="15" t="str">
        <f t="shared" si="33"/>
        <v/>
      </c>
      <c r="AR125" s="15" t="str">
        <f t="shared" si="34"/>
        <v/>
      </c>
      <c r="AS125" s="15" t="str">
        <f t="shared" si="35"/>
        <v/>
      </c>
      <c r="AT125" s="15" t="str">
        <f t="shared" si="36"/>
        <v/>
      </c>
      <c r="AU125" s="15" t="str">
        <f t="shared" si="37"/>
        <v/>
      </c>
      <c r="AV125" s="15" t="str">
        <f t="shared" si="38"/>
        <v/>
      </c>
      <c r="AW125" s="15" t="str">
        <f t="shared" si="39"/>
        <v/>
      </c>
      <c r="AX125" s="15" t="str">
        <f t="shared" si="40"/>
        <v/>
      </c>
      <c r="AY125" s="15" t="str">
        <f t="shared" si="41"/>
        <v/>
      </c>
      <c r="AZ125" s="15" t="str">
        <f t="shared" si="42"/>
        <v/>
      </c>
      <c r="BA125" s="15" t="str">
        <f t="shared" si="43"/>
        <v/>
      </c>
      <c r="BB125" s="15" t="str">
        <f t="shared" si="44"/>
        <v/>
      </c>
      <c r="BC125" s="15" t="str">
        <f t="shared" si="45"/>
        <v/>
      </c>
      <c r="BD125" s="15" t="str">
        <f t="shared" si="46"/>
        <v/>
      </c>
    </row>
    <row r="126" spans="1:56" ht="20.25" customHeight="1" x14ac:dyDescent="0.45">
      <c r="A126" s="9"/>
      <c r="B126" s="11" t="s">
        <v>95</v>
      </c>
      <c r="C126" s="11" t="str">
        <f>_xlfn.XLOOKUP($B126,FD_Lists!$B$4:$B$25,FD_Lists!C$4:C$25)</f>
        <v>Hafren Dyfrdwy</v>
      </c>
      <c r="D126" s="11" t="str">
        <f>_xlfn.XLOOKUP($B126,FD_Lists!$B$4:$B$25,FD_Lists!D$4:D$25)</f>
        <v>Wales</v>
      </c>
      <c r="E126" s="11" t="str">
        <f>_xlfn.XLOOKUP($B126,FD_Lists!$B$4:$B$25,FD_Lists!E$4:E$25)</f>
        <v>Company</v>
      </c>
      <c r="F126" s="11" t="str">
        <f>_xlfn.XLOOKUP($B126,FD_Lists!$B$4:$B$25,FD_Lists!F$4:F$25)</f>
        <v>WaSC</v>
      </c>
      <c r="G126" s="14" t="s">
        <v>109</v>
      </c>
      <c r="H126" s="13" t="s">
        <v>92</v>
      </c>
      <c r="I126" s="13" t="str">
        <f t="shared" si="47"/>
        <v>HDDOUT5_10_E_PR24</v>
      </c>
      <c r="J126" s="13" t="str">
        <f>VLOOKUP(H126, FD_Lists!$D$78:$I$110, 2, FALSE)</f>
        <v>Totex</v>
      </c>
      <c r="K126" s="13" t="str">
        <f>VLOOKUP(H126, FD_Lists!$D$78:$I$110, 3, FALSE)</f>
        <v>Company view (DD)</v>
      </c>
      <c r="L126" s="13" t="s">
        <v>119</v>
      </c>
      <c r="M126" s="14" t="str">
        <f>VLOOKUP($H126, FD_Lists!$D$78:$I$110, 4, FALSE)</f>
        <v>Unmonitored storm overflows adjustment</v>
      </c>
      <c r="N126" s="14" t="str">
        <f>VLOOKUP($H126, FD_Lists!$D$78:$I$110, 5, FALSE)</f>
        <v>Number</v>
      </c>
      <c r="O126" s="14">
        <f>VLOOKUP($H126, FD_Lists!$D$78:$I$110, 6, FALSE)</f>
        <v>2</v>
      </c>
      <c r="P126" s="12"/>
      <c r="Q126" s="12"/>
      <c r="R126" s="12"/>
      <c r="S126" s="12"/>
      <c r="T126" s="12"/>
      <c r="U126" s="12"/>
      <c r="V126" s="12"/>
      <c r="W126" s="12"/>
      <c r="X126" s="12"/>
      <c r="Y126" s="12"/>
      <c r="Z126" s="12"/>
      <c r="AA126" s="12"/>
      <c r="AB126" s="12"/>
      <c r="AC126" s="102"/>
      <c r="AD126" s="102"/>
      <c r="AE126" s="102"/>
      <c r="AF126" s="102"/>
      <c r="AG126" s="102"/>
      <c r="AH126" s="102"/>
      <c r="AL126" s="15" t="str">
        <f t="shared" si="28"/>
        <v/>
      </c>
      <c r="AM126" s="15" t="str">
        <f t="shared" si="29"/>
        <v/>
      </c>
      <c r="AN126" s="15" t="str">
        <f t="shared" si="30"/>
        <v/>
      </c>
      <c r="AO126" s="15" t="str">
        <f t="shared" si="31"/>
        <v/>
      </c>
      <c r="AP126" s="15" t="str">
        <f t="shared" si="32"/>
        <v/>
      </c>
      <c r="AQ126" s="15" t="str">
        <f t="shared" si="33"/>
        <v/>
      </c>
      <c r="AR126" s="15" t="str">
        <f t="shared" si="34"/>
        <v/>
      </c>
      <c r="AS126" s="15" t="str">
        <f t="shared" si="35"/>
        <v/>
      </c>
      <c r="AT126" s="15" t="str">
        <f t="shared" si="36"/>
        <v/>
      </c>
      <c r="AU126" s="15" t="str">
        <f t="shared" si="37"/>
        <v/>
      </c>
      <c r="AV126" s="15" t="str">
        <f t="shared" si="38"/>
        <v/>
      </c>
      <c r="AW126" s="15" t="str">
        <f t="shared" si="39"/>
        <v/>
      </c>
      <c r="AX126" s="15" t="str">
        <f t="shared" si="40"/>
        <v/>
      </c>
      <c r="AY126" s="15" t="str">
        <f t="shared" si="41"/>
        <v/>
      </c>
      <c r="AZ126" s="15" t="str">
        <f t="shared" si="42"/>
        <v/>
      </c>
      <c r="BA126" s="15" t="str">
        <f t="shared" si="43"/>
        <v/>
      </c>
      <c r="BB126" s="15" t="str">
        <f t="shared" si="44"/>
        <v/>
      </c>
      <c r="BC126" s="15" t="str">
        <f t="shared" si="45"/>
        <v/>
      </c>
      <c r="BD126" s="15" t="str">
        <f t="shared" si="46"/>
        <v/>
      </c>
    </row>
    <row r="127" spans="1:56" ht="20.25" customHeight="1" x14ac:dyDescent="0.45">
      <c r="A127" s="9"/>
      <c r="B127" s="11" t="s">
        <v>96</v>
      </c>
      <c r="C127" s="11" t="str">
        <f>_xlfn.XLOOKUP($B127,FD_Lists!$B$4:$B$25,FD_Lists!C$4:C$25)</f>
        <v>Northumbrian Water</v>
      </c>
      <c r="D127" s="11" t="str">
        <f>_xlfn.XLOOKUP($B127,FD_Lists!$B$4:$B$25,FD_Lists!D$4:D$25)</f>
        <v>England</v>
      </c>
      <c r="E127" s="11" t="str">
        <f>_xlfn.XLOOKUP($B127,FD_Lists!$B$4:$B$25,FD_Lists!E$4:E$25)</f>
        <v>Company</v>
      </c>
      <c r="F127" s="11" t="str">
        <f>_xlfn.XLOOKUP($B127,FD_Lists!$B$4:$B$25,FD_Lists!F$4:F$25)</f>
        <v>WaSC</v>
      </c>
      <c r="G127" s="14" t="s">
        <v>109</v>
      </c>
      <c r="H127" s="13" t="s">
        <v>92</v>
      </c>
      <c r="I127" s="13" t="str">
        <f t="shared" si="47"/>
        <v>NESOUT5_10_E_PR24</v>
      </c>
      <c r="J127" s="13" t="str">
        <f>VLOOKUP(H127, FD_Lists!$D$78:$I$110, 2, FALSE)</f>
        <v>Totex</v>
      </c>
      <c r="K127" s="13" t="str">
        <f>VLOOKUP(H127, FD_Lists!$D$78:$I$110, 3, FALSE)</f>
        <v>Company view (DD)</v>
      </c>
      <c r="L127" s="13" t="s">
        <v>119</v>
      </c>
      <c r="M127" s="14" t="str">
        <f>VLOOKUP($H127, FD_Lists!$D$78:$I$110, 4, FALSE)</f>
        <v>Unmonitored storm overflows adjustment</v>
      </c>
      <c r="N127" s="14" t="str">
        <f>VLOOKUP($H127, FD_Lists!$D$78:$I$110, 5, FALSE)</f>
        <v>Number</v>
      </c>
      <c r="O127" s="14">
        <f>VLOOKUP($H127, FD_Lists!$D$78:$I$110, 6, FALSE)</f>
        <v>2</v>
      </c>
      <c r="P127" s="12"/>
      <c r="Q127" s="12"/>
      <c r="R127" s="12"/>
      <c r="S127" s="12"/>
      <c r="T127" s="12"/>
      <c r="U127" s="12"/>
      <c r="V127" s="12"/>
      <c r="W127" s="12"/>
      <c r="X127" s="12"/>
      <c r="Y127" s="12"/>
      <c r="Z127" s="12"/>
      <c r="AA127" s="12"/>
      <c r="AB127" s="12"/>
      <c r="AC127" s="102"/>
      <c r="AD127" s="102"/>
      <c r="AE127" s="102"/>
      <c r="AF127" s="102"/>
      <c r="AG127" s="102"/>
      <c r="AH127" s="102"/>
      <c r="AL127" s="15" t="str">
        <f t="shared" si="28"/>
        <v/>
      </c>
      <c r="AM127" s="15" t="str">
        <f t="shared" si="29"/>
        <v/>
      </c>
      <c r="AN127" s="15" t="str">
        <f t="shared" si="30"/>
        <v/>
      </c>
      <c r="AO127" s="15" t="str">
        <f t="shared" si="31"/>
        <v/>
      </c>
      <c r="AP127" s="15" t="str">
        <f t="shared" si="32"/>
        <v/>
      </c>
      <c r="AQ127" s="15" t="str">
        <f t="shared" si="33"/>
        <v/>
      </c>
      <c r="AR127" s="15" t="str">
        <f t="shared" si="34"/>
        <v/>
      </c>
      <c r="AS127" s="15" t="str">
        <f t="shared" si="35"/>
        <v/>
      </c>
      <c r="AT127" s="15" t="str">
        <f t="shared" si="36"/>
        <v/>
      </c>
      <c r="AU127" s="15" t="str">
        <f t="shared" si="37"/>
        <v/>
      </c>
      <c r="AV127" s="15" t="str">
        <f t="shared" si="38"/>
        <v/>
      </c>
      <c r="AW127" s="15" t="str">
        <f t="shared" si="39"/>
        <v/>
      </c>
      <c r="AX127" s="15" t="str">
        <f t="shared" si="40"/>
        <v/>
      </c>
      <c r="AY127" s="15" t="str">
        <f t="shared" si="41"/>
        <v/>
      </c>
      <c r="AZ127" s="15" t="str">
        <f t="shared" si="42"/>
        <v/>
      </c>
      <c r="BA127" s="15" t="str">
        <f t="shared" si="43"/>
        <v/>
      </c>
      <c r="BB127" s="15" t="str">
        <f t="shared" si="44"/>
        <v/>
      </c>
      <c r="BC127" s="15" t="str">
        <f t="shared" si="45"/>
        <v/>
      </c>
      <c r="BD127" s="15" t="str">
        <f t="shared" si="46"/>
        <v/>
      </c>
    </row>
    <row r="128" spans="1:56" ht="20.25" customHeight="1" x14ac:dyDescent="0.45">
      <c r="A128" s="9"/>
      <c r="B128" s="11" t="s">
        <v>97</v>
      </c>
      <c r="C128" s="11" t="str">
        <f>_xlfn.XLOOKUP($B128,FD_Lists!$B$4:$B$25,FD_Lists!C$4:C$25)</f>
        <v>Severn Trent Water</v>
      </c>
      <c r="D128" s="11" t="str">
        <f>_xlfn.XLOOKUP($B128,FD_Lists!$B$4:$B$25,FD_Lists!D$4:D$25)</f>
        <v>England</v>
      </c>
      <c r="E128" s="11" t="str">
        <f>_xlfn.XLOOKUP($B128,FD_Lists!$B$4:$B$25,FD_Lists!E$4:E$25)</f>
        <v>Company</v>
      </c>
      <c r="F128" s="11" t="str">
        <f>_xlfn.XLOOKUP($B128,FD_Lists!$B$4:$B$25,FD_Lists!F$4:F$25)</f>
        <v>WaSC</v>
      </c>
      <c r="G128" s="14" t="s">
        <v>109</v>
      </c>
      <c r="H128" s="13" t="s">
        <v>92</v>
      </c>
      <c r="I128" s="13" t="str">
        <f t="shared" si="47"/>
        <v>SVEOUT5_10_E_PR24</v>
      </c>
      <c r="J128" s="13" t="str">
        <f>VLOOKUP(H128, FD_Lists!$D$78:$I$110, 2, FALSE)</f>
        <v>Totex</v>
      </c>
      <c r="K128" s="13" t="str">
        <f>VLOOKUP(H128, FD_Lists!$D$78:$I$110, 3, FALSE)</f>
        <v>Company view (DD)</v>
      </c>
      <c r="L128" s="13" t="s">
        <v>119</v>
      </c>
      <c r="M128" s="14" t="str">
        <f>VLOOKUP($H128, FD_Lists!$D$78:$I$110, 4, FALSE)</f>
        <v>Unmonitored storm overflows adjustment</v>
      </c>
      <c r="N128" s="14" t="str">
        <f>VLOOKUP($H128, FD_Lists!$D$78:$I$110, 5, FALSE)</f>
        <v>Number</v>
      </c>
      <c r="O128" s="14">
        <f>VLOOKUP($H128, FD_Lists!$D$78:$I$110, 6, FALSE)</f>
        <v>2</v>
      </c>
      <c r="P128" s="12"/>
      <c r="Q128" s="12"/>
      <c r="R128" s="12"/>
      <c r="S128" s="12"/>
      <c r="T128" s="12"/>
      <c r="U128" s="12"/>
      <c r="V128" s="12"/>
      <c r="W128" s="12"/>
      <c r="X128" s="12"/>
      <c r="Y128" s="12"/>
      <c r="Z128" s="12"/>
      <c r="AA128" s="12"/>
      <c r="AB128" s="12"/>
      <c r="AC128" s="102"/>
      <c r="AD128" s="102"/>
      <c r="AE128" s="102"/>
      <c r="AF128" s="102"/>
      <c r="AG128" s="102"/>
      <c r="AH128" s="102"/>
      <c r="AL128" s="15" t="str">
        <f t="shared" si="28"/>
        <v/>
      </c>
      <c r="AM128" s="15" t="str">
        <f t="shared" si="29"/>
        <v/>
      </c>
      <c r="AN128" s="15" t="str">
        <f t="shared" si="30"/>
        <v/>
      </c>
      <c r="AO128" s="15" t="str">
        <f t="shared" si="31"/>
        <v/>
      </c>
      <c r="AP128" s="15" t="str">
        <f t="shared" si="32"/>
        <v/>
      </c>
      <c r="AQ128" s="15" t="str">
        <f t="shared" si="33"/>
        <v/>
      </c>
      <c r="AR128" s="15" t="str">
        <f t="shared" si="34"/>
        <v/>
      </c>
      <c r="AS128" s="15" t="str">
        <f t="shared" si="35"/>
        <v/>
      </c>
      <c r="AT128" s="15" t="str">
        <f t="shared" si="36"/>
        <v/>
      </c>
      <c r="AU128" s="15" t="str">
        <f t="shared" si="37"/>
        <v/>
      </c>
      <c r="AV128" s="15" t="str">
        <f t="shared" si="38"/>
        <v/>
      </c>
      <c r="AW128" s="15" t="str">
        <f t="shared" si="39"/>
        <v/>
      </c>
      <c r="AX128" s="15" t="str">
        <f t="shared" si="40"/>
        <v/>
      </c>
      <c r="AY128" s="15" t="str">
        <f t="shared" si="41"/>
        <v/>
      </c>
      <c r="AZ128" s="15" t="str">
        <f t="shared" si="42"/>
        <v/>
      </c>
      <c r="BA128" s="15" t="str">
        <f t="shared" si="43"/>
        <v/>
      </c>
      <c r="BB128" s="15" t="str">
        <f t="shared" si="44"/>
        <v/>
      </c>
      <c r="BC128" s="15" t="str">
        <f t="shared" si="45"/>
        <v/>
      </c>
      <c r="BD128" s="15" t="str">
        <f t="shared" si="46"/>
        <v/>
      </c>
    </row>
    <row r="129" spans="1:56" ht="20.25" customHeight="1" x14ac:dyDescent="0.45">
      <c r="A129" s="9"/>
      <c r="B129" s="11" t="s">
        <v>99</v>
      </c>
      <c r="C129" s="11" t="str">
        <f>_xlfn.XLOOKUP($B129,FD_Lists!$B$4:$B$25,FD_Lists!C$4:C$25)</f>
        <v>Southern Water</v>
      </c>
      <c r="D129" s="11" t="str">
        <f>_xlfn.XLOOKUP($B129,FD_Lists!$B$4:$B$25,FD_Lists!D$4:D$25)</f>
        <v>England</v>
      </c>
      <c r="E129" s="11" t="str">
        <f>_xlfn.XLOOKUP($B129,FD_Lists!$B$4:$B$25,FD_Lists!E$4:E$25)</f>
        <v>Company</v>
      </c>
      <c r="F129" s="11" t="str">
        <f>_xlfn.XLOOKUP($B129,FD_Lists!$B$4:$B$25,FD_Lists!F$4:F$25)</f>
        <v>WaSC</v>
      </c>
      <c r="G129" s="14" t="s">
        <v>109</v>
      </c>
      <c r="H129" s="13" t="s">
        <v>92</v>
      </c>
      <c r="I129" s="13" t="str">
        <f t="shared" si="47"/>
        <v>SRNOUT5_10_E_PR24</v>
      </c>
      <c r="J129" s="13" t="str">
        <f>VLOOKUP(H129, FD_Lists!$D$78:$I$110, 2, FALSE)</f>
        <v>Totex</v>
      </c>
      <c r="K129" s="13" t="str">
        <f>VLOOKUP(H129, FD_Lists!$D$78:$I$110, 3, FALSE)</f>
        <v>Company view (DD)</v>
      </c>
      <c r="L129" s="13" t="s">
        <v>119</v>
      </c>
      <c r="M129" s="14" t="str">
        <f>VLOOKUP($H129, FD_Lists!$D$78:$I$110, 4, FALSE)</f>
        <v>Unmonitored storm overflows adjustment</v>
      </c>
      <c r="N129" s="14" t="str">
        <f>VLOOKUP($H129, FD_Lists!$D$78:$I$110, 5, FALSE)</f>
        <v>Number</v>
      </c>
      <c r="O129" s="14">
        <f>VLOOKUP($H129, FD_Lists!$D$78:$I$110, 6, FALSE)</f>
        <v>2</v>
      </c>
      <c r="P129" s="12"/>
      <c r="Q129" s="12"/>
      <c r="R129" s="12"/>
      <c r="S129" s="12"/>
      <c r="T129" s="12"/>
      <c r="U129" s="12"/>
      <c r="V129" s="12"/>
      <c r="W129" s="12"/>
      <c r="X129" s="12"/>
      <c r="Y129" s="12"/>
      <c r="Z129" s="12"/>
      <c r="AA129" s="12"/>
      <c r="AB129" s="12"/>
      <c r="AC129" s="102"/>
      <c r="AD129" s="102"/>
      <c r="AE129" s="102"/>
      <c r="AF129" s="102"/>
      <c r="AG129" s="102"/>
      <c r="AH129" s="102"/>
      <c r="AL129" s="15" t="str">
        <f t="shared" si="28"/>
        <v/>
      </c>
      <c r="AM129" s="15" t="str">
        <f t="shared" si="29"/>
        <v/>
      </c>
      <c r="AN129" s="15" t="str">
        <f t="shared" si="30"/>
        <v/>
      </c>
      <c r="AO129" s="15" t="str">
        <f t="shared" si="31"/>
        <v/>
      </c>
      <c r="AP129" s="15" t="str">
        <f t="shared" si="32"/>
        <v/>
      </c>
      <c r="AQ129" s="15" t="str">
        <f t="shared" si="33"/>
        <v/>
      </c>
      <c r="AR129" s="15" t="str">
        <f t="shared" si="34"/>
        <v/>
      </c>
      <c r="AS129" s="15" t="str">
        <f t="shared" si="35"/>
        <v/>
      </c>
      <c r="AT129" s="15" t="str">
        <f t="shared" si="36"/>
        <v/>
      </c>
      <c r="AU129" s="15" t="str">
        <f t="shared" si="37"/>
        <v/>
      </c>
      <c r="AV129" s="15" t="str">
        <f t="shared" si="38"/>
        <v/>
      </c>
      <c r="AW129" s="15" t="str">
        <f t="shared" si="39"/>
        <v/>
      </c>
      <c r="AX129" s="15" t="str">
        <f t="shared" si="40"/>
        <v/>
      </c>
      <c r="AY129" s="15" t="str">
        <f t="shared" si="41"/>
        <v/>
      </c>
      <c r="AZ129" s="15" t="str">
        <f t="shared" si="42"/>
        <v/>
      </c>
      <c r="BA129" s="15" t="str">
        <f t="shared" si="43"/>
        <v/>
      </c>
      <c r="BB129" s="15" t="str">
        <f t="shared" si="44"/>
        <v/>
      </c>
      <c r="BC129" s="15" t="str">
        <f t="shared" si="45"/>
        <v/>
      </c>
      <c r="BD129" s="15" t="str">
        <f t="shared" si="46"/>
        <v/>
      </c>
    </row>
    <row r="130" spans="1:56" ht="20.25" customHeight="1" x14ac:dyDescent="0.45">
      <c r="A130" s="9"/>
      <c r="B130" s="11" t="s">
        <v>100</v>
      </c>
      <c r="C130" s="11" t="str">
        <f>_xlfn.XLOOKUP($B130,FD_Lists!$B$4:$B$25,FD_Lists!C$4:C$25)</f>
        <v>Thames Water</v>
      </c>
      <c r="D130" s="11" t="str">
        <f>_xlfn.XLOOKUP($B130,FD_Lists!$B$4:$B$25,FD_Lists!D$4:D$25)</f>
        <v>England</v>
      </c>
      <c r="E130" s="11" t="str">
        <f>_xlfn.XLOOKUP($B130,FD_Lists!$B$4:$B$25,FD_Lists!E$4:E$25)</f>
        <v>Company</v>
      </c>
      <c r="F130" s="11" t="str">
        <f>_xlfn.XLOOKUP($B130,FD_Lists!$B$4:$B$25,FD_Lists!F$4:F$25)</f>
        <v>WaSC</v>
      </c>
      <c r="G130" s="14" t="s">
        <v>109</v>
      </c>
      <c r="H130" s="13" t="s">
        <v>92</v>
      </c>
      <c r="I130" s="13" t="str">
        <f t="shared" si="47"/>
        <v>TMSOUT5_10_E_PR24</v>
      </c>
      <c r="J130" s="13" t="str">
        <f>VLOOKUP(H130, FD_Lists!$D$78:$I$110, 2, FALSE)</f>
        <v>Totex</v>
      </c>
      <c r="K130" s="13" t="str">
        <f>VLOOKUP(H130, FD_Lists!$D$78:$I$110, 3, FALSE)</f>
        <v>Company view (DD)</v>
      </c>
      <c r="L130" s="13" t="s">
        <v>119</v>
      </c>
      <c r="M130" s="14" t="str">
        <f>VLOOKUP($H130, FD_Lists!$D$78:$I$110, 4, FALSE)</f>
        <v>Unmonitored storm overflows adjustment</v>
      </c>
      <c r="N130" s="14" t="str">
        <f>VLOOKUP($H130, FD_Lists!$D$78:$I$110, 5, FALSE)</f>
        <v>Number</v>
      </c>
      <c r="O130" s="14">
        <f>VLOOKUP($H130, FD_Lists!$D$78:$I$110, 6, FALSE)</f>
        <v>2</v>
      </c>
      <c r="P130" s="12"/>
      <c r="Q130" s="12"/>
      <c r="R130" s="12"/>
      <c r="S130" s="12"/>
      <c r="T130" s="12"/>
      <c r="U130" s="12"/>
      <c r="V130" s="12"/>
      <c r="W130" s="12"/>
      <c r="X130" s="12"/>
      <c r="Y130" s="12"/>
      <c r="Z130" s="12"/>
      <c r="AA130" s="12"/>
      <c r="AB130" s="12"/>
      <c r="AC130" s="102"/>
      <c r="AD130" s="102">
        <v>2</v>
      </c>
      <c r="AE130" s="102">
        <v>2</v>
      </c>
      <c r="AF130" s="102">
        <v>2</v>
      </c>
      <c r="AG130" s="102">
        <v>2</v>
      </c>
      <c r="AH130" s="102">
        <v>2</v>
      </c>
      <c r="AL130" s="15" t="str">
        <f t="shared" si="28"/>
        <v/>
      </c>
      <c r="AM130" s="15" t="str">
        <f t="shared" si="29"/>
        <v/>
      </c>
      <c r="AN130" s="15" t="str">
        <f t="shared" si="30"/>
        <v/>
      </c>
      <c r="AO130" s="15" t="str">
        <f t="shared" si="31"/>
        <v/>
      </c>
      <c r="AP130" s="15" t="str">
        <f t="shared" si="32"/>
        <v/>
      </c>
      <c r="AQ130" s="15" t="str">
        <f t="shared" si="33"/>
        <v/>
      </c>
      <c r="AR130" s="15" t="str">
        <f t="shared" si="34"/>
        <v/>
      </c>
      <c r="AS130" s="15" t="str">
        <f t="shared" si="35"/>
        <v/>
      </c>
      <c r="AT130" s="15" t="str">
        <f t="shared" si="36"/>
        <v/>
      </c>
      <c r="AU130" s="15" t="str">
        <f t="shared" si="37"/>
        <v/>
      </c>
      <c r="AV130" s="15" t="str">
        <f t="shared" si="38"/>
        <v/>
      </c>
      <c r="AW130" s="15" t="str">
        <f t="shared" si="39"/>
        <v/>
      </c>
      <c r="AX130" s="15" t="str">
        <f t="shared" si="40"/>
        <v/>
      </c>
      <c r="AY130" s="15" t="str">
        <f t="shared" si="41"/>
        <v/>
      </c>
      <c r="AZ130" s="15" t="s">
        <v>140</v>
      </c>
      <c r="BA130" s="15" t="s">
        <v>140</v>
      </c>
      <c r="BB130" s="15" t="s">
        <v>140</v>
      </c>
      <c r="BC130" s="15" t="s">
        <v>140</v>
      </c>
      <c r="BD130" s="15" t="s">
        <v>140</v>
      </c>
    </row>
    <row r="131" spans="1:56" x14ac:dyDescent="0.45">
      <c r="A131" s="16" t="s">
        <v>120</v>
      </c>
      <c r="B131" s="11" t="s">
        <v>101</v>
      </c>
      <c r="C131" s="11" t="str">
        <f>_xlfn.XLOOKUP($B131,FD_Lists!$B$4:$B$25,FD_Lists!C$4:C$25)</f>
        <v xml:space="preserve">United Utilities </v>
      </c>
      <c r="D131" s="11" t="str">
        <f>_xlfn.XLOOKUP($B131,FD_Lists!$B$4:$B$25,FD_Lists!D$4:D$25)</f>
        <v>England</v>
      </c>
      <c r="E131" s="11" t="str">
        <f>_xlfn.XLOOKUP($B131,FD_Lists!$B$4:$B$25,FD_Lists!E$4:E$25)</f>
        <v>Company</v>
      </c>
      <c r="F131" s="11" t="str">
        <f>_xlfn.XLOOKUP($B131,FD_Lists!$B$4:$B$25,FD_Lists!F$4:F$25)</f>
        <v>WaSC</v>
      </c>
      <c r="G131" s="14" t="s">
        <v>109</v>
      </c>
      <c r="H131" s="13" t="s">
        <v>92</v>
      </c>
      <c r="I131" s="13" t="str">
        <f t="shared" si="47"/>
        <v>NWTOUT5_10_E_PR24</v>
      </c>
      <c r="J131" s="13" t="str">
        <f>VLOOKUP(H131, FD_Lists!$D$78:$I$110, 2, FALSE)</f>
        <v>Totex</v>
      </c>
      <c r="K131" s="13" t="str">
        <f>VLOOKUP(H131, FD_Lists!$D$78:$I$110, 3, FALSE)</f>
        <v>Company view (DD)</v>
      </c>
      <c r="L131" s="13" t="s">
        <v>119</v>
      </c>
      <c r="M131" s="14" t="str">
        <f>VLOOKUP($H131, FD_Lists!$D$78:$I$110, 4, FALSE)</f>
        <v>Unmonitored storm overflows adjustment</v>
      </c>
      <c r="N131" s="14" t="str">
        <f>VLOOKUP($H131, FD_Lists!$D$78:$I$110, 5, FALSE)</f>
        <v>Number</v>
      </c>
      <c r="O131" s="14">
        <f>VLOOKUP($H131, FD_Lists!$D$78:$I$110, 6, FALSE)</f>
        <v>2</v>
      </c>
      <c r="P131" s="12"/>
      <c r="Q131" s="12"/>
      <c r="R131" s="12"/>
      <c r="S131" s="12"/>
      <c r="T131" s="12"/>
      <c r="U131" s="12"/>
      <c r="V131" s="12"/>
      <c r="W131" s="12"/>
      <c r="X131" s="12"/>
      <c r="Y131" s="12"/>
      <c r="Z131" s="12"/>
      <c r="AA131" s="12"/>
      <c r="AB131" s="12"/>
      <c r="AC131" s="102"/>
      <c r="AD131" s="102"/>
      <c r="AE131" s="102"/>
      <c r="AF131" s="102"/>
      <c r="AG131" s="102"/>
      <c r="AH131" s="102"/>
      <c r="AL131" s="15" t="str">
        <f t="shared" si="28"/>
        <v/>
      </c>
      <c r="AM131" s="15" t="str">
        <f t="shared" si="29"/>
        <v/>
      </c>
      <c r="AN131" s="15" t="str">
        <f t="shared" si="30"/>
        <v/>
      </c>
      <c r="AO131" s="15" t="str">
        <f t="shared" si="31"/>
        <v/>
      </c>
      <c r="AP131" s="15" t="str">
        <f t="shared" si="32"/>
        <v/>
      </c>
      <c r="AQ131" s="15" t="str">
        <f t="shared" si="33"/>
        <v/>
      </c>
      <c r="AR131" s="15" t="str">
        <f t="shared" si="34"/>
        <v/>
      </c>
      <c r="AS131" s="15" t="str">
        <f t="shared" si="35"/>
        <v/>
      </c>
      <c r="AT131" s="15" t="str">
        <f t="shared" si="36"/>
        <v/>
      </c>
      <c r="AU131" s="15" t="str">
        <f t="shared" si="37"/>
        <v/>
      </c>
      <c r="AV131" s="15" t="str">
        <f t="shared" si="38"/>
        <v/>
      </c>
      <c r="AW131" s="15" t="str">
        <f t="shared" si="39"/>
        <v/>
      </c>
      <c r="AX131" s="15" t="str">
        <f t="shared" si="40"/>
        <v/>
      </c>
      <c r="AY131" s="15" t="str">
        <f t="shared" si="41"/>
        <v/>
      </c>
      <c r="AZ131" s="15" t="str">
        <f t="shared" si="42"/>
        <v/>
      </c>
      <c r="BA131" s="15" t="str">
        <f t="shared" si="43"/>
        <v/>
      </c>
      <c r="BB131" s="15" t="str">
        <f t="shared" si="44"/>
        <v/>
      </c>
      <c r="BC131" s="15" t="str">
        <f t="shared" si="45"/>
        <v/>
      </c>
      <c r="BD131" s="15" t="str">
        <f t="shared" si="46"/>
        <v/>
      </c>
    </row>
    <row r="132" spans="1:56" ht="20.25" customHeight="1" x14ac:dyDescent="0.45">
      <c r="A132" s="9"/>
      <c r="B132" s="11" t="s">
        <v>102</v>
      </c>
      <c r="C132" s="11" t="str">
        <f>_xlfn.XLOOKUP($B132,FD_Lists!$B$4:$B$25,FD_Lists!C$4:C$25)</f>
        <v>Wessex Water</v>
      </c>
      <c r="D132" s="11" t="str">
        <f>_xlfn.XLOOKUP($B132,FD_Lists!$B$4:$B$25,FD_Lists!D$4:D$25)</f>
        <v>England</v>
      </c>
      <c r="E132" s="11" t="str">
        <f>_xlfn.XLOOKUP($B132,FD_Lists!$B$4:$B$25,FD_Lists!E$4:E$25)</f>
        <v>Company</v>
      </c>
      <c r="F132" s="11" t="str">
        <f>_xlfn.XLOOKUP($B132,FD_Lists!$B$4:$B$25,FD_Lists!F$4:F$25)</f>
        <v>WaSC</v>
      </c>
      <c r="G132" s="14" t="s">
        <v>109</v>
      </c>
      <c r="H132" s="13" t="s">
        <v>92</v>
      </c>
      <c r="I132" s="13" t="str">
        <f t="shared" si="47"/>
        <v>WSXOUT5_10_E_PR24</v>
      </c>
      <c r="J132" s="13" t="str">
        <f>VLOOKUP(H132, FD_Lists!$D$78:$I$110, 2, FALSE)</f>
        <v>Totex</v>
      </c>
      <c r="K132" s="13" t="str">
        <f>VLOOKUP(H132, FD_Lists!$D$78:$I$110, 3, FALSE)</f>
        <v>Company view (DD)</v>
      </c>
      <c r="L132" s="13" t="s">
        <v>119</v>
      </c>
      <c r="M132" s="14" t="str">
        <f>VLOOKUP($H132, FD_Lists!$D$78:$I$110, 4, FALSE)</f>
        <v>Unmonitored storm overflows adjustment</v>
      </c>
      <c r="N132" s="14" t="str">
        <f>VLOOKUP($H132, FD_Lists!$D$78:$I$110, 5, FALSE)</f>
        <v>Number</v>
      </c>
      <c r="O132" s="14">
        <f>VLOOKUP($H132, FD_Lists!$D$78:$I$110, 6, FALSE)</f>
        <v>2</v>
      </c>
      <c r="P132" s="12"/>
      <c r="Q132" s="12"/>
      <c r="R132" s="12"/>
      <c r="S132" s="12"/>
      <c r="T132" s="12"/>
      <c r="U132" s="12"/>
      <c r="V132" s="12"/>
      <c r="W132" s="12"/>
      <c r="X132" s="12"/>
      <c r="Y132" s="12"/>
      <c r="Z132" s="12"/>
      <c r="AA132" s="12"/>
      <c r="AB132" s="12"/>
      <c r="AC132" s="102"/>
      <c r="AD132" s="102"/>
      <c r="AE132" s="102"/>
      <c r="AF132" s="102"/>
      <c r="AG132" s="102"/>
      <c r="AH132" s="102"/>
      <c r="AL132" s="15" t="str">
        <f t="shared" si="28"/>
        <v/>
      </c>
      <c r="AM132" s="15" t="str">
        <f t="shared" si="29"/>
        <v/>
      </c>
      <c r="AN132" s="15" t="str">
        <f t="shared" si="30"/>
        <v/>
      </c>
      <c r="AO132" s="15" t="str">
        <f t="shared" si="31"/>
        <v/>
      </c>
      <c r="AP132" s="15" t="str">
        <f t="shared" si="32"/>
        <v/>
      </c>
      <c r="AQ132" s="15" t="str">
        <f t="shared" si="33"/>
        <v/>
      </c>
      <c r="AR132" s="15" t="str">
        <f t="shared" si="34"/>
        <v/>
      </c>
      <c r="AS132" s="15" t="str">
        <f t="shared" si="35"/>
        <v/>
      </c>
      <c r="AT132" s="15" t="str">
        <f t="shared" si="36"/>
        <v/>
      </c>
      <c r="AU132" s="15" t="str">
        <f t="shared" si="37"/>
        <v/>
      </c>
      <c r="AV132" s="15" t="str">
        <f t="shared" si="38"/>
        <v/>
      </c>
      <c r="AW132" s="15" t="str">
        <f t="shared" si="39"/>
        <v/>
      </c>
      <c r="AX132" s="15" t="str">
        <f t="shared" si="40"/>
        <v/>
      </c>
      <c r="AY132" s="15" t="str">
        <f t="shared" si="41"/>
        <v/>
      </c>
      <c r="AZ132" s="15" t="str">
        <f t="shared" si="42"/>
        <v/>
      </c>
      <c r="BA132" s="15" t="str">
        <f t="shared" si="43"/>
        <v/>
      </c>
      <c r="BB132" s="15" t="str">
        <f t="shared" si="44"/>
        <v/>
      </c>
      <c r="BC132" s="15" t="str">
        <f t="shared" si="45"/>
        <v/>
      </c>
      <c r="BD132" s="15" t="str">
        <f t="shared" si="46"/>
        <v/>
      </c>
    </row>
    <row r="133" spans="1:56" ht="20.25" customHeight="1" x14ac:dyDescent="0.45">
      <c r="A133" s="9"/>
      <c r="B133" s="11" t="s">
        <v>103</v>
      </c>
      <c r="C133" s="11" t="str">
        <f>_xlfn.XLOOKUP($B133,FD_Lists!$B$4:$B$25,FD_Lists!C$4:C$25)</f>
        <v>Yorkshire Water</v>
      </c>
      <c r="D133" s="11" t="str">
        <f>_xlfn.XLOOKUP($B133,FD_Lists!$B$4:$B$25,FD_Lists!D$4:D$25)</f>
        <v>England</v>
      </c>
      <c r="E133" s="11" t="str">
        <f>_xlfn.XLOOKUP($B133,FD_Lists!$B$4:$B$25,FD_Lists!E$4:E$25)</f>
        <v>Company</v>
      </c>
      <c r="F133" s="11" t="str">
        <f>_xlfn.XLOOKUP($B133,FD_Lists!$B$4:$B$25,FD_Lists!F$4:F$25)</f>
        <v>WaSC</v>
      </c>
      <c r="G133" s="14" t="s">
        <v>109</v>
      </c>
      <c r="H133" s="13" t="s">
        <v>92</v>
      </c>
      <c r="I133" s="13" t="str">
        <f t="shared" si="47"/>
        <v>YKYOUT5_10_E_PR24</v>
      </c>
      <c r="J133" s="13" t="str">
        <f>VLOOKUP(H133, FD_Lists!$D$78:$I$110, 2, FALSE)</f>
        <v>Totex</v>
      </c>
      <c r="K133" s="13" t="str">
        <f>VLOOKUP(H133, FD_Lists!$D$78:$I$110, 3, FALSE)</f>
        <v>Company view (DD)</v>
      </c>
      <c r="L133" s="13" t="s">
        <v>119</v>
      </c>
      <c r="M133" s="14" t="str">
        <f>VLOOKUP($H133, FD_Lists!$D$78:$I$110, 4, FALSE)</f>
        <v>Unmonitored storm overflows adjustment</v>
      </c>
      <c r="N133" s="14" t="str">
        <f>VLOOKUP($H133, FD_Lists!$D$78:$I$110, 5, FALSE)</f>
        <v>Number</v>
      </c>
      <c r="O133" s="14">
        <f>VLOOKUP($H133, FD_Lists!$D$78:$I$110, 6, FALSE)</f>
        <v>2</v>
      </c>
      <c r="P133" s="12"/>
      <c r="Q133" s="12"/>
      <c r="R133" s="12"/>
      <c r="S133" s="12"/>
      <c r="T133" s="12"/>
      <c r="U133" s="12"/>
      <c r="V133" s="12"/>
      <c r="W133" s="12"/>
      <c r="X133" s="12"/>
      <c r="Y133" s="12"/>
      <c r="Z133" s="12"/>
      <c r="AA133" s="12"/>
      <c r="AB133" s="12"/>
      <c r="AC133" s="102"/>
      <c r="AD133" s="102"/>
      <c r="AE133" s="102"/>
      <c r="AF133" s="102"/>
      <c r="AG133" s="102"/>
      <c r="AH133" s="102"/>
      <c r="AL133" s="15" t="str">
        <f t="shared" si="28"/>
        <v/>
      </c>
      <c r="AM133" s="15" t="str">
        <f t="shared" si="29"/>
        <v/>
      </c>
      <c r="AN133" s="15" t="str">
        <f t="shared" si="30"/>
        <v/>
      </c>
      <c r="AO133" s="15" t="str">
        <f t="shared" si="31"/>
        <v/>
      </c>
      <c r="AP133" s="15" t="str">
        <f t="shared" si="32"/>
        <v/>
      </c>
      <c r="AQ133" s="15" t="str">
        <f t="shared" si="33"/>
        <v/>
      </c>
      <c r="AR133" s="15" t="str">
        <f t="shared" si="34"/>
        <v/>
      </c>
      <c r="AS133" s="15" t="str">
        <f t="shared" si="35"/>
        <v/>
      </c>
      <c r="AT133" s="15" t="str">
        <f t="shared" si="36"/>
        <v/>
      </c>
      <c r="AU133" s="15" t="str">
        <f t="shared" si="37"/>
        <v/>
      </c>
      <c r="AV133" s="15" t="str">
        <f t="shared" si="38"/>
        <v/>
      </c>
      <c r="AW133" s="15" t="str">
        <f t="shared" si="39"/>
        <v/>
      </c>
      <c r="AX133" s="15" t="str">
        <f t="shared" si="40"/>
        <v/>
      </c>
      <c r="AY133" s="15" t="str">
        <f t="shared" si="41"/>
        <v/>
      </c>
      <c r="AZ133" s="15" t="str">
        <f t="shared" si="42"/>
        <v/>
      </c>
      <c r="BA133" s="15" t="str">
        <f t="shared" si="43"/>
        <v/>
      </c>
      <c r="BB133" s="15" t="str">
        <f t="shared" si="44"/>
        <v/>
      </c>
      <c r="BC133" s="15" t="str">
        <f t="shared" si="45"/>
        <v/>
      </c>
      <c r="BD133" s="15" t="str">
        <f t="shared" si="46"/>
        <v/>
      </c>
    </row>
    <row r="134" spans="1:56" ht="20.25" customHeight="1" x14ac:dyDescent="0.45">
      <c r="A134" s="9"/>
      <c r="B134" s="11" t="s">
        <v>121</v>
      </c>
      <c r="C134" s="11" t="str">
        <f>_xlfn.XLOOKUP($B134,FD_Lists!$B$4:$B$25,FD_Lists!C$4:C$25)</f>
        <v>Affinity Water</v>
      </c>
      <c r="D134" s="11" t="str">
        <f>_xlfn.XLOOKUP($B134,FD_Lists!$B$4:$B$25,FD_Lists!D$4:D$25)</f>
        <v>England</v>
      </c>
      <c r="E134" s="11" t="str">
        <f>_xlfn.XLOOKUP($B134,FD_Lists!$B$4:$B$25,FD_Lists!E$4:E$25)</f>
        <v>Company</v>
      </c>
      <c r="F134" s="11" t="str">
        <f>_xlfn.XLOOKUP($B134,FD_Lists!$B$4:$B$25,FD_Lists!F$4:F$25)</f>
        <v>WoC</v>
      </c>
      <c r="G134" s="14" t="s">
        <v>109</v>
      </c>
      <c r="H134" s="13" t="s">
        <v>92</v>
      </c>
      <c r="I134" s="13" t="str">
        <f t="shared" si="47"/>
        <v>AFWOUT5_10_E_PR24</v>
      </c>
      <c r="J134" s="13" t="str">
        <f>VLOOKUP(H134, FD_Lists!$D$78:$I$110, 2, FALSE)</f>
        <v>Totex</v>
      </c>
      <c r="K134" s="13" t="str">
        <f>VLOOKUP(H134, FD_Lists!$D$78:$I$110, 3, FALSE)</f>
        <v>Company view (DD)</v>
      </c>
      <c r="L134" s="13" t="s">
        <v>119</v>
      </c>
      <c r="M134" s="14" t="str">
        <f>VLOOKUP($H134, FD_Lists!$D$78:$I$110, 4, FALSE)</f>
        <v>Unmonitored storm overflows adjustment</v>
      </c>
      <c r="N134" s="14" t="str">
        <f>VLOOKUP($H134, FD_Lists!$D$78:$I$110, 5, FALSE)</f>
        <v>Number</v>
      </c>
      <c r="O134" s="14">
        <f>VLOOKUP($H134, FD_Lists!$D$78:$I$110, 6, FALSE)</f>
        <v>2</v>
      </c>
      <c r="P134" s="12"/>
      <c r="Q134" s="12"/>
      <c r="R134" s="12"/>
      <c r="S134" s="12"/>
      <c r="T134" s="12"/>
      <c r="U134" s="12"/>
      <c r="V134" s="12"/>
      <c r="W134" s="12"/>
      <c r="X134" s="12"/>
      <c r="Y134" s="12"/>
      <c r="Z134" s="12"/>
      <c r="AA134" s="12"/>
      <c r="AB134" s="12"/>
      <c r="AC134" s="102"/>
      <c r="AD134" s="102"/>
      <c r="AE134" s="102"/>
      <c r="AF134" s="102"/>
      <c r="AG134" s="102"/>
      <c r="AH134" s="102"/>
      <c r="AL134" s="15" t="str">
        <f t="shared" ref="AL134:AL140" si="48">IF(P134&lt;&gt;"","Ref required","")</f>
        <v/>
      </c>
      <c r="AM134" s="15" t="str">
        <f t="shared" ref="AM134:AM140" si="49">IF(Q134&lt;&gt;"","Ref required","")</f>
        <v/>
      </c>
      <c r="AN134" s="15" t="str">
        <f t="shared" ref="AN134:AN140" si="50">IF(R134&lt;&gt;"","Ref required","")</f>
        <v/>
      </c>
      <c r="AO134" s="15" t="str">
        <f t="shared" ref="AO134:AO140" si="51">IF(S134&lt;&gt;"","Ref required","")</f>
        <v/>
      </c>
      <c r="AP134" s="15" t="str">
        <f t="shared" ref="AP134:AP140" si="52">IF(T134&lt;&gt;"","Ref required","")</f>
        <v/>
      </c>
      <c r="AQ134" s="15" t="str">
        <f t="shared" ref="AQ134:AQ140" si="53">IF(U134&lt;&gt;"","Ref required","")</f>
        <v/>
      </c>
      <c r="AR134" s="15" t="str">
        <f t="shared" ref="AR134:AR140" si="54">IF(V134&lt;&gt;"","Ref required","")</f>
        <v/>
      </c>
      <c r="AS134" s="15" t="str">
        <f t="shared" ref="AS134:AS140" si="55">IF(W134&lt;&gt;"","Ref required","")</f>
        <v/>
      </c>
      <c r="AT134" s="15" t="str">
        <f t="shared" ref="AT134:AT140" si="56">IF(X134&lt;&gt;"","Ref required","")</f>
        <v/>
      </c>
      <c r="AU134" s="15" t="str">
        <f t="shared" ref="AU134:AU140" si="57">IF(Y134&lt;&gt;"","Ref required","")</f>
        <v/>
      </c>
      <c r="AV134" s="15" t="str">
        <f t="shared" ref="AV134:AV140" si="58">IF(Z134&lt;&gt;"","Ref required","")</f>
        <v/>
      </c>
      <c r="AW134" s="15" t="str">
        <f t="shared" ref="AW134:AW140" si="59">IF(AA134&lt;&gt;"","Ref required","")</f>
        <v/>
      </c>
      <c r="AX134" s="15" t="str">
        <f t="shared" ref="AX134:AX140" si="60">IF(AB134&lt;&gt;"","Ref required","")</f>
        <v/>
      </c>
      <c r="AY134" s="15" t="str">
        <f t="shared" ref="AY134:AY140" si="61">IF(AC134&lt;&gt;"","Ref required","")</f>
        <v/>
      </c>
      <c r="AZ134" s="15" t="str">
        <f t="shared" ref="AZ134:AZ140" si="62">IF(AD134&lt;&gt;"","Ref required","")</f>
        <v/>
      </c>
      <c r="BA134" s="15" t="str">
        <f t="shared" ref="BA134:BA140" si="63">IF(AE134&lt;&gt;"","Ref required","")</f>
        <v/>
      </c>
      <c r="BB134" s="15" t="str">
        <f t="shared" ref="BB134:BB140" si="64">IF(AF134&lt;&gt;"","Ref required","")</f>
        <v/>
      </c>
      <c r="BC134" s="15" t="str">
        <f t="shared" ref="BC134:BC140" si="65">IF(AG134&lt;&gt;"","Ref required","")</f>
        <v/>
      </c>
      <c r="BD134" s="15" t="str">
        <f t="shared" ref="BD134:BD140" si="66">IF(AH134&lt;&gt;"","Ref required","")</f>
        <v/>
      </c>
    </row>
    <row r="135" spans="1:56" ht="20.25" customHeight="1" x14ac:dyDescent="0.45">
      <c r="A135" s="9"/>
      <c r="B135" s="11" t="s">
        <v>122</v>
      </c>
      <c r="C135" s="11" t="str">
        <f>_xlfn.XLOOKUP($B135,FD_Lists!$B$4:$B$25,FD_Lists!C$4:C$25)</f>
        <v>Portsmouth Water</v>
      </c>
      <c r="D135" s="11" t="str">
        <f>_xlfn.XLOOKUP($B135,FD_Lists!$B$4:$B$25,FD_Lists!D$4:D$25)</f>
        <v>England</v>
      </c>
      <c r="E135" s="11" t="str">
        <f>_xlfn.XLOOKUP($B135,FD_Lists!$B$4:$B$25,FD_Lists!E$4:E$25)</f>
        <v>Company</v>
      </c>
      <c r="F135" s="11" t="str">
        <f>_xlfn.XLOOKUP($B135,FD_Lists!$B$4:$B$25,FD_Lists!F$4:F$25)</f>
        <v>WoC</v>
      </c>
      <c r="G135" s="14" t="s">
        <v>109</v>
      </c>
      <c r="H135" s="13" t="s">
        <v>92</v>
      </c>
      <c r="I135" s="13" t="str">
        <f t="shared" si="47"/>
        <v>PRTOUT5_10_E_PR24</v>
      </c>
      <c r="J135" s="13" t="str">
        <f>VLOOKUP(H135, FD_Lists!$D$78:$I$110, 2, FALSE)</f>
        <v>Totex</v>
      </c>
      <c r="K135" s="13" t="str">
        <f>VLOOKUP(H135, FD_Lists!$D$78:$I$110, 3, FALSE)</f>
        <v>Company view (DD)</v>
      </c>
      <c r="L135" s="13" t="s">
        <v>119</v>
      </c>
      <c r="M135" s="14" t="str">
        <f>VLOOKUP($H135, FD_Lists!$D$78:$I$110, 4, FALSE)</f>
        <v>Unmonitored storm overflows adjustment</v>
      </c>
      <c r="N135" s="14" t="str">
        <f>VLOOKUP($H135, FD_Lists!$D$78:$I$110, 5, FALSE)</f>
        <v>Number</v>
      </c>
      <c r="O135" s="14">
        <f>VLOOKUP($H135, FD_Lists!$D$78:$I$110, 6, FALSE)</f>
        <v>2</v>
      </c>
      <c r="P135" s="12"/>
      <c r="Q135" s="12"/>
      <c r="R135" s="12"/>
      <c r="S135" s="12"/>
      <c r="T135" s="12"/>
      <c r="U135" s="12"/>
      <c r="V135" s="12"/>
      <c r="W135" s="12"/>
      <c r="X135" s="12"/>
      <c r="Y135" s="12"/>
      <c r="Z135" s="12"/>
      <c r="AA135" s="12"/>
      <c r="AB135" s="12"/>
      <c r="AC135" s="102"/>
      <c r="AD135" s="102"/>
      <c r="AE135" s="102"/>
      <c r="AF135" s="102"/>
      <c r="AG135" s="102"/>
      <c r="AH135" s="102"/>
      <c r="AL135" s="15" t="str">
        <f t="shared" si="48"/>
        <v/>
      </c>
      <c r="AM135" s="15" t="str">
        <f t="shared" si="49"/>
        <v/>
      </c>
      <c r="AN135" s="15" t="str">
        <f t="shared" si="50"/>
        <v/>
      </c>
      <c r="AO135" s="15" t="str">
        <f t="shared" si="51"/>
        <v/>
      </c>
      <c r="AP135" s="15" t="str">
        <f t="shared" si="52"/>
        <v/>
      </c>
      <c r="AQ135" s="15" t="str">
        <f t="shared" si="53"/>
        <v/>
      </c>
      <c r="AR135" s="15" t="str">
        <f t="shared" si="54"/>
        <v/>
      </c>
      <c r="AS135" s="15" t="str">
        <f t="shared" si="55"/>
        <v/>
      </c>
      <c r="AT135" s="15" t="str">
        <f t="shared" si="56"/>
        <v/>
      </c>
      <c r="AU135" s="15" t="str">
        <f t="shared" si="57"/>
        <v/>
      </c>
      <c r="AV135" s="15" t="str">
        <f t="shared" si="58"/>
        <v/>
      </c>
      <c r="AW135" s="15" t="str">
        <f t="shared" si="59"/>
        <v/>
      </c>
      <c r="AX135" s="15" t="str">
        <f t="shared" si="60"/>
        <v/>
      </c>
      <c r="AY135" s="15" t="str">
        <f t="shared" si="61"/>
        <v/>
      </c>
      <c r="AZ135" s="15" t="str">
        <f t="shared" si="62"/>
        <v/>
      </c>
      <c r="BA135" s="15" t="str">
        <f t="shared" si="63"/>
        <v/>
      </c>
      <c r="BB135" s="15" t="str">
        <f t="shared" si="64"/>
        <v/>
      </c>
      <c r="BC135" s="15" t="str">
        <f t="shared" si="65"/>
        <v/>
      </c>
      <c r="BD135" s="15" t="str">
        <f t="shared" si="66"/>
        <v/>
      </c>
    </row>
    <row r="136" spans="1:56" ht="20.25" customHeight="1" x14ac:dyDescent="0.45">
      <c r="A136" s="9"/>
      <c r="B136" s="11" t="s">
        <v>123</v>
      </c>
      <c r="C136" s="11" t="str">
        <f>_xlfn.XLOOKUP($B136,FD_Lists!$B$4:$B$25,FD_Lists!C$4:C$25)</f>
        <v>South East Water</v>
      </c>
      <c r="D136" s="11" t="str">
        <f>_xlfn.XLOOKUP($B136,FD_Lists!$B$4:$B$25,FD_Lists!D$4:D$25)</f>
        <v>England</v>
      </c>
      <c r="E136" s="11" t="str">
        <f>_xlfn.XLOOKUP($B136,FD_Lists!$B$4:$B$25,FD_Lists!E$4:E$25)</f>
        <v>Company</v>
      </c>
      <c r="F136" s="11" t="str">
        <f>_xlfn.XLOOKUP($B136,FD_Lists!$B$4:$B$25,FD_Lists!F$4:F$25)</f>
        <v>WoC</v>
      </c>
      <c r="G136" s="14" t="s">
        <v>109</v>
      </c>
      <c r="H136" s="13" t="s">
        <v>92</v>
      </c>
      <c r="I136" s="13" t="str">
        <f t="shared" si="47"/>
        <v>SEWOUT5_10_E_PR24</v>
      </c>
      <c r="J136" s="13" t="str">
        <f>VLOOKUP(H136, FD_Lists!$D$78:$I$110, 2, FALSE)</f>
        <v>Totex</v>
      </c>
      <c r="K136" s="13" t="str">
        <f>VLOOKUP(H136, FD_Lists!$D$78:$I$110, 3, FALSE)</f>
        <v>Company view (DD)</v>
      </c>
      <c r="L136" s="13" t="s">
        <v>119</v>
      </c>
      <c r="M136" s="14" t="str">
        <f>VLOOKUP($H136, FD_Lists!$D$78:$I$110, 4, FALSE)</f>
        <v>Unmonitored storm overflows adjustment</v>
      </c>
      <c r="N136" s="14" t="str">
        <f>VLOOKUP($H136, FD_Lists!$D$78:$I$110, 5, FALSE)</f>
        <v>Number</v>
      </c>
      <c r="O136" s="14">
        <f>VLOOKUP($H136, FD_Lists!$D$78:$I$110, 6, FALSE)</f>
        <v>2</v>
      </c>
      <c r="P136" s="12"/>
      <c r="Q136" s="12"/>
      <c r="R136" s="12"/>
      <c r="S136" s="12"/>
      <c r="T136" s="12"/>
      <c r="U136" s="12"/>
      <c r="V136" s="12"/>
      <c r="W136" s="12"/>
      <c r="X136" s="12"/>
      <c r="Y136" s="12"/>
      <c r="Z136" s="12"/>
      <c r="AA136" s="12"/>
      <c r="AB136" s="12"/>
      <c r="AC136" s="102"/>
      <c r="AD136" s="102"/>
      <c r="AE136" s="102"/>
      <c r="AF136" s="102"/>
      <c r="AG136" s="102"/>
      <c r="AH136" s="102"/>
      <c r="AL136" s="15" t="str">
        <f t="shared" si="48"/>
        <v/>
      </c>
      <c r="AM136" s="15" t="str">
        <f t="shared" si="49"/>
        <v/>
      </c>
      <c r="AN136" s="15" t="str">
        <f t="shared" si="50"/>
        <v/>
      </c>
      <c r="AO136" s="15" t="str">
        <f t="shared" si="51"/>
        <v/>
      </c>
      <c r="AP136" s="15" t="str">
        <f t="shared" si="52"/>
        <v/>
      </c>
      <c r="AQ136" s="15" t="str">
        <f t="shared" si="53"/>
        <v/>
      </c>
      <c r="AR136" s="15" t="str">
        <f t="shared" si="54"/>
        <v/>
      </c>
      <c r="AS136" s="15" t="str">
        <f t="shared" si="55"/>
        <v/>
      </c>
      <c r="AT136" s="15" t="str">
        <f t="shared" si="56"/>
        <v/>
      </c>
      <c r="AU136" s="15" t="str">
        <f t="shared" si="57"/>
        <v/>
      </c>
      <c r="AV136" s="15" t="str">
        <f t="shared" si="58"/>
        <v/>
      </c>
      <c r="AW136" s="15" t="str">
        <f t="shared" si="59"/>
        <v/>
      </c>
      <c r="AX136" s="15" t="str">
        <f t="shared" si="60"/>
        <v/>
      </c>
      <c r="AY136" s="15" t="str">
        <f t="shared" si="61"/>
        <v/>
      </c>
      <c r="AZ136" s="15" t="str">
        <f t="shared" si="62"/>
        <v/>
      </c>
      <c r="BA136" s="15" t="str">
        <f t="shared" si="63"/>
        <v/>
      </c>
      <c r="BB136" s="15" t="str">
        <f t="shared" si="64"/>
        <v/>
      </c>
      <c r="BC136" s="15" t="str">
        <f t="shared" si="65"/>
        <v/>
      </c>
      <c r="BD136" s="15" t="str">
        <f t="shared" si="66"/>
        <v/>
      </c>
    </row>
    <row r="137" spans="1:56" ht="20.25" customHeight="1" x14ac:dyDescent="0.45">
      <c r="A137" s="9"/>
      <c r="B137" s="11" t="s">
        <v>124</v>
      </c>
      <c r="C137" s="11" t="str">
        <f>_xlfn.XLOOKUP($B137,FD_Lists!$B$4:$B$25,FD_Lists!C$4:C$25)</f>
        <v>South Staffordshire Water</v>
      </c>
      <c r="D137" s="11" t="str">
        <f>_xlfn.XLOOKUP($B137,FD_Lists!$B$4:$B$25,FD_Lists!D$4:D$25)</f>
        <v>England</v>
      </c>
      <c r="E137" s="11" t="str">
        <f>_xlfn.XLOOKUP($B137,FD_Lists!$B$4:$B$25,FD_Lists!E$4:E$25)</f>
        <v>Company</v>
      </c>
      <c r="F137" s="11" t="str">
        <f>_xlfn.XLOOKUP($B137,FD_Lists!$B$4:$B$25,FD_Lists!F$4:F$25)</f>
        <v>WoC</v>
      </c>
      <c r="G137" s="14" t="s">
        <v>109</v>
      </c>
      <c r="H137" s="13" t="s">
        <v>92</v>
      </c>
      <c r="I137" s="13" t="str">
        <f t="shared" si="47"/>
        <v>SSCOUT5_10_E_PR24</v>
      </c>
      <c r="J137" s="13" t="str">
        <f>VLOOKUP(H137, FD_Lists!$D$78:$I$110, 2, FALSE)</f>
        <v>Totex</v>
      </c>
      <c r="K137" s="13" t="str">
        <f>VLOOKUP(H137, FD_Lists!$D$78:$I$110, 3, FALSE)</f>
        <v>Company view (DD)</v>
      </c>
      <c r="L137" s="13" t="s">
        <v>119</v>
      </c>
      <c r="M137" s="14" t="str">
        <f>VLOOKUP($H137, FD_Lists!$D$78:$I$110, 4, FALSE)</f>
        <v>Unmonitored storm overflows adjustment</v>
      </c>
      <c r="N137" s="14" t="str">
        <f>VLOOKUP($H137, FD_Lists!$D$78:$I$110, 5, FALSE)</f>
        <v>Number</v>
      </c>
      <c r="O137" s="14">
        <f>VLOOKUP($H137, FD_Lists!$D$78:$I$110, 6, FALSE)</f>
        <v>2</v>
      </c>
      <c r="P137" s="12"/>
      <c r="Q137" s="12"/>
      <c r="R137" s="12"/>
      <c r="S137" s="12"/>
      <c r="T137" s="12"/>
      <c r="U137" s="12"/>
      <c r="V137" s="12"/>
      <c r="W137" s="12"/>
      <c r="X137" s="12"/>
      <c r="Y137" s="12"/>
      <c r="Z137" s="12"/>
      <c r="AA137" s="12"/>
      <c r="AB137" s="12"/>
      <c r="AC137" s="102"/>
      <c r="AD137" s="102"/>
      <c r="AE137" s="102"/>
      <c r="AF137" s="102"/>
      <c r="AG137" s="102"/>
      <c r="AH137" s="102"/>
      <c r="AL137" s="15" t="str">
        <f t="shared" si="48"/>
        <v/>
      </c>
      <c r="AM137" s="15" t="str">
        <f t="shared" si="49"/>
        <v/>
      </c>
      <c r="AN137" s="15" t="str">
        <f t="shared" si="50"/>
        <v/>
      </c>
      <c r="AO137" s="15" t="str">
        <f t="shared" si="51"/>
        <v/>
      </c>
      <c r="AP137" s="15" t="str">
        <f t="shared" si="52"/>
        <v/>
      </c>
      <c r="AQ137" s="15" t="str">
        <f t="shared" si="53"/>
        <v/>
      </c>
      <c r="AR137" s="15" t="str">
        <f t="shared" si="54"/>
        <v/>
      </c>
      <c r="AS137" s="15" t="str">
        <f t="shared" si="55"/>
        <v/>
      </c>
      <c r="AT137" s="15" t="str">
        <f t="shared" si="56"/>
        <v/>
      </c>
      <c r="AU137" s="15" t="str">
        <f t="shared" si="57"/>
        <v/>
      </c>
      <c r="AV137" s="15" t="str">
        <f t="shared" si="58"/>
        <v/>
      </c>
      <c r="AW137" s="15" t="str">
        <f t="shared" si="59"/>
        <v/>
      </c>
      <c r="AX137" s="15" t="str">
        <f t="shared" si="60"/>
        <v/>
      </c>
      <c r="AY137" s="15" t="str">
        <f t="shared" si="61"/>
        <v/>
      </c>
      <c r="AZ137" s="15" t="str">
        <f t="shared" si="62"/>
        <v/>
      </c>
      <c r="BA137" s="15" t="str">
        <f t="shared" si="63"/>
        <v/>
      </c>
      <c r="BB137" s="15" t="str">
        <f t="shared" si="64"/>
        <v/>
      </c>
      <c r="BC137" s="15" t="str">
        <f t="shared" si="65"/>
        <v/>
      </c>
      <c r="BD137" s="15" t="str">
        <f t="shared" si="66"/>
        <v/>
      </c>
    </row>
    <row r="138" spans="1:56" ht="20.25" customHeight="1" x14ac:dyDescent="0.45">
      <c r="A138" s="9"/>
      <c r="B138" s="11" t="s">
        <v>125</v>
      </c>
      <c r="C138" s="11" t="str">
        <f>_xlfn.XLOOKUP($B138,FD_Lists!$B$4:$B$25,FD_Lists!C$4:C$25)</f>
        <v>SES Water</v>
      </c>
      <c r="D138" s="11" t="str">
        <f>_xlfn.XLOOKUP($B138,FD_Lists!$B$4:$B$25,FD_Lists!D$4:D$25)</f>
        <v>England</v>
      </c>
      <c r="E138" s="11" t="str">
        <f>_xlfn.XLOOKUP($B138,FD_Lists!$B$4:$B$25,FD_Lists!E$4:E$25)</f>
        <v>Company</v>
      </c>
      <c r="F138" s="11" t="str">
        <f>_xlfn.XLOOKUP($B138,FD_Lists!$B$4:$B$25,FD_Lists!F$4:F$25)</f>
        <v>WoC</v>
      </c>
      <c r="G138" s="14" t="s">
        <v>109</v>
      </c>
      <c r="H138" s="13" t="s">
        <v>92</v>
      </c>
      <c r="I138" s="13" t="str">
        <f t="shared" si="47"/>
        <v>SESOUT5_10_E_PR24</v>
      </c>
      <c r="J138" s="13" t="str">
        <f>VLOOKUP(H138, FD_Lists!$D$78:$I$110, 2, FALSE)</f>
        <v>Totex</v>
      </c>
      <c r="K138" s="13" t="str">
        <f>VLOOKUP(H138, FD_Lists!$D$78:$I$110, 3, FALSE)</f>
        <v>Company view (DD)</v>
      </c>
      <c r="L138" s="13" t="s">
        <v>119</v>
      </c>
      <c r="M138" s="14" t="str">
        <f>VLOOKUP($H138, FD_Lists!$D$78:$I$110, 4, FALSE)</f>
        <v>Unmonitored storm overflows adjustment</v>
      </c>
      <c r="N138" s="14" t="str">
        <f>VLOOKUP($H138, FD_Lists!$D$78:$I$110, 5, FALSE)</f>
        <v>Number</v>
      </c>
      <c r="O138" s="14">
        <f>VLOOKUP($H138, FD_Lists!$D$78:$I$110, 6, FALSE)</f>
        <v>2</v>
      </c>
      <c r="P138" s="12"/>
      <c r="Q138" s="12"/>
      <c r="R138" s="12"/>
      <c r="S138" s="12"/>
      <c r="T138" s="12"/>
      <c r="U138" s="12"/>
      <c r="V138" s="12"/>
      <c r="W138" s="12"/>
      <c r="X138" s="12"/>
      <c r="Y138" s="12"/>
      <c r="Z138" s="12"/>
      <c r="AA138" s="12"/>
      <c r="AB138" s="12"/>
      <c r="AC138" s="102"/>
      <c r="AD138" s="102"/>
      <c r="AE138" s="102"/>
      <c r="AF138" s="102"/>
      <c r="AG138" s="102"/>
      <c r="AH138" s="102"/>
      <c r="AL138" s="15" t="str">
        <f t="shared" si="48"/>
        <v/>
      </c>
      <c r="AM138" s="15" t="str">
        <f t="shared" si="49"/>
        <v/>
      </c>
      <c r="AN138" s="15" t="str">
        <f t="shared" si="50"/>
        <v/>
      </c>
      <c r="AO138" s="15" t="str">
        <f t="shared" si="51"/>
        <v/>
      </c>
      <c r="AP138" s="15" t="str">
        <f t="shared" si="52"/>
        <v/>
      </c>
      <c r="AQ138" s="15" t="str">
        <f t="shared" si="53"/>
        <v/>
      </c>
      <c r="AR138" s="15" t="str">
        <f t="shared" si="54"/>
        <v/>
      </c>
      <c r="AS138" s="15" t="str">
        <f t="shared" si="55"/>
        <v/>
      </c>
      <c r="AT138" s="15" t="str">
        <f t="shared" si="56"/>
        <v/>
      </c>
      <c r="AU138" s="15" t="str">
        <f t="shared" si="57"/>
        <v/>
      </c>
      <c r="AV138" s="15" t="str">
        <f t="shared" si="58"/>
        <v/>
      </c>
      <c r="AW138" s="15" t="str">
        <f t="shared" si="59"/>
        <v/>
      </c>
      <c r="AX138" s="15" t="str">
        <f t="shared" si="60"/>
        <v/>
      </c>
      <c r="AY138" s="15" t="str">
        <f t="shared" si="61"/>
        <v/>
      </c>
      <c r="AZ138" s="15" t="str">
        <f t="shared" si="62"/>
        <v/>
      </c>
      <c r="BA138" s="15" t="str">
        <f t="shared" si="63"/>
        <v/>
      </c>
      <c r="BB138" s="15" t="str">
        <f t="shared" si="64"/>
        <v/>
      </c>
      <c r="BC138" s="15" t="str">
        <f t="shared" si="65"/>
        <v/>
      </c>
      <c r="BD138" s="15" t="str">
        <f t="shared" si="66"/>
        <v/>
      </c>
    </row>
    <row r="139" spans="1:56" ht="30.75" customHeight="1" x14ac:dyDescent="0.45">
      <c r="A139" s="9"/>
      <c r="B139" s="11" t="s">
        <v>98</v>
      </c>
      <c r="C139" s="11" t="str">
        <f>_xlfn.XLOOKUP($B139,FD_Lists!$B$4:$B$25,FD_Lists!C$4:C$25)</f>
        <v>South West Water</v>
      </c>
      <c r="D139" s="11" t="str">
        <f>_xlfn.XLOOKUP($B139,FD_Lists!$B$4:$B$25,FD_Lists!D$4:D$25)</f>
        <v>England</v>
      </c>
      <c r="E139" s="11" t="str">
        <f>_xlfn.XLOOKUP($B139,FD_Lists!$B$4:$B$25,FD_Lists!E$4:E$25)</f>
        <v>Company</v>
      </c>
      <c r="F139" s="11" t="str">
        <f>_xlfn.XLOOKUP($B139,FD_Lists!$B$4:$B$25,FD_Lists!F$4:F$25)</f>
        <v>WaSC</v>
      </c>
      <c r="G139" s="14" t="s">
        <v>109</v>
      </c>
      <c r="H139" s="13" t="s">
        <v>92</v>
      </c>
      <c r="I139" s="13" t="str">
        <f t="shared" si="47"/>
        <v>SWBOUT5_10_E_PR24</v>
      </c>
      <c r="J139" s="13" t="str">
        <f>VLOOKUP(H139, FD_Lists!$D$78:$I$110, 2, FALSE)</f>
        <v>Totex</v>
      </c>
      <c r="K139" s="13" t="str">
        <f>VLOOKUP(H139, FD_Lists!$D$78:$I$110, 3, FALSE)</f>
        <v>Company view (DD)</v>
      </c>
      <c r="L139" s="13" t="s">
        <v>119</v>
      </c>
      <c r="M139" s="14" t="str">
        <f>VLOOKUP($H139, FD_Lists!$D$78:$I$110, 4, FALSE)</f>
        <v>Unmonitored storm overflows adjustment</v>
      </c>
      <c r="N139" s="14" t="str">
        <f>VLOOKUP($H139, FD_Lists!$D$78:$I$110, 5, FALSE)</f>
        <v>Number</v>
      </c>
      <c r="O139" s="14">
        <f>VLOOKUP($H139, FD_Lists!$D$78:$I$110, 6, FALSE)</f>
        <v>2</v>
      </c>
      <c r="P139" s="12"/>
      <c r="Q139" s="12"/>
      <c r="R139" s="12"/>
      <c r="S139" s="12"/>
      <c r="T139" s="12"/>
      <c r="U139" s="12"/>
      <c r="V139" s="12"/>
      <c r="W139" s="12"/>
      <c r="X139" s="12"/>
      <c r="Y139" s="12"/>
      <c r="Z139" s="12"/>
      <c r="AA139" s="12"/>
      <c r="AB139" s="12"/>
      <c r="AC139" s="102"/>
      <c r="AD139" s="102"/>
      <c r="AE139" s="102"/>
      <c r="AF139" s="102"/>
      <c r="AG139" s="102"/>
      <c r="AH139" s="102"/>
      <c r="AL139" s="15" t="str">
        <f t="shared" si="48"/>
        <v/>
      </c>
      <c r="AM139" s="15" t="str">
        <f t="shared" si="49"/>
        <v/>
      </c>
      <c r="AN139" s="15" t="str">
        <f t="shared" si="50"/>
        <v/>
      </c>
      <c r="AO139" s="15" t="str">
        <f t="shared" si="51"/>
        <v/>
      </c>
      <c r="AP139" s="15" t="str">
        <f t="shared" si="52"/>
        <v/>
      </c>
      <c r="AQ139" s="15" t="str">
        <f t="shared" si="53"/>
        <v/>
      </c>
      <c r="AR139" s="15" t="str">
        <f t="shared" si="54"/>
        <v/>
      </c>
      <c r="AS139" s="15" t="str">
        <f t="shared" si="55"/>
        <v/>
      </c>
      <c r="AT139" s="15" t="str">
        <f t="shared" si="56"/>
        <v/>
      </c>
      <c r="AU139" s="15" t="str">
        <f t="shared" si="57"/>
        <v/>
      </c>
      <c r="AV139" s="15" t="str">
        <f t="shared" si="58"/>
        <v/>
      </c>
      <c r="AW139" s="15" t="str">
        <f t="shared" si="59"/>
        <v/>
      </c>
      <c r="AX139" s="15" t="str">
        <f t="shared" si="60"/>
        <v/>
      </c>
      <c r="AY139" s="15" t="str">
        <f t="shared" si="61"/>
        <v/>
      </c>
      <c r="AZ139" s="15" t="str">
        <f t="shared" si="62"/>
        <v/>
      </c>
      <c r="BA139" s="15" t="str">
        <f t="shared" si="63"/>
        <v/>
      </c>
      <c r="BB139" s="15" t="str">
        <f t="shared" si="64"/>
        <v/>
      </c>
      <c r="BC139" s="15" t="str">
        <f t="shared" si="65"/>
        <v/>
      </c>
      <c r="BD139" s="15" t="str">
        <f t="shared" si="66"/>
        <v/>
      </c>
    </row>
    <row r="140" spans="1:56" ht="20.25" customHeight="1" x14ac:dyDescent="0.45">
      <c r="A140" s="9"/>
      <c r="B140" s="11" t="s">
        <v>126</v>
      </c>
      <c r="C140" s="11" t="str">
        <f>_xlfn.XLOOKUP($B140,FD_Lists!$B$4:$B$25,FD_Lists!C$4:C$25)</f>
        <v>Bristol Water</v>
      </c>
      <c r="D140" s="11" t="str">
        <f>_xlfn.XLOOKUP($B140,FD_Lists!$B$4:$B$25,FD_Lists!D$4:D$25)</f>
        <v>England</v>
      </c>
      <c r="E140" s="11" t="str">
        <f>_xlfn.XLOOKUP($B140,FD_Lists!$B$4:$B$25,FD_Lists!E$4:E$25)</f>
        <v>Company</v>
      </c>
      <c r="F140" s="11" t="str">
        <f>_xlfn.XLOOKUP($B140,FD_Lists!$B$4:$B$25,FD_Lists!F$4:F$25)</f>
        <v>WoC</v>
      </c>
      <c r="G140" s="14" t="s">
        <v>109</v>
      </c>
      <c r="H140" s="13" t="s">
        <v>92</v>
      </c>
      <c r="I140" s="13" t="str">
        <f t="shared" si="47"/>
        <v>BRLOUT5_10_E_PR24</v>
      </c>
      <c r="J140" s="13" t="str">
        <f>VLOOKUP(H140, FD_Lists!$D$78:$I$110, 2, FALSE)</f>
        <v>Totex</v>
      </c>
      <c r="K140" s="13" t="str">
        <f>VLOOKUP(H140, FD_Lists!$D$78:$I$110, 3, FALSE)</f>
        <v>Company view (DD)</v>
      </c>
      <c r="L140" s="13" t="s">
        <v>119</v>
      </c>
      <c r="M140" s="14" t="str">
        <f>VLOOKUP($H140, FD_Lists!$D$78:$I$110, 4, FALSE)</f>
        <v>Unmonitored storm overflows adjustment</v>
      </c>
      <c r="N140" s="14" t="str">
        <f>VLOOKUP($H140, FD_Lists!$D$78:$I$110, 5, FALSE)</f>
        <v>Number</v>
      </c>
      <c r="O140" s="14">
        <f>VLOOKUP($H140, FD_Lists!$D$78:$I$110, 6, FALSE)</f>
        <v>2</v>
      </c>
      <c r="P140" s="12"/>
      <c r="Q140" s="12"/>
      <c r="R140" s="12"/>
      <c r="S140" s="12"/>
      <c r="T140" s="12"/>
      <c r="U140" s="12"/>
      <c r="V140" s="12"/>
      <c r="W140" s="12"/>
      <c r="X140" s="12"/>
      <c r="Y140" s="12"/>
      <c r="Z140" s="12"/>
      <c r="AA140" s="12"/>
      <c r="AB140" s="12"/>
      <c r="AC140" s="102"/>
      <c r="AD140" s="102"/>
      <c r="AE140" s="102"/>
      <c r="AF140" s="102"/>
      <c r="AG140" s="102"/>
      <c r="AH140" s="102"/>
      <c r="AL140" s="15" t="str">
        <f t="shared" si="48"/>
        <v/>
      </c>
      <c r="AM140" s="15" t="str">
        <f t="shared" si="49"/>
        <v/>
      </c>
      <c r="AN140" s="15" t="str">
        <f t="shared" si="50"/>
        <v/>
      </c>
      <c r="AO140" s="15" t="str">
        <f t="shared" si="51"/>
        <v/>
      </c>
      <c r="AP140" s="15" t="str">
        <f t="shared" si="52"/>
        <v/>
      </c>
      <c r="AQ140" s="15" t="str">
        <f t="shared" si="53"/>
        <v/>
      </c>
      <c r="AR140" s="15" t="str">
        <f t="shared" si="54"/>
        <v/>
      </c>
      <c r="AS140" s="15" t="str">
        <f t="shared" si="55"/>
        <v/>
      </c>
      <c r="AT140" s="15" t="str">
        <f t="shared" si="56"/>
        <v/>
      </c>
      <c r="AU140" s="15" t="str">
        <f t="shared" si="57"/>
        <v/>
      </c>
      <c r="AV140" s="15" t="str">
        <f t="shared" si="58"/>
        <v/>
      </c>
      <c r="AW140" s="15" t="str">
        <f t="shared" si="59"/>
        <v/>
      </c>
      <c r="AX140" s="15" t="str">
        <f t="shared" si="60"/>
        <v/>
      </c>
      <c r="AY140" s="15" t="str">
        <f t="shared" si="61"/>
        <v/>
      </c>
      <c r="AZ140" s="15" t="str">
        <f t="shared" si="62"/>
        <v/>
      </c>
      <c r="BA140" s="15" t="str">
        <f t="shared" si="63"/>
        <v/>
      </c>
      <c r="BB140" s="15" t="str">
        <f t="shared" si="64"/>
        <v/>
      </c>
      <c r="BC140" s="15" t="str">
        <f t="shared" si="65"/>
        <v/>
      </c>
      <c r="BD140" s="15" t="str">
        <f t="shared" si="66"/>
        <v/>
      </c>
    </row>
    <row r="142" spans="1:56" s="24" customFormat="1" x14ac:dyDescent="0.45">
      <c r="B142" s="37" t="s">
        <v>41</v>
      </c>
      <c r="C142" s="37"/>
      <c r="D142" s="37"/>
      <c r="E142" s="37"/>
      <c r="F142" s="37"/>
      <c r="G142" s="37"/>
      <c r="H142" s="37"/>
      <c r="I142" s="37"/>
      <c r="J142" s="37"/>
      <c r="K142" s="37"/>
      <c r="L142" s="37"/>
      <c r="M142" s="37"/>
      <c r="N142" s="37"/>
      <c r="O142" s="37"/>
    </row>
  </sheetData>
  <autoFilter ref="B4:O140" xr:uid="{A8E50027-625F-481C-8273-77C2A729A411}"/>
  <mergeCells count="2">
    <mergeCell ref="A1:B1"/>
    <mergeCell ref="A3:B3"/>
  </mergeCells>
  <phoneticPr fontId="5" type="noConversion"/>
  <conditionalFormatting sqref="P17:S17">
    <cfRule type="cellIs" dxfId="93" priority="28" operator="greaterThan">
      <formula>0</formula>
    </cfRule>
    <cfRule type="cellIs" dxfId="92" priority="29" operator="lessThan">
      <formula>0</formula>
    </cfRule>
  </conditionalFormatting>
  <conditionalFormatting sqref="P8:T8">
    <cfRule type="cellIs" dxfId="91" priority="39" operator="greaterThan">
      <formula>0</formula>
    </cfRule>
    <cfRule type="cellIs" dxfId="90" priority="40" operator="lessThan">
      <formula>0</formula>
    </cfRule>
  </conditionalFormatting>
  <conditionalFormatting sqref="P21:T21">
    <cfRule type="cellIs" dxfId="89" priority="26" operator="greaterThan">
      <formula>0</formula>
    </cfRule>
    <cfRule type="cellIs" dxfId="88" priority="27" operator="lessThan">
      <formula>0</formula>
    </cfRule>
  </conditionalFormatting>
  <conditionalFormatting sqref="P28:T28">
    <cfRule type="notContainsBlanks" dxfId="87" priority="11">
      <formula>LEN(TRIM(P28))&gt;0</formula>
    </cfRule>
  </conditionalFormatting>
  <conditionalFormatting sqref="P38:T38">
    <cfRule type="cellIs" dxfId="86" priority="9" operator="greaterThan">
      <formula>0</formula>
    </cfRule>
    <cfRule type="cellIs" dxfId="85" priority="10" operator="lessThan">
      <formula>0</formula>
    </cfRule>
  </conditionalFormatting>
  <conditionalFormatting sqref="P45:T45">
    <cfRule type="cellIs" dxfId="84" priority="7" operator="greaterThan">
      <formula>0</formula>
    </cfRule>
    <cfRule type="cellIs" dxfId="83" priority="8" operator="lessThan">
      <formula>0</formula>
    </cfRule>
  </conditionalFormatting>
  <conditionalFormatting sqref="P20:V20">
    <cfRule type="cellIs" dxfId="82" priority="35" operator="greaterThan">
      <formula>0</formula>
    </cfRule>
    <cfRule type="cellIs" dxfId="81" priority="36" operator="lessThan">
      <formula>0</formula>
    </cfRule>
  </conditionalFormatting>
  <conditionalFormatting sqref="P23:V24">
    <cfRule type="notContainsBlanks" dxfId="80" priority="17">
      <formula>LEN(TRIM(P23))&gt;0</formula>
    </cfRule>
  </conditionalFormatting>
  <conditionalFormatting sqref="P19:X19">
    <cfRule type="cellIs" dxfId="79" priority="37" operator="greaterThan">
      <formula>0</formula>
    </cfRule>
    <cfRule type="cellIs" dxfId="78" priority="38" operator="lessThan">
      <formula>0</formula>
    </cfRule>
  </conditionalFormatting>
  <conditionalFormatting sqref="P33:Z33">
    <cfRule type="notContainsBlanks" dxfId="77" priority="4">
      <formula>LEN(TRIM(P33))&gt;0</formula>
    </cfRule>
  </conditionalFormatting>
  <conditionalFormatting sqref="P27:AA36">
    <cfRule type="cellIs" dxfId="76" priority="5" operator="greaterThan">
      <formula>0</formula>
    </cfRule>
    <cfRule type="cellIs" dxfId="75" priority="6" operator="lessThan">
      <formula>0</formula>
    </cfRule>
  </conditionalFormatting>
  <conditionalFormatting sqref="P22:AC22">
    <cfRule type="notContainsBlanks" dxfId="74" priority="23">
      <formula>LEN(TRIM(P22))&gt;0</formula>
    </cfRule>
  </conditionalFormatting>
  <conditionalFormatting sqref="P22:AC25">
    <cfRule type="cellIs" dxfId="73" priority="15" operator="greaterThan">
      <formula>0</formula>
    </cfRule>
    <cfRule type="cellIs" dxfId="72" priority="16" operator="lessThan">
      <formula>0</formula>
    </cfRule>
  </conditionalFormatting>
  <conditionalFormatting sqref="P5:AH13 P14:AB14 AD14:AH14 P15:AH21 P25:T25 AC88:AH88 AC107:AH121 AC123:AH140">
    <cfRule type="notContainsBlanks" dxfId="71" priority="14">
      <formula>LEN(TRIM(P5))&gt;0</formula>
    </cfRule>
  </conditionalFormatting>
  <conditionalFormatting sqref="P37:AH92 P93:AC93 P94:AH106 AD22:AH25 P26:AH26 AB27:AH36">
    <cfRule type="notContainsBlanks" dxfId="70" priority="34">
      <formula>LEN(TRIM(P22))&gt;0</formula>
    </cfRule>
  </conditionalFormatting>
  <conditionalFormatting sqref="P90:AH92 P93:AC93 P94:AH106">
    <cfRule type="notContainsBlanks" dxfId="69" priority="3">
      <formula>LEN(TRIM(P90))&gt;0</formula>
    </cfRule>
  </conditionalFormatting>
  <conditionalFormatting sqref="U88:AB88 P107:AB121 P122:AH122 P123:AB140">
    <cfRule type="notContainsBlanks" dxfId="68" priority="2">
      <formula>LEN(TRIM(P88))&gt;0</formula>
    </cfRule>
  </conditionalFormatting>
  <conditionalFormatting sqref="AD93:AH93">
    <cfRule type="notContainsBlanks" dxfId="67" priority="1">
      <formula>LEN(TRIM(AD93))&gt;0</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637D7-5C57-4E3A-B4FE-67FAD22BDD8D}">
  <sheetPr>
    <tabColor theme="6" tint="0.79998168889431442"/>
  </sheetPr>
  <dimension ref="A1:AR142"/>
  <sheetViews>
    <sheetView topLeftCell="I44" zoomScale="80" zoomScaleNormal="80" workbookViewId="0">
      <selection activeCell="P79" sqref="P79"/>
    </sheetView>
  </sheetViews>
  <sheetFormatPr defaultRowHeight="14.25" x14ac:dyDescent="0.45"/>
  <cols>
    <col min="1" max="1" width="9" style="17"/>
    <col min="2" max="2" width="9" style="38"/>
    <col min="3" max="3" width="18.375" style="38" customWidth="1"/>
    <col min="4" max="6" width="9" style="38"/>
    <col min="7" max="7" width="12.875" style="38" customWidth="1"/>
    <col min="8" max="9" width="20.375" style="38" customWidth="1"/>
    <col min="10" max="10" width="15.625" style="38" customWidth="1"/>
    <col min="11" max="12" width="20.375" style="38" customWidth="1"/>
    <col min="13" max="13" width="49" style="38" bestFit="1" customWidth="1"/>
    <col min="14" max="15" width="20.375" style="38" customWidth="1"/>
    <col min="16" max="33" width="14.75" style="17" customWidth="1"/>
    <col min="34" max="34" width="16.5" style="17" customWidth="1"/>
    <col min="35" max="16384" width="9" style="17"/>
  </cols>
  <sheetData>
    <row r="1" spans="1:44" s="25" customFormat="1" x14ac:dyDescent="0.45">
      <c r="A1" s="315"/>
      <c r="B1" s="315"/>
      <c r="C1" s="21"/>
      <c r="D1" s="21"/>
      <c r="E1" s="21"/>
      <c r="F1" s="21"/>
      <c r="G1" s="22"/>
      <c r="H1" s="22"/>
      <c r="I1" s="22"/>
      <c r="J1" s="22"/>
      <c r="K1" s="22"/>
      <c r="L1" s="22"/>
      <c r="M1" s="22"/>
      <c r="N1" s="22"/>
      <c r="O1" s="22"/>
      <c r="P1" s="23"/>
      <c r="Q1" s="23"/>
      <c r="R1" s="23"/>
      <c r="S1" s="23"/>
      <c r="T1" s="23"/>
      <c r="U1" s="23"/>
      <c r="V1" s="23"/>
      <c r="W1" s="23"/>
      <c r="X1" s="23"/>
      <c r="Y1" s="23"/>
      <c r="Z1" s="23"/>
      <c r="AA1" s="23"/>
      <c r="AB1" s="23"/>
      <c r="AC1" s="23"/>
      <c r="AD1" s="23"/>
      <c r="AE1" s="23"/>
      <c r="AF1" s="23"/>
      <c r="AG1" s="23"/>
      <c r="AH1" s="23"/>
    </row>
    <row r="2" spans="1:44" s="25" customFormat="1" ht="23.25" x14ac:dyDescent="0.45">
      <c r="A2" s="23"/>
      <c r="B2" s="39" t="str">
        <f>Overview!B2 &amp;" - data formatted"</f>
        <v>Storm overflows - data formatted</v>
      </c>
      <c r="C2" s="40"/>
      <c r="D2" s="40"/>
      <c r="E2" s="40"/>
      <c r="F2" s="40"/>
      <c r="G2" s="40"/>
      <c r="H2" s="40"/>
      <c r="I2" s="40"/>
      <c r="J2" s="40"/>
      <c r="K2" s="40"/>
      <c r="L2" s="40"/>
      <c r="M2" s="40"/>
      <c r="N2" s="40"/>
      <c r="O2" s="40"/>
      <c r="P2" s="23"/>
      <c r="Q2" s="23"/>
      <c r="R2" s="23"/>
      <c r="S2" s="23"/>
      <c r="T2" s="23"/>
      <c r="U2" s="23"/>
      <c r="V2" s="23"/>
      <c r="W2" s="23"/>
      <c r="X2" s="23"/>
      <c r="Y2" s="23"/>
      <c r="Z2" s="23"/>
      <c r="AA2" s="23"/>
      <c r="AB2" s="23"/>
      <c r="AC2" s="23"/>
      <c r="AD2" s="23"/>
      <c r="AE2" s="23"/>
      <c r="AF2" s="23"/>
      <c r="AG2" s="23"/>
      <c r="AH2" s="23"/>
    </row>
    <row r="3" spans="1:44" x14ac:dyDescent="0.45">
      <c r="A3" s="316"/>
      <c r="B3" s="316"/>
      <c r="C3" s="29"/>
      <c r="D3" s="29"/>
      <c r="E3" s="29"/>
      <c r="F3" s="29"/>
      <c r="G3" s="30"/>
      <c r="H3" s="30"/>
      <c r="I3" s="30"/>
      <c r="J3" s="30"/>
      <c r="K3" s="30"/>
      <c r="L3" s="30"/>
      <c r="M3" s="30"/>
      <c r="N3" s="30"/>
      <c r="O3" s="30"/>
      <c r="P3" s="31"/>
      <c r="Q3" s="31"/>
      <c r="R3" s="31"/>
      <c r="S3" s="31"/>
      <c r="T3" s="31"/>
      <c r="U3" s="31"/>
      <c r="V3" s="31"/>
      <c r="W3" s="31"/>
      <c r="X3" s="31"/>
      <c r="Y3" s="31"/>
      <c r="Z3" s="31"/>
      <c r="AA3" s="31"/>
      <c r="AB3" s="31"/>
      <c r="AC3" s="31"/>
      <c r="AD3" s="31"/>
      <c r="AE3" s="31"/>
      <c r="AF3" s="31"/>
      <c r="AG3" s="31"/>
      <c r="AH3" s="31"/>
    </row>
    <row r="4" spans="1:44" s="34" customFormat="1" ht="18" x14ac:dyDescent="0.55000000000000004">
      <c r="A4" s="3"/>
      <c r="B4" s="4" t="s">
        <v>104</v>
      </c>
      <c r="C4" s="4" t="s">
        <v>105</v>
      </c>
      <c r="D4" s="4" t="s">
        <v>106</v>
      </c>
      <c r="E4" s="4" t="s">
        <v>107</v>
      </c>
      <c r="F4" s="4" t="s">
        <v>108</v>
      </c>
      <c r="G4" s="5" t="s">
        <v>109</v>
      </c>
      <c r="H4" s="6" t="s">
        <v>110</v>
      </c>
      <c r="I4" s="6" t="s">
        <v>111</v>
      </c>
      <c r="J4" s="6" t="s">
        <v>112</v>
      </c>
      <c r="K4" s="6" t="s">
        <v>113</v>
      </c>
      <c r="L4" s="6" t="s">
        <v>114</v>
      </c>
      <c r="M4" s="6" t="s">
        <v>115</v>
      </c>
      <c r="N4" s="6" t="s">
        <v>116</v>
      </c>
      <c r="O4" s="6" t="s">
        <v>117</v>
      </c>
      <c r="P4" s="7" t="s">
        <v>49</v>
      </c>
      <c r="Q4" s="7" t="s">
        <v>50</v>
      </c>
      <c r="R4" s="7" t="s">
        <v>51</v>
      </c>
      <c r="S4" s="7" t="s">
        <v>52</v>
      </c>
      <c r="T4" s="7" t="s">
        <v>53</v>
      </c>
      <c r="U4" s="7" t="s">
        <v>54</v>
      </c>
      <c r="V4" s="7" t="s">
        <v>55</v>
      </c>
      <c r="W4" s="7" t="s">
        <v>56</v>
      </c>
      <c r="X4" s="7" t="s">
        <v>57</v>
      </c>
      <c r="Y4" s="7" t="s">
        <v>58</v>
      </c>
      <c r="Z4" s="7" t="s">
        <v>59</v>
      </c>
      <c r="AA4" s="7" t="s">
        <v>60</v>
      </c>
      <c r="AB4" s="7" t="s">
        <v>61</v>
      </c>
      <c r="AC4" s="8" t="s">
        <v>62</v>
      </c>
      <c r="AD4" s="8" t="s">
        <v>63</v>
      </c>
      <c r="AE4" s="8" t="s">
        <v>64</v>
      </c>
      <c r="AF4" s="8" t="s">
        <v>65</v>
      </c>
      <c r="AG4" s="8" t="s">
        <v>66</v>
      </c>
      <c r="AH4" s="8" t="s">
        <v>67</v>
      </c>
    </row>
    <row r="5" spans="1:44" x14ac:dyDescent="0.45">
      <c r="A5" s="9"/>
      <c r="B5" s="10" t="s">
        <v>73</v>
      </c>
      <c r="C5" s="11" t="str">
        <f>_xlfn.XLOOKUP($B5,FD_Lists!$B$4:$B$25,FD_Lists!C$4:C$25)</f>
        <v>Anglian Water</v>
      </c>
      <c r="D5" s="11" t="str">
        <f>_xlfn.XLOOKUP($B5,FD_Lists!$B$4:$B$25,FD_Lists!D$4:D$25)</f>
        <v>England</v>
      </c>
      <c r="E5" s="11" t="str">
        <f>_xlfn.XLOOKUP($B5,FD_Lists!$B$4:$B$25,FD_Lists!E$4:E$25)</f>
        <v>Company</v>
      </c>
      <c r="F5" s="11" t="str">
        <f>_xlfn.XLOOKUP($B5,FD_Lists!$B$4:$B$25,FD_Lists!F$4:F$25)</f>
        <v>WaSC</v>
      </c>
      <c r="G5" s="12" t="s">
        <v>118</v>
      </c>
      <c r="H5" s="13" t="s">
        <v>74</v>
      </c>
      <c r="I5" s="13" t="str">
        <f>B5&amp;H5</f>
        <v>ANHOUT5_10_PR24</v>
      </c>
      <c r="J5" s="13" t="str">
        <f>VLOOKUP(H5, FD_Lists!$D$78:$I$110, 2, FALSE)</f>
        <v>Totex</v>
      </c>
      <c r="K5" s="13" t="str">
        <f>VLOOKUP(H5, FD_Lists!$D$78:$I$110, 3, FALSE)</f>
        <v>Company view (DD)</v>
      </c>
      <c r="L5" s="13" t="s">
        <v>119</v>
      </c>
      <c r="M5" s="14" t="str">
        <f>VLOOKUP($H5, FD_Lists!$D$78:$I$110, 4, FALSE)</f>
        <v>Average spills per overflow - with unmonitored adjustment</v>
      </c>
      <c r="N5" s="14" t="str">
        <f>VLOOKUP($H5, FD_Lists!$D$78:$I$110, 5, FALSE)</f>
        <v>Number</v>
      </c>
      <c r="O5" s="14">
        <f>VLOOKUP($H5, FD_Lists!$D$78:$I$110, 6, FALSE)</f>
        <v>2</v>
      </c>
      <c r="P5" s="99" t="str">
        <f>IF(Overrides!P5&lt;&gt;"",Overrides!P5,F_Inputs_Formatted!P5)</f>
        <v>-</v>
      </c>
      <c r="Q5" s="99" t="str">
        <f>IF(Overrides!Q5&lt;&gt;"",Overrides!Q5,F_Inputs_Formatted!Q5)</f>
        <v>-</v>
      </c>
      <c r="R5" s="99" t="str">
        <f>IF(Overrides!R5&lt;&gt;"",Overrides!R5,F_Inputs_Formatted!R5)</f>
        <v>-</v>
      </c>
      <c r="S5" s="99" t="str">
        <f>IF(Overrides!S5&lt;&gt;"",Overrides!S5,F_Inputs_Formatted!S5)</f>
        <v>-</v>
      </c>
      <c r="T5" s="99" t="str">
        <f>IF(Overrides!T5&lt;&gt;"",Overrides!T5,F_Inputs_Formatted!T5)</f>
        <v>-</v>
      </c>
      <c r="U5" s="99" t="str">
        <f>IF(Overrides!U5&lt;&gt;"",Overrides!U5,F_Inputs_Formatted!U5)</f>
        <v>-</v>
      </c>
      <c r="V5" s="99" t="str">
        <f>IF(Overrides!V5&lt;&gt;"",Overrides!V5,F_Inputs_Formatted!V5)</f>
        <v>-</v>
      </c>
      <c r="W5" s="99">
        <f>IF(Overrides!W5&lt;&gt;"",Overrides!W5,F_Inputs_Formatted!W5)</f>
        <v>94.11</v>
      </c>
      <c r="X5" s="99">
        <f>IF(Overrides!X5&lt;&gt;"",Overrides!X5,F_Inputs_Formatted!X5)</f>
        <v>81.27</v>
      </c>
      <c r="Y5" s="99">
        <f>IF(Overrides!Y5&lt;&gt;"",Overrides!Y5,F_Inputs_Formatted!Y5)</f>
        <v>65.78</v>
      </c>
      <c r="Z5" s="99">
        <f>IF(Overrides!Z5&lt;&gt;"",Overrides!Z5,F_Inputs_Formatted!Z5)</f>
        <v>59.16</v>
      </c>
      <c r="AA5" s="99">
        <f>IF(Overrides!AA5&lt;&gt;"",Overrides!AA5,F_Inputs_Formatted!AA5)</f>
        <v>40.270000000000003</v>
      </c>
      <c r="AB5" s="99">
        <f>IF(Overrides!AB5&lt;&gt;"",Overrides!AB5,F_Inputs_Formatted!AB5)</f>
        <v>25.34</v>
      </c>
      <c r="AC5" s="19">
        <f>IF(Overrides!AC5&lt;&gt;"",Overrides!AC5,F_Inputs_Formatted!AC5)</f>
        <v>23.14</v>
      </c>
      <c r="AD5" s="19">
        <f>IF(Overrides!AD5&lt;&gt;"",Overrides!AD5,F_Inputs_Formatted!AD5)</f>
        <v>19.920000000000002</v>
      </c>
      <c r="AE5" s="19">
        <f>IF(Overrides!AE5&lt;&gt;"",Overrides!AE5,F_Inputs_Formatted!AE5)</f>
        <v>19.7</v>
      </c>
      <c r="AF5" s="19">
        <f>IF(Overrides!AF5&lt;&gt;"",Overrides!AF5,F_Inputs_Formatted!AF5)</f>
        <v>19.5</v>
      </c>
      <c r="AG5" s="19">
        <f>IF(Overrides!AG5&lt;&gt;"",Overrides!AG5,F_Inputs_Formatted!AG5)</f>
        <v>18.100000000000001</v>
      </c>
      <c r="AH5" s="19">
        <f>IF(Overrides!AH5&lt;&gt;"",Overrides!AH5,F_Inputs_Formatted!AH5)</f>
        <v>17.399999999999999</v>
      </c>
      <c r="AJ5" s="41"/>
      <c r="AK5" s="42"/>
      <c r="AL5" s="42"/>
      <c r="AM5" s="42"/>
      <c r="AN5" s="42"/>
      <c r="AO5" s="42"/>
    </row>
    <row r="6" spans="1:44" x14ac:dyDescent="0.45">
      <c r="A6" s="9"/>
      <c r="B6" s="11" t="s">
        <v>94</v>
      </c>
      <c r="C6" s="11" t="str">
        <f>_xlfn.XLOOKUP($B6,FD_Lists!$B$4:$B$25,FD_Lists!C$4:C$25)</f>
        <v>Dŵr Cymru</v>
      </c>
      <c r="D6" s="11" t="str">
        <f>_xlfn.XLOOKUP($B6,FD_Lists!$B$4:$B$25,FD_Lists!D$4:D$25)</f>
        <v>Wales</v>
      </c>
      <c r="E6" s="11" t="str">
        <f>_xlfn.XLOOKUP($B6,FD_Lists!$B$4:$B$25,FD_Lists!E$4:E$25)</f>
        <v>Company</v>
      </c>
      <c r="F6" s="11" t="str">
        <f>_xlfn.XLOOKUP($B6,FD_Lists!$B$4:$B$25,FD_Lists!F$4:F$25)</f>
        <v>WaSC</v>
      </c>
      <c r="G6" s="12" t="s">
        <v>118</v>
      </c>
      <c r="H6" s="13" t="s">
        <v>74</v>
      </c>
      <c r="I6" s="13" t="str">
        <f t="shared" ref="I6:I123" si="0">B6&amp;H6</f>
        <v>WSHOUT5_10_PR24</v>
      </c>
      <c r="J6" s="13" t="str">
        <f>VLOOKUP(H6, FD_Lists!$D$78:$I$110, 2, FALSE)</f>
        <v>Totex</v>
      </c>
      <c r="K6" s="13" t="str">
        <f>VLOOKUP(H6, FD_Lists!$D$78:$I$110, 3, FALSE)</f>
        <v>Company view (DD)</v>
      </c>
      <c r="L6" s="13" t="s">
        <v>119</v>
      </c>
      <c r="M6" s="14" t="str">
        <f>VLOOKUP($H6, FD_Lists!$D$78:$I$110, 4, FALSE)</f>
        <v>Average spills per overflow - with unmonitored adjustment</v>
      </c>
      <c r="N6" s="14" t="str">
        <f>VLOOKUP($H6, FD_Lists!$D$78:$I$110, 5, FALSE)</f>
        <v>Number</v>
      </c>
      <c r="O6" s="14">
        <f>VLOOKUP($H6, FD_Lists!$D$78:$I$110, 6, FALSE)</f>
        <v>2</v>
      </c>
      <c r="P6" s="99" t="str">
        <f>IF(Overrides!P6&lt;&gt;"",Overrides!P6,F_Inputs_Formatted!P6)</f>
        <v>-</v>
      </c>
      <c r="Q6" s="99" t="str">
        <f>IF(Overrides!Q6&lt;&gt;"",Overrides!Q6,F_Inputs_Formatted!Q6)</f>
        <v>-</v>
      </c>
      <c r="R6" s="99" t="str">
        <f>IF(Overrides!R6&lt;&gt;"",Overrides!R6,F_Inputs_Formatted!R6)</f>
        <v>-</v>
      </c>
      <c r="S6" s="99" t="str">
        <f>IF(Overrides!S6&lt;&gt;"",Overrides!S6,F_Inputs_Formatted!S6)</f>
        <v>-</v>
      </c>
      <c r="T6" s="99" t="str">
        <f>IF(Overrides!T6&lt;&gt;"",Overrides!T6,F_Inputs_Formatted!T6)</f>
        <v>-</v>
      </c>
      <c r="U6" s="99" t="str">
        <f>IF(Overrides!U6&lt;&gt;"",Overrides!U6,F_Inputs_Formatted!U6)</f>
        <v>-</v>
      </c>
      <c r="V6" s="99">
        <f>IF(Overrides!V6&lt;&gt;"",Overrides!V6,F_Inputs_Formatted!V6)</f>
        <v>36.22</v>
      </c>
      <c r="W6" s="99">
        <f>IF(Overrides!W6&lt;&gt;"",Overrides!W6,F_Inputs_Formatted!W6)</f>
        <v>41.29</v>
      </c>
      <c r="X6" s="99">
        <f>IF(Overrides!X6&lt;&gt;"",Overrides!X6,F_Inputs_Formatted!X6)</f>
        <v>49.77</v>
      </c>
      <c r="Y6" s="99">
        <f>IF(Overrides!Y6&lt;&gt;"",Overrides!Y6,F_Inputs_Formatted!Y6)</f>
        <v>57.7</v>
      </c>
      <c r="Z6" s="99">
        <f>IF(Overrides!Z6&lt;&gt;"",Overrides!Z6,F_Inputs_Formatted!Z6)</f>
        <v>48.77</v>
      </c>
      <c r="AA6" s="99">
        <f>IF(Overrides!AA6&lt;&gt;"",Overrides!AA6,F_Inputs_Formatted!AA6)</f>
        <v>43.32</v>
      </c>
      <c r="AB6" s="99">
        <f>IF(Overrides!AB6&lt;&gt;"",Overrides!AB6,F_Inputs_Formatted!AB6)</f>
        <v>58.4</v>
      </c>
      <c r="AC6" s="19">
        <f>IF(Overrides!AC6&lt;&gt;"",Overrides!AC6,F_Inputs_Formatted!AC6)</f>
        <v>49.93</v>
      </c>
      <c r="AD6" s="19">
        <f>IF(Overrides!AD6&lt;&gt;"",Overrides!AD6,F_Inputs_Formatted!AD6)</f>
        <v>44.93</v>
      </c>
      <c r="AE6" s="19">
        <f>IF(Overrides!AE6&lt;&gt;"",Overrides!AE6,F_Inputs_Formatted!AE6)</f>
        <v>44.38</v>
      </c>
      <c r="AF6" s="19">
        <f>IF(Overrides!AF6&lt;&gt;"",Overrides!AF6,F_Inputs_Formatted!AF6)</f>
        <v>42.17</v>
      </c>
      <c r="AG6" s="19">
        <f>IF(Overrides!AG6&lt;&gt;"",Overrides!AG6,F_Inputs_Formatted!AG6)</f>
        <v>38.020000000000003</v>
      </c>
      <c r="AH6" s="19">
        <f>IF(Overrides!AH6&lt;&gt;"",Overrides!AH6,F_Inputs_Formatted!AH6)</f>
        <v>33.869999999999997</v>
      </c>
      <c r="AJ6" s="41"/>
      <c r="AK6" s="42"/>
      <c r="AL6" s="42"/>
      <c r="AM6" s="42"/>
      <c r="AN6" s="42"/>
      <c r="AO6" s="42"/>
      <c r="AP6" s="42"/>
      <c r="AQ6" s="42"/>
      <c r="AR6" s="42"/>
    </row>
    <row r="7" spans="1:44" x14ac:dyDescent="0.45">
      <c r="A7" s="9"/>
      <c r="B7" s="11" t="s">
        <v>95</v>
      </c>
      <c r="C7" s="11" t="str">
        <f>_xlfn.XLOOKUP($B7,FD_Lists!$B$4:$B$25,FD_Lists!C$4:C$25)</f>
        <v>Hafren Dyfrdwy</v>
      </c>
      <c r="D7" s="11" t="str">
        <f>_xlfn.XLOOKUP($B7,FD_Lists!$B$4:$B$25,FD_Lists!D$4:D$25)</f>
        <v>Wales</v>
      </c>
      <c r="E7" s="11" t="str">
        <f>_xlfn.XLOOKUP($B7,FD_Lists!$B$4:$B$25,FD_Lists!E$4:E$25)</f>
        <v>Company</v>
      </c>
      <c r="F7" s="11" t="str">
        <f>_xlfn.XLOOKUP($B7,FD_Lists!$B$4:$B$25,FD_Lists!F$4:F$25)</f>
        <v>WaSC</v>
      </c>
      <c r="G7" s="12" t="s">
        <v>118</v>
      </c>
      <c r="H7" s="13" t="s">
        <v>74</v>
      </c>
      <c r="I7" s="13" t="str">
        <f t="shared" si="0"/>
        <v>HDDOUT5_10_PR24</v>
      </c>
      <c r="J7" s="13" t="str">
        <f>VLOOKUP(H7, FD_Lists!$D$78:$I$110, 2, FALSE)</f>
        <v>Totex</v>
      </c>
      <c r="K7" s="13" t="str">
        <f>VLOOKUP(H7, FD_Lists!$D$78:$I$110, 3, FALSE)</f>
        <v>Company view (DD)</v>
      </c>
      <c r="L7" s="13" t="s">
        <v>119</v>
      </c>
      <c r="M7" s="14" t="str">
        <f>VLOOKUP($H7, FD_Lists!$D$78:$I$110, 4, FALSE)</f>
        <v>Average spills per overflow - with unmonitored adjustment</v>
      </c>
      <c r="N7" s="14" t="str">
        <f>VLOOKUP($H7, FD_Lists!$D$78:$I$110, 5, FALSE)</f>
        <v>Number</v>
      </c>
      <c r="O7" s="14">
        <f>VLOOKUP($H7, FD_Lists!$D$78:$I$110, 6, FALSE)</f>
        <v>2</v>
      </c>
      <c r="P7" s="99" t="str">
        <f>IF(Overrides!P7&lt;&gt;"",Overrides!P7,F_Inputs_Formatted!P7)</f>
        <v>-</v>
      </c>
      <c r="Q7" s="99" t="str">
        <f>IF(Overrides!Q7&lt;&gt;"",Overrides!Q7,F_Inputs_Formatted!Q7)</f>
        <v>-</v>
      </c>
      <c r="R7" s="99" t="str">
        <f>IF(Overrides!R7&lt;&gt;"",Overrides!R7,F_Inputs_Formatted!R7)</f>
        <v>-</v>
      </c>
      <c r="S7" s="99" t="str">
        <f>IF(Overrides!S7&lt;&gt;"",Overrides!S7,F_Inputs_Formatted!S7)</f>
        <v>-</v>
      </c>
      <c r="T7" s="99" t="str">
        <f>IF(Overrides!T7&lt;&gt;"",Overrides!T7,F_Inputs_Formatted!T7)</f>
        <v>-</v>
      </c>
      <c r="U7" s="99" t="str">
        <f>IF(Overrides!U7&lt;&gt;"",Overrides!U7,F_Inputs_Formatted!U7)</f>
        <v>-</v>
      </c>
      <c r="V7" s="99" t="str">
        <f>IF(Overrides!V7&lt;&gt;"",Overrides!V7,F_Inputs_Formatted!V7)</f>
        <v>-</v>
      </c>
      <c r="W7" s="99" t="str">
        <f>IF(Overrides!W7&lt;&gt;"",Overrides!W7,F_Inputs_Formatted!W7)</f>
        <v>-</v>
      </c>
      <c r="X7" s="99" t="str">
        <f>IF(Overrides!X7&lt;&gt;"",Overrides!X7,F_Inputs_Formatted!X7)</f>
        <v>-</v>
      </c>
      <c r="Y7" s="99">
        <f>IF(Overrides!Y7&lt;&gt;"",Overrides!Y7,F_Inputs_Formatted!Y7)</f>
        <v>38.090000000000003</v>
      </c>
      <c r="Z7" s="99">
        <f>IF(Overrides!Z7&lt;&gt;"",Overrides!Z7,F_Inputs_Formatted!Z7)</f>
        <v>50.8</v>
      </c>
      <c r="AA7" s="99">
        <f>IF(Overrides!AA7&lt;&gt;"",Overrides!AA7,F_Inputs_Formatted!AA7)</f>
        <v>41.81</v>
      </c>
      <c r="AB7" s="99">
        <f>IF(Overrides!AB7&lt;&gt;"",Overrides!AB7,F_Inputs_Formatted!AB7)</f>
        <v>41.95</v>
      </c>
      <c r="AC7" s="19">
        <f>IF(Overrides!AC7&lt;&gt;"",Overrides!AC7,F_Inputs_Formatted!AC7)</f>
        <v>39.72</v>
      </c>
      <c r="AD7" s="19">
        <f>IF(Overrides!AD7&lt;&gt;"",Overrides!AD7,F_Inputs_Formatted!AD7)</f>
        <v>37.76</v>
      </c>
      <c r="AE7" s="19">
        <f>IF(Overrides!AE7&lt;&gt;"",Overrides!AE7,F_Inputs_Formatted!AE7)</f>
        <v>35.78</v>
      </c>
      <c r="AF7" s="19">
        <f>IF(Overrides!AF7&lt;&gt;"",Overrides!AF7,F_Inputs_Formatted!AF7)</f>
        <v>29.81</v>
      </c>
      <c r="AG7" s="19">
        <f>IF(Overrides!AG7&lt;&gt;"",Overrides!AG7,F_Inputs_Formatted!AG7)</f>
        <v>25.93</v>
      </c>
      <c r="AH7" s="19">
        <f>IF(Overrides!AH7&lt;&gt;"",Overrides!AH7,F_Inputs_Formatted!AH7)</f>
        <v>17.260000000000002</v>
      </c>
      <c r="AJ7" s="41"/>
      <c r="AK7" s="42"/>
      <c r="AL7" s="42"/>
      <c r="AM7" s="42"/>
      <c r="AN7" s="42"/>
      <c r="AO7" s="42"/>
    </row>
    <row r="8" spans="1:44" x14ac:dyDescent="0.45">
      <c r="A8" s="9"/>
      <c r="B8" s="11" t="s">
        <v>96</v>
      </c>
      <c r="C8" s="11" t="str">
        <f>_xlfn.XLOOKUP($B8,FD_Lists!$B$4:$B$25,FD_Lists!C$4:C$25)</f>
        <v>Northumbrian Water</v>
      </c>
      <c r="D8" s="11" t="str">
        <f>_xlfn.XLOOKUP($B8,FD_Lists!$B$4:$B$25,FD_Lists!D$4:D$25)</f>
        <v>England</v>
      </c>
      <c r="E8" s="11" t="str">
        <f>_xlfn.XLOOKUP($B8,FD_Lists!$B$4:$B$25,FD_Lists!E$4:E$25)</f>
        <v>Company</v>
      </c>
      <c r="F8" s="11" t="str">
        <f>_xlfn.XLOOKUP($B8,FD_Lists!$B$4:$B$25,FD_Lists!F$4:F$25)</f>
        <v>WaSC</v>
      </c>
      <c r="G8" s="12" t="s">
        <v>118</v>
      </c>
      <c r="H8" s="13" t="s">
        <v>74</v>
      </c>
      <c r="I8" s="13" t="str">
        <f t="shared" si="0"/>
        <v>NESOUT5_10_PR24</v>
      </c>
      <c r="J8" s="13" t="str">
        <f>VLOOKUP(H8, FD_Lists!$D$78:$I$110, 2, FALSE)</f>
        <v>Totex</v>
      </c>
      <c r="K8" s="13" t="str">
        <f>VLOOKUP(H8, FD_Lists!$D$78:$I$110, 3, FALSE)</f>
        <v>Company view (DD)</v>
      </c>
      <c r="L8" s="13" t="s">
        <v>119</v>
      </c>
      <c r="M8" s="14" t="str">
        <f>VLOOKUP($H8, FD_Lists!$D$78:$I$110, 4, FALSE)</f>
        <v>Average spills per overflow - with unmonitored adjustment</v>
      </c>
      <c r="N8" s="14" t="str">
        <f>VLOOKUP($H8, FD_Lists!$D$78:$I$110, 5, FALSE)</f>
        <v>Number</v>
      </c>
      <c r="O8" s="14">
        <f>VLOOKUP($H8, FD_Lists!$D$78:$I$110, 6, FALSE)</f>
        <v>2</v>
      </c>
      <c r="P8" s="99" t="str">
        <f>IF(Overrides!P8&lt;&gt;"",Overrides!P8,F_Inputs_Formatted!P8)</f>
        <v>-</v>
      </c>
      <c r="Q8" s="99" t="str">
        <f>IF(Overrides!Q8&lt;&gt;"",Overrides!Q8,F_Inputs_Formatted!Q8)</f>
        <v>-</v>
      </c>
      <c r="R8" s="99" t="str">
        <f>IF(Overrides!R8&lt;&gt;"",Overrides!R8,F_Inputs_Formatted!R8)</f>
        <v>-</v>
      </c>
      <c r="S8" s="99" t="str">
        <f>IF(Overrides!S8&lt;&gt;"",Overrides!S8,F_Inputs_Formatted!S8)</f>
        <v>-</v>
      </c>
      <c r="T8" s="99" t="str">
        <f>IF(Overrides!T8&lt;&gt;"",Overrides!T8,F_Inputs_Formatted!T8)</f>
        <v>-</v>
      </c>
      <c r="U8" s="99" t="str">
        <f>IF(Overrides!U8&lt;&gt;"",Overrides!U8,F_Inputs_Formatted!U8)</f>
        <v>-</v>
      </c>
      <c r="V8" s="99">
        <f>IF(Overrides!V8&lt;&gt;"",Overrides!V8,F_Inputs_Formatted!V8)</f>
        <v>24.06</v>
      </c>
      <c r="W8" s="99">
        <f>IF(Overrides!W8&lt;&gt;"",Overrides!W8,F_Inputs_Formatted!W8)</f>
        <v>20.02</v>
      </c>
      <c r="X8" s="99">
        <f>IF(Overrides!X8&lt;&gt;"",Overrides!X8,F_Inputs_Formatted!X8)</f>
        <v>26.27</v>
      </c>
      <c r="Y8" s="99">
        <f>IF(Overrides!Y8&lt;&gt;"",Overrides!Y8,F_Inputs_Formatted!Y8)</f>
        <v>26.34</v>
      </c>
      <c r="Z8" s="99">
        <f>IF(Overrides!Z8&lt;&gt;"",Overrides!Z8,F_Inputs_Formatted!Z8)</f>
        <v>35.07</v>
      </c>
      <c r="AA8" s="99">
        <f>IF(Overrides!AA8&lt;&gt;"",Overrides!AA8,F_Inputs_Formatted!AA8)</f>
        <v>29.14</v>
      </c>
      <c r="AB8" s="99">
        <f>IF(Overrides!AB8&lt;&gt;"",Overrides!AB8,F_Inputs_Formatted!AB8)</f>
        <v>36.130000000000003</v>
      </c>
      <c r="AC8" s="19">
        <f>IF(Overrides!AC8&lt;&gt;"",Overrides!AC8,F_Inputs_Formatted!AC8)</f>
        <v>26</v>
      </c>
      <c r="AD8" s="19">
        <f>IF(Overrides!AD8&lt;&gt;"",Overrides!AD8,F_Inputs_Formatted!AD8)</f>
        <v>19.329999999999998</v>
      </c>
      <c r="AE8" s="19">
        <f>IF(Overrides!AE8&lt;&gt;"",Overrides!AE8,F_Inputs_Formatted!AE8)</f>
        <v>18.11</v>
      </c>
      <c r="AF8" s="19">
        <f>IF(Overrides!AF8&lt;&gt;"",Overrides!AF8,F_Inputs_Formatted!AF8)</f>
        <v>16.739999999999998</v>
      </c>
      <c r="AG8" s="19">
        <f>IF(Overrides!AG8&lt;&gt;"",Overrides!AG8,F_Inputs_Formatted!AG8)</f>
        <v>15.36</v>
      </c>
      <c r="AH8" s="19">
        <f>IF(Overrides!AH8&lt;&gt;"",Overrides!AH8,F_Inputs_Formatted!AH8)</f>
        <v>14</v>
      </c>
      <c r="AJ8" s="41"/>
      <c r="AK8" s="42"/>
      <c r="AL8" s="42"/>
      <c r="AM8" s="42"/>
      <c r="AN8" s="42"/>
      <c r="AO8" s="42"/>
    </row>
    <row r="9" spans="1:44" x14ac:dyDescent="0.45">
      <c r="A9" s="9"/>
      <c r="B9" s="11" t="s">
        <v>97</v>
      </c>
      <c r="C9" s="11" t="str">
        <f>_xlfn.XLOOKUP($B9,FD_Lists!$B$4:$B$25,FD_Lists!C$4:C$25)</f>
        <v>Severn Trent Water</v>
      </c>
      <c r="D9" s="11" t="str">
        <f>_xlfn.XLOOKUP($B9,FD_Lists!$B$4:$B$25,FD_Lists!D$4:D$25)</f>
        <v>England</v>
      </c>
      <c r="E9" s="11" t="str">
        <f>_xlfn.XLOOKUP($B9,FD_Lists!$B$4:$B$25,FD_Lists!E$4:E$25)</f>
        <v>Company</v>
      </c>
      <c r="F9" s="11" t="str">
        <f>_xlfn.XLOOKUP($B9,FD_Lists!$B$4:$B$25,FD_Lists!F$4:F$25)</f>
        <v>WaSC</v>
      </c>
      <c r="G9" s="12" t="s">
        <v>118</v>
      </c>
      <c r="H9" s="13" t="s">
        <v>74</v>
      </c>
      <c r="I9" s="13" t="str">
        <f t="shared" si="0"/>
        <v>SVEOUT5_10_PR24</v>
      </c>
      <c r="J9" s="13" t="str">
        <f>VLOOKUP(H9, FD_Lists!$D$78:$I$110, 2, FALSE)</f>
        <v>Totex</v>
      </c>
      <c r="K9" s="13" t="str">
        <f>VLOOKUP(H9, FD_Lists!$D$78:$I$110, 3, FALSE)</f>
        <v>Company view (DD)</v>
      </c>
      <c r="L9" s="13" t="s">
        <v>119</v>
      </c>
      <c r="M9" s="14" t="str">
        <f>VLOOKUP($H9, FD_Lists!$D$78:$I$110, 4, FALSE)</f>
        <v>Average spills per overflow - with unmonitored adjustment</v>
      </c>
      <c r="N9" s="14" t="str">
        <f>VLOOKUP($H9, FD_Lists!$D$78:$I$110, 5, FALSE)</f>
        <v>Number</v>
      </c>
      <c r="O9" s="14">
        <f>VLOOKUP($H9, FD_Lists!$D$78:$I$110, 6, FALSE)</f>
        <v>2</v>
      </c>
      <c r="P9" s="99" t="str">
        <f>IF(Overrides!P9&lt;&gt;"",Overrides!P9,F_Inputs_Formatted!P9)</f>
        <v>-</v>
      </c>
      <c r="Q9" s="99" t="str">
        <f>IF(Overrides!Q9&lt;&gt;"",Overrides!Q9,F_Inputs_Formatted!Q9)</f>
        <v>-</v>
      </c>
      <c r="R9" s="99" t="str">
        <f>IF(Overrides!R9&lt;&gt;"",Overrides!R9,F_Inputs_Formatted!R9)</f>
        <v>-</v>
      </c>
      <c r="S9" s="99" t="str">
        <f>IF(Overrides!S9&lt;&gt;"",Overrides!S9,F_Inputs_Formatted!S9)</f>
        <v>-</v>
      </c>
      <c r="T9" s="99" t="str">
        <f>IF(Overrides!T9&lt;&gt;"",Overrides!T9,F_Inputs_Formatted!T9)</f>
        <v>-</v>
      </c>
      <c r="U9" s="99">
        <f>IF(Overrides!U9&lt;&gt;"",Overrides!U9,F_Inputs_Formatted!U9)</f>
        <v>99.15</v>
      </c>
      <c r="V9" s="99">
        <f>IF(Overrides!V9&lt;&gt;"",Overrides!V9,F_Inputs_Formatted!V9)</f>
        <v>99.44</v>
      </c>
      <c r="W9" s="99">
        <f>IF(Overrides!W9&lt;&gt;"",Overrides!W9,F_Inputs_Formatted!W9)</f>
        <v>83.81</v>
      </c>
      <c r="X9" s="99">
        <f>IF(Overrides!X9&lt;&gt;"",Overrides!X9,F_Inputs_Formatted!X9)</f>
        <v>74.099999999999994</v>
      </c>
      <c r="Y9" s="99">
        <f>IF(Overrides!Y9&lt;&gt;"",Overrides!Y9,F_Inputs_Formatted!Y9)</f>
        <v>48.15</v>
      </c>
      <c r="Z9" s="99">
        <f>IF(Overrides!Z9&lt;&gt;"",Overrides!Z9,F_Inputs_Formatted!Z9)</f>
        <v>40.43</v>
      </c>
      <c r="AA9" s="99">
        <f>IF(Overrides!AA9&lt;&gt;"",Overrides!AA9,F_Inputs_Formatted!AA9)</f>
        <v>33.58</v>
      </c>
      <c r="AB9" s="99">
        <f>IF(Overrides!AB9&lt;&gt;"",Overrides!AB9,F_Inputs_Formatted!AB9)</f>
        <v>34.89</v>
      </c>
      <c r="AC9" s="19">
        <f>IF(Overrides!AC9&lt;&gt;"",Overrides!AC9,F_Inputs_Formatted!AC9)</f>
        <v>24.94</v>
      </c>
      <c r="AD9" s="19">
        <f>IF(Overrides!AD9&lt;&gt;"",Overrides!AD9,F_Inputs_Formatted!AD9)</f>
        <v>18.8</v>
      </c>
      <c r="AE9" s="19">
        <f>IF(Overrides!AE9&lt;&gt;"",Overrides!AE9,F_Inputs_Formatted!AE9)</f>
        <v>17.600000000000001</v>
      </c>
      <c r="AF9" s="19">
        <f>IF(Overrides!AF9&lt;&gt;"",Overrides!AF9,F_Inputs_Formatted!AF9)</f>
        <v>16.399999999999999</v>
      </c>
      <c r="AG9" s="19">
        <f>IF(Overrides!AG9&lt;&gt;"",Overrides!AG9,F_Inputs_Formatted!AG9)</f>
        <v>15.2</v>
      </c>
      <c r="AH9" s="19">
        <f>IF(Overrides!AH9&lt;&gt;"",Overrides!AH9,F_Inputs_Formatted!AH9)</f>
        <v>14</v>
      </c>
      <c r="AJ9" s="41"/>
      <c r="AK9" s="42"/>
      <c r="AL9" s="42"/>
      <c r="AM9" s="42"/>
      <c r="AN9" s="42"/>
      <c r="AO9" s="42"/>
    </row>
    <row r="10" spans="1:44" x14ac:dyDescent="0.45">
      <c r="A10" s="9"/>
      <c r="B10" s="11" t="s">
        <v>99</v>
      </c>
      <c r="C10" s="11" t="str">
        <f>_xlfn.XLOOKUP($B10,FD_Lists!$B$4:$B$25,FD_Lists!C$4:C$25)</f>
        <v>Southern Water</v>
      </c>
      <c r="D10" s="11" t="str">
        <f>_xlfn.XLOOKUP($B10,FD_Lists!$B$4:$B$25,FD_Lists!D$4:D$25)</f>
        <v>England</v>
      </c>
      <c r="E10" s="11" t="str">
        <f>_xlfn.XLOOKUP($B10,FD_Lists!$B$4:$B$25,FD_Lists!E$4:E$25)</f>
        <v>Company</v>
      </c>
      <c r="F10" s="11" t="str">
        <f>_xlfn.XLOOKUP($B10,FD_Lists!$B$4:$B$25,FD_Lists!F$4:F$25)</f>
        <v>WaSC</v>
      </c>
      <c r="G10" s="12" t="s">
        <v>118</v>
      </c>
      <c r="H10" s="13" t="s">
        <v>74</v>
      </c>
      <c r="I10" s="13" t="str">
        <f t="shared" si="0"/>
        <v>SRNOUT5_10_PR24</v>
      </c>
      <c r="J10" s="13" t="str">
        <f>VLOOKUP(H10, FD_Lists!$D$78:$I$110, 2, FALSE)</f>
        <v>Totex</v>
      </c>
      <c r="K10" s="13" t="str">
        <f>VLOOKUP(H10, FD_Lists!$D$78:$I$110, 3, FALSE)</f>
        <v>Company view (DD)</v>
      </c>
      <c r="L10" s="13" t="s">
        <v>119</v>
      </c>
      <c r="M10" s="14" t="str">
        <f>VLOOKUP($H10, FD_Lists!$D$78:$I$110, 4, FALSE)</f>
        <v>Average spills per overflow - with unmonitored adjustment</v>
      </c>
      <c r="N10" s="14" t="str">
        <f>VLOOKUP($H10, FD_Lists!$D$78:$I$110, 5, FALSE)</f>
        <v>Number</v>
      </c>
      <c r="O10" s="14">
        <f>VLOOKUP($H10, FD_Lists!$D$78:$I$110, 6, FALSE)</f>
        <v>2</v>
      </c>
      <c r="P10" s="99" t="str">
        <f>IF(Overrides!P10&lt;&gt;"",Overrides!P10,F_Inputs_Formatted!P10)</f>
        <v>-</v>
      </c>
      <c r="Q10" s="99" t="str">
        <f>IF(Overrides!Q10&lt;&gt;"",Overrides!Q10,F_Inputs_Formatted!Q10)</f>
        <v>-</v>
      </c>
      <c r="R10" s="99" t="str">
        <f>IF(Overrides!R10&lt;&gt;"",Overrides!R10,F_Inputs_Formatted!R10)</f>
        <v>-</v>
      </c>
      <c r="S10" s="99" t="str">
        <f>IF(Overrides!S10&lt;&gt;"",Overrides!S10,F_Inputs_Formatted!S10)</f>
        <v>-</v>
      </c>
      <c r="T10" s="99" t="str">
        <f>IF(Overrides!T10&lt;&gt;"",Overrides!T10,F_Inputs_Formatted!T10)</f>
        <v>-</v>
      </c>
      <c r="U10" s="99" t="str">
        <f>IF(Overrides!U10&lt;&gt;"",Overrides!U10,F_Inputs_Formatted!U10)</f>
        <v>-</v>
      </c>
      <c r="V10" s="99">
        <f>IF(Overrides!V10&lt;&gt;"",Overrides!V10,F_Inputs_Formatted!V10)</f>
        <v>10.54</v>
      </c>
      <c r="W10" s="99">
        <f>IF(Overrides!W10&lt;&gt;"",Overrides!W10,F_Inputs_Formatted!W10)</f>
        <v>13.59</v>
      </c>
      <c r="X10" s="99">
        <f>IF(Overrides!X10&lt;&gt;"",Overrides!X10,F_Inputs_Formatted!X10)</f>
        <v>20.93</v>
      </c>
      <c r="Y10" s="99">
        <f>IF(Overrides!Y10&lt;&gt;"",Overrides!Y10,F_Inputs_Formatted!Y10)</f>
        <v>29.7</v>
      </c>
      <c r="Z10" s="99">
        <f>IF(Overrides!Z10&lt;&gt;"",Overrides!Z10,F_Inputs_Formatted!Z10)</f>
        <v>28.45</v>
      </c>
      <c r="AA10" s="99">
        <f>IF(Overrides!AA10&lt;&gt;"",Overrides!AA10,F_Inputs_Formatted!AA10)</f>
        <v>25.72</v>
      </c>
      <c r="AB10" s="99">
        <f>IF(Overrides!AB10&lt;&gt;"",Overrides!AB10,F_Inputs_Formatted!AB10)</f>
        <v>38.01</v>
      </c>
      <c r="AC10" s="19">
        <f>IF(Overrides!AC10&lt;&gt;"",Overrides!AC10,F_Inputs_Formatted!AC10)</f>
        <v>21</v>
      </c>
      <c r="AD10" s="19">
        <f>IF(Overrides!AD10&lt;&gt;"",Overrides!AD10,F_Inputs_Formatted!AD10)</f>
        <v>20.45</v>
      </c>
      <c r="AE10" s="19">
        <f>IF(Overrides!AE10&lt;&gt;"",Overrides!AE10,F_Inputs_Formatted!AE10)</f>
        <v>20.41</v>
      </c>
      <c r="AF10" s="19">
        <f>IF(Overrides!AF10&lt;&gt;"",Overrides!AF10,F_Inputs_Formatted!AF10)</f>
        <v>19.61</v>
      </c>
      <c r="AG10" s="19">
        <f>IF(Overrides!AG10&lt;&gt;"",Overrides!AG10,F_Inputs_Formatted!AG10)</f>
        <v>19.61</v>
      </c>
      <c r="AH10" s="19">
        <f>IF(Overrides!AH10&lt;&gt;"",Overrides!AH10,F_Inputs_Formatted!AH10)</f>
        <v>17.27</v>
      </c>
      <c r="AJ10" s="41"/>
      <c r="AK10" s="42"/>
      <c r="AL10" s="42"/>
      <c r="AM10" s="42"/>
      <c r="AN10" s="42"/>
      <c r="AO10" s="42"/>
    </row>
    <row r="11" spans="1:44" x14ac:dyDescent="0.45">
      <c r="A11" s="9"/>
      <c r="B11" s="11" t="s">
        <v>100</v>
      </c>
      <c r="C11" s="11" t="str">
        <f>_xlfn.XLOOKUP($B11,FD_Lists!$B$4:$B$25,FD_Lists!C$4:C$25)</f>
        <v>Thames Water</v>
      </c>
      <c r="D11" s="11" t="str">
        <f>_xlfn.XLOOKUP($B11,FD_Lists!$B$4:$B$25,FD_Lists!D$4:D$25)</f>
        <v>England</v>
      </c>
      <c r="E11" s="11" t="str">
        <f>_xlfn.XLOOKUP($B11,FD_Lists!$B$4:$B$25,FD_Lists!E$4:E$25)</f>
        <v>Company</v>
      </c>
      <c r="F11" s="11" t="str">
        <f>_xlfn.XLOOKUP($B11,FD_Lists!$B$4:$B$25,FD_Lists!F$4:F$25)</f>
        <v>WaSC</v>
      </c>
      <c r="G11" s="12" t="s">
        <v>118</v>
      </c>
      <c r="H11" s="13" t="s">
        <v>74</v>
      </c>
      <c r="I11" s="13" t="str">
        <f t="shared" si="0"/>
        <v>TMSOUT5_10_PR24</v>
      </c>
      <c r="J11" s="13" t="str">
        <f>VLOOKUP(H11, FD_Lists!$D$78:$I$110, 2, FALSE)</f>
        <v>Totex</v>
      </c>
      <c r="K11" s="13" t="str">
        <f>VLOOKUP(H11, FD_Lists!$D$78:$I$110, 3, FALSE)</f>
        <v>Company view (DD)</v>
      </c>
      <c r="L11" s="13" t="s">
        <v>119</v>
      </c>
      <c r="M11" s="14" t="str">
        <f>VLOOKUP($H11, FD_Lists!$D$78:$I$110, 4, FALSE)</f>
        <v>Average spills per overflow - with unmonitored adjustment</v>
      </c>
      <c r="N11" s="14" t="str">
        <f>VLOOKUP($H11, FD_Lists!$D$78:$I$110, 5, FALSE)</f>
        <v>Number</v>
      </c>
      <c r="O11" s="14">
        <f>VLOOKUP($H11, FD_Lists!$D$78:$I$110, 6, FALSE)</f>
        <v>2</v>
      </c>
      <c r="P11" s="99" t="str">
        <f>IF(Overrides!P11&lt;&gt;"",Overrides!P11,F_Inputs_Formatted!P11)</f>
        <v>-</v>
      </c>
      <c r="Q11" s="99" t="str">
        <f>IF(Overrides!Q11&lt;&gt;"",Overrides!Q11,F_Inputs_Formatted!Q11)</f>
        <v>-</v>
      </c>
      <c r="R11" s="99" t="str">
        <f>IF(Overrides!R11&lt;&gt;"",Overrides!R11,F_Inputs_Formatted!R11)</f>
        <v>-</v>
      </c>
      <c r="S11" s="99" t="str">
        <f>IF(Overrides!S11&lt;&gt;"",Overrides!S11,F_Inputs_Formatted!S11)</f>
        <v>-</v>
      </c>
      <c r="T11" s="99" t="str">
        <f>IF(Overrides!T11&lt;&gt;"",Overrides!T11,F_Inputs_Formatted!T11)</f>
        <v>-</v>
      </c>
      <c r="U11" s="99" t="str">
        <f>IF(Overrides!U11&lt;&gt;"",Overrides!U11,F_Inputs_Formatted!U11)</f>
        <v>-</v>
      </c>
      <c r="V11" s="99" t="str">
        <f>IF(Overrides!V11&lt;&gt;"",Overrides!V11,F_Inputs_Formatted!V11)</f>
        <v>-</v>
      </c>
      <c r="W11" s="99" t="str">
        <f>IF(Overrides!W11&lt;&gt;"",Overrides!W11,F_Inputs_Formatted!W11)</f>
        <v>-</v>
      </c>
      <c r="X11" s="99" t="str">
        <f>IF(Overrides!X11&lt;&gt;"",Overrides!X11,F_Inputs_Formatted!X11)</f>
        <v>-</v>
      </c>
      <c r="Y11" s="99">
        <f>IF(Overrides!Y11&lt;&gt;"",Overrides!Y11,F_Inputs_Formatted!Y11)</f>
        <v>58.62</v>
      </c>
      <c r="Z11" s="99">
        <f>IF(Overrides!Z11&lt;&gt;"",Overrides!Z11,F_Inputs_Formatted!Z11)</f>
        <v>54.01</v>
      </c>
      <c r="AA11" s="99">
        <f>IF(Overrides!AA11&lt;&gt;"",Overrides!AA11,F_Inputs_Formatted!AA11)</f>
        <v>42.21</v>
      </c>
      <c r="AB11" s="99">
        <f>IF(Overrides!AB11&lt;&gt;"",Overrides!AB11,F_Inputs_Formatted!AB11)</f>
        <v>37.15</v>
      </c>
      <c r="AC11" s="19">
        <f>IF(Overrides!AC11&lt;&gt;"",Overrides!AC11,F_Inputs_Formatted!AC11)</f>
        <v>25.82</v>
      </c>
      <c r="AD11" s="19">
        <f>IF(Overrides!AD11&lt;&gt;"",Overrides!AD11,F_Inputs_Formatted!AD11)</f>
        <v>24.31</v>
      </c>
      <c r="AE11" s="19">
        <f>IF(Overrides!AE11&lt;&gt;"",Overrides!AE11,F_Inputs_Formatted!AE11)</f>
        <v>21.27</v>
      </c>
      <c r="AF11" s="19">
        <f>IF(Overrides!AF11&lt;&gt;"",Overrides!AF11,F_Inputs_Formatted!AF11)</f>
        <v>19.95</v>
      </c>
      <c r="AG11" s="19">
        <f>IF(Overrides!AG11&lt;&gt;"",Overrides!AG11,F_Inputs_Formatted!AG11)</f>
        <v>19.77</v>
      </c>
      <c r="AH11" s="19">
        <f>IF(Overrides!AH11&lt;&gt;"",Overrides!AH11,F_Inputs_Formatted!AH11)</f>
        <v>17.07</v>
      </c>
      <c r="AJ11" s="41"/>
      <c r="AK11" s="42"/>
      <c r="AL11" s="42"/>
      <c r="AM11" s="42"/>
      <c r="AN11" s="42"/>
      <c r="AO11" s="42"/>
    </row>
    <row r="12" spans="1:44" x14ac:dyDescent="0.45">
      <c r="A12" s="16" t="s">
        <v>120</v>
      </c>
      <c r="B12" s="11" t="s">
        <v>101</v>
      </c>
      <c r="C12" s="11" t="str">
        <f>_xlfn.XLOOKUP($B12,FD_Lists!$B$4:$B$25,FD_Lists!C$4:C$25)</f>
        <v xml:space="preserve">United Utilities </v>
      </c>
      <c r="D12" s="11" t="str">
        <f>_xlfn.XLOOKUP($B12,FD_Lists!$B$4:$B$25,FD_Lists!D$4:D$25)</f>
        <v>England</v>
      </c>
      <c r="E12" s="11" t="str">
        <f>_xlfn.XLOOKUP($B12,FD_Lists!$B$4:$B$25,FD_Lists!E$4:E$25)</f>
        <v>Company</v>
      </c>
      <c r="F12" s="11" t="str">
        <f>_xlfn.XLOOKUP($B12,FD_Lists!$B$4:$B$25,FD_Lists!F$4:F$25)</f>
        <v>WaSC</v>
      </c>
      <c r="G12" s="12" t="s">
        <v>118</v>
      </c>
      <c r="H12" s="13" t="s">
        <v>74</v>
      </c>
      <c r="I12" s="13" t="str">
        <f t="shared" si="0"/>
        <v>NWTOUT5_10_PR24</v>
      </c>
      <c r="J12" s="13" t="str">
        <f>VLOOKUP(H12, FD_Lists!$D$78:$I$110, 2, FALSE)</f>
        <v>Totex</v>
      </c>
      <c r="K12" s="13" t="str">
        <f>VLOOKUP(H12, FD_Lists!$D$78:$I$110, 3, FALSE)</f>
        <v>Company view (DD)</v>
      </c>
      <c r="L12" s="13" t="s">
        <v>119</v>
      </c>
      <c r="M12" s="14" t="str">
        <f>VLOOKUP($H12, FD_Lists!$D$78:$I$110, 4, FALSE)</f>
        <v>Average spills per overflow - with unmonitored adjustment</v>
      </c>
      <c r="N12" s="14" t="str">
        <f>VLOOKUP($H12, FD_Lists!$D$78:$I$110, 5, FALSE)</f>
        <v>Number</v>
      </c>
      <c r="O12" s="14">
        <f>VLOOKUP($H12, FD_Lists!$D$78:$I$110, 6, FALSE)</f>
        <v>2</v>
      </c>
      <c r="P12" s="99" t="str">
        <f>IF(Overrides!P12&lt;&gt;"",Overrides!P12,F_Inputs_Formatted!P12)</f>
        <v>-</v>
      </c>
      <c r="Q12" s="99" t="str">
        <f>IF(Overrides!Q12&lt;&gt;"",Overrides!Q12,F_Inputs_Formatted!Q12)</f>
        <v>-</v>
      </c>
      <c r="R12" s="99" t="str">
        <f>IF(Overrides!R12&lt;&gt;"",Overrides!R12,F_Inputs_Formatted!R12)</f>
        <v>-</v>
      </c>
      <c r="S12" s="99" t="str">
        <f>IF(Overrides!S12&lt;&gt;"",Overrides!S12,F_Inputs_Formatted!S12)</f>
        <v>-</v>
      </c>
      <c r="T12" s="99" t="str">
        <f>IF(Overrides!T12&lt;&gt;"",Overrides!T12,F_Inputs_Formatted!T12)</f>
        <v>-</v>
      </c>
      <c r="U12" s="99" t="str">
        <f>IF(Overrides!U12&lt;&gt;"",Overrides!U12,F_Inputs_Formatted!U12)</f>
        <v>-</v>
      </c>
      <c r="V12" s="99" t="str">
        <f>IF(Overrides!V12&lt;&gt;"",Overrides!V12,F_Inputs_Formatted!V12)</f>
        <v>-</v>
      </c>
      <c r="W12" s="99" t="str">
        <f>IF(Overrides!W12&lt;&gt;"",Overrides!W12,F_Inputs_Formatted!W12)</f>
        <v>-</v>
      </c>
      <c r="X12" s="99" t="str">
        <f>IF(Overrides!X12&lt;&gt;"",Overrides!X12,F_Inputs_Formatted!X12)</f>
        <v>-</v>
      </c>
      <c r="Y12" s="99">
        <f>IF(Overrides!Y12&lt;&gt;"",Overrides!Y12,F_Inputs_Formatted!Y12)</f>
        <v>63.9</v>
      </c>
      <c r="Z12" s="99">
        <f>IF(Overrides!Z12&lt;&gt;"",Overrides!Z12,F_Inputs_Formatted!Z12)</f>
        <v>53.03</v>
      </c>
      <c r="AA12" s="99">
        <f>IF(Overrides!AA12&lt;&gt;"",Overrides!AA12,F_Inputs_Formatted!AA12)</f>
        <v>49.73</v>
      </c>
      <c r="AB12" s="99">
        <f>IF(Overrides!AB12&lt;&gt;"",Overrides!AB12,F_Inputs_Formatted!AB12)</f>
        <v>50.63</v>
      </c>
      <c r="AC12" s="19">
        <f>IF(Overrides!AC12&lt;&gt;"",Overrides!AC12,F_Inputs_Formatted!AC12)</f>
        <v>29.36</v>
      </c>
      <c r="AD12" s="19">
        <f>IF(Overrides!AD12&lt;&gt;"",Overrides!AD12,F_Inputs_Formatted!AD12)</f>
        <v>26.35</v>
      </c>
      <c r="AE12" s="19">
        <f>IF(Overrides!AE12&lt;&gt;"",Overrides!AE12,F_Inputs_Formatted!AE12)</f>
        <v>25.5</v>
      </c>
      <c r="AF12" s="19">
        <f>IF(Overrides!AF12&lt;&gt;"",Overrides!AF12,F_Inputs_Formatted!AF12)</f>
        <v>24.09</v>
      </c>
      <c r="AG12" s="19">
        <f>IF(Overrides!AG12&lt;&gt;"",Overrides!AG12,F_Inputs_Formatted!AG12)</f>
        <v>22.28</v>
      </c>
      <c r="AH12" s="19">
        <f>IF(Overrides!AH12&lt;&gt;"",Overrides!AH12,F_Inputs_Formatted!AH12)</f>
        <v>18.71</v>
      </c>
      <c r="AJ12" s="41"/>
      <c r="AK12" s="42"/>
      <c r="AL12" s="42"/>
      <c r="AM12" s="42"/>
      <c r="AN12" s="42"/>
      <c r="AO12" s="42"/>
    </row>
    <row r="13" spans="1:44" x14ac:dyDescent="0.45">
      <c r="A13" s="9"/>
      <c r="B13" s="11" t="s">
        <v>102</v>
      </c>
      <c r="C13" s="11" t="str">
        <f>_xlfn.XLOOKUP($B13,FD_Lists!$B$4:$B$25,FD_Lists!C$4:C$25)</f>
        <v>Wessex Water</v>
      </c>
      <c r="D13" s="11" t="str">
        <f>_xlfn.XLOOKUP($B13,FD_Lists!$B$4:$B$25,FD_Lists!D$4:D$25)</f>
        <v>England</v>
      </c>
      <c r="E13" s="11" t="str">
        <f>_xlfn.XLOOKUP($B13,FD_Lists!$B$4:$B$25,FD_Lists!E$4:E$25)</f>
        <v>Company</v>
      </c>
      <c r="F13" s="11" t="str">
        <f>_xlfn.XLOOKUP($B13,FD_Lists!$B$4:$B$25,FD_Lists!F$4:F$25)</f>
        <v>WaSC</v>
      </c>
      <c r="G13" s="12" t="s">
        <v>118</v>
      </c>
      <c r="H13" s="13" t="s">
        <v>74</v>
      </c>
      <c r="I13" s="13" t="str">
        <f t="shared" si="0"/>
        <v>WSXOUT5_10_PR24</v>
      </c>
      <c r="J13" s="13" t="str">
        <f>VLOOKUP(H13, FD_Lists!$D$78:$I$110, 2, FALSE)</f>
        <v>Totex</v>
      </c>
      <c r="K13" s="13" t="str">
        <f>VLOOKUP(H13, FD_Lists!$D$78:$I$110, 3, FALSE)</f>
        <v>Company view (DD)</v>
      </c>
      <c r="L13" s="13" t="s">
        <v>119</v>
      </c>
      <c r="M13" s="14" t="str">
        <f>VLOOKUP($H13, FD_Lists!$D$78:$I$110, 4, FALSE)</f>
        <v>Average spills per overflow - with unmonitored adjustment</v>
      </c>
      <c r="N13" s="14" t="str">
        <f>VLOOKUP($H13, FD_Lists!$D$78:$I$110, 5, FALSE)</f>
        <v>Number</v>
      </c>
      <c r="O13" s="14">
        <f>VLOOKUP($H13, FD_Lists!$D$78:$I$110, 6, FALSE)</f>
        <v>2</v>
      </c>
      <c r="P13" s="99" t="str">
        <f>IF(Overrides!P13&lt;&gt;"",Overrides!P13,F_Inputs_Formatted!P13)</f>
        <v>-</v>
      </c>
      <c r="Q13" s="99" t="str">
        <f>IF(Overrides!Q13&lt;&gt;"",Overrides!Q13,F_Inputs_Formatted!Q13)</f>
        <v>-</v>
      </c>
      <c r="R13" s="99" t="str">
        <f>IF(Overrides!R13&lt;&gt;"",Overrides!R13,F_Inputs_Formatted!R13)</f>
        <v>-</v>
      </c>
      <c r="S13" s="99" t="str">
        <f>IF(Overrides!S13&lt;&gt;"",Overrides!S13,F_Inputs_Formatted!S13)</f>
        <v>-</v>
      </c>
      <c r="T13" s="99" t="str">
        <f>IF(Overrides!T13&lt;&gt;"",Overrides!T13,F_Inputs_Formatted!T13)</f>
        <v>-</v>
      </c>
      <c r="U13" s="99">
        <f>IF(Overrides!U13&lt;&gt;"",Overrides!U13,F_Inputs_Formatted!U13)</f>
        <v>10.78</v>
      </c>
      <c r="V13" s="99">
        <f>IF(Overrides!V13&lt;&gt;"",Overrides!V13,F_Inputs_Formatted!V13)</f>
        <v>10.66</v>
      </c>
      <c r="W13" s="99">
        <f>IF(Overrides!W13&lt;&gt;"",Overrides!W13,F_Inputs_Formatted!W13)</f>
        <v>21.27</v>
      </c>
      <c r="X13" s="99">
        <f>IF(Overrides!X13&lt;&gt;"",Overrides!X13,F_Inputs_Formatted!X13)</f>
        <v>26.8</v>
      </c>
      <c r="Y13" s="99">
        <f>IF(Overrides!Y13&lt;&gt;"",Overrides!Y13,F_Inputs_Formatted!Y13)</f>
        <v>30.92</v>
      </c>
      <c r="Z13" s="99">
        <f>IF(Overrides!Z13&lt;&gt;"",Overrides!Z13,F_Inputs_Formatted!Z13)</f>
        <v>22.53</v>
      </c>
      <c r="AA13" s="99">
        <f>IF(Overrides!AA13&lt;&gt;"",Overrides!AA13,F_Inputs_Formatted!AA13)</f>
        <v>18.52</v>
      </c>
      <c r="AB13" s="99">
        <f>IF(Overrides!AB13&lt;&gt;"",Overrides!AB13,F_Inputs_Formatted!AB13)</f>
        <v>32.01</v>
      </c>
      <c r="AC13" s="19">
        <f>IF(Overrides!AC13&lt;&gt;"",Overrides!AC13,F_Inputs_Formatted!AC13)</f>
        <v>24.01</v>
      </c>
      <c r="AD13" s="19">
        <f>IF(Overrides!AD13&lt;&gt;"",Overrides!AD13,F_Inputs_Formatted!AD13)</f>
        <v>23.5</v>
      </c>
      <c r="AE13" s="19">
        <f>IF(Overrides!AE13&lt;&gt;"",Overrides!AE13,F_Inputs_Formatted!AE13)</f>
        <v>23.5</v>
      </c>
      <c r="AF13" s="19">
        <f>IF(Overrides!AF13&lt;&gt;"",Overrides!AF13,F_Inputs_Formatted!AF13)</f>
        <v>22.76</v>
      </c>
      <c r="AG13" s="19">
        <f>IF(Overrides!AG13&lt;&gt;"",Overrides!AG13,F_Inputs_Formatted!AG13)</f>
        <v>22</v>
      </c>
      <c r="AH13" s="19">
        <f>IF(Overrides!AH13&lt;&gt;"",Overrides!AH13,F_Inputs_Formatted!AH13)</f>
        <v>20</v>
      </c>
      <c r="AJ13" s="41"/>
      <c r="AK13" s="42"/>
      <c r="AL13" s="42"/>
      <c r="AM13" s="42"/>
      <c r="AN13" s="42"/>
      <c r="AO13" s="42"/>
    </row>
    <row r="14" spans="1:44" x14ac:dyDescent="0.45">
      <c r="A14" s="9"/>
      <c r="B14" s="11" t="s">
        <v>103</v>
      </c>
      <c r="C14" s="11" t="str">
        <f>_xlfn.XLOOKUP($B14,FD_Lists!$B$4:$B$25,FD_Lists!C$4:C$25)</f>
        <v>Yorkshire Water</v>
      </c>
      <c r="D14" s="11" t="str">
        <f>_xlfn.XLOOKUP($B14,FD_Lists!$B$4:$B$25,FD_Lists!D$4:D$25)</f>
        <v>England</v>
      </c>
      <c r="E14" s="11" t="str">
        <f>_xlfn.XLOOKUP($B14,FD_Lists!$B$4:$B$25,FD_Lists!E$4:E$25)</f>
        <v>Company</v>
      </c>
      <c r="F14" s="11" t="str">
        <f>_xlfn.XLOOKUP($B14,FD_Lists!$B$4:$B$25,FD_Lists!F$4:F$25)</f>
        <v>WaSC</v>
      </c>
      <c r="G14" s="12" t="s">
        <v>118</v>
      </c>
      <c r="H14" s="13" t="s">
        <v>74</v>
      </c>
      <c r="I14" s="13" t="str">
        <f t="shared" si="0"/>
        <v>YKYOUT5_10_PR24</v>
      </c>
      <c r="J14" s="13" t="str">
        <f>VLOOKUP(H14, FD_Lists!$D$78:$I$110, 2, FALSE)</f>
        <v>Totex</v>
      </c>
      <c r="K14" s="13" t="str">
        <f>VLOOKUP(H14, FD_Lists!$D$78:$I$110, 3, FALSE)</f>
        <v>Company view (DD)</v>
      </c>
      <c r="L14" s="13" t="s">
        <v>119</v>
      </c>
      <c r="M14" s="14" t="str">
        <f>VLOOKUP($H14, FD_Lists!$D$78:$I$110, 4, FALSE)</f>
        <v>Average spills per overflow - with unmonitored adjustment</v>
      </c>
      <c r="N14" s="14" t="str">
        <f>VLOOKUP($H14, FD_Lists!$D$78:$I$110, 5, FALSE)</f>
        <v>Number</v>
      </c>
      <c r="O14" s="14">
        <f>VLOOKUP($H14, FD_Lists!$D$78:$I$110, 6, FALSE)</f>
        <v>2</v>
      </c>
      <c r="P14" s="99">
        <f>ROUND(IF(Overrides!P14&lt;&gt;"",Overrides!P14,F_Inputs_Formatted!P14), $O$14)</f>
        <v>100</v>
      </c>
      <c r="Q14" s="99">
        <f>ROUND(IF(Overrides!Q14&lt;&gt;"",Overrides!Q14,F_Inputs_Formatted!Q14), $O$14)</f>
        <v>100</v>
      </c>
      <c r="R14" s="99">
        <f>ROUND(IF(Overrides!R14&lt;&gt;"",Overrides!R14,F_Inputs_Formatted!R14), $O$14)</f>
        <v>100</v>
      </c>
      <c r="S14" s="99">
        <f>ROUND(IF(Overrides!S14&lt;&gt;"",Overrides!S14,F_Inputs_Formatted!S14), $O$14)</f>
        <v>100</v>
      </c>
      <c r="T14" s="99">
        <f>ROUND(IF(Overrides!T14&lt;&gt;"",Overrides!T14,F_Inputs_Formatted!T14), $O$14)</f>
        <v>100</v>
      </c>
      <c r="U14" s="99">
        <f>ROUND(IF(Overrides!U14&lt;&gt;"",Overrides!U14,F_Inputs_Formatted!U14), $O$14)</f>
        <v>100</v>
      </c>
      <c r="V14" s="99">
        <f>ROUND(IF(Overrides!V14&lt;&gt;"",Overrides!V14,F_Inputs_Formatted!V14), $O$14)</f>
        <v>100</v>
      </c>
      <c r="W14" s="99">
        <f>ROUND(IF(Overrides!W14&lt;&gt;"",Overrides!W14,F_Inputs_Formatted!W14), $O$14)</f>
        <v>100</v>
      </c>
      <c r="X14" s="99">
        <f>ROUND(IF(Overrides!X14&lt;&gt;"",Overrides!X14,F_Inputs_Formatted!X14), $O$14)</f>
        <v>100</v>
      </c>
      <c r="Y14" s="99">
        <f>ROUND(IF(Overrides!Y14&lt;&gt;"",Overrides!Y14,F_Inputs_Formatted!Y14), $O$14)</f>
        <v>39.49</v>
      </c>
      <c r="Z14" s="99">
        <f>ROUND(IF(Overrides!Z14&lt;&gt;"",Overrides!Z14,F_Inputs_Formatted!Z14), $O$14)</f>
        <v>44.19</v>
      </c>
      <c r="AA14" s="99">
        <f>ROUND(IF(Overrides!AA14&lt;&gt;"",Overrides!AA14,F_Inputs_Formatted!AA14), $O$14)</f>
        <v>37.97</v>
      </c>
      <c r="AB14" s="99">
        <f>ROUND(IF(Overrides!AB14&lt;&gt;"",Overrides!AB14,F_Inputs_Formatted!AB14), $O$14)</f>
        <v>42.84</v>
      </c>
      <c r="AC14" s="99">
        <f>ROUND(IF(Overrides!AC14&lt;&gt;"",Overrides!AC14,F_Inputs_Formatted!AC14), $O$14)</f>
        <v>38.96</v>
      </c>
      <c r="AD14" s="99">
        <f>ROUND(IF(Overrides!AD14&lt;&gt;"",Overrides!AD14,F_Inputs_Formatted!AD14), $O$14)</f>
        <v>32.75</v>
      </c>
      <c r="AE14" s="99">
        <f>ROUND(IF(Overrides!AE14&lt;&gt;"",Overrides!AE14,F_Inputs_Formatted!AE14), $O$14)</f>
        <v>30.99</v>
      </c>
      <c r="AF14" s="99">
        <f>ROUND(IF(Overrides!AF14&lt;&gt;"",Overrides!AF14,F_Inputs_Formatted!AF14), $O$14)</f>
        <v>30.08</v>
      </c>
      <c r="AG14" s="99">
        <f>ROUND(IF(Overrides!AG14&lt;&gt;"",Overrides!AG14,F_Inputs_Formatted!AG14), $O$14)</f>
        <v>28.19</v>
      </c>
      <c r="AH14" s="99">
        <f>ROUND(IF(Overrides!AH14&lt;&gt;"",Overrides!AH14,F_Inputs_Formatted!AH14), $O$14)</f>
        <v>21.99</v>
      </c>
      <c r="AJ14" s="41"/>
      <c r="AK14" s="42"/>
      <c r="AL14" s="42"/>
      <c r="AM14" s="42"/>
      <c r="AN14" s="42"/>
      <c r="AO14" s="42"/>
    </row>
    <row r="15" spans="1:44" x14ac:dyDescent="0.45">
      <c r="A15" s="9"/>
      <c r="B15" s="11" t="s">
        <v>121</v>
      </c>
      <c r="C15" s="11" t="str">
        <f>_xlfn.XLOOKUP($B15,FD_Lists!$B$4:$B$25,FD_Lists!C$4:C$25)</f>
        <v>Affinity Water</v>
      </c>
      <c r="D15" s="11" t="str">
        <f>_xlfn.XLOOKUP($B15,FD_Lists!$B$4:$B$25,FD_Lists!D$4:D$25)</f>
        <v>England</v>
      </c>
      <c r="E15" s="11" t="str">
        <f>_xlfn.XLOOKUP($B15,FD_Lists!$B$4:$B$25,FD_Lists!E$4:E$25)</f>
        <v>Company</v>
      </c>
      <c r="F15" s="11" t="str">
        <f>_xlfn.XLOOKUP($B15,FD_Lists!$B$4:$B$25,FD_Lists!F$4:F$25)</f>
        <v>WoC</v>
      </c>
      <c r="G15" s="12" t="s">
        <v>118</v>
      </c>
      <c r="H15" s="13" t="s">
        <v>74</v>
      </c>
      <c r="I15" s="13" t="str">
        <f t="shared" si="0"/>
        <v>AFWOUT5_10_PR24</v>
      </c>
      <c r="J15" s="13" t="str">
        <f>VLOOKUP(H15, FD_Lists!$D$78:$I$110, 2, FALSE)</f>
        <v>Totex</v>
      </c>
      <c r="K15" s="13" t="str">
        <f>VLOOKUP(H15, FD_Lists!$D$78:$I$110, 3, FALSE)</f>
        <v>Company view (DD)</v>
      </c>
      <c r="L15" s="13" t="s">
        <v>119</v>
      </c>
      <c r="M15" s="14" t="str">
        <f>VLOOKUP($H15, FD_Lists!$D$78:$I$110, 4, FALSE)</f>
        <v>Average spills per overflow - with unmonitored adjustment</v>
      </c>
      <c r="N15" s="14" t="str">
        <f>VLOOKUP($H15, FD_Lists!$D$78:$I$110, 5, FALSE)</f>
        <v>Number</v>
      </c>
      <c r="O15" s="14">
        <f>VLOOKUP($H15, FD_Lists!$D$78:$I$110, 6, FALSE)</f>
        <v>2</v>
      </c>
      <c r="P15" s="99" t="str">
        <f>IF(Overrides!P15&lt;&gt;"",Overrides!P15,F_Inputs_Formatted!P15)</f>
        <v>-</v>
      </c>
      <c r="Q15" s="99" t="str">
        <f>IF(Overrides!Q15&lt;&gt;"",Overrides!Q15,F_Inputs_Formatted!Q15)</f>
        <v>-</v>
      </c>
      <c r="R15" s="99" t="str">
        <f>IF(Overrides!R15&lt;&gt;"",Overrides!R15,F_Inputs_Formatted!R15)</f>
        <v>-</v>
      </c>
      <c r="S15" s="99" t="str">
        <f>IF(Overrides!S15&lt;&gt;"",Overrides!S15,F_Inputs_Formatted!S15)</f>
        <v>-</v>
      </c>
      <c r="T15" s="99" t="str">
        <f>IF(Overrides!T15&lt;&gt;"",Overrides!T15,F_Inputs_Formatted!T15)</f>
        <v>-</v>
      </c>
      <c r="U15" s="99" t="str">
        <f>IF(Overrides!U15&lt;&gt;"",Overrides!U15,F_Inputs_Formatted!U15)</f>
        <v>-</v>
      </c>
      <c r="V15" s="99" t="str">
        <f>IF(Overrides!V15&lt;&gt;"",Overrides!V15,F_Inputs_Formatted!V15)</f>
        <v>-</v>
      </c>
      <c r="W15" s="99" t="str">
        <f>IF(Overrides!W15&lt;&gt;"",Overrides!W15,F_Inputs_Formatted!W15)</f>
        <v>-</v>
      </c>
      <c r="X15" s="99" t="str">
        <f>IF(Overrides!X15&lt;&gt;"",Overrides!X15,F_Inputs_Formatted!X15)</f>
        <v>-</v>
      </c>
      <c r="Y15" s="99" t="str">
        <f>IF(Overrides!Y15&lt;&gt;"",Overrides!Y15,F_Inputs_Formatted!Y15)</f>
        <v>-</v>
      </c>
      <c r="Z15" s="99" t="str">
        <f>IF(Overrides!Z15&lt;&gt;"",Overrides!Z15,F_Inputs_Formatted!Z15)</f>
        <v>-</v>
      </c>
      <c r="AA15" s="99" t="str">
        <f>IF(Overrides!AA15&lt;&gt;"",Overrides!AA15,F_Inputs_Formatted!AA15)</f>
        <v>-</v>
      </c>
      <c r="AB15" s="99" t="str">
        <f>IF(Overrides!AB15&lt;&gt;"",Overrides!AB15,F_Inputs_Formatted!AB15)</f>
        <v>-</v>
      </c>
      <c r="AC15" s="99" t="str">
        <f>IF(Overrides!AC15&lt;&gt;"",Overrides!AC15,F_Inputs_Formatted!AC15)</f>
        <v>-</v>
      </c>
      <c r="AD15" s="99" t="str">
        <f>IF(Overrides!AD15&lt;&gt;"",Overrides!AD15,F_Inputs_Formatted!AD15)</f>
        <v>-</v>
      </c>
      <c r="AE15" s="99" t="str">
        <f>IF(Overrides!AE15&lt;&gt;"",Overrides!AE15,F_Inputs_Formatted!AE15)</f>
        <v>-</v>
      </c>
      <c r="AF15" s="99" t="str">
        <f>IF(Overrides!AF15&lt;&gt;"",Overrides!AF15,F_Inputs_Formatted!AF15)</f>
        <v>-</v>
      </c>
      <c r="AG15" s="99" t="str">
        <f>IF(Overrides!AG15&lt;&gt;"",Overrides!AG15,F_Inputs_Formatted!AG15)</f>
        <v>-</v>
      </c>
      <c r="AH15" s="99" t="str">
        <f>IF(Overrides!AH15&lt;&gt;"",Overrides!AH15,F_Inputs_Formatted!AH15)</f>
        <v>-</v>
      </c>
      <c r="AJ15" s="41"/>
      <c r="AK15" s="42"/>
      <c r="AL15" s="42"/>
      <c r="AM15" s="42"/>
      <c r="AN15" s="42"/>
      <c r="AO15" s="42"/>
    </row>
    <row r="16" spans="1:44" x14ac:dyDescent="0.45">
      <c r="B16" s="11" t="s">
        <v>122</v>
      </c>
      <c r="C16" s="11" t="str">
        <f>_xlfn.XLOOKUP($B16,FD_Lists!$B$4:$B$25,FD_Lists!C$4:C$25)</f>
        <v>Portsmouth Water</v>
      </c>
      <c r="D16" s="11" t="str">
        <f>_xlfn.XLOOKUP($B16,FD_Lists!$B$4:$B$25,FD_Lists!D$4:D$25)</f>
        <v>England</v>
      </c>
      <c r="E16" s="11" t="str">
        <f>_xlfn.XLOOKUP($B16,FD_Lists!$B$4:$B$25,FD_Lists!E$4:E$25)</f>
        <v>Company</v>
      </c>
      <c r="F16" s="11" t="str">
        <f>_xlfn.XLOOKUP($B16,FD_Lists!$B$4:$B$25,FD_Lists!F$4:F$25)</f>
        <v>WoC</v>
      </c>
      <c r="G16" s="12" t="s">
        <v>118</v>
      </c>
      <c r="H16" s="13" t="s">
        <v>74</v>
      </c>
      <c r="I16" s="13" t="str">
        <f t="shared" si="0"/>
        <v>PRTOUT5_10_PR24</v>
      </c>
      <c r="J16" s="13" t="str">
        <f>VLOOKUP(H16, FD_Lists!$D$78:$I$110, 2, FALSE)</f>
        <v>Totex</v>
      </c>
      <c r="K16" s="13" t="str">
        <f>VLOOKUP(H16, FD_Lists!$D$78:$I$110, 3, FALSE)</f>
        <v>Company view (DD)</v>
      </c>
      <c r="L16" s="13" t="s">
        <v>119</v>
      </c>
      <c r="M16" s="14" t="str">
        <f>VLOOKUP($H16, FD_Lists!$D$78:$I$110, 4, FALSE)</f>
        <v>Average spills per overflow - with unmonitored adjustment</v>
      </c>
      <c r="N16" s="14" t="str">
        <f>VLOOKUP($H16, FD_Lists!$D$78:$I$110, 5, FALSE)</f>
        <v>Number</v>
      </c>
      <c r="O16" s="14">
        <f>VLOOKUP($H16, FD_Lists!$D$78:$I$110, 6, FALSE)</f>
        <v>2</v>
      </c>
      <c r="P16" s="99" t="str">
        <f>IF(Overrides!P16&lt;&gt;"",Overrides!P16,F_Inputs_Formatted!P16)</f>
        <v>-</v>
      </c>
      <c r="Q16" s="99" t="str">
        <f>IF(Overrides!Q16&lt;&gt;"",Overrides!Q16,F_Inputs_Formatted!Q16)</f>
        <v>-</v>
      </c>
      <c r="R16" s="99" t="str">
        <f>IF(Overrides!R16&lt;&gt;"",Overrides!R16,F_Inputs_Formatted!R16)</f>
        <v>-</v>
      </c>
      <c r="S16" s="99" t="str">
        <f>IF(Overrides!S16&lt;&gt;"",Overrides!S16,F_Inputs_Formatted!S16)</f>
        <v>-</v>
      </c>
      <c r="T16" s="99" t="str">
        <f>IF(Overrides!T16&lt;&gt;"",Overrides!T16,F_Inputs_Formatted!T16)</f>
        <v>-</v>
      </c>
      <c r="U16" s="99" t="str">
        <f>IF(Overrides!U16&lt;&gt;"",Overrides!U16,F_Inputs_Formatted!U16)</f>
        <v>-</v>
      </c>
      <c r="V16" s="99" t="str">
        <f>IF(Overrides!V16&lt;&gt;"",Overrides!V16,F_Inputs_Formatted!V16)</f>
        <v>-</v>
      </c>
      <c r="W16" s="99" t="str">
        <f>IF(Overrides!W16&lt;&gt;"",Overrides!W16,F_Inputs_Formatted!W16)</f>
        <v>-</v>
      </c>
      <c r="X16" s="99" t="str">
        <f>IF(Overrides!X16&lt;&gt;"",Overrides!X16,F_Inputs_Formatted!X16)</f>
        <v>-</v>
      </c>
      <c r="Y16" s="99" t="str">
        <f>IF(Overrides!Y16&lt;&gt;"",Overrides!Y16,F_Inputs_Formatted!Y16)</f>
        <v>-</v>
      </c>
      <c r="Z16" s="99" t="str">
        <f>IF(Overrides!Z16&lt;&gt;"",Overrides!Z16,F_Inputs_Formatted!Z16)</f>
        <v>-</v>
      </c>
      <c r="AA16" s="99" t="str">
        <f>IF(Overrides!AA16&lt;&gt;"",Overrides!AA16,F_Inputs_Formatted!AA16)</f>
        <v>-</v>
      </c>
      <c r="AB16" s="99" t="str">
        <f>IF(Overrides!AB16&lt;&gt;"",Overrides!AB16,F_Inputs_Formatted!AB16)</f>
        <v>-</v>
      </c>
      <c r="AC16" s="99" t="str">
        <f>IF(Overrides!AC16&lt;&gt;"",Overrides!AC16,F_Inputs_Formatted!AC16)</f>
        <v>-</v>
      </c>
      <c r="AD16" s="99" t="str">
        <f>IF(Overrides!AD16&lt;&gt;"",Overrides!AD16,F_Inputs_Formatted!AD16)</f>
        <v>-</v>
      </c>
      <c r="AE16" s="99" t="str">
        <f>IF(Overrides!AE16&lt;&gt;"",Overrides!AE16,F_Inputs_Formatted!AE16)</f>
        <v>-</v>
      </c>
      <c r="AF16" s="99" t="str">
        <f>IF(Overrides!AF16&lt;&gt;"",Overrides!AF16,F_Inputs_Formatted!AF16)</f>
        <v>-</v>
      </c>
      <c r="AG16" s="99" t="str">
        <f>IF(Overrides!AG16&lt;&gt;"",Overrides!AG16,F_Inputs_Formatted!AG16)</f>
        <v>-</v>
      </c>
      <c r="AH16" s="99" t="str">
        <f>IF(Overrides!AH16&lt;&gt;"",Overrides!AH16,F_Inputs_Formatted!AH16)</f>
        <v>-</v>
      </c>
      <c r="AJ16" s="41"/>
      <c r="AK16" s="42"/>
      <c r="AL16" s="42"/>
      <c r="AM16" s="42"/>
      <c r="AN16" s="42"/>
      <c r="AO16" s="42"/>
    </row>
    <row r="17" spans="1:41" x14ac:dyDescent="0.45">
      <c r="A17" s="9"/>
      <c r="B17" s="11" t="s">
        <v>123</v>
      </c>
      <c r="C17" s="11" t="str">
        <f>_xlfn.XLOOKUP($B17,FD_Lists!$B$4:$B$25,FD_Lists!C$4:C$25)</f>
        <v>South East Water</v>
      </c>
      <c r="D17" s="11" t="str">
        <f>_xlfn.XLOOKUP($B17,FD_Lists!$B$4:$B$25,FD_Lists!D$4:D$25)</f>
        <v>England</v>
      </c>
      <c r="E17" s="11" t="str">
        <f>_xlfn.XLOOKUP($B17,FD_Lists!$B$4:$B$25,FD_Lists!E$4:E$25)</f>
        <v>Company</v>
      </c>
      <c r="F17" s="11" t="str">
        <f>_xlfn.XLOOKUP($B17,FD_Lists!$B$4:$B$25,FD_Lists!F$4:F$25)</f>
        <v>WoC</v>
      </c>
      <c r="G17" s="12" t="s">
        <v>118</v>
      </c>
      <c r="H17" s="13" t="s">
        <v>74</v>
      </c>
      <c r="I17" s="13" t="str">
        <f t="shared" si="0"/>
        <v>SEWOUT5_10_PR24</v>
      </c>
      <c r="J17" s="13" t="str">
        <f>VLOOKUP(H17, FD_Lists!$D$78:$I$110, 2, FALSE)</f>
        <v>Totex</v>
      </c>
      <c r="K17" s="13" t="str">
        <f>VLOOKUP(H17, FD_Lists!$D$78:$I$110, 3, FALSE)</f>
        <v>Company view (DD)</v>
      </c>
      <c r="L17" s="13" t="s">
        <v>119</v>
      </c>
      <c r="M17" s="14" t="str">
        <f>VLOOKUP($H17, FD_Lists!$D$78:$I$110, 4, FALSE)</f>
        <v>Average spills per overflow - with unmonitored adjustment</v>
      </c>
      <c r="N17" s="14" t="str">
        <f>VLOOKUP($H17, FD_Lists!$D$78:$I$110, 5, FALSE)</f>
        <v>Number</v>
      </c>
      <c r="O17" s="14">
        <f>VLOOKUP($H17, FD_Lists!$D$78:$I$110, 6, FALSE)</f>
        <v>2</v>
      </c>
      <c r="P17" s="99" t="str">
        <f>IF(Overrides!P17&lt;&gt;"",Overrides!P17,F_Inputs_Formatted!P17)</f>
        <v>-</v>
      </c>
      <c r="Q17" s="99" t="str">
        <f>IF(Overrides!Q17&lt;&gt;"",Overrides!Q17,F_Inputs_Formatted!Q17)</f>
        <v>-</v>
      </c>
      <c r="R17" s="99" t="str">
        <f>IF(Overrides!R17&lt;&gt;"",Overrides!R17,F_Inputs_Formatted!R17)</f>
        <v>-</v>
      </c>
      <c r="S17" s="99" t="str">
        <f>IF(Overrides!S17&lt;&gt;"",Overrides!S17,F_Inputs_Formatted!S17)</f>
        <v>-</v>
      </c>
      <c r="T17" s="99" t="str">
        <f>IF(Overrides!T17&lt;&gt;"",Overrides!T17,F_Inputs_Formatted!T17)</f>
        <v>-</v>
      </c>
      <c r="U17" s="99" t="str">
        <f>IF(Overrides!U17&lt;&gt;"",Overrides!U17,F_Inputs_Formatted!U17)</f>
        <v>-</v>
      </c>
      <c r="V17" s="99" t="str">
        <f>IF(Overrides!V17&lt;&gt;"",Overrides!V17,F_Inputs_Formatted!V17)</f>
        <v>-</v>
      </c>
      <c r="W17" s="99" t="str">
        <f>IF(Overrides!W17&lt;&gt;"",Overrides!W17,F_Inputs_Formatted!W17)</f>
        <v>-</v>
      </c>
      <c r="X17" s="99" t="str">
        <f>IF(Overrides!X17&lt;&gt;"",Overrides!X17,F_Inputs_Formatted!X17)</f>
        <v>-</v>
      </c>
      <c r="Y17" s="99" t="str">
        <f>IF(Overrides!Y17&lt;&gt;"",Overrides!Y17,F_Inputs_Formatted!Y17)</f>
        <v>-</v>
      </c>
      <c r="Z17" s="99" t="str">
        <f>IF(Overrides!Z17&lt;&gt;"",Overrides!Z17,F_Inputs_Formatted!Z17)</f>
        <v>-</v>
      </c>
      <c r="AA17" s="99" t="str">
        <f>IF(Overrides!AA17&lt;&gt;"",Overrides!AA17,F_Inputs_Formatted!AA17)</f>
        <v>-</v>
      </c>
      <c r="AB17" s="99" t="str">
        <f>IF(Overrides!AB17&lt;&gt;"",Overrides!AB17,F_Inputs_Formatted!AB17)</f>
        <v>-</v>
      </c>
      <c r="AC17" s="99" t="str">
        <f>IF(Overrides!AC17&lt;&gt;"",Overrides!AC17,F_Inputs_Formatted!AC17)</f>
        <v>-</v>
      </c>
      <c r="AD17" s="99" t="str">
        <f>IF(Overrides!AD17&lt;&gt;"",Overrides!AD17,F_Inputs_Formatted!AD17)</f>
        <v>-</v>
      </c>
      <c r="AE17" s="99" t="str">
        <f>IF(Overrides!AE17&lt;&gt;"",Overrides!AE17,F_Inputs_Formatted!AE17)</f>
        <v>-</v>
      </c>
      <c r="AF17" s="99" t="str">
        <f>IF(Overrides!AF17&lt;&gt;"",Overrides!AF17,F_Inputs_Formatted!AF17)</f>
        <v>-</v>
      </c>
      <c r="AG17" s="99" t="str">
        <f>IF(Overrides!AG17&lt;&gt;"",Overrides!AG17,F_Inputs_Formatted!AG17)</f>
        <v>-</v>
      </c>
      <c r="AH17" s="99" t="str">
        <f>IF(Overrides!AH17&lt;&gt;"",Overrides!AH17,F_Inputs_Formatted!AH17)</f>
        <v>-</v>
      </c>
      <c r="AJ17" s="41"/>
      <c r="AK17" s="42"/>
      <c r="AL17" s="42"/>
      <c r="AM17" s="42"/>
      <c r="AN17" s="42"/>
      <c r="AO17" s="42"/>
    </row>
    <row r="18" spans="1:41" x14ac:dyDescent="0.45">
      <c r="A18" s="9"/>
      <c r="B18" s="11" t="s">
        <v>124</v>
      </c>
      <c r="C18" s="11" t="str">
        <f>_xlfn.XLOOKUP($B18,FD_Lists!$B$4:$B$25,FD_Lists!C$4:C$25)</f>
        <v>South Staffordshire Water</v>
      </c>
      <c r="D18" s="11" t="str">
        <f>_xlfn.XLOOKUP($B18,FD_Lists!$B$4:$B$25,FD_Lists!D$4:D$25)</f>
        <v>England</v>
      </c>
      <c r="E18" s="11" t="str">
        <f>_xlfn.XLOOKUP($B18,FD_Lists!$B$4:$B$25,FD_Lists!E$4:E$25)</f>
        <v>Company</v>
      </c>
      <c r="F18" s="11" t="str">
        <f>_xlfn.XLOOKUP($B18,FD_Lists!$B$4:$B$25,FD_Lists!F$4:F$25)</f>
        <v>WoC</v>
      </c>
      <c r="G18" s="12" t="s">
        <v>118</v>
      </c>
      <c r="H18" s="13" t="s">
        <v>74</v>
      </c>
      <c r="I18" s="13" t="str">
        <f t="shared" si="0"/>
        <v>SSCOUT5_10_PR24</v>
      </c>
      <c r="J18" s="13" t="str">
        <f>VLOOKUP(H18, FD_Lists!$D$78:$I$110, 2, FALSE)</f>
        <v>Totex</v>
      </c>
      <c r="K18" s="13" t="str">
        <f>VLOOKUP(H18, FD_Lists!$D$78:$I$110, 3, FALSE)</f>
        <v>Company view (DD)</v>
      </c>
      <c r="L18" s="13" t="s">
        <v>119</v>
      </c>
      <c r="M18" s="14" t="str">
        <f>VLOOKUP($H18, FD_Lists!$D$78:$I$110, 4, FALSE)</f>
        <v>Average spills per overflow - with unmonitored adjustment</v>
      </c>
      <c r="N18" s="14" t="str">
        <f>VLOOKUP($H18, FD_Lists!$D$78:$I$110, 5, FALSE)</f>
        <v>Number</v>
      </c>
      <c r="O18" s="14">
        <f>VLOOKUP($H18, FD_Lists!$D$78:$I$110, 6, FALSE)</f>
        <v>2</v>
      </c>
      <c r="P18" s="99" t="str">
        <f>IF(Overrides!P18&lt;&gt;"",Overrides!P18,F_Inputs_Formatted!P18)</f>
        <v>-</v>
      </c>
      <c r="Q18" s="99" t="str">
        <f>IF(Overrides!Q18&lt;&gt;"",Overrides!Q18,F_Inputs_Formatted!Q18)</f>
        <v>-</v>
      </c>
      <c r="R18" s="99" t="str">
        <f>IF(Overrides!R18&lt;&gt;"",Overrides!R18,F_Inputs_Formatted!R18)</f>
        <v>-</v>
      </c>
      <c r="S18" s="99" t="str">
        <f>IF(Overrides!S18&lt;&gt;"",Overrides!S18,F_Inputs_Formatted!S18)</f>
        <v>-</v>
      </c>
      <c r="T18" s="99" t="str">
        <f>IF(Overrides!T18&lt;&gt;"",Overrides!T18,F_Inputs_Formatted!T18)</f>
        <v>-</v>
      </c>
      <c r="U18" s="99" t="str">
        <f>IF(Overrides!U18&lt;&gt;"",Overrides!U18,F_Inputs_Formatted!U18)</f>
        <v>-</v>
      </c>
      <c r="V18" s="99" t="str">
        <f>IF(Overrides!V18&lt;&gt;"",Overrides!V18,F_Inputs_Formatted!V18)</f>
        <v>-</v>
      </c>
      <c r="W18" s="99" t="str">
        <f>IF(Overrides!W18&lt;&gt;"",Overrides!W18,F_Inputs_Formatted!W18)</f>
        <v>-</v>
      </c>
      <c r="X18" s="99" t="str">
        <f>IF(Overrides!X18&lt;&gt;"",Overrides!X18,F_Inputs_Formatted!X18)</f>
        <v>-</v>
      </c>
      <c r="Y18" s="99" t="str">
        <f>IF(Overrides!Y18&lt;&gt;"",Overrides!Y18,F_Inputs_Formatted!Y18)</f>
        <v>-</v>
      </c>
      <c r="Z18" s="99" t="str">
        <f>IF(Overrides!Z18&lt;&gt;"",Overrides!Z18,F_Inputs_Formatted!Z18)</f>
        <v>-</v>
      </c>
      <c r="AA18" s="99" t="str">
        <f>IF(Overrides!AA18&lt;&gt;"",Overrides!AA18,F_Inputs_Formatted!AA18)</f>
        <v>-</v>
      </c>
      <c r="AB18" s="99" t="str">
        <f>IF(Overrides!AB18&lt;&gt;"",Overrides!AB18,F_Inputs_Formatted!AB18)</f>
        <v>-</v>
      </c>
      <c r="AC18" s="99" t="str">
        <f>IF(Overrides!AC18&lt;&gt;"",Overrides!AC18,F_Inputs_Formatted!AC18)</f>
        <v>-</v>
      </c>
      <c r="AD18" s="99" t="str">
        <f>IF(Overrides!AD18&lt;&gt;"",Overrides!AD18,F_Inputs_Formatted!AD18)</f>
        <v>-</v>
      </c>
      <c r="AE18" s="99" t="str">
        <f>IF(Overrides!AE18&lt;&gt;"",Overrides!AE18,F_Inputs_Formatted!AE18)</f>
        <v>-</v>
      </c>
      <c r="AF18" s="99" t="str">
        <f>IF(Overrides!AF18&lt;&gt;"",Overrides!AF18,F_Inputs_Formatted!AF18)</f>
        <v>-</v>
      </c>
      <c r="AG18" s="99" t="str">
        <f>IF(Overrides!AG18&lt;&gt;"",Overrides!AG18,F_Inputs_Formatted!AG18)</f>
        <v>-</v>
      </c>
      <c r="AH18" s="99" t="str">
        <f>IF(Overrides!AH18&lt;&gt;"",Overrides!AH18,F_Inputs_Formatted!AH18)</f>
        <v>-</v>
      </c>
      <c r="AJ18" s="41"/>
      <c r="AK18" s="42"/>
      <c r="AL18" s="42"/>
      <c r="AM18" s="42"/>
      <c r="AN18" s="42"/>
      <c r="AO18" s="42"/>
    </row>
    <row r="19" spans="1:41" x14ac:dyDescent="0.45">
      <c r="A19" s="9"/>
      <c r="B19" s="11" t="s">
        <v>125</v>
      </c>
      <c r="C19" s="11" t="str">
        <f>_xlfn.XLOOKUP($B19,FD_Lists!$B$4:$B$25,FD_Lists!C$4:C$25)</f>
        <v>SES Water</v>
      </c>
      <c r="D19" s="11" t="str">
        <f>_xlfn.XLOOKUP($B19,FD_Lists!$B$4:$B$25,FD_Lists!D$4:D$25)</f>
        <v>England</v>
      </c>
      <c r="E19" s="11" t="str">
        <f>_xlfn.XLOOKUP($B19,FD_Lists!$B$4:$B$25,FD_Lists!E$4:E$25)</f>
        <v>Company</v>
      </c>
      <c r="F19" s="11" t="str">
        <f>_xlfn.XLOOKUP($B19,FD_Lists!$B$4:$B$25,FD_Lists!F$4:F$25)</f>
        <v>WoC</v>
      </c>
      <c r="G19" s="12" t="s">
        <v>118</v>
      </c>
      <c r="H19" s="13" t="s">
        <v>74</v>
      </c>
      <c r="I19" s="13" t="str">
        <f t="shared" si="0"/>
        <v>SESOUT5_10_PR24</v>
      </c>
      <c r="J19" s="13" t="str">
        <f>VLOOKUP(H19, FD_Lists!$D$78:$I$110, 2, FALSE)</f>
        <v>Totex</v>
      </c>
      <c r="K19" s="13" t="str">
        <f>VLOOKUP(H19, FD_Lists!$D$78:$I$110, 3, FALSE)</f>
        <v>Company view (DD)</v>
      </c>
      <c r="L19" s="13" t="s">
        <v>119</v>
      </c>
      <c r="M19" s="14" t="str">
        <f>VLOOKUP($H19, FD_Lists!$D$78:$I$110, 4, FALSE)</f>
        <v>Average spills per overflow - with unmonitored adjustment</v>
      </c>
      <c r="N19" s="14" t="str">
        <f>VLOOKUP($H19, FD_Lists!$D$78:$I$110, 5, FALSE)</f>
        <v>Number</v>
      </c>
      <c r="O19" s="14">
        <f>VLOOKUP($H19, FD_Lists!$D$78:$I$110, 6, FALSE)</f>
        <v>2</v>
      </c>
      <c r="P19" s="99" t="str">
        <f>IF(Overrides!P19&lt;&gt;"",Overrides!P19,F_Inputs_Formatted!P19)</f>
        <v>-</v>
      </c>
      <c r="Q19" s="99" t="str">
        <f>IF(Overrides!Q19&lt;&gt;"",Overrides!Q19,F_Inputs_Formatted!Q19)</f>
        <v>-</v>
      </c>
      <c r="R19" s="99" t="str">
        <f>IF(Overrides!R19&lt;&gt;"",Overrides!R19,F_Inputs_Formatted!R19)</f>
        <v>-</v>
      </c>
      <c r="S19" s="99" t="str">
        <f>IF(Overrides!S19&lt;&gt;"",Overrides!S19,F_Inputs_Formatted!S19)</f>
        <v>-</v>
      </c>
      <c r="T19" s="99" t="str">
        <f>IF(Overrides!T19&lt;&gt;"",Overrides!T19,F_Inputs_Formatted!T19)</f>
        <v>-</v>
      </c>
      <c r="U19" s="99" t="str">
        <f>IF(Overrides!U19&lt;&gt;"",Overrides!U19,F_Inputs_Formatted!U19)</f>
        <v>-</v>
      </c>
      <c r="V19" s="99" t="str">
        <f>IF(Overrides!V19&lt;&gt;"",Overrides!V19,F_Inputs_Formatted!V19)</f>
        <v>-</v>
      </c>
      <c r="W19" s="99" t="str">
        <f>IF(Overrides!W19&lt;&gt;"",Overrides!W19,F_Inputs_Formatted!W19)</f>
        <v>-</v>
      </c>
      <c r="X19" s="99" t="str">
        <f>IF(Overrides!X19&lt;&gt;"",Overrides!X19,F_Inputs_Formatted!X19)</f>
        <v>-</v>
      </c>
      <c r="Y19" s="99" t="str">
        <f>IF(Overrides!Y19&lt;&gt;"",Overrides!Y19,F_Inputs_Formatted!Y19)</f>
        <v>-</v>
      </c>
      <c r="Z19" s="99" t="str">
        <f>IF(Overrides!Z19&lt;&gt;"",Overrides!Z19,F_Inputs_Formatted!Z19)</f>
        <v>-</v>
      </c>
      <c r="AA19" s="99" t="str">
        <f>IF(Overrides!AA19&lt;&gt;"",Overrides!AA19,F_Inputs_Formatted!AA19)</f>
        <v>-</v>
      </c>
      <c r="AB19" s="99" t="str">
        <f>IF(Overrides!AB19&lt;&gt;"",Overrides!AB19,F_Inputs_Formatted!AB19)</f>
        <v>-</v>
      </c>
      <c r="AC19" s="99" t="str">
        <f>IF(Overrides!AC19&lt;&gt;"",Overrides!AC19,F_Inputs_Formatted!AC19)</f>
        <v>-</v>
      </c>
      <c r="AD19" s="99" t="str">
        <f>IF(Overrides!AD19&lt;&gt;"",Overrides!AD19,F_Inputs_Formatted!AD19)</f>
        <v>-</v>
      </c>
      <c r="AE19" s="99" t="str">
        <f>IF(Overrides!AE19&lt;&gt;"",Overrides!AE19,F_Inputs_Formatted!AE19)</f>
        <v>-</v>
      </c>
      <c r="AF19" s="99" t="str">
        <f>IF(Overrides!AF19&lt;&gt;"",Overrides!AF19,F_Inputs_Formatted!AF19)</f>
        <v>-</v>
      </c>
      <c r="AG19" s="99" t="str">
        <f>IF(Overrides!AG19&lt;&gt;"",Overrides!AG19,F_Inputs_Formatted!AG19)</f>
        <v>-</v>
      </c>
      <c r="AH19" s="99" t="str">
        <f>IF(Overrides!AH19&lt;&gt;"",Overrides!AH19,F_Inputs_Formatted!AH19)</f>
        <v>-</v>
      </c>
      <c r="AJ19" s="41"/>
      <c r="AK19" s="42"/>
      <c r="AL19" s="42"/>
      <c r="AM19" s="42"/>
      <c r="AN19" s="42"/>
      <c r="AO19" s="42"/>
    </row>
    <row r="20" spans="1:41" x14ac:dyDescent="0.45">
      <c r="A20" s="9"/>
      <c r="B20" s="11" t="s">
        <v>98</v>
      </c>
      <c r="C20" s="11" t="str">
        <f>_xlfn.XLOOKUP($B20,FD_Lists!$B$4:$B$25,FD_Lists!C$4:C$25)</f>
        <v>South West Water</v>
      </c>
      <c r="D20" s="11" t="str">
        <f>_xlfn.XLOOKUP($B20,FD_Lists!$B$4:$B$25,FD_Lists!D$4:D$25)</f>
        <v>England</v>
      </c>
      <c r="E20" s="11" t="str">
        <f>_xlfn.XLOOKUP($B20,FD_Lists!$B$4:$B$25,FD_Lists!E$4:E$25)</f>
        <v>Company</v>
      </c>
      <c r="F20" s="11" t="str">
        <f>_xlfn.XLOOKUP($B20,FD_Lists!$B$4:$B$25,FD_Lists!F$4:F$25)</f>
        <v>WaSC</v>
      </c>
      <c r="G20" s="12" t="s">
        <v>118</v>
      </c>
      <c r="H20" s="13" t="s">
        <v>74</v>
      </c>
      <c r="I20" s="13" t="str">
        <f t="shared" si="0"/>
        <v>SWBOUT5_10_PR24</v>
      </c>
      <c r="J20" s="13" t="str">
        <f>VLOOKUP(H20, FD_Lists!$D$78:$I$110, 2, FALSE)</f>
        <v>Totex</v>
      </c>
      <c r="K20" s="13" t="str">
        <f>VLOOKUP(H20, FD_Lists!$D$78:$I$110, 3, FALSE)</f>
        <v>Company view (DD)</v>
      </c>
      <c r="L20" s="13" t="s">
        <v>119</v>
      </c>
      <c r="M20" s="14" t="str">
        <f>VLOOKUP($H20, FD_Lists!$D$78:$I$110, 4, FALSE)</f>
        <v>Average spills per overflow - with unmonitored adjustment</v>
      </c>
      <c r="N20" s="14" t="str">
        <f>VLOOKUP($H20, FD_Lists!$D$78:$I$110, 5, FALSE)</f>
        <v>Number</v>
      </c>
      <c r="O20" s="14">
        <f>VLOOKUP($H20, FD_Lists!$D$78:$I$110, 6, FALSE)</f>
        <v>2</v>
      </c>
      <c r="P20" s="99" t="str">
        <f>IF(Overrides!P20&lt;&gt;"",Overrides!P20,F_Inputs_Formatted!P20)</f>
        <v>-</v>
      </c>
      <c r="Q20" s="99" t="str">
        <f>IF(Overrides!Q20&lt;&gt;"",Overrides!Q20,F_Inputs_Formatted!Q20)</f>
        <v>-</v>
      </c>
      <c r="R20" s="99" t="str">
        <f>IF(Overrides!R20&lt;&gt;"",Overrides!R20,F_Inputs_Formatted!R20)</f>
        <v>-</v>
      </c>
      <c r="S20" s="99" t="str">
        <f>IF(Overrides!S20&lt;&gt;"",Overrides!S20,F_Inputs_Formatted!S20)</f>
        <v>-</v>
      </c>
      <c r="T20" s="99" t="str">
        <f>IF(Overrides!T20&lt;&gt;"",Overrides!T20,F_Inputs_Formatted!T20)</f>
        <v>-</v>
      </c>
      <c r="U20" s="99">
        <f>IF(Overrides!U20&lt;&gt;"",Overrides!U20,F_Inputs_Formatted!U20)</f>
        <v>5.59</v>
      </c>
      <c r="V20" s="99">
        <f>IF(Overrides!V20&lt;&gt;"",Overrides!V20,F_Inputs_Formatted!V20)</f>
        <v>10.02</v>
      </c>
      <c r="W20" s="99">
        <f>IF(Overrides!W20&lt;&gt;"",Overrides!W20,F_Inputs_Formatted!W20)</f>
        <v>20.11</v>
      </c>
      <c r="X20" s="99">
        <f>IF(Overrides!X20&lt;&gt;"",Overrides!X20,F_Inputs_Formatted!X20)</f>
        <v>25.8</v>
      </c>
      <c r="Y20" s="99">
        <f>IF(Overrides!Y20&lt;&gt;"",Overrides!Y20,F_Inputs_Formatted!Y20)</f>
        <v>31.38</v>
      </c>
      <c r="Z20" s="99">
        <f>IF(Overrides!Z20&lt;&gt;"",Overrides!Z20,F_Inputs_Formatted!Z20)</f>
        <v>31.7</v>
      </c>
      <c r="AA20" s="99">
        <f>IF(Overrides!AA20&lt;&gt;"",Overrides!AA20,F_Inputs_Formatted!AA20)</f>
        <v>28.03</v>
      </c>
      <c r="AB20" s="99">
        <f>IF(Overrides!AB20&lt;&gt;"",Overrides!AB20,F_Inputs_Formatted!AB20)</f>
        <v>41.02</v>
      </c>
      <c r="AC20" s="99">
        <f>IF(Overrides!AC20&lt;&gt;"",Overrides!AC20,F_Inputs_Formatted!AC20)</f>
        <v>26.99</v>
      </c>
      <c r="AD20" s="99">
        <f>IF(Overrides!AD20&lt;&gt;"",Overrides!AD20,F_Inputs_Formatted!AD20)</f>
        <v>20</v>
      </c>
      <c r="AE20" s="99">
        <f>IF(Overrides!AE20&lt;&gt;"",Overrides!AE20,F_Inputs_Formatted!AE20)</f>
        <v>19.73</v>
      </c>
      <c r="AF20" s="99">
        <f>IF(Overrides!AF20&lt;&gt;"",Overrides!AF20,F_Inputs_Formatted!AF20)</f>
        <v>18.72</v>
      </c>
      <c r="AG20" s="99">
        <f>IF(Overrides!AG20&lt;&gt;"",Overrides!AG20,F_Inputs_Formatted!AG20)</f>
        <v>17.78</v>
      </c>
      <c r="AH20" s="99">
        <f>IF(Overrides!AH20&lt;&gt;"",Overrides!AH20,F_Inputs_Formatted!AH20)</f>
        <v>16.5</v>
      </c>
      <c r="AJ20" s="41"/>
      <c r="AK20" s="42"/>
      <c r="AL20" s="42"/>
      <c r="AM20" s="42"/>
      <c r="AN20" s="42"/>
      <c r="AO20" s="42"/>
    </row>
    <row r="21" spans="1:41" x14ac:dyDescent="0.45">
      <c r="A21" s="9"/>
      <c r="B21" s="11" t="s">
        <v>126</v>
      </c>
      <c r="C21" s="11" t="str">
        <f>_xlfn.XLOOKUP($B21,FD_Lists!$B$4:$B$25,FD_Lists!C$4:C$25)</f>
        <v>Bristol Water</v>
      </c>
      <c r="D21" s="11" t="str">
        <f>_xlfn.XLOOKUP($B21,FD_Lists!$B$4:$B$25,FD_Lists!D$4:D$25)</f>
        <v>England</v>
      </c>
      <c r="E21" s="11" t="str">
        <f>_xlfn.XLOOKUP($B21,FD_Lists!$B$4:$B$25,FD_Lists!E$4:E$25)</f>
        <v>Company</v>
      </c>
      <c r="F21" s="11" t="str">
        <f>_xlfn.XLOOKUP($B21,FD_Lists!$B$4:$B$25,FD_Lists!F$4:F$25)</f>
        <v>WoC</v>
      </c>
      <c r="G21" s="12" t="s">
        <v>118</v>
      </c>
      <c r="H21" s="13" t="s">
        <v>74</v>
      </c>
      <c r="I21" s="13" t="str">
        <f t="shared" si="0"/>
        <v>BRLOUT5_10_PR24</v>
      </c>
      <c r="J21" s="13" t="str">
        <f>VLOOKUP(H21, FD_Lists!$D$78:$I$110, 2, FALSE)</f>
        <v>Totex</v>
      </c>
      <c r="K21" s="13" t="str">
        <f>VLOOKUP(H21, FD_Lists!$D$78:$I$110, 3, FALSE)</f>
        <v>Company view (DD)</v>
      </c>
      <c r="L21" s="13" t="s">
        <v>119</v>
      </c>
      <c r="M21" s="14" t="str">
        <f>VLOOKUP($H21, FD_Lists!$D$78:$I$110, 4, FALSE)</f>
        <v>Average spills per overflow - with unmonitored adjustment</v>
      </c>
      <c r="N21" s="14" t="str">
        <f>VLOOKUP($H21, FD_Lists!$D$78:$I$110, 5, FALSE)</f>
        <v>Number</v>
      </c>
      <c r="O21" s="14">
        <f>VLOOKUP($H21, FD_Lists!$D$78:$I$110, 6, FALSE)</f>
        <v>2</v>
      </c>
      <c r="P21" s="99" t="str">
        <f>IF(Overrides!P21&lt;&gt;"",Overrides!P21,F_Inputs_Formatted!P21)</f>
        <v>-</v>
      </c>
      <c r="Q21" s="99" t="str">
        <f>IF(Overrides!Q21&lt;&gt;"",Overrides!Q21,F_Inputs_Formatted!Q21)</f>
        <v>-</v>
      </c>
      <c r="R21" s="99" t="str">
        <f>IF(Overrides!R21&lt;&gt;"",Overrides!R21,F_Inputs_Formatted!R21)</f>
        <v>-</v>
      </c>
      <c r="S21" s="99" t="str">
        <f>IF(Overrides!S21&lt;&gt;"",Overrides!S21,F_Inputs_Formatted!S21)</f>
        <v>-</v>
      </c>
      <c r="T21" s="99" t="str">
        <f>IF(Overrides!T21&lt;&gt;"",Overrides!T21,F_Inputs_Formatted!T21)</f>
        <v>-</v>
      </c>
      <c r="U21" s="99" t="str">
        <f>IF(Overrides!U21&lt;&gt;"",Overrides!U21,F_Inputs_Formatted!U21)</f>
        <v>-</v>
      </c>
      <c r="V21" s="99" t="str">
        <f>IF(Overrides!V21&lt;&gt;"",Overrides!V21,F_Inputs_Formatted!V21)</f>
        <v>-</v>
      </c>
      <c r="W21" s="99" t="str">
        <f>IF(Overrides!W21&lt;&gt;"",Overrides!W21,F_Inputs_Formatted!W21)</f>
        <v>-</v>
      </c>
      <c r="X21" s="99" t="str">
        <f>IF(Overrides!X21&lt;&gt;"",Overrides!X21,F_Inputs_Formatted!X21)</f>
        <v>-</v>
      </c>
      <c r="Y21" s="99" t="str">
        <f>IF(Overrides!Y21&lt;&gt;"",Overrides!Y21,F_Inputs_Formatted!Y21)</f>
        <v>-</v>
      </c>
      <c r="Z21" s="99" t="str">
        <f>IF(Overrides!Z21&lt;&gt;"",Overrides!Z21,F_Inputs_Formatted!Z21)</f>
        <v>-</v>
      </c>
      <c r="AA21" s="99" t="str">
        <f>IF(Overrides!AA21&lt;&gt;"",Overrides!AA21,F_Inputs_Formatted!AA21)</f>
        <v>-</v>
      </c>
      <c r="AB21" s="99" t="str">
        <f>IF(Overrides!AB21&lt;&gt;"",Overrides!AB21,F_Inputs_Formatted!AB21)</f>
        <v>-</v>
      </c>
      <c r="AC21" s="99" t="str">
        <f>IF(Overrides!AC21&lt;&gt;"",Overrides!AC21,F_Inputs_Formatted!AC21)</f>
        <v>-</v>
      </c>
      <c r="AD21" s="99" t="str">
        <f>IF(Overrides!AD21&lt;&gt;"",Overrides!AD21,F_Inputs_Formatted!AD21)</f>
        <v>-</v>
      </c>
      <c r="AE21" s="99" t="str">
        <f>IF(Overrides!AE21&lt;&gt;"",Overrides!AE21,F_Inputs_Formatted!AE21)</f>
        <v>-</v>
      </c>
      <c r="AF21" s="99" t="str">
        <f>IF(Overrides!AF21&lt;&gt;"",Overrides!AF21,F_Inputs_Formatted!AF21)</f>
        <v>-</v>
      </c>
      <c r="AG21" s="99" t="str">
        <f>IF(Overrides!AG21&lt;&gt;"",Overrides!AG21,F_Inputs_Formatted!AG21)</f>
        <v>-</v>
      </c>
      <c r="AH21" s="99" t="str">
        <f>IF(Overrides!AH21&lt;&gt;"",Overrides!AH21,F_Inputs_Formatted!AH21)</f>
        <v>-</v>
      </c>
      <c r="AJ21" s="41"/>
      <c r="AK21" s="42"/>
      <c r="AL21" s="42"/>
      <c r="AM21" s="42"/>
      <c r="AN21" s="42"/>
      <c r="AO21" s="42"/>
    </row>
    <row r="22" spans="1:41" x14ac:dyDescent="0.45">
      <c r="A22" s="9"/>
      <c r="B22" s="10" t="s">
        <v>73</v>
      </c>
      <c r="C22" s="11" t="str">
        <f>_xlfn.XLOOKUP($B22,FD_Lists!$B$4:$B$25,FD_Lists!C$4:C$25)</f>
        <v>Anglian Water</v>
      </c>
      <c r="D22" s="11" t="str">
        <f>_xlfn.XLOOKUP($B22,FD_Lists!$B$4:$B$25,FD_Lists!D$4:D$25)</f>
        <v>England</v>
      </c>
      <c r="E22" s="11" t="str">
        <f>_xlfn.XLOOKUP($B22,FD_Lists!$B$4:$B$25,FD_Lists!E$4:E$25)</f>
        <v>Company</v>
      </c>
      <c r="F22" s="11" t="str">
        <f>_xlfn.XLOOKUP($B22,FD_Lists!$B$4:$B$25,FD_Lists!F$4:F$25)</f>
        <v>WaSC</v>
      </c>
      <c r="G22" s="12" t="s">
        <v>118</v>
      </c>
      <c r="H22" s="13" t="s">
        <v>79</v>
      </c>
      <c r="I22" s="13" t="str">
        <f t="shared" si="0"/>
        <v>ANHOUT2_17_PR24</v>
      </c>
      <c r="J22" s="13" t="str">
        <f>VLOOKUP(H22, FD_Lists!$D$78:$I$110, 2, FALSE)</f>
        <v>Base</v>
      </c>
      <c r="K22" s="13" t="str">
        <f>VLOOKUP(H22, FD_Lists!$D$78:$I$110, 3, FALSE)</f>
        <v>Company view (DD)</v>
      </c>
      <c r="L22" s="13" t="s">
        <v>119</v>
      </c>
      <c r="M22" s="14" t="str">
        <f>VLOOKUP($H22, FD_Lists!$D$78:$I$110, 4, FALSE)</f>
        <v>Average spills per overflow - with unmonitored adjustment</v>
      </c>
      <c r="N22" s="14" t="str">
        <f>VLOOKUP($H22, FD_Lists!$D$78:$I$110, 5, FALSE)</f>
        <v>Number</v>
      </c>
      <c r="O22" s="14">
        <f>VLOOKUP($H22, FD_Lists!$D$78:$I$110, 6, FALSE)</f>
        <v>2</v>
      </c>
      <c r="P22" s="99" t="str">
        <f>IF(Overrides!P22&lt;&gt;"",Overrides!P22,F_Inputs_Formatted!P22)</f>
        <v>-</v>
      </c>
      <c r="Q22" s="99" t="str">
        <f>IF(Overrides!Q22&lt;&gt;"",Overrides!Q22,F_Inputs_Formatted!Q22)</f>
        <v>-</v>
      </c>
      <c r="R22" s="99" t="str">
        <f>IF(Overrides!R22&lt;&gt;"",Overrides!R22,F_Inputs_Formatted!R22)</f>
        <v>-</v>
      </c>
      <c r="S22" s="99" t="str">
        <f>IF(Overrides!S22&lt;&gt;"",Overrides!S22,F_Inputs_Formatted!S22)</f>
        <v>-</v>
      </c>
      <c r="T22" s="99" t="str">
        <f>IF(Overrides!T22&lt;&gt;"",Overrides!T22,F_Inputs_Formatted!T22)</f>
        <v>-</v>
      </c>
      <c r="U22" s="99" t="str">
        <f>IF(Overrides!U22&lt;&gt;"",Overrides!U22,F_Inputs_Formatted!U22)</f>
        <v>-</v>
      </c>
      <c r="V22" s="99" t="str">
        <f>IF(Overrides!V22&lt;&gt;"",Overrides!V22,F_Inputs_Formatted!V22)</f>
        <v>-</v>
      </c>
      <c r="W22" s="99" t="str">
        <f>IF(Overrides!W22&lt;&gt;"",Overrides!W22,F_Inputs_Formatted!W22)</f>
        <v>-</v>
      </c>
      <c r="X22" s="99" t="str">
        <f>IF(Overrides!X22&lt;&gt;"",Overrides!X22,F_Inputs_Formatted!X22)</f>
        <v>-</v>
      </c>
      <c r="Y22" s="99" t="str">
        <f>IF(Overrides!Y22&lt;&gt;"",Overrides!Y22,F_Inputs_Formatted!Y22)</f>
        <v>-</v>
      </c>
      <c r="Z22" s="99" t="str">
        <f>IF(Overrides!Z22&lt;&gt;"",Overrides!Z22,F_Inputs_Formatted!Z22)</f>
        <v>-</v>
      </c>
      <c r="AA22" s="99" t="str">
        <f>IF(Overrides!AA22&lt;&gt;"",Overrides!AA22,F_Inputs_Formatted!AA22)</f>
        <v>-</v>
      </c>
      <c r="AB22" s="99" t="str">
        <f>IF(Overrides!AB22&lt;&gt;"",Overrides!AB22,F_Inputs_Formatted!AB22)</f>
        <v>-</v>
      </c>
      <c r="AC22" s="99" t="str">
        <f>IF(Overrides!AC22&lt;&gt;"",Overrides!AC22,F_Inputs_Formatted!AC22)</f>
        <v>-</v>
      </c>
      <c r="AD22" s="99">
        <f>IF(Overrides!AD22&lt;&gt;"",Overrides!AD22,F_Inputs_Formatted!AD22)</f>
        <v>19.93</v>
      </c>
      <c r="AE22" s="99">
        <f>IF(Overrides!AE22&lt;&gt;"",Overrides!AE22,F_Inputs_Formatted!AE22)</f>
        <v>19.8</v>
      </c>
      <c r="AF22" s="99">
        <f>IF(Overrides!AF22&lt;&gt;"",Overrides!AF22,F_Inputs_Formatted!AF22)</f>
        <v>19.670000000000002</v>
      </c>
      <c r="AG22" s="99">
        <f>IF(Overrides!AG22&lt;&gt;"",Overrides!AG22,F_Inputs_Formatted!AG22)</f>
        <v>19.53</v>
      </c>
      <c r="AH22" s="99">
        <f>IF(Overrides!AH22&lt;&gt;"",Overrides!AH22,F_Inputs_Formatted!AH22)</f>
        <v>19.329999999999998</v>
      </c>
    </row>
    <row r="23" spans="1:41" x14ac:dyDescent="0.45">
      <c r="A23" s="9"/>
      <c r="B23" s="11" t="s">
        <v>94</v>
      </c>
      <c r="C23" s="11" t="str">
        <f>_xlfn.XLOOKUP($B23,FD_Lists!$B$4:$B$25,FD_Lists!C$4:C$25)</f>
        <v>Dŵr Cymru</v>
      </c>
      <c r="D23" s="11" t="str">
        <f>_xlfn.XLOOKUP($B23,FD_Lists!$B$4:$B$25,FD_Lists!D$4:D$25)</f>
        <v>Wales</v>
      </c>
      <c r="E23" s="11" t="str">
        <f>_xlfn.XLOOKUP($B23,FD_Lists!$B$4:$B$25,FD_Lists!E$4:E$25)</f>
        <v>Company</v>
      </c>
      <c r="F23" s="11" t="str">
        <f>_xlfn.XLOOKUP($B23,FD_Lists!$B$4:$B$25,FD_Lists!F$4:F$25)</f>
        <v>WaSC</v>
      </c>
      <c r="G23" s="12" t="s">
        <v>118</v>
      </c>
      <c r="H23" s="13" t="s">
        <v>79</v>
      </c>
      <c r="I23" s="13" t="str">
        <f t="shared" si="0"/>
        <v>WSHOUT2_17_PR24</v>
      </c>
      <c r="J23" s="13" t="str">
        <f>VLOOKUP(H23, FD_Lists!$D$78:$I$110, 2, FALSE)</f>
        <v>Base</v>
      </c>
      <c r="K23" s="13" t="str">
        <f>VLOOKUP(H23, FD_Lists!$D$78:$I$110, 3, FALSE)</f>
        <v>Company view (DD)</v>
      </c>
      <c r="L23" s="13" t="s">
        <v>119</v>
      </c>
      <c r="M23" s="14" t="str">
        <f>VLOOKUP($H23, FD_Lists!$D$78:$I$110, 4, FALSE)</f>
        <v>Average spills per overflow - with unmonitored adjustment</v>
      </c>
      <c r="N23" s="14" t="str">
        <f>VLOOKUP($H23, FD_Lists!$D$78:$I$110, 5, FALSE)</f>
        <v>Number</v>
      </c>
      <c r="O23" s="14">
        <f>VLOOKUP($H23, FD_Lists!$D$78:$I$110, 6, FALSE)</f>
        <v>2</v>
      </c>
      <c r="P23" s="99" t="str">
        <f>IF(Overrides!P23&lt;&gt;"",Overrides!P23,F_Inputs_Formatted!P23)</f>
        <v>-</v>
      </c>
      <c r="Q23" s="99" t="str">
        <f>IF(Overrides!Q23&lt;&gt;"",Overrides!Q23,F_Inputs_Formatted!Q23)</f>
        <v>-</v>
      </c>
      <c r="R23" s="99" t="str">
        <f>IF(Overrides!R23&lt;&gt;"",Overrides!R23,F_Inputs_Formatted!R23)</f>
        <v>-</v>
      </c>
      <c r="S23" s="99" t="str">
        <f>IF(Overrides!S23&lt;&gt;"",Overrides!S23,F_Inputs_Formatted!S23)</f>
        <v>-</v>
      </c>
      <c r="T23" s="99" t="str">
        <f>IF(Overrides!T23&lt;&gt;"",Overrides!T23,F_Inputs_Formatted!T23)</f>
        <v>-</v>
      </c>
      <c r="U23" s="99" t="str">
        <f>IF(Overrides!U23&lt;&gt;"",Overrides!U23,F_Inputs_Formatted!U23)</f>
        <v>-</v>
      </c>
      <c r="V23" s="99" t="str">
        <f>IF(Overrides!V23&lt;&gt;"",Overrides!V23,F_Inputs_Formatted!V23)</f>
        <v>-</v>
      </c>
      <c r="W23" s="99" t="str">
        <f>IF(Overrides!W23&lt;&gt;"",Overrides!W23,F_Inputs_Formatted!W23)</f>
        <v>-</v>
      </c>
      <c r="X23" s="99" t="str">
        <f>IF(Overrides!X23&lt;&gt;"",Overrides!X23,F_Inputs_Formatted!X23)</f>
        <v>-</v>
      </c>
      <c r="Y23" s="99" t="str">
        <f>IF(Overrides!Y23&lt;&gt;"",Overrides!Y23,F_Inputs_Formatted!Y23)</f>
        <v>-</v>
      </c>
      <c r="Z23" s="99" t="str">
        <f>IF(Overrides!Z23&lt;&gt;"",Overrides!Z23,F_Inputs_Formatted!Z23)</f>
        <v>-</v>
      </c>
      <c r="AA23" s="99">
        <f>IF(Overrides!AA23&lt;&gt;"",Overrides!AA23,F_Inputs_Formatted!AA23)</f>
        <v>43.48</v>
      </c>
      <c r="AB23" s="99">
        <f>IF(Overrides!AB23&lt;&gt;"",Overrides!AB23,F_Inputs_Formatted!AB23)</f>
        <v>50.53</v>
      </c>
      <c r="AC23" s="99">
        <f>IF(Overrides!AC23&lt;&gt;"",Overrides!AC23,F_Inputs_Formatted!AC23)</f>
        <v>49.24</v>
      </c>
      <c r="AD23" s="99">
        <f>IF(Overrides!AD23&lt;&gt;"",Overrides!AD23,F_Inputs_Formatted!AD23)</f>
        <v>44.93</v>
      </c>
      <c r="AE23" s="99">
        <f>IF(Overrides!AE23&lt;&gt;"",Overrides!AE23,F_Inputs_Formatted!AE23)</f>
        <v>44.93</v>
      </c>
      <c r="AF23" s="99">
        <f>IF(Overrides!AF23&lt;&gt;"",Overrides!AF23,F_Inputs_Formatted!AF23)</f>
        <v>43.93</v>
      </c>
      <c r="AG23" s="99">
        <f>IF(Overrides!AG23&lt;&gt;"",Overrides!AG23,F_Inputs_Formatted!AG23)</f>
        <v>41.93</v>
      </c>
      <c r="AH23" s="99">
        <f>IF(Overrides!AH23&lt;&gt;"",Overrides!AH23,F_Inputs_Formatted!AH23)</f>
        <v>39.83</v>
      </c>
    </row>
    <row r="24" spans="1:41" x14ac:dyDescent="0.45">
      <c r="A24" s="9"/>
      <c r="B24" s="11" t="s">
        <v>95</v>
      </c>
      <c r="C24" s="11" t="str">
        <f>_xlfn.XLOOKUP($B24,FD_Lists!$B$4:$B$25,FD_Lists!C$4:C$25)</f>
        <v>Hafren Dyfrdwy</v>
      </c>
      <c r="D24" s="11" t="str">
        <f>_xlfn.XLOOKUP($B24,FD_Lists!$B$4:$B$25,FD_Lists!D$4:D$25)</f>
        <v>Wales</v>
      </c>
      <c r="E24" s="11" t="str">
        <f>_xlfn.XLOOKUP($B24,FD_Lists!$B$4:$B$25,FD_Lists!E$4:E$25)</f>
        <v>Company</v>
      </c>
      <c r="F24" s="11" t="str">
        <f>_xlfn.XLOOKUP($B24,FD_Lists!$B$4:$B$25,FD_Lists!F$4:F$25)</f>
        <v>WaSC</v>
      </c>
      <c r="G24" s="12" t="s">
        <v>118</v>
      </c>
      <c r="H24" s="13" t="s">
        <v>79</v>
      </c>
      <c r="I24" s="13" t="str">
        <f t="shared" si="0"/>
        <v>HDDOUT2_17_PR24</v>
      </c>
      <c r="J24" s="13" t="str">
        <f>VLOOKUP(H24, FD_Lists!$D$78:$I$110, 2, FALSE)</f>
        <v>Base</v>
      </c>
      <c r="K24" s="13" t="str">
        <f>VLOOKUP(H24, FD_Lists!$D$78:$I$110, 3, FALSE)</f>
        <v>Company view (DD)</v>
      </c>
      <c r="L24" s="13" t="s">
        <v>119</v>
      </c>
      <c r="M24" s="14" t="str">
        <f>VLOOKUP($H24, FD_Lists!$D$78:$I$110, 4, FALSE)</f>
        <v>Average spills per overflow - with unmonitored adjustment</v>
      </c>
      <c r="N24" s="14" t="str">
        <f>VLOOKUP($H24, FD_Lists!$D$78:$I$110, 5, FALSE)</f>
        <v>Number</v>
      </c>
      <c r="O24" s="14">
        <f>VLOOKUP($H24, FD_Lists!$D$78:$I$110, 6, FALSE)</f>
        <v>2</v>
      </c>
      <c r="P24" s="99" t="str">
        <f>IF(Overrides!P24&lt;&gt;"",Overrides!P24,F_Inputs_Formatted!P24)</f>
        <v>-</v>
      </c>
      <c r="Q24" s="99" t="str">
        <f>IF(Overrides!Q24&lt;&gt;"",Overrides!Q24,F_Inputs_Formatted!Q24)</f>
        <v>-</v>
      </c>
      <c r="R24" s="99" t="str">
        <f>IF(Overrides!R24&lt;&gt;"",Overrides!R24,F_Inputs_Formatted!R24)</f>
        <v>-</v>
      </c>
      <c r="S24" s="99" t="str">
        <f>IF(Overrides!S24&lt;&gt;"",Overrides!S24,F_Inputs_Formatted!S24)</f>
        <v>-</v>
      </c>
      <c r="T24" s="99" t="str">
        <f>IF(Overrides!T24&lt;&gt;"",Overrides!T24,F_Inputs_Formatted!T24)</f>
        <v>-</v>
      </c>
      <c r="U24" s="99" t="str">
        <f>IF(Overrides!U24&lt;&gt;"",Overrides!U24,F_Inputs_Formatted!U24)</f>
        <v>-</v>
      </c>
      <c r="V24" s="99" t="str">
        <f>IF(Overrides!V24&lt;&gt;"",Overrides!V24,F_Inputs_Formatted!V24)</f>
        <v>-</v>
      </c>
      <c r="W24" s="99" t="str">
        <f>IF(Overrides!W24&lt;&gt;"",Overrides!W24,F_Inputs_Formatted!W24)</f>
        <v>-</v>
      </c>
      <c r="X24" s="99" t="str">
        <f>IF(Overrides!X24&lt;&gt;"",Overrides!X24,F_Inputs_Formatted!X24)</f>
        <v>-</v>
      </c>
      <c r="Y24" s="99" t="str">
        <f>IF(Overrides!Y24&lt;&gt;"",Overrides!Y24,F_Inputs_Formatted!Y24)</f>
        <v>-</v>
      </c>
      <c r="Z24" s="99" t="str">
        <f>IF(Overrides!Z24&lt;&gt;"",Overrides!Z24,F_Inputs_Formatted!Z24)</f>
        <v>-</v>
      </c>
      <c r="AA24" s="99">
        <f>IF(Overrides!AA24&lt;&gt;"",Overrides!AA24,F_Inputs_Formatted!AA24)</f>
        <v>41.81</v>
      </c>
      <c r="AB24" s="99">
        <f>IF(Overrides!AB24&lt;&gt;"",Overrides!AB24,F_Inputs_Formatted!AB24)</f>
        <v>40.229999999999997</v>
      </c>
      <c r="AC24" s="99">
        <f>IF(Overrides!AC24&lt;&gt;"",Overrides!AC24,F_Inputs_Formatted!AC24)</f>
        <v>39.729999999999997</v>
      </c>
      <c r="AD24" s="99">
        <f>IF(Overrides!AD24&lt;&gt;"",Overrides!AD24,F_Inputs_Formatted!AD24)</f>
        <v>38</v>
      </c>
      <c r="AE24" s="99">
        <f>IF(Overrides!AE24&lt;&gt;"",Overrides!AE24,F_Inputs_Formatted!AE24)</f>
        <v>36</v>
      </c>
      <c r="AF24" s="99">
        <f>IF(Overrides!AF24&lt;&gt;"",Overrides!AF24,F_Inputs_Formatted!AF24)</f>
        <v>34</v>
      </c>
      <c r="AG24" s="99">
        <f>IF(Overrides!AG24&lt;&gt;"",Overrides!AG24,F_Inputs_Formatted!AG24)</f>
        <v>32</v>
      </c>
      <c r="AH24" s="99">
        <f>IF(Overrides!AH24&lt;&gt;"",Overrides!AH24,F_Inputs_Formatted!AH24)</f>
        <v>29.81</v>
      </c>
    </row>
    <row r="25" spans="1:41" x14ac:dyDescent="0.45">
      <c r="A25" s="9"/>
      <c r="B25" s="11" t="s">
        <v>96</v>
      </c>
      <c r="C25" s="11" t="str">
        <f>_xlfn.XLOOKUP($B25,FD_Lists!$B$4:$B$25,FD_Lists!C$4:C$25)</f>
        <v>Northumbrian Water</v>
      </c>
      <c r="D25" s="11" t="str">
        <f>_xlfn.XLOOKUP($B25,FD_Lists!$B$4:$B$25,FD_Lists!D$4:D$25)</f>
        <v>England</v>
      </c>
      <c r="E25" s="11" t="str">
        <f>_xlfn.XLOOKUP($B25,FD_Lists!$B$4:$B$25,FD_Lists!E$4:E$25)</f>
        <v>Company</v>
      </c>
      <c r="F25" s="11" t="str">
        <f>_xlfn.XLOOKUP($B25,FD_Lists!$B$4:$B$25,FD_Lists!F$4:F$25)</f>
        <v>WaSC</v>
      </c>
      <c r="G25" s="12" t="s">
        <v>118</v>
      </c>
      <c r="H25" s="13" t="s">
        <v>79</v>
      </c>
      <c r="I25" s="13" t="str">
        <f t="shared" si="0"/>
        <v>NESOUT2_17_PR24</v>
      </c>
      <c r="J25" s="13" t="str">
        <f>VLOOKUP(H25, FD_Lists!$D$78:$I$110, 2, FALSE)</f>
        <v>Base</v>
      </c>
      <c r="K25" s="13" t="str">
        <f>VLOOKUP(H25, FD_Lists!$D$78:$I$110, 3, FALSE)</f>
        <v>Company view (DD)</v>
      </c>
      <c r="L25" s="13" t="s">
        <v>119</v>
      </c>
      <c r="M25" s="14" t="str">
        <f>VLOOKUP($H25, FD_Lists!$D$78:$I$110, 4, FALSE)</f>
        <v>Average spills per overflow - with unmonitored adjustment</v>
      </c>
      <c r="N25" s="14" t="str">
        <f>VLOOKUP($H25, FD_Lists!$D$78:$I$110, 5, FALSE)</f>
        <v>Number</v>
      </c>
      <c r="O25" s="14">
        <f>VLOOKUP($H25, FD_Lists!$D$78:$I$110, 6, FALSE)</f>
        <v>2</v>
      </c>
      <c r="P25" s="99" t="str">
        <f>IF(Overrides!P25&lt;&gt;"",Overrides!P25,F_Inputs_Formatted!P25)</f>
        <v>-</v>
      </c>
      <c r="Q25" s="99" t="str">
        <f>IF(Overrides!Q25&lt;&gt;"",Overrides!Q25,F_Inputs_Formatted!Q25)</f>
        <v>-</v>
      </c>
      <c r="R25" s="99" t="str">
        <f>IF(Overrides!R25&lt;&gt;"",Overrides!R25,F_Inputs_Formatted!R25)</f>
        <v>-</v>
      </c>
      <c r="S25" s="99" t="str">
        <f>IF(Overrides!S25&lt;&gt;"",Overrides!S25,F_Inputs_Formatted!S25)</f>
        <v>-</v>
      </c>
      <c r="T25" s="99" t="str">
        <f>IF(Overrides!T25&lt;&gt;"",Overrides!T25,F_Inputs_Formatted!T25)</f>
        <v>-</v>
      </c>
      <c r="U25" s="99" t="str">
        <f>IF(Overrides!U25&lt;&gt;"",Overrides!U25,F_Inputs_Formatted!U25)</f>
        <v>-</v>
      </c>
      <c r="V25" s="99" t="str">
        <f>IF(Overrides!V25&lt;&gt;"",Overrides!V25,F_Inputs_Formatted!V25)</f>
        <v>-</v>
      </c>
      <c r="W25" s="99" t="str">
        <f>IF(Overrides!W25&lt;&gt;"",Overrides!W25,F_Inputs_Formatted!W25)</f>
        <v>-</v>
      </c>
      <c r="X25" s="99" t="str">
        <f>IF(Overrides!X25&lt;&gt;"",Overrides!X25,F_Inputs_Formatted!X25)</f>
        <v>-</v>
      </c>
      <c r="Y25" s="99">
        <f>IF(Overrides!Y25&lt;&gt;"",Overrides!Y25,F_Inputs_Formatted!Y25)</f>
        <v>26.34</v>
      </c>
      <c r="Z25" s="99">
        <f>IF(Overrides!Z25&lt;&gt;"",Overrides!Z25,F_Inputs_Formatted!Z25)</f>
        <v>35.07</v>
      </c>
      <c r="AA25" s="99">
        <f>IF(Overrides!AA25&lt;&gt;"",Overrides!AA25,F_Inputs_Formatted!AA25)</f>
        <v>29.14</v>
      </c>
      <c r="AB25" s="99">
        <f>IF(Overrides!AB25&lt;&gt;"",Overrides!AB25,F_Inputs_Formatted!AB25)</f>
        <v>36.130000000000003</v>
      </c>
      <c r="AC25" s="99">
        <f>IF(Overrides!AC25&lt;&gt;"",Overrides!AC25,F_Inputs_Formatted!AC25)</f>
        <v>26</v>
      </c>
      <c r="AD25" s="99">
        <f>IF(Overrides!AD25&lt;&gt;"",Overrides!AD25,F_Inputs_Formatted!AD25)</f>
        <v>20</v>
      </c>
      <c r="AE25" s="99">
        <f>IF(Overrides!AE25&lt;&gt;"",Overrides!AE25,F_Inputs_Formatted!AE25)</f>
        <v>19.72</v>
      </c>
      <c r="AF25" s="99">
        <f>IF(Overrides!AF25&lt;&gt;"",Overrides!AF25,F_Inputs_Formatted!AF25)</f>
        <v>19.440000000000001</v>
      </c>
      <c r="AG25" s="99">
        <f>IF(Overrides!AG25&lt;&gt;"",Overrides!AG25,F_Inputs_Formatted!AG25)</f>
        <v>19.16</v>
      </c>
      <c r="AH25" s="99">
        <f>IF(Overrides!AH25&lt;&gt;"",Overrides!AH25,F_Inputs_Formatted!AH25)</f>
        <v>18.88</v>
      </c>
    </row>
    <row r="26" spans="1:41" x14ac:dyDescent="0.45">
      <c r="A26" s="9"/>
      <c r="B26" s="11" t="s">
        <v>97</v>
      </c>
      <c r="C26" s="11" t="str">
        <f>_xlfn.XLOOKUP($B26,FD_Lists!$B$4:$B$25,FD_Lists!C$4:C$25)</f>
        <v>Severn Trent Water</v>
      </c>
      <c r="D26" s="11" t="str">
        <f>_xlfn.XLOOKUP($B26,FD_Lists!$B$4:$B$25,FD_Lists!D$4:D$25)</f>
        <v>England</v>
      </c>
      <c r="E26" s="11" t="str">
        <f>_xlfn.XLOOKUP($B26,FD_Lists!$B$4:$B$25,FD_Lists!E$4:E$25)</f>
        <v>Company</v>
      </c>
      <c r="F26" s="11" t="str">
        <f>_xlfn.XLOOKUP($B26,FD_Lists!$B$4:$B$25,FD_Lists!F$4:F$25)</f>
        <v>WaSC</v>
      </c>
      <c r="G26" s="12" t="s">
        <v>118</v>
      </c>
      <c r="H26" s="13" t="s">
        <v>79</v>
      </c>
      <c r="I26" s="13" t="str">
        <f t="shared" si="0"/>
        <v>SVEOUT2_17_PR24</v>
      </c>
      <c r="J26" s="13" t="str">
        <f>VLOOKUP(H26, FD_Lists!$D$78:$I$110, 2, FALSE)</f>
        <v>Base</v>
      </c>
      <c r="K26" s="13" t="str">
        <f>VLOOKUP(H26, FD_Lists!$D$78:$I$110, 3, FALSE)</f>
        <v>Company view (DD)</v>
      </c>
      <c r="L26" s="13" t="s">
        <v>119</v>
      </c>
      <c r="M26" s="14" t="str">
        <f>VLOOKUP($H26, FD_Lists!$D$78:$I$110, 4, FALSE)</f>
        <v>Average spills per overflow - with unmonitored adjustment</v>
      </c>
      <c r="N26" s="14" t="str">
        <f>VLOOKUP($H26, FD_Lists!$D$78:$I$110, 5, FALSE)</f>
        <v>Number</v>
      </c>
      <c r="O26" s="14">
        <f>VLOOKUP($H26, FD_Lists!$D$78:$I$110, 6, FALSE)</f>
        <v>2</v>
      </c>
      <c r="P26" s="99" t="str">
        <f>IF(Overrides!P26&lt;&gt;"",Overrides!P26,F_Inputs_Formatted!P26)</f>
        <v>-</v>
      </c>
      <c r="Q26" s="99" t="str">
        <f>IF(Overrides!Q26&lt;&gt;"",Overrides!Q26,F_Inputs_Formatted!Q26)</f>
        <v>-</v>
      </c>
      <c r="R26" s="99" t="str">
        <f>IF(Overrides!R26&lt;&gt;"",Overrides!R26,F_Inputs_Formatted!R26)</f>
        <v>-</v>
      </c>
      <c r="S26" s="99" t="str">
        <f>IF(Overrides!S26&lt;&gt;"",Overrides!S26,F_Inputs_Formatted!S26)</f>
        <v>-</v>
      </c>
      <c r="T26" s="99" t="str">
        <f>IF(Overrides!T26&lt;&gt;"",Overrides!T26,F_Inputs_Formatted!T26)</f>
        <v>-</v>
      </c>
      <c r="U26" s="99">
        <f>IF(Overrides!U26&lt;&gt;"",Overrides!U26,F_Inputs_Formatted!U26)</f>
        <v>99.15</v>
      </c>
      <c r="V26" s="99">
        <f>IF(Overrides!V26&lt;&gt;"",Overrides!V26,F_Inputs_Formatted!V26)</f>
        <v>99.44</v>
      </c>
      <c r="W26" s="99">
        <f>IF(Overrides!W26&lt;&gt;"",Overrides!W26,F_Inputs_Formatted!W26)</f>
        <v>83.81</v>
      </c>
      <c r="X26" s="99">
        <f>IF(Overrides!X26&lt;&gt;"",Overrides!X26,F_Inputs_Formatted!X26)</f>
        <v>74.099999999999994</v>
      </c>
      <c r="Y26" s="99">
        <f>IF(Overrides!Y26&lt;&gt;"",Overrides!Y26,F_Inputs_Formatted!Y26)</f>
        <v>48.15</v>
      </c>
      <c r="Z26" s="99">
        <f>IF(Overrides!Z26&lt;&gt;"",Overrides!Z26,F_Inputs_Formatted!Z26)</f>
        <v>40.43</v>
      </c>
      <c r="AA26" s="99">
        <f>IF(Overrides!AA26&lt;&gt;"",Overrides!AA26,F_Inputs_Formatted!AA26)</f>
        <v>33.58</v>
      </c>
      <c r="AB26" s="99">
        <f>IF(Overrides!AB26&lt;&gt;"",Overrides!AB26,F_Inputs_Formatted!AB26)</f>
        <v>34.89</v>
      </c>
      <c r="AC26" s="99">
        <f>IF(Overrides!AC26&lt;&gt;"",Overrides!AC26,F_Inputs_Formatted!AC26)</f>
        <v>24.94</v>
      </c>
      <c r="AD26" s="99">
        <f>IF(Overrides!AD26&lt;&gt;"",Overrides!AD26,F_Inputs_Formatted!AD26)</f>
        <v>19.59</v>
      </c>
      <c r="AE26" s="99">
        <f>IF(Overrides!AE26&lt;&gt;"",Overrides!AE26,F_Inputs_Formatted!AE26)</f>
        <v>19.190000000000001</v>
      </c>
      <c r="AF26" s="99">
        <f>IF(Overrides!AF26&lt;&gt;"",Overrides!AF26,F_Inputs_Formatted!AF26)</f>
        <v>18.78</v>
      </c>
      <c r="AG26" s="99">
        <f>IF(Overrides!AG26&lt;&gt;"",Overrides!AG26,F_Inputs_Formatted!AG26)</f>
        <v>18.39</v>
      </c>
      <c r="AH26" s="99">
        <f>IF(Overrides!AH26&lt;&gt;"",Overrides!AH26,F_Inputs_Formatted!AH26)</f>
        <v>18</v>
      </c>
    </row>
    <row r="27" spans="1:41" x14ac:dyDescent="0.45">
      <c r="A27" s="9"/>
      <c r="B27" s="11" t="s">
        <v>99</v>
      </c>
      <c r="C27" s="11" t="str">
        <f>_xlfn.XLOOKUP($B27,FD_Lists!$B$4:$B$25,FD_Lists!C$4:C$25)</f>
        <v>Southern Water</v>
      </c>
      <c r="D27" s="11" t="str">
        <f>_xlfn.XLOOKUP($B27,FD_Lists!$B$4:$B$25,FD_Lists!D$4:D$25)</f>
        <v>England</v>
      </c>
      <c r="E27" s="11" t="str">
        <f>_xlfn.XLOOKUP($B27,FD_Lists!$B$4:$B$25,FD_Lists!E$4:E$25)</f>
        <v>Company</v>
      </c>
      <c r="F27" s="11" t="str">
        <f>_xlfn.XLOOKUP($B27,FD_Lists!$B$4:$B$25,FD_Lists!F$4:F$25)</f>
        <v>WaSC</v>
      </c>
      <c r="G27" s="12" t="s">
        <v>118</v>
      </c>
      <c r="H27" s="13" t="s">
        <v>79</v>
      </c>
      <c r="I27" s="13" t="str">
        <f t="shared" si="0"/>
        <v>SRNOUT2_17_PR24</v>
      </c>
      <c r="J27" s="13" t="str">
        <f>VLOOKUP(H27, FD_Lists!$D$78:$I$110, 2, FALSE)</f>
        <v>Base</v>
      </c>
      <c r="K27" s="13" t="str">
        <f>VLOOKUP(H27, FD_Lists!$D$78:$I$110, 3, FALSE)</f>
        <v>Company view (DD)</v>
      </c>
      <c r="L27" s="13" t="s">
        <v>119</v>
      </c>
      <c r="M27" s="14" t="str">
        <f>VLOOKUP($H27, FD_Lists!$D$78:$I$110, 4, FALSE)</f>
        <v>Average spills per overflow - with unmonitored adjustment</v>
      </c>
      <c r="N27" s="14" t="str">
        <f>VLOOKUP($H27, FD_Lists!$D$78:$I$110, 5, FALSE)</f>
        <v>Number</v>
      </c>
      <c r="O27" s="14">
        <f>VLOOKUP($H27, FD_Lists!$D$78:$I$110, 6, FALSE)</f>
        <v>2</v>
      </c>
      <c r="P27" s="99" t="str">
        <f>IF(Overrides!P27&lt;&gt;"",Overrides!P27,F_Inputs_Formatted!P27)</f>
        <v>-</v>
      </c>
      <c r="Q27" s="99" t="str">
        <f>IF(Overrides!Q27&lt;&gt;"",Overrides!Q27,F_Inputs_Formatted!Q27)</f>
        <v>-</v>
      </c>
      <c r="R27" s="99" t="str">
        <f>IF(Overrides!R27&lt;&gt;"",Overrides!R27,F_Inputs_Formatted!R27)</f>
        <v>-</v>
      </c>
      <c r="S27" s="99" t="str">
        <f>IF(Overrides!S27&lt;&gt;"",Overrides!S27,F_Inputs_Formatted!S27)</f>
        <v>-</v>
      </c>
      <c r="T27" s="99" t="str">
        <f>IF(Overrides!T27&lt;&gt;"",Overrides!T27,F_Inputs_Formatted!T27)</f>
        <v>-</v>
      </c>
      <c r="U27" s="99" t="str">
        <f>IF(Overrides!U27&lt;&gt;"",Overrides!U27,F_Inputs_Formatted!U27)</f>
        <v>-</v>
      </c>
      <c r="V27" s="99">
        <f>IF(Overrides!V27&lt;&gt;"",Overrides!V27,F_Inputs_Formatted!V27)</f>
        <v>10.54</v>
      </c>
      <c r="W27" s="99">
        <f>IF(Overrides!W27&lt;&gt;"",Overrides!W27,F_Inputs_Formatted!W27)</f>
        <v>13.59</v>
      </c>
      <c r="X27" s="99">
        <f>IF(Overrides!X27&lt;&gt;"",Overrides!X27,F_Inputs_Formatted!X27)</f>
        <v>20.93</v>
      </c>
      <c r="Y27" s="99">
        <f>IF(Overrides!Y27&lt;&gt;"",Overrides!Y27,F_Inputs_Formatted!Y27)</f>
        <v>29.7</v>
      </c>
      <c r="Z27" s="99">
        <f>IF(Overrides!Z27&lt;&gt;"",Overrides!Z27,F_Inputs_Formatted!Z27)</f>
        <v>28.45</v>
      </c>
      <c r="AA27" s="99">
        <f>IF(Overrides!AA27&lt;&gt;"",Overrides!AA27,F_Inputs_Formatted!AA27)</f>
        <v>25.72</v>
      </c>
      <c r="AB27" s="99">
        <f>IF(Overrides!AB27&lt;&gt;"",Overrides!AB27,F_Inputs_Formatted!AB27)</f>
        <v>38.01</v>
      </c>
      <c r="AC27" s="99">
        <f>IF(Overrides!AC27&lt;&gt;"",Overrides!AC27,F_Inputs_Formatted!AC27)</f>
        <v>21</v>
      </c>
      <c r="AD27" s="99">
        <f>IF(Overrides!AD27&lt;&gt;"",Overrides!AD27,F_Inputs_Formatted!AD27)</f>
        <v>21</v>
      </c>
      <c r="AE27" s="99">
        <f>IF(Overrides!AE27&lt;&gt;"",Overrides!AE27,F_Inputs_Formatted!AE27)</f>
        <v>21</v>
      </c>
      <c r="AF27" s="99">
        <f>IF(Overrides!AF27&lt;&gt;"",Overrides!AF27,F_Inputs_Formatted!AF27)</f>
        <v>21</v>
      </c>
      <c r="AG27" s="99">
        <f>IF(Overrides!AG27&lt;&gt;"",Overrides!AG27,F_Inputs_Formatted!AG27)</f>
        <v>21</v>
      </c>
      <c r="AH27" s="99">
        <f>IF(Overrides!AH27&lt;&gt;"",Overrides!AH27,F_Inputs_Formatted!AH27)</f>
        <v>21</v>
      </c>
    </row>
    <row r="28" spans="1:41" x14ac:dyDescent="0.45">
      <c r="A28" s="9"/>
      <c r="B28" s="11" t="s">
        <v>100</v>
      </c>
      <c r="C28" s="11" t="str">
        <f>_xlfn.XLOOKUP($B28,FD_Lists!$B$4:$B$25,FD_Lists!C$4:C$25)</f>
        <v>Thames Water</v>
      </c>
      <c r="D28" s="11" t="str">
        <f>_xlfn.XLOOKUP($B28,FD_Lists!$B$4:$B$25,FD_Lists!D$4:D$25)</f>
        <v>England</v>
      </c>
      <c r="E28" s="11" t="str">
        <f>_xlfn.XLOOKUP($B28,FD_Lists!$B$4:$B$25,FD_Lists!E$4:E$25)</f>
        <v>Company</v>
      </c>
      <c r="F28" s="11" t="str">
        <f>_xlfn.XLOOKUP($B28,FD_Lists!$B$4:$B$25,FD_Lists!F$4:F$25)</f>
        <v>WaSC</v>
      </c>
      <c r="G28" s="12" t="s">
        <v>118</v>
      </c>
      <c r="H28" s="13" t="s">
        <v>79</v>
      </c>
      <c r="I28" s="13" t="str">
        <f t="shared" si="0"/>
        <v>TMSOUT2_17_PR24</v>
      </c>
      <c r="J28" s="13" t="str">
        <f>VLOOKUP(H28, FD_Lists!$D$78:$I$110, 2, FALSE)</f>
        <v>Base</v>
      </c>
      <c r="K28" s="13" t="str">
        <f>VLOOKUP(H28, FD_Lists!$D$78:$I$110, 3, FALSE)</f>
        <v>Company view (DD)</v>
      </c>
      <c r="L28" s="13" t="s">
        <v>119</v>
      </c>
      <c r="M28" s="14" t="str">
        <f>VLOOKUP($H28, FD_Lists!$D$78:$I$110, 4, FALSE)</f>
        <v>Average spills per overflow - with unmonitored adjustment</v>
      </c>
      <c r="N28" s="14" t="str">
        <f>VLOOKUP($H28, FD_Lists!$D$78:$I$110, 5, FALSE)</f>
        <v>Number</v>
      </c>
      <c r="O28" s="14">
        <f>VLOOKUP($H28, FD_Lists!$D$78:$I$110, 6, FALSE)</f>
        <v>2</v>
      </c>
      <c r="P28" s="99">
        <f>IF(Overrides!P28&lt;&gt;"",Overrides!P28,F_Inputs_Formatted!P28)</f>
        <v>0</v>
      </c>
      <c r="Q28" s="99">
        <f>IF(Overrides!Q28&lt;&gt;"",Overrides!Q28,F_Inputs_Formatted!Q28)</f>
        <v>0</v>
      </c>
      <c r="R28" s="99">
        <f>IF(Overrides!R28&lt;&gt;"",Overrides!R28,F_Inputs_Formatted!R28)</f>
        <v>0</v>
      </c>
      <c r="S28" s="99">
        <f>IF(Overrides!S28&lt;&gt;"",Overrides!S28,F_Inputs_Formatted!S28)</f>
        <v>0</v>
      </c>
      <c r="T28" s="99">
        <f>IF(Overrides!T28&lt;&gt;"",Overrides!T28,F_Inputs_Formatted!T28)</f>
        <v>0</v>
      </c>
      <c r="U28" s="99">
        <f>IF(Overrides!U28&lt;&gt;"",Overrides!U28,F_Inputs_Formatted!U28)</f>
        <v>0</v>
      </c>
      <c r="V28" s="99">
        <f>IF(Overrides!V28&lt;&gt;"",Overrides!V28,F_Inputs_Formatted!V28)</f>
        <v>0</v>
      </c>
      <c r="W28" s="99">
        <f>IF(Overrides!W28&lt;&gt;"",Overrides!W28,F_Inputs_Formatted!W28)</f>
        <v>0</v>
      </c>
      <c r="X28" s="99">
        <f>IF(Overrides!X28&lt;&gt;"",Overrides!X28,F_Inputs_Formatted!X28)</f>
        <v>0</v>
      </c>
      <c r="Y28" s="99">
        <f>IF(Overrides!Y28&lt;&gt;"",Overrides!Y28,F_Inputs_Formatted!Y28)</f>
        <v>58.62</v>
      </c>
      <c r="Z28" s="99">
        <f>IF(Overrides!Z28&lt;&gt;"",Overrides!Z28,F_Inputs_Formatted!Z28)</f>
        <v>54.01</v>
      </c>
      <c r="AA28" s="99">
        <f>IF(Overrides!AA28&lt;&gt;"",Overrides!AA28,F_Inputs_Formatted!AA28)</f>
        <v>42.21</v>
      </c>
      <c r="AB28" s="99">
        <f>IF(Overrides!AB28&lt;&gt;"",Overrides!AB28,F_Inputs_Formatted!AB28)</f>
        <v>37.15</v>
      </c>
      <c r="AC28" s="99">
        <f>IF(Overrides!AC28&lt;&gt;"",Overrides!AC28,F_Inputs_Formatted!AC28)</f>
        <v>27.19</v>
      </c>
      <c r="AD28" s="99">
        <f>IF(Overrides!AD28&lt;&gt;"",Overrides!AD28,F_Inputs_Formatted!AD28)</f>
        <v>27.19</v>
      </c>
      <c r="AE28" s="99">
        <f>IF(Overrides!AE28&lt;&gt;"",Overrides!AE28,F_Inputs_Formatted!AE28)</f>
        <v>27.19</v>
      </c>
      <c r="AF28" s="99">
        <f>IF(Overrides!AF28&lt;&gt;"",Overrides!AF28,F_Inputs_Formatted!AF28)</f>
        <v>27.19</v>
      </c>
      <c r="AG28" s="99">
        <f>IF(Overrides!AG28&lt;&gt;"",Overrides!AG28,F_Inputs_Formatted!AG28)</f>
        <v>27.19</v>
      </c>
      <c r="AH28" s="99">
        <f>IF(Overrides!AH28&lt;&gt;"",Overrides!AH28,F_Inputs_Formatted!AH28)</f>
        <v>27.19</v>
      </c>
    </row>
    <row r="29" spans="1:41" x14ac:dyDescent="0.45">
      <c r="A29" s="16" t="s">
        <v>120</v>
      </c>
      <c r="B29" s="11" t="s">
        <v>101</v>
      </c>
      <c r="C29" s="11" t="str">
        <f>_xlfn.XLOOKUP($B29,FD_Lists!$B$4:$B$25,FD_Lists!C$4:C$25)</f>
        <v xml:space="preserve">United Utilities </v>
      </c>
      <c r="D29" s="11" t="str">
        <f>_xlfn.XLOOKUP($B29,FD_Lists!$B$4:$B$25,FD_Lists!D$4:D$25)</f>
        <v>England</v>
      </c>
      <c r="E29" s="11" t="str">
        <f>_xlfn.XLOOKUP($B29,FD_Lists!$B$4:$B$25,FD_Lists!E$4:E$25)</f>
        <v>Company</v>
      </c>
      <c r="F29" s="11" t="str">
        <f>_xlfn.XLOOKUP($B29,FD_Lists!$B$4:$B$25,FD_Lists!F$4:F$25)</f>
        <v>WaSC</v>
      </c>
      <c r="G29" s="12" t="s">
        <v>118</v>
      </c>
      <c r="H29" s="13" t="s">
        <v>79</v>
      </c>
      <c r="I29" s="13" t="str">
        <f t="shared" si="0"/>
        <v>NWTOUT2_17_PR24</v>
      </c>
      <c r="J29" s="13" t="str">
        <f>VLOOKUP(H29, FD_Lists!$D$78:$I$110, 2, FALSE)</f>
        <v>Base</v>
      </c>
      <c r="K29" s="13" t="str">
        <f>VLOOKUP(H29, FD_Lists!$D$78:$I$110, 3, FALSE)</f>
        <v>Company view (DD)</v>
      </c>
      <c r="L29" s="13" t="s">
        <v>119</v>
      </c>
      <c r="M29" s="14" t="str">
        <f>VLOOKUP($H29, FD_Lists!$D$78:$I$110, 4, FALSE)</f>
        <v>Average spills per overflow - with unmonitored adjustment</v>
      </c>
      <c r="N29" s="14" t="str">
        <f>VLOOKUP($H29, FD_Lists!$D$78:$I$110, 5, FALSE)</f>
        <v>Number</v>
      </c>
      <c r="O29" s="14">
        <f>VLOOKUP($H29, FD_Lists!$D$78:$I$110, 6, FALSE)</f>
        <v>2</v>
      </c>
      <c r="P29" s="99" t="str">
        <f>IF(Overrides!P29&lt;&gt;"",Overrides!P29,F_Inputs_Formatted!P29)</f>
        <v>-</v>
      </c>
      <c r="Q29" s="99" t="str">
        <f>IF(Overrides!Q29&lt;&gt;"",Overrides!Q29,F_Inputs_Formatted!Q29)</f>
        <v>-</v>
      </c>
      <c r="R29" s="99" t="str">
        <f>IF(Overrides!R29&lt;&gt;"",Overrides!R29,F_Inputs_Formatted!R29)</f>
        <v>-</v>
      </c>
      <c r="S29" s="99" t="str">
        <f>IF(Overrides!S29&lt;&gt;"",Overrides!S29,F_Inputs_Formatted!S29)</f>
        <v>-</v>
      </c>
      <c r="T29" s="99" t="str">
        <f>IF(Overrides!T29&lt;&gt;"",Overrides!T29,F_Inputs_Formatted!T29)</f>
        <v>-</v>
      </c>
      <c r="U29" s="99" t="str">
        <f>IF(Overrides!U29&lt;&gt;"",Overrides!U29,F_Inputs_Formatted!U29)</f>
        <v>-</v>
      </c>
      <c r="V29" s="99" t="str">
        <f>IF(Overrides!V29&lt;&gt;"",Overrides!V29,F_Inputs_Formatted!V29)</f>
        <v>-</v>
      </c>
      <c r="W29" s="99" t="str">
        <f>IF(Overrides!W29&lt;&gt;"",Overrides!W29,F_Inputs_Formatted!W29)</f>
        <v>-</v>
      </c>
      <c r="X29" s="99" t="str">
        <f>IF(Overrides!X29&lt;&gt;"",Overrides!X29,F_Inputs_Formatted!X29)</f>
        <v>-</v>
      </c>
      <c r="Y29" s="99">
        <f>IF(Overrides!Y29&lt;&gt;"",Overrides!Y29,F_Inputs_Formatted!Y29)</f>
        <v>63.9</v>
      </c>
      <c r="Z29" s="99">
        <f>IF(Overrides!Z29&lt;&gt;"",Overrides!Z29,F_Inputs_Formatted!Z29)</f>
        <v>53.03</v>
      </c>
      <c r="AA29" s="99">
        <f>IF(Overrides!AA29&lt;&gt;"",Overrides!AA29,F_Inputs_Formatted!AA29)</f>
        <v>49.73</v>
      </c>
      <c r="AB29" s="99">
        <f>IF(Overrides!AB29&lt;&gt;"",Overrides!AB29,F_Inputs_Formatted!AB29)</f>
        <v>50.63</v>
      </c>
      <c r="AC29" s="99">
        <f>IF(Overrides!AC29&lt;&gt;"",Overrides!AC29,F_Inputs_Formatted!AC29)</f>
        <v>29.37</v>
      </c>
      <c r="AD29" s="99">
        <f>IF(Overrides!AD29&lt;&gt;"",Overrides!AD29,F_Inputs_Formatted!AD29)</f>
        <v>26.46</v>
      </c>
      <c r="AE29" s="99">
        <f>IF(Overrides!AE29&lt;&gt;"",Overrides!AE29,F_Inputs_Formatted!AE29)</f>
        <v>26.05</v>
      </c>
      <c r="AF29" s="99">
        <f>IF(Overrides!AF29&lt;&gt;"",Overrides!AF29,F_Inputs_Formatted!AF29)</f>
        <v>26.08</v>
      </c>
      <c r="AG29" s="99">
        <f>IF(Overrides!AG29&lt;&gt;"",Overrides!AG29,F_Inputs_Formatted!AG29)</f>
        <v>27.48</v>
      </c>
      <c r="AH29" s="99">
        <f>IF(Overrides!AH29&lt;&gt;"",Overrides!AH29,F_Inputs_Formatted!AH29)</f>
        <v>28.44</v>
      </c>
    </row>
    <row r="30" spans="1:41" x14ac:dyDescent="0.45">
      <c r="A30" s="9"/>
      <c r="B30" s="11" t="s">
        <v>102</v>
      </c>
      <c r="C30" s="11" t="str">
        <f>_xlfn.XLOOKUP($B30,FD_Lists!$B$4:$B$25,FD_Lists!C$4:C$25)</f>
        <v>Wessex Water</v>
      </c>
      <c r="D30" s="11" t="str">
        <f>_xlfn.XLOOKUP($B30,FD_Lists!$B$4:$B$25,FD_Lists!D$4:D$25)</f>
        <v>England</v>
      </c>
      <c r="E30" s="11" t="str">
        <f>_xlfn.XLOOKUP($B30,FD_Lists!$B$4:$B$25,FD_Lists!E$4:E$25)</f>
        <v>Company</v>
      </c>
      <c r="F30" s="11" t="str">
        <f>_xlfn.XLOOKUP($B30,FD_Lists!$B$4:$B$25,FD_Lists!F$4:F$25)</f>
        <v>WaSC</v>
      </c>
      <c r="G30" s="12" t="s">
        <v>118</v>
      </c>
      <c r="H30" s="13" t="s">
        <v>79</v>
      </c>
      <c r="I30" s="13" t="str">
        <f t="shared" si="0"/>
        <v>WSXOUT2_17_PR24</v>
      </c>
      <c r="J30" s="13" t="str">
        <f>VLOOKUP(H30, FD_Lists!$D$78:$I$110, 2, FALSE)</f>
        <v>Base</v>
      </c>
      <c r="K30" s="13" t="str">
        <f>VLOOKUP(H30, FD_Lists!$D$78:$I$110, 3, FALSE)</f>
        <v>Company view (DD)</v>
      </c>
      <c r="L30" s="13" t="s">
        <v>119</v>
      </c>
      <c r="M30" s="14" t="str">
        <f>VLOOKUP($H30, FD_Lists!$D$78:$I$110, 4, FALSE)</f>
        <v>Average spills per overflow - with unmonitored adjustment</v>
      </c>
      <c r="N30" s="14" t="str">
        <f>VLOOKUP($H30, FD_Lists!$D$78:$I$110, 5, FALSE)</f>
        <v>Number</v>
      </c>
      <c r="O30" s="14">
        <f>VLOOKUP($H30, FD_Lists!$D$78:$I$110, 6, FALSE)</f>
        <v>2</v>
      </c>
      <c r="P30" s="99" t="str">
        <f>IF(Overrides!P30&lt;&gt;"",Overrides!P30,F_Inputs_Formatted!P30)</f>
        <v>-</v>
      </c>
      <c r="Q30" s="99" t="str">
        <f>IF(Overrides!Q30&lt;&gt;"",Overrides!Q30,F_Inputs_Formatted!Q30)</f>
        <v>-</v>
      </c>
      <c r="R30" s="99" t="str">
        <f>IF(Overrides!R30&lt;&gt;"",Overrides!R30,F_Inputs_Formatted!R30)</f>
        <v>-</v>
      </c>
      <c r="S30" s="99" t="str">
        <f>IF(Overrides!S30&lt;&gt;"",Overrides!S30,F_Inputs_Formatted!S30)</f>
        <v>-</v>
      </c>
      <c r="T30" s="99" t="str">
        <f>IF(Overrides!T30&lt;&gt;"",Overrides!T30,F_Inputs_Formatted!T30)</f>
        <v>-</v>
      </c>
      <c r="U30" s="99">
        <f>IF(Overrides!U30&lt;&gt;"",Overrides!U30,F_Inputs_Formatted!U30)</f>
        <v>88.91</v>
      </c>
      <c r="V30" s="99">
        <f>IF(Overrides!V30&lt;&gt;"",Overrides!V30,F_Inputs_Formatted!V30)</f>
        <v>85.05</v>
      </c>
      <c r="W30" s="99">
        <f>IF(Overrides!W30&lt;&gt;"",Overrides!W30,F_Inputs_Formatted!W30)</f>
        <v>79.680000000000007</v>
      </c>
      <c r="X30" s="99">
        <f>IF(Overrides!X30&lt;&gt;"",Overrides!X30,F_Inputs_Formatted!X30)</f>
        <v>72.34</v>
      </c>
      <c r="Y30" s="99">
        <f>IF(Overrides!Y30&lt;&gt;"",Overrides!Y30,F_Inputs_Formatted!Y30)</f>
        <v>52.03</v>
      </c>
      <c r="Z30" s="99">
        <f>IF(Overrides!Z30&lt;&gt;"",Overrides!Z30,F_Inputs_Formatted!Z30)</f>
        <v>38.85</v>
      </c>
      <c r="AA30" s="99">
        <f>IF(Overrides!AA30&lt;&gt;"",Overrides!AA30,F_Inputs_Formatted!AA30)</f>
        <v>27.18</v>
      </c>
      <c r="AB30" s="99">
        <f>IF(Overrides!AB30&lt;&gt;"",Overrides!AB30,F_Inputs_Formatted!AB30)</f>
        <v>32.01</v>
      </c>
      <c r="AC30" s="99">
        <f>IF(Overrides!AC30&lt;&gt;"",Overrides!AC30,F_Inputs_Formatted!AC30)</f>
        <v>24.01</v>
      </c>
      <c r="AD30" s="99">
        <f>IF(Overrides!AD30&lt;&gt;"",Overrides!AD30,F_Inputs_Formatted!AD30)</f>
        <v>23.5</v>
      </c>
      <c r="AE30" s="99">
        <f>IF(Overrides!AE30&lt;&gt;"",Overrides!AE30,F_Inputs_Formatted!AE30)</f>
        <v>23.5</v>
      </c>
      <c r="AF30" s="99">
        <f>IF(Overrides!AF30&lt;&gt;"",Overrides!AF30,F_Inputs_Formatted!AF30)</f>
        <v>23.5</v>
      </c>
      <c r="AG30" s="99">
        <f>IF(Overrides!AG30&lt;&gt;"",Overrides!AG30,F_Inputs_Formatted!AG30)</f>
        <v>23.5</v>
      </c>
      <c r="AH30" s="99">
        <f>IF(Overrides!AH30&lt;&gt;"",Overrides!AH30,F_Inputs_Formatted!AH30)</f>
        <v>22.65</v>
      </c>
    </row>
    <row r="31" spans="1:41" x14ac:dyDescent="0.45">
      <c r="A31" s="9"/>
      <c r="B31" s="11" t="s">
        <v>103</v>
      </c>
      <c r="C31" s="11" t="str">
        <f>_xlfn.XLOOKUP($B31,FD_Lists!$B$4:$B$25,FD_Lists!C$4:C$25)</f>
        <v>Yorkshire Water</v>
      </c>
      <c r="D31" s="11" t="str">
        <f>_xlfn.XLOOKUP($B31,FD_Lists!$B$4:$B$25,FD_Lists!D$4:D$25)</f>
        <v>England</v>
      </c>
      <c r="E31" s="11" t="str">
        <f>_xlfn.XLOOKUP($B31,FD_Lists!$B$4:$B$25,FD_Lists!E$4:E$25)</f>
        <v>Company</v>
      </c>
      <c r="F31" s="11" t="str">
        <f>_xlfn.XLOOKUP($B31,FD_Lists!$B$4:$B$25,FD_Lists!F$4:F$25)</f>
        <v>WaSC</v>
      </c>
      <c r="G31" s="12" t="s">
        <v>118</v>
      </c>
      <c r="H31" s="13" t="s">
        <v>79</v>
      </c>
      <c r="I31" s="13" t="str">
        <f t="shared" si="0"/>
        <v>YKYOUT2_17_PR24</v>
      </c>
      <c r="J31" s="13" t="str">
        <f>VLOOKUP(H31, FD_Lists!$D$78:$I$110, 2, FALSE)</f>
        <v>Base</v>
      </c>
      <c r="K31" s="13" t="str">
        <f>VLOOKUP(H31, FD_Lists!$D$78:$I$110, 3, FALSE)</f>
        <v>Company view (DD)</v>
      </c>
      <c r="L31" s="13" t="s">
        <v>119</v>
      </c>
      <c r="M31" s="14" t="str">
        <f>VLOOKUP($H31, FD_Lists!$D$78:$I$110, 4, FALSE)</f>
        <v>Average spills per overflow - with unmonitored adjustment</v>
      </c>
      <c r="N31" s="14" t="str">
        <f>VLOOKUP($H31, FD_Lists!$D$78:$I$110, 5, FALSE)</f>
        <v>Number</v>
      </c>
      <c r="O31" s="14">
        <f>VLOOKUP($H31, FD_Lists!$D$78:$I$110, 6, FALSE)</f>
        <v>2</v>
      </c>
      <c r="P31" s="99" t="str">
        <f>IF(Overrides!P31&lt;&gt;"",Overrides!P31,F_Inputs_Formatted!P31)</f>
        <v>-</v>
      </c>
      <c r="Q31" s="99" t="str">
        <f>IF(Overrides!Q31&lt;&gt;"",Overrides!Q31,F_Inputs_Formatted!Q31)</f>
        <v>-</v>
      </c>
      <c r="R31" s="99" t="str">
        <f>IF(Overrides!R31&lt;&gt;"",Overrides!R31,F_Inputs_Formatted!R31)</f>
        <v>-</v>
      </c>
      <c r="S31" s="99" t="str">
        <f>IF(Overrides!S31&lt;&gt;"",Overrides!S31,F_Inputs_Formatted!S31)</f>
        <v>-</v>
      </c>
      <c r="T31" s="99" t="str">
        <f>IF(Overrides!T31&lt;&gt;"",Overrides!T31,F_Inputs_Formatted!T31)</f>
        <v>-</v>
      </c>
      <c r="U31" s="99" t="str">
        <f>IF(Overrides!U31&lt;&gt;"",Overrides!U31,F_Inputs_Formatted!U31)</f>
        <v>-</v>
      </c>
      <c r="V31" s="99" t="str">
        <f>IF(Overrides!V31&lt;&gt;"",Overrides!V31,F_Inputs_Formatted!V31)</f>
        <v>-</v>
      </c>
      <c r="W31" s="99" t="str">
        <f>IF(Overrides!W31&lt;&gt;"",Overrides!W31,F_Inputs_Formatted!W31)</f>
        <v>-</v>
      </c>
      <c r="X31" s="99" t="str">
        <f>IF(Overrides!X31&lt;&gt;"",Overrides!X31,F_Inputs_Formatted!X31)</f>
        <v>-</v>
      </c>
      <c r="Y31" s="99" t="str">
        <f>IF(Overrides!Y31&lt;&gt;"",Overrides!Y31,F_Inputs_Formatted!Y31)</f>
        <v>-</v>
      </c>
      <c r="Z31" s="99" t="str">
        <f>IF(Overrides!Z31&lt;&gt;"",Overrides!Z31,F_Inputs_Formatted!Z31)</f>
        <v>-</v>
      </c>
      <c r="AA31" s="99" t="str">
        <f>IF(Overrides!AA31&lt;&gt;"",Overrides!AA31,F_Inputs_Formatted!AA31)</f>
        <v>-</v>
      </c>
      <c r="AB31" s="99">
        <f>IF(Overrides!AB31&lt;&gt;"",Overrides!AB31,F_Inputs_Formatted!AB31)</f>
        <v>39.26</v>
      </c>
      <c r="AC31" s="99">
        <f>IF(Overrides!AC31&lt;&gt;"",Overrides!AC31,F_Inputs_Formatted!AC31)</f>
        <v>39.26</v>
      </c>
      <c r="AD31" s="99">
        <f>IF(Overrides!AD31&lt;&gt;"",Overrides!AD31,F_Inputs_Formatted!AD31)</f>
        <v>35.340000000000003</v>
      </c>
      <c r="AE31" s="99">
        <f>IF(Overrides!AE31&lt;&gt;"",Overrides!AE31,F_Inputs_Formatted!AE31)</f>
        <v>34.58</v>
      </c>
      <c r="AF31" s="99">
        <f>IF(Overrides!AF31&lt;&gt;"",Overrides!AF31,F_Inputs_Formatted!AF31)</f>
        <v>34.14</v>
      </c>
      <c r="AG31" s="99">
        <f>IF(Overrides!AG31&lt;&gt;"",Overrides!AG31,F_Inputs_Formatted!AG31)</f>
        <v>33.700000000000003</v>
      </c>
      <c r="AH31" s="99">
        <f>IF(Overrides!AH31&lt;&gt;"",Overrides!AH31,F_Inputs_Formatted!AH31)</f>
        <v>32.03</v>
      </c>
    </row>
    <row r="32" spans="1:41" x14ac:dyDescent="0.45">
      <c r="A32" s="9"/>
      <c r="B32" s="11" t="s">
        <v>121</v>
      </c>
      <c r="C32" s="11" t="str">
        <f>_xlfn.XLOOKUP($B32,FD_Lists!$B$4:$B$25,FD_Lists!C$4:C$25)</f>
        <v>Affinity Water</v>
      </c>
      <c r="D32" s="11" t="str">
        <f>_xlfn.XLOOKUP($B32,FD_Lists!$B$4:$B$25,FD_Lists!D$4:D$25)</f>
        <v>England</v>
      </c>
      <c r="E32" s="11" t="str">
        <f>_xlfn.XLOOKUP($B32,FD_Lists!$B$4:$B$25,FD_Lists!E$4:E$25)</f>
        <v>Company</v>
      </c>
      <c r="F32" s="11" t="str">
        <f>_xlfn.XLOOKUP($B32,FD_Lists!$B$4:$B$25,FD_Lists!F$4:F$25)</f>
        <v>WoC</v>
      </c>
      <c r="G32" s="12" t="s">
        <v>118</v>
      </c>
      <c r="H32" s="13" t="s">
        <v>79</v>
      </c>
      <c r="I32" s="13" t="str">
        <f t="shared" si="0"/>
        <v>AFWOUT2_17_PR24</v>
      </c>
      <c r="J32" s="13" t="str">
        <f>VLOOKUP(H32, FD_Lists!$D$78:$I$110, 2, FALSE)</f>
        <v>Base</v>
      </c>
      <c r="K32" s="13" t="str">
        <f>VLOOKUP(H32, FD_Lists!$D$78:$I$110, 3, FALSE)</f>
        <v>Company view (DD)</v>
      </c>
      <c r="L32" s="13" t="s">
        <v>119</v>
      </c>
      <c r="M32" s="14" t="str">
        <f>VLOOKUP($H32, FD_Lists!$D$78:$I$110, 4, FALSE)</f>
        <v>Average spills per overflow - with unmonitored adjustment</v>
      </c>
      <c r="N32" s="14" t="str">
        <f>VLOOKUP($H32, FD_Lists!$D$78:$I$110, 5, FALSE)</f>
        <v>Number</v>
      </c>
      <c r="O32" s="14">
        <f>VLOOKUP($H32, FD_Lists!$D$78:$I$110, 6, FALSE)</f>
        <v>2</v>
      </c>
      <c r="P32" s="99" t="str">
        <f>IF(Overrides!P32&lt;&gt;"",Overrides!P32,F_Inputs_Formatted!P32)</f>
        <v>-</v>
      </c>
      <c r="Q32" s="99" t="str">
        <f>IF(Overrides!Q32&lt;&gt;"",Overrides!Q32,F_Inputs_Formatted!Q32)</f>
        <v>-</v>
      </c>
      <c r="R32" s="99" t="str">
        <f>IF(Overrides!R32&lt;&gt;"",Overrides!R32,F_Inputs_Formatted!R32)</f>
        <v>-</v>
      </c>
      <c r="S32" s="99" t="str">
        <f>IF(Overrides!S32&lt;&gt;"",Overrides!S32,F_Inputs_Formatted!S32)</f>
        <v>-</v>
      </c>
      <c r="T32" s="99" t="str">
        <f>IF(Overrides!T32&lt;&gt;"",Overrides!T32,F_Inputs_Formatted!T32)</f>
        <v>-</v>
      </c>
      <c r="U32" s="99" t="str">
        <f>IF(Overrides!U32&lt;&gt;"",Overrides!U32,F_Inputs_Formatted!U32)</f>
        <v>-</v>
      </c>
      <c r="V32" s="99" t="str">
        <f>IF(Overrides!V32&lt;&gt;"",Overrides!V32,F_Inputs_Formatted!V32)</f>
        <v>-</v>
      </c>
      <c r="W32" s="99" t="str">
        <f>IF(Overrides!W32&lt;&gt;"",Overrides!W32,F_Inputs_Formatted!W32)</f>
        <v>-</v>
      </c>
      <c r="X32" s="99" t="str">
        <f>IF(Overrides!X32&lt;&gt;"",Overrides!X32,F_Inputs_Formatted!X32)</f>
        <v>-</v>
      </c>
      <c r="Y32" s="99" t="str">
        <f>IF(Overrides!Y32&lt;&gt;"",Overrides!Y32,F_Inputs_Formatted!Y32)</f>
        <v>-</v>
      </c>
      <c r="Z32" s="99" t="str">
        <f>IF(Overrides!Z32&lt;&gt;"",Overrides!Z32,F_Inputs_Formatted!Z32)</f>
        <v>-</v>
      </c>
      <c r="AA32" s="99" t="str">
        <f>IF(Overrides!AA32&lt;&gt;"",Overrides!AA32,F_Inputs_Formatted!AA32)</f>
        <v>-</v>
      </c>
      <c r="AB32" s="99" t="str">
        <f>IF(Overrides!AB32&lt;&gt;"",Overrides!AB32,F_Inputs_Formatted!AB32)</f>
        <v>-</v>
      </c>
      <c r="AC32" s="99" t="str">
        <f>IF(Overrides!AC32&lt;&gt;"",Overrides!AC32,F_Inputs_Formatted!AC32)</f>
        <v>-</v>
      </c>
      <c r="AD32" s="99" t="str">
        <f>IF(Overrides!AD32&lt;&gt;"",Overrides!AD32,F_Inputs_Formatted!AD32)</f>
        <v>-</v>
      </c>
      <c r="AE32" s="99" t="str">
        <f>IF(Overrides!AE32&lt;&gt;"",Overrides!AE32,F_Inputs_Formatted!AE32)</f>
        <v>-</v>
      </c>
      <c r="AF32" s="99" t="str">
        <f>IF(Overrides!AF32&lt;&gt;"",Overrides!AF32,F_Inputs_Formatted!AF32)</f>
        <v>-</v>
      </c>
      <c r="AG32" s="99" t="str">
        <f>IF(Overrides!AG32&lt;&gt;"",Overrides!AG32,F_Inputs_Formatted!AG32)</f>
        <v>-</v>
      </c>
      <c r="AH32" s="99" t="str">
        <f>IF(Overrides!AH32&lt;&gt;"",Overrides!AH32,F_Inputs_Formatted!AH32)</f>
        <v>-</v>
      </c>
    </row>
    <row r="33" spans="1:34" x14ac:dyDescent="0.45">
      <c r="B33" s="11" t="s">
        <v>122</v>
      </c>
      <c r="C33" s="11" t="str">
        <f>_xlfn.XLOOKUP($B33,FD_Lists!$B$4:$B$25,FD_Lists!C$4:C$25)</f>
        <v>Portsmouth Water</v>
      </c>
      <c r="D33" s="11" t="str">
        <f>_xlfn.XLOOKUP($B33,FD_Lists!$B$4:$B$25,FD_Lists!D$4:D$25)</f>
        <v>England</v>
      </c>
      <c r="E33" s="11" t="str">
        <f>_xlfn.XLOOKUP($B33,FD_Lists!$B$4:$B$25,FD_Lists!E$4:E$25)</f>
        <v>Company</v>
      </c>
      <c r="F33" s="11" t="str">
        <f>_xlfn.XLOOKUP($B33,FD_Lists!$B$4:$B$25,FD_Lists!F$4:F$25)</f>
        <v>WoC</v>
      </c>
      <c r="G33" s="12" t="s">
        <v>118</v>
      </c>
      <c r="H33" s="13" t="s">
        <v>79</v>
      </c>
      <c r="I33" s="13" t="str">
        <f t="shared" si="0"/>
        <v>PRTOUT2_17_PR24</v>
      </c>
      <c r="J33" s="13" t="str">
        <f>VLOOKUP(H33, FD_Lists!$D$78:$I$110, 2, FALSE)</f>
        <v>Base</v>
      </c>
      <c r="K33" s="13" t="str">
        <f>VLOOKUP(H33, FD_Lists!$D$78:$I$110, 3, FALSE)</f>
        <v>Company view (DD)</v>
      </c>
      <c r="L33" s="13" t="s">
        <v>119</v>
      </c>
      <c r="M33" s="14" t="str">
        <f>VLOOKUP($H33, FD_Lists!$D$78:$I$110, 4, FALSE)</f>
        <v>Average spills per overflow - with unmonitored adjustment</v>
      </c>
      <c r="N33" s="14" t="str">
        <f>VLOOKUP($H33, FD_Lists!$D$78:$I$110, 5, FALSE)</f>
        <v>Number</v>
      </c>
      <c r="O33" s="14">
        <f>VLOOKUP($H33, FD_Lists!$D$78:$I$110, 6, FALSE)</f>
        <v>2</v>
      </c>
      <c r="P33" s="99" t="str">
        <f>IF(Overrides!P33&lt;&gt;"",Overrides!P33,F_Inputs_Formatted!P33)</f>
        <v>-</v>
      </c>
      <c r="Q33" s="99" t="str">
        <f>IF(Overrides!Q33&lt;&gt;"",Overrides!Q33,F_Inputs_Formatted!Q33)</f>
        <v>-</v>
      </c>
      <c r="R33" s="99" t="str">
        <f>IF(Overrides!R33&lt;&gt;"",Overrides!R33,F_Inputs_Formatted!R33)</f>
        <v>-</v>
      </c>
      <c r="S33" s="99" t="str">
        <f>IF(Overrides!S33&lt;&gt;"",Overrides!S33,F_Inputs_Formatted!S33)</f>
        <v>-</v>
      </c>
      <c r="T33" s="99" t="str">
        <f>IF(Overrides!T33&lt;&gt;"",Overrides!T33,F_Inputs_Formatted!T33)</f>
        <v>-</v>
      </c>
      <c r="U33" s="99" t="str">
        <f>IF(Overrides!U33&lt;&gt;"",Overrides!U33,F_Inputs_Formatted!U33)</f>
        <v>-</v>
      </c>
      <c r="V33" s="99" t="str">
        <f>IF(Overrides!V33&lt;&gt;"",Overrides!V33,F_Inputs_Formatted!V33)</f>
        <v>-</v>
      </c>
      <c r="W33" s="99" t="str">
        <f>IF(Overrides!W33&lt;&gt;"",Overrides!W33,F_Inputs_Formatted!W33)</f>
        <v>-</v>
      </c>
      <c r="X33" s="99" t="str">
        <f>IF(Overrides!X33&lt;&gt;"",Overrides!X33,F_Inputs_Formatted!X33)</f>
        <v>-</v>
      </c>
      <c r="Y33" s="99" t="str">
        <f>IF(Overrides!Y33&lt;&gt;"",Overrides!Y33,F_Inputs_Formatted!Y33)</f>
        <v>-</v>
      </c>
      <c r="Z33" s="99" t="str">
        <f>IF(Overrides!Z33&lt;&gt;"",Overrides!Z33,F_Inputs_Formatted!Z33)</f>
        <v>-</v>
      </c>
      <c r="AA33" s="99" t="str">
        <f>IF(Overrides!AA33&lt;&gt;"",Overrides!AA33,F_Inputs_Formatted!AA33)</f>
        <v>-</v>
      </c>
      <c r="AB33" s="99" t="str">
        <f>IF(Overrides!AB33&lt;&gt;"",Overrides!AB33,F_Inputs_Formatted!AB33)</f>
        <v>-</v>
      </c>
      <c r="AC33" s="99" t="str">
        <f>IF(Overrides!AC33&lt;&gt;"",Overrides!AC33,F_Inputs_Formatted!AC33)</f>
        <v>-</v>
      </c>
      <c r="AD33" s="99" t="str">
        <f>IF(Overrides!AD33&lt;&gt;"",Overrides!AD33,F_Inputs_Formatted!AD33)</f>
        <v>-</v>
      </c>
      <c r="AE33" s="99" t="str">
        <f>IF(Overrides!AE33&lt;&gt;"",Overrides!AE33,F_Inputs_Formatted!AE33)</f>
        <v>-</v>
      </c>
      <c r="AF33" s="99" t="str">
        <f>IF(Overrides!AF33&lt;&gt;"",Overrides!AF33,F_Inputs_Formatted!AF33)</f>
        <v>-</v>
      </c>
      <c r="AG33" s="99" t="str">
        <f>IF(Overrides!AG33&lt;&gt;"",Overrides!AG33,F_Inputs_Formatted!AG33)</f>
        <v>-</v>
      </c>
      <c r="AH33" s="99" t="str">
        <f>IF(Overrides!AH33&lt;&gt;"",Overrides!AH33,F_Inputs_Formatted!AH33)</f>
        <v>-</v>
      </c>
    </row>
    <row r="34" spans="1:34" x14ac:dyDescent="0.45">
      <c r="A34" s="9"/>
      <c r="B34" s="11" t="s">
        <v>123</v>
      </c>
      <c r="C34" s="11" t="str">
        <f>_xlfn.XLOOKUP($B34,FD_Lists!$B$4:$B$25,FD_Lists!C$4:C$25)</f>
        <v>South East Water</v>
      </c>
      <c r="D34" s="11" t="str">
        <f>_xlfn.XLOOKUP($B34,FD_Lists!$B$4:$B$25,FD_Lists!D$4:D$25)</f>
        <v>England</v>
      </c>
      <c r="E34" s="11" t="str">
        <f>_xlfn.XLOOKUP($B34,FD_Lists!$B$4:$B$25,FD_Lists!E$4:E$25)</f>
        <v>Company</v>
      </c>
      <c r="F34" s="11" t="str">
        <f>_xlfn.XLOOKUP($B34,FD_Lists!$B$4:$B$25,FD_Lists!F$4:F$25)</f>
        <v>WoC</v>
      </c>
      <c r="G34" s="12" t="s">
        <v>118</v>
      </c>
      <c r="H34" s="13" t="s">
        <v>79</v>
      </c>
      <c r="I34" s="13" t="str">
        <f t="shared" si="0"/>
        <v>SEWOUT2_17_PR24</v>
      </c>
      <c r="J34" s="13" t="str">
        <f>VLOOKUP(H34, FD_Lists!$D$78:$I$110, 2, FALSE)</f>
        <v>Base</v>
      </c>
      <c r="K34" s="13" t="str">
        <f>VLOOKUP(H34, FD_Lists!$D$78:$I$110, 3, FALSE)</f>
        <v>Company view (DD)</v>
      </c>
      <c r="L34" s="13" t="s">
        <v>119</v>
      </c>
      <c r="M34" s="14" t="str">
        <f>VLOOKUP($H34, FD_Lists!$D$78:$I$110, 4, FALSE)</f>
        <v>Average spills per overflow - with unmonitored adjustment</v>
      </c>
      <c r="N34" s="14" t="str">
        <f>VLOOKUP($H34, FD_Lists!$D$78:$I$110, 5, FALSE)</f>
        <v>Number</v>
      </c>
      <c r="O34" s="14">
        <f>VLOOKUP($H34, FD_Lists!$D$78:$I$110, 6, FALSE)</f>
        <v>2</v>
      </c>
      <c r="P34" s="99" t="str">
        <f>IF(Overrides!P34&lt;&gt;"",Overrides!P34,F_Inputs_Formatted!P34)</f>
        <v>-</v>
      </c>
      <c r="Q34" s="99" t="str">
        <f>IF(Overrides!Q34&lt;&gt;"",Overrides!Q34,F_Inputs_Formatted!Q34)</f>
        <v>-</v>
      </c>
      <c r="R34" s="99" t="str">
        <f>IF(Overrides!R34&lt;&gt;"",Overrides!R34,F_Inputs_Formatted!R34)</f>
        <v>-</v>
      </c>
      <c r="S34" s="99" t="str">
        <f>IF(Overrides!S34&lt;&gt;"",Overrides!S34,F_Inputs_Formatted!S34)</f>
        <v>-</v>
      </c>
      <c r="T34" s="99" t="str">
        <f>IF(Overrides!T34&lt;&gt;"",Overrides!T34,F_Inputs_Formatted!T34)</f>
        <v>-</v>
      </c>
      <c r="U34" s="99" t="str">
        <f>IF(Overrides!U34&lt;&gt;"",Overrides!U34,F_Inputs_Formatted!U34)</f>
        <v>-</v>
      </c>
      <c r="V34" s="99" t="str">
        <f>IF(Overrides!V34&lt;&gt;"",Overrides!V34,F_Inputs_Formatted!V34)</f>
        <v>-</v>
      </c>
      <c r="W34" s="99" t="str">
        <f>IF(Overrides!W34&lt;&gt;"",Overrides!W34,F_Inputs_Formatted!W34)</f>
        <v>-</v>
      </c>
      <c r="X34" s="99" t="str">
        <f>IF(Overrides!X34&lt;&gt;"",Overrides!X34,F_Inputs_Formatted!X34)</f>
        <v>-</v>
      </c>
      <c r="Y34" s="99" t="str">
        <f>IF(Overrides!Y34&lt;&gt;"",Overrides!Y34,F_Inputs_Formatted!Y34)</f>
        <v>-</v>
      </c>
      <c r="Z34" s="99" t="str">
        <f>IF(Overrides!Z34&lt;&gt;"",Overrides!Z34,F_Inputs_Formatted!Z34)</f>
        <v>-</v>
      </c>
      <c r="AA34" s="99" t="str">
        <f>IF(Overrides!AA34&lt;&gt;"",Overrides!AA34,F_Inputs_Formatted!AA34)</f>
        <v>-</v>
      </c>
      <c r="AB34" s="99" t="str">
        <f>IF(Overrides!AB34&lt;&gt;"",Overrides!AB34,F_Inputs_Formatted!AB34)</f>
        <v>-</v>
      </c>
      <c r="AC34" s="99" t="str">
        <f>IF(Overrides!AC34&lt;&gt;"",Overrides!AC34,F_Inputs_Formatted!AC34)</f>
        <v>-</v>
      </c>
      <c r="AD34" s="99" t="str">
        <f>IF(Overrides!AD34&lt;&gt;"",Overrides!AD34,F_Inputs_Formatted!AD34)</f>
        <v>-</v>
      </c>
      <c r="AE34" s="99" t="str">
        <f>IF(Overrides!AE34&lt;&gt;"",Overrides!AE34,F_Inputs_Formatted!AE34)</f>
        <v>-</v>
      </c>
      <c r="AF34" s="99" t="str">
        <f>IF(Overrides!AF34&lt;&gt;"",Overrides!AF34,F_Inputs_Formatted!AF34)</f>
        <v>-</v>
      </c>
      <c r="AG34" s="99" t="str">
        <f>IF(Overrides!AG34&lt;&gt;"",Overrides!AG34,F_Inputs_Formatted!AG34)</f>
        <v>-</v>
      </c>
      <c r="AH34" s="99" t="str">
        <f>IF(Overrides!AH34&lt;&gt;"",Overrides!AH34,F_Inputs_Formatted!AH34)</f>
        <v>-</v>
      </c>
    </row>
    <row r="35" spans="1:34" x14ac:dyDescent="0.45">
      <c r="A35" s="9"/>
      <c r="B35" s="11" t="s">
        <v>124</v>
      </c>
      <c r="C35" s="11" t="str">
        <f>_xlfn.XLOOKUP($B35,FD_Lists!$B$4:$B$25,FD_Lists!C$4:C$25)</f>
        <v>South Staffordshire Water</v>
      </c>
      <c r="D35" s="11" t="str">
        <f>_xlfn.XLOOKUP($B35,FD_Lists!$B$4:$B$25,FD_Lists!D$4:D$25)</f>
        <v>England</v>
      </c>
      <c r="E35" s="11" t="str">
        <f>_xlfn.XLOOKUP($B35,FD_Lists!$B$4:$B$25,FD_Lists!E$4:E$25)</f>
        <v>Company</v>
      </c>
      <c r="F35" s="11" t="str">
        <f>_xlfn.XLOOKUP($B35,FD_Lists!$B$4:$B$25,FD_Lists!F$4:F$25)</f>
        <v>WoC</v>
      </c>
      <c r="G35" s="12" t="s">
        <v>118</v>
      </c>
      <c r="H35" s="13" t="s">
        <v>79</v>
      </c>
      <c r="I35" s="13" t="str">
        <f t="shared" si="0"/>
        <v>SSCOUT2_17_PR24</v>
      </c>
      <c r="J35" s="13" t="str">
        <f>VLOOKUP(H35, FD_Lists!$D$78:$I$110, 2, FALSE)</f>
        <v>Base</v>
      </c>
      <c r="K35" s="13" t="str">
        <f>VLOOKUP(H35, FD_Lists!$D$78:$I$110, 3, FALSE)</f>
        <v>Company view (DD)</v>
      </c>
      <c r="L35" s="13" t="s">
        <v>119</v>
      </c>
      <c r="M35" s="14" t="str">
        <f>VLOOKUP($H35, FD_Lists!$D$78:$I$110, 4, FALSE)</f>
        <v>Average spills per overflow - with unmonitored adjustment</v>
      </c>
      <c r="N35" s="14" t="str">
        <f>VLOOKUP($H35, FD_Lists!$D$78:$I$110, 5, FALSE)</f>
        <v>Number</v>
      </c>
      <c r="O35" s="14">
        <f>VLOOKUP($H35, FD_Lists!$D$78:$I$110, 6, FALSE)</f>
        <v>2</v>
      </c>
      <c r="P35" s="99" t="str">
        <f>IF(Overrides!P35&lt;&gt;"",Overrides!P35,F_Inputs_Formatted!P35)</f>
        <v>-</v>
      </c>
      <c r="Q35" s="99" t="str">
        <f>IF(Overrides!Q35&lt;&gt;"",Overrides!Q35,F_Inputs_Formatted!Q35)</f>
        <v>-</v>
      </c>
      <c r="R35" s="99" t="str">
        <f>IF(Overrides!R35&lt;&gt;"",Overrides!R35,F_Inputs_Formatted!R35)</f>
        <v>-</v>
      </c>
      <c r="S35" s="99" t="str">
        <f>IF(Overrides!S35&lt;&gt;"",Overrides!S35,F_Inputs_Formatted!S35)</f>
        <v>-</v>
      </c>
      <c r="T35" s="99" t="str">
        <f>IF(Overrides!T35&lt;&gt;"",Overrides!T35,F_Inputs_Formatted!T35)</f>
        <v>-</v>
      </c>
      <c r="U35" s="99" t="str">
        <f>IF(Overrides!U35&lt;&gt;"",Overrides!U35,F_Inputs_Formatted!U35)</f>
        <v>-</v>
      </c>
      <c r="V35" s="99" t="str">
        <f>IF(Overrides!V35&lt;&gt;"",Overrides!V35,F_Inputs_Formatted!V35)</f>
        <v>-</v>
      </c>
      <c r="W35" s="99" t="str">
        <f>IF(Overrides!W35&lt;&gt;"",Overrides!W35,F_Inputs_Formatted!W35)</f>
        <v>-</v>
      </c>
      <c r="X35" s="99" t="str">
        <f>IF(Overrides!X35&lt;&gt;"",Overrides!X35,F_Inputs_Formatted!X35)</f>
        <v>-</v>
      </c>
      <c r="Y35" s="99" t="str">
        <f>IF(Overrides!Y35&lt;&gt;"",Overrides!Y35,F_Inputs_Formatted!Y35)</f>
        <v>-</v>
      </c>
      <c r="Z35" s="99" t="str">
        <f>IF(Overrides!Z35&lt;&gt;"",Overrides!Z35,F_Inputs_Formatted!Z35)</f>
        <v>-</v>
      </c>
      <c r="AA35" s="99" t="str">
        <f>IF(Overrides!AA35&lt;&gt;"",Overrides!AA35,F_Inputs_Formatted!AA35)</f>
        <v>-</v>
      </c>
      <c r="AB35" s="99" t="str">
        <f>IF(Overrides!AB35&lt;&gt;"",Overrides!AB35,F_Inputs_Formatted!AB35)</f>
        <v>-</v>
      </c>
      <c r="AC35" s="99" t="str">
        <f>IF(Overrides!AC35&lt;&gt;"",Overrides!AC35,F_Inputs_Formatted!AC35)</f>
        <v>-</v>
      </c>
      <c r="AD35" s="99" t="str">
        <f>IF(Overrides!AD35&lt;&gt;"",Overrides!AD35,F_Inputs_Formatted!AD35)</f>
        <v>-</v>
      </c>
      <c r="AE35" s="99" t="str">
        <f>IF(Overrides!AE35&lt;&gt;"",Overrides!AE35,F_Inputs_Formatted!AE35)</f>
        <v>-</v>
      </c>
      <c r="AF35" s="99" t="str">
        <f>IF(Overrides!AF35&lt;&gt;"",Overrides!AF35,F_Inputs_Formatted!AF35)</f>
        <v>-</v>
      </c>
      <c r="AG35" s="99" t="str">
        <f>IF(Overrides!AG35&lt;&gt;"",Overrides!AG35,F_Inputs_Formatted!AG35)</f>
        <v>-</v>
      </c>
      <c r="AH35" s="99" t="str">
        <f>IF(Overrides!AH35&lt;&gt;"",Overrides!AH35,F_Inputs_Formatted!AH35)</f>
        <v>-</v>
      </c>
    </row>
    <row r="36" spans="1:34" x14ac:dyDescent="0.45">
      <c r="A36" s="9"/>
      <c r="B36" s="11" t="s">
        <v>125</v>
      </c>
      <c r="C36" s="11" t="str">
        <f>_xlfn.XLOOKUP($B36,FD_Lists!$B$4:$B$25,FD_Lists!C$4:C$25)</f>
        <v>SES Water</v>
      </c>
      <c r="D36" s="11" t="str">
        <f>_xlfn.XLOOKUP($B36,FD_Lists!$B$4:$B$25,FD_Lists!D$4:D$25)</f>
        <v>England</v>
      </c>
      <c r="E36" s="11" t="str">
        <f>_xlfn.XLOOKUP($B36,FD_Lists!$B$4:$B$25,FD_Lists!E$4:E$25)</f>
        <v>Company</v>
      </c>
      <c r="F36" s="11" t="str">
        <f>_xlfn.XLOOKUP($B36,FD_Lists!$B$4:$B$25,FD_Lists!F$4:F$25)</f>
        <v>WoC</v>
      </c>
      <c r="G36" s="12" t="s">
        <v>118</v>
      </c>
      <c r="H36" s="13" t="s">
        <v>79</v>
      </c>
      <c r="I36" s="13" t="str">
        <f t="shared" si="0"/>
        <v>SESOUT2_17_PR24</v>
      </c>
      <c r="J36" s="13" t="str">
        <f>VLOOKUP(H36, FD_Lists!$D$78:$I$110, 2, FALSE)</f>
        <v>Base</v>
      </c>
      <c r="K36" s="13" t="str">
        <f>VLOOKUP(H36, FD_Lists!$D$78:$I$110, 3, FALSE)</f>
        <v>Company view (DD)</v>
      </c>
      <c r="L36" s="13" t="s">
        <v>119</v>
      </c>
      <c r="M36" s="14" t="str">
        <f>VLOOKUP($H36, FD_Lists!$D$78:$I$110, 4, FALSE)</f>
        <v>Average spills per overflow - with unmonitored adjustment</v>
      </c>
      <c r="N36" s="14" t="str">
        <f>VLOOKUP($H36, FD_Lists!$D$78:$I$110, 5, FALSE)</f>
        <v>Number</v>
      </c>
      <c r="O36" s="14">
        <f>VLOOKUP($H36, FD_Lists!$D$78:$I$110, 6, FALSE)</f>
        <v>2</v>
      </c>
      <c r="P36" s="99" t="str">
        <f>IF(Overrides!P36&lt;&gt;"",Overrides!P36,F_Inputs_Formatted!P36)</f>
        <v>-</v>
      </c>
      <c r="Q36" s="99" t="str">
        <f>IF(Overrides!Q36&lt;&gt;"",Overrides!Q36,F_Inputs_Formatted!Q36)</f>
        <v>-</v>
      </c>
      <c r="R36" s="99" t="str">
        <f>IF(Overrides!R36&lt;&gt;"",Overrides!R36,F_Inputs_Formatted!R36)</f>
        <v>-</v>
      </c>
      <c r="S36" s="99" t="str">
        <f>IF(Overrides!S36&lt;&gt;"",Overrides!S36,F_Inputs_Formatted!S36)</f>
        <v>-</v>
      </c>
      <c r="T36" s="99" t="str">
        <f>IF(Overrides!T36&lt;&gt;"",Overrides!T36,F_Inputs_Formatted!T36)</f>
        <v>-</v>
      </c>
      <c r="U36" s="99" t="str">
        <f>IF(Overrides!U36&lt;&gt;"",Overrides!U36,F_Inputs_Formatted!U36)</f>
        <v>-</v>
      </c>
      <c r="V36" s="99" t="str">
        <f>IF(Overrides!V36&lt;&gt;"",Overrides!V36,F_Inputs_Formatted!V36)</f>
        <v>-</v>
      </c>
      <c r="W36" s="99" t="str">
        <f>IF(Overrides!W36&lt;&gt;"",Overrides!W36,F_Inputs_Formatted!W36)</f>
        <v>-</v>
      </c>
      <c r="X36" s="99" t="str">
        <f>IF(Overrides!X36&lt;&gt;"",Overrides!X36,F_Inputs_Formatted!X36)</f>
        <v>-</v>
      </c>
      <c r="Y36" s="99" t="str">
        <f>IF(Overrides!Y36&lt;&gt;"",Overrides!Y36,F_Inputs_Formatted!Y36)</f>
        <v>-</v>
      </c>
      <c r="Z36" s="99" t="str">
        <f>IF(Overrides!Z36&lt;&gt;"",Overrides!Z36,F_Inputs_Formatted!Z36)</f>
        <v>-</v>
      </c>
      <c r="AA36" s="99" t="str">
        <f>IF(Overrides!AA36&lt;&gt;"",Overrides!AA36,F_Inputs_Formatted!AA36)</f>
        <v>-</v>
      </c>
      <c r="AB36" s="99" t="str">
        <f>IF(Overrides!AB36&lt;&gt;"",Overrides!AB36,F_Inputs_Formatted!AB36)</f>
        <v>-</v>
      </c>
      <c r="AC36" s="99" t="str">
        <f>IF(Overrides!AC36&lt;&gt;"",Overrides!AC36,F_Inputs_Formatted!AC36)</f>
        <v>-</v>
      </c>
      <c r="AD36" s="99" t="str">
        <f>IF(Overrides!AD36&lt;&gt;"",Overrides!AD36,F_Inputs_Formatted!AD36)</f>
        <v>-</v>
      </c>
      <c r="AE36" s="99" t="str">
        <f>IF(Overrides!AE36&lt;&gt;"",Overrides!AE36,F_Inputs_Formatted!AE36)</f>
        <v>-</v>
      </c>
      <c r="AF36" s="99" t="str">
        <f>IF(Overrides!AF36&lt;&gt;"",Overrides!AF36,F_Inputs_Formatted!AF36)</f>
        <v>-</v>
      </c>
      <c r="AG36" s="99" t="str">
        <f>IF(Overrides!AG36&lt;&gt;"",Overrides!AG36,F_Inputs_Formatted!AG36)</f>
        <v>-</v>
      </c>
      <c r="AH36" s="99" t="str">
        <f>IF(Overrides!AH36&lt;&gt;"",Overrides!AH36,F_Inputs_Formatted!AH36)</f>
        <v>-</v>
      </c>
    </row>
    <row r="37" spans="1:34" x14ac:dyDescent="0.45">
      <c r="A37" s="9"/>
      <c r="B37" s="11" t="s">
        <v>98</v>
      </c>
      <c r="C37" s="11" t="str">
        <f>_xlfn.XLOOKUP($B37,FD_Lists!$B$4:$B$25,FD_Lists!C$4:C$25)</f>
        <v>South West Water</v>
      </c>
      <c r="D37" s="11" t="str">
        <f>_xlfn.XLOOKUP($B37,FD_Lists!$B$4:$B$25,FD_Lists!D$4:D$25)</f>
        <v>England</v>
      </c>
      <c r="E37" s="11" t="str">
        <f>_xlfn.XLOOKUP($B37,FD_Lists!$B$4:$B$25,FD_Lists!E$4:E$25)</f>
        <v>Company</v>
      </c>
      <c r="F37" s="11" t="str">
        <f>_xlfn.XLOOKUP($B37,FD_Lists!$B$4:$B$25,FD_Lists!F$4:F$25)</f>
        <v>WaSC</v>
      </c>
      <c r="G37" s="12" t="s">
        <v>118</v>
      </c>
      <c r="H37" s="13" t="s">
        <v>79</v>
      </c>
      <c r="I37" s="13" t="str">
        <f t="shared" si="0"/>
        <v>SWBOUT2_17_PR24</v>
      </c>
      <c r="J37" s="13" t="str">
        <f>VLOOKUP(H37, FD_Lists!$D$78:$I$110, 2, FALSE)</f>
        <v>Base</v>
      </c>
      <c r="K37" s="13" t="str">
        <f>VLOOKUP(H37, FD_Lists!$D$78:$I$110, 3, FALSE)</f>
        <v>Company view (DD)</v>
      </c>
      <c r="L37" s="13" t="s">
        <v>119</v>
      </c>
      <c r="M37" s="14" t="str">
        <f>VLOOKUP($H37, FD_Lists!$D$78:$I$110, 4, FALSE)</f>
        <v>Average spills per overflow - with unmonitored adjustment</v>
      </c>
      <c r="N37" s="14" t="str">
        <f>VLOOKUP($H37, FD_Lists!$D$78:$I$110, 5, FALSE)</f>
        <v>Number</v>
      </c>
      <c r="O37" s="14">
        <f>VLOOKUP($H37, FD_Lists!$D$78:$I$110, 6, FALSE)</f>
        <v>2</v>
      </c>
      <c r="P37" s="99" t="str">
        <f>IF(Overrides!P37&lt;&gt;"",Overrides!P37,F_Inputs_Formatted!P37)</f>
        <v>-</v>
      </c>
      <c r="Q37" s="99" t="str">
        <f>IF(Overrides!Q37&lt;&gt;"",Overrides!Q37,F_Inputs_Formatted!Q37)</f>
        <v>-</v>
      </c>
      <c r="R37" s="99" t="str">
        <f>IF(Overrides!R37&lt;&gt;"",Overrides!R37,F_Inputs_Formatted!R37)</f>
        <v>-</v>
      </c>
      <c r="S37" s="99" t="str">
        <f>IF(Overrides!S37&lt;&gt;"",Overrides!S37,F_Inputs_Formatted!S37)</f>
        <v>-</v>
      </c>
      <c r="T37" s="99" t="str">
        <f>IF(Overrides!T37&lt;&gt;"",Overrides!T37,F_Inputs_Formatted!T37)</f>
        <v>-</v>
      </c>
      <c r="U37" s="99" t="str">
        <f>IF(Overrides!U37&lt;&gt;"",Overrides!U37,F_Inputs_Formatted!U37)</f>
        <v>-</v>
      </c>
      <c r="V37" s="99" t="str">
        <f>IF(Overrides!V37&lt;&gt;"",Overrides!V37,F_Inputs_Formatted!V37)</f>
        <v>-</v>
      </c>
      <c r="W37" s="99" t="str">
        <f>IF(Overrides!W37&lt;&gt;"",Overrides!W37,F_Inputs_Formatted!W37)</f>
        <v>-</v>
      </c>
      <c r="X37" s="99" t="str">
        <f>IF(Overrides!X37&lt;&gt;"",Overrides!X37,F_Inputs_Formatted!X37)</f>
        <v>-</v>
      </c>
      <c r="Y37" s="99">
        <f>IF(Overrides!Y37&lt;&gt;"",Overrides!Y37,F_Inputs_Formatted!Y37)</f>
        <v>38.4</v>
      </c>
      <c r="Z37" s="99">
        <f>IF(Overrides!Z37&lt;&gt;"",Overrides!Z37,F_Inputs_Formatted!Z37)</f>
        <v>35.200000000000003</v>
      </c>
      <c r="AA37" s="99">
        <f>IF(Overrides!AA37&lt;&gt;"",Overrides!AA37,F_Inputs_Formatted!AA37)</f>
        <v>28.5</v>
      </c>
      <c r="AB37" s="99">
        <f>IF(Overrides!AB37&lt;&gt;"",Overrides!AB37,F_Inputs_Formatted!AB37)</f>
        <v>41</v>
      </c>
      <c r="AC37" s="99">
        <f>IF(Overrides!AC37&lt;&gt;"",Overrides!AC37,F_Inputs_Formatted!AC37)</f>
        <v>26.99</v>
      </c>
      <c r="AD37" s="99">
        <f>IF(Overrides!AD37&lt;&gt;"",Overrides!AD37,F_Inputs_Formatted!AD37)</f>
        <v>20</v>
      </c>
      <c r="AE37" s="99">
        <f>IF(Overrides!AE37&lt;&gt;"",Overrides!AE37,F_Inputs_Formatted!AE37)</f>
        <v>19.96</v>
      </c>
      <c r="AF37" s="99">
        <f>IF(Overrides!AF37&lt;&gt;"",Overrides!AF37,F_Inputs_Formatted!AF37)</f>
        <v>19.940000000000001</v>
      </c>
      <c r="AG37" s="99">
        <f>IF(Overrides!AG37&lt;&gt;"",Overrides!AG37,F_Inputs_Formatted!AG37)</f>
        <v>18.84</v>
      </c>
      <c r="AH37" s="99">
        <f>IF(Overrides!AH37&lt;&gt;"",Overrides!AH37,F_Inputs_Formatted!AH37)</f>
        <v>19.739999999999998</v>
      </c>
    </row>
    <row r="38" spans="1:34" x14ac:dyDescent="0.45">
      <c r="A38" s="9"/>
      <c r="B38" s="11" t="s">
        <v>126</v>
      </c>
      <c r="C38" s="11" t="str">
        <f>_xlfn.XLOOKUP($B38,FD_Lists!$B$4:$B$25,FD_Lists!C$4:C$25)</f>
        <v>Bristol Water</v>
      </c>
      <c r="D38" s="11" t="str">
        <f>_xlfn.XLOOKUP($B38,FD_Lists!$B$4:$B$25,FD_Lists!D$4:D$25)</f>
        <v>England</v>
      </c>
      <c r="E38" s="11" t="str">
        <f>_xlfn.XLOOKUP($B38,FD_Lists!$B$4:$B$25,FD_Lists!E$4:E$25)</f>
        <v>Company</v>
      </c>
      <c r="F38" s="11" t="str">
        <f>_xlfn.XLOOKUP($B38,FD_Lists!$B$4:$B$25,FD_Lists!F$4:F$25)</f>
        <v>WoC</v>
      </c>
      <c r="G38" s="12" t="s">
        <v>118</v>
      </c>
      <c r="H38" s="13" t="s">
        <v>79</v>
      </c>
      <c r="I38" s="13" t="str">
        <f t="shared" si="0"/>
        <v>BRLOUT2_17_PR24</v>
      </c>
      <c r="J38" s="13" t="str">
        <f>VLOOKUP(H38, FD_Lists!$D$78:$I$110, 2, FALSE)</f>
        <v>Base</v>
      </c>
      <c r="K38" s="13" t="str">
        <f>VLOOKUP(H38, FD_Lists!$D$78:$I$110, 3, FALSE)</f>
        <v>Company view (DD)</v>
      </c>
      <c r="L38" s="13" t="s">
        <v>119</v>
      </c>
      <c r="M38" s="14" t="str">
        <f>VLOOKUP($H38, FD_Lists!$D$78:$I$110, 4, FALSE)</f>
        <v>Average spills per overflow - with unmonitored adjustment</v>
      </c>
      <c r="N38" s="14" t="str">
        <f>VLOOKUP($H38, FD_Lists!$D$78:$I$110, 5, FALSE)</f>
        <v>Number</v>
      </c>
      <c r="O38" s="14">
        <f>VLOOKUP($H38, FD_Lists!$D$78:$I$110, 6, FALSE)</f>
        <v>2</v>
      </c>
      <c r="P38" s="99" t="str">
        <f>IF(Overrides!P38&lt;&gt;"",Overrides!P38,F_Inputs_Formatted!P38)</f>
        <v>-</v>
      </c>
      <c r="Q38" s="99" t="str">
        <f>IF(Overrides!Q38&lt;&gt;"",Overrides!Q38,F_Inputs_Formatted!Q38)</f>
        <v>-</v>
      </c>
      <c r="R38" s="99" t="str">
        <f>IF(Overrides!R38&lt;&gt;"",Overrides!R38,F_Inputs_Formatted!R38)</f>
        <v>-</v>
      </c>
      <c r="S38" s="99" t="str">
        <f>IF(Overrides!S38&lt;&gt;"",Overrides!S38,F_Inputs_Formatted!S38)</f>
        <v>-</v>
      </c>
      <c r="T38" s="99" t="str">
        <f>IF(Overrides!T38&lt;&gt;"",Overrides!T38,F_Inputs_Formatted!T38)</f>
        <v>-</v>
      </c>
      <c r="U38" s="99" t="str">
        <f>IF(Overrides!U38&lt;&gt;"",Overrides!U38,F_Inputs_Formatted!U38)</f>
        <v>-</v>
      </c>
      <c r="V38" s="99" t="str">
        <f>IF(Overrides!V38&lt;&gt;"",Overrides!V38,F_Inputs_Formatted!V38)</f>
        <v>-</v>
      </c>
      <c r="W38" s="99" t="str">
        <f>IF(Overrides!W38&lt;&gt;"",Overrides!W38,F_Inputs_Formatted!W38)</f>
        <v>-</v>
      </c>
      <c r="X38" s="99" t="str">
        <f>IF(Overrides!X38&lt;&gt;"",Overrides!X38,F_Inputs_Formatted!X38)</f>
        <v>-</v>
      </c>
      <c r="Y38" s="99" t="str">
        <f>IF(Overrides!Y38&lt;&gt;"",Overrides!Y38,F_Inputs_Formatted!Y38)</f>
        <v>-</v>
      </c>
      <c r="Z38" s="99" t="str">
        <f>IF(Overrides!Z38&lt;&gt;"",Overrides!Z38,F_Inputs_Formatted!Z38)</f>
        <v>-</v>
      </c>
      <c r="AA38" s="99" t="str">
        <f>IF(Overrides!AA38&lt;&gt;"",Overrides!AA38,F_Inputs_Formatted!AA38)</f>
        <v>-</v>
      </c>
      <c r="AB38" s="99" t="str">
        <f>IF(Overrides!AB38&lt;&gt;"",Overrides!AB38,F_Inputs_Formatted!AB38)</f>
        <v>-</v>
      </c>
      <c r="AC38" s="99" t="str">
        <f>IF(Overrides!AC38&lt;&gt;"",Overrides!AC38,F_Inputs_Formatted!AC38)</f>
        <v>-</v>
      </c>
      <c r="AD38" s="99" t="str">
        <f>IF(Overrides!AD38&lt;&gt;"",Overrides!AD38,F_Inputs_Formatted!AD38)</f>
        <v>-</v>
      </c>
      <c r="AE38" s="99" t="str">
        <f>IF(Overrides!AE38&lt;&gt;"",Overrides!AE38,F_Inputs_Formatted!AE38)</f>
        <v>-</v>
      </c>
      <c r="AF38" s="99" t="str">
        <f>IF(Overrides!AF38&lt;&gt;"",Overrides!AF38,F_Inputs_Formatted!AF38)</f>
        <v>-</v>
      </c>
      <c r="AG38" s="99" t="str">
        <f>IF(Overrides!AG38&lt;&gt;"",Overrides!AG38,F_Inputs_Formatted!AG38)</f>
        <v>-</v>
      </c>
      <c r="AH38" s="99" t="str">
        <f>IF(Overrides!AH38&lt;&gt;"",Overrides!AH38,F_Inputs_Formatted!AH38)</f>
        <v>-</v>
      </c>
    </row>
    <row r="39" spans="1:34" x14ac:dyDescent="0.45">
      <c r="A39" s="9"/>
      <c r="B39" s="10" t="s">
        <v>73</v>
      </c>
      <c r="C39" s="11" t="str">
        <f>_xlfn.XLOOKUP($B39,FD_Lists!$B$4:$B$25,FD_Lists!C$4:C$25)</f>
        <v>Anglian Water</v>
      </c>
      <c r="D39" s="11" t="str">
        <f>_xlfn.XLOOKUP($B39,FD_Lists!$B$4:$B$25,FD_Lists!D$4:D$25)</f>
        <v>England</v>
      </c>
      <c r="E39" s="11" t="str">
        <f>_xlfn.XLOOKUP($B39,FD_Lists!$B$4:$B$25,FD_Lists!E$4:E$25)</f>
        <v>Company</v>
      </c>
      <c r="F39" s="11" t="str">
        <f>_xlfn.XLOOKUP($B39,FD_Lists!$B$4:$B$25,FD_Lists!F$4:F$25)</f>
        <v>WaSC</v>
      </c>
      <c r="G39" s="12" t="s">
        <v>118</v>
      </c>
      <c r="H39" s="13" t="s">
        <v>81</v>
      </c>
      <c r="I39" s="13" t="str">
        <f t="shared" si="0"/>
        <v>ANHOUT3_17_01_PR24</v>
      </c>
      <c r="J39" s="13" t="str">
        <f>VLOOKUP(H39, FD_Lists!$D$78:$I$110, 2, FALSE)</f>
        <v>Enhancement</v>
      </c>
      <c r="K39" s="13" t="str">
        <f>VLOOKUP(H39, FD_Lists!$D$78:$I$110, 3, FALSE)</f>
        <v>Company view (DD)</v>
      </c>
      <c r="L39" s="13" t="s">
        <v>119</v>
      </c>
      <c r="M39" s="14" t="str">
        <f>VLOOKUP($H39, FD_Lists!$D$78:$I$110, 4, FALSE)</f>
        <v>Average spills per overflow - with unmonitored adjustment</v>
      </c>
      <c r="N39" s="14" t="str">
        <f>VLOOKUP($H39, FD_Lists!$D$78:$I$110, 5, FALSE)</f>
        <v>Number</v>
      </c>
      <c r="O39" s="14">
        <f>VLOOKUP($H39, FD_Lists!$D$78:$I$110, 6, FALSE)</f>
        <v>2</v>
      </c>
      <c r="P39" s="99" t="str">
        <f>IF(Overrides!P39&lt;&gt;"",Overrides!P39,F_Inputs_Formatted!P39)</f>
        <v>-</v>
      </c>
      <c r="Q39" s="99" t="str">
        <f>IF(Overrides!Q39&lt;&gt;"",Overrides!Q39,F_Inputs_Formatted!Q39)</f>
        <v>-</v>
      </c>
      <c r="R39" s="99" t="str">
        <f>IF(Overrides!R39&lt;&gt;"",Overrides!R39,F_Inputs_Formatted!R39)</f>
        <v>-</v>
      </c>
      <c r="S39" s="99" t="str">
        <f>IF(Overrides!S39&lt;&gt;"",Overrides!S39,F_Inputs_Formatted!S39)</f>
        <v>-</v>
      </c>
      <c r="T39" s="99" t="str">
        <f>IF(Overrides!T39&lt;&gt;"",Overrides!T39,F_Inputs_Formatted!T39)</f>
        <v>-</v>
      </c>
      <c r="U39" s="99" t="str">
        <f>IF(Overrides!U39&lt;&gt;"",Overrides!U39,F_Inputs_Formatted!U39)</f>
        <v>-</v>
      </c>
      <c r="V39" s="99" t="str">
        <f>IF(Overrides!V39&lt;&gt;"",Overrides!V39,F_Inputs_Formatted!V39)</f>
        <v>-</v>
      </c>
      <c r="W39" s="99" t="str">
        <f>IF(Overrides!W39&lt;&gt;"",Overrides!W39,F_Inputs_Formatted!W39)</f>
        <v>-</v>
      </c>
      <c r="X39" s="99" t="str">
        <f>IF(Overrides!X39&lt;&gt;"",Overrides!X39,F_Inputs_Formatted!X39)</f>
        <v>-</v>
      </c>
      <c r="Y39" s="99" t="str">
        <f>IF(Overrides!Y39&lt;&gt;"",Overrides!Y39,F_Inputs_Formatted!Y39)</f>
        <v>-</v>
      </c>
      <c r="Z39" s="99" t="str">
        <f>IF(Overrides!Z39&lt;&gt;"",Overrides!Z39,F_Inputs_Formatted!Z39)</f>
        <v>-</v>
      </c>
      <c r="AA39" s="99">
        <f>IF(Overrides!AA39&lt;&gt;"",Overrides!AA39,F_Inputs_Formatted!AA39)</f>
        <v>-40.270000000000003</v>
      </c>
      <c r="AB39" s="99">
        <f>IF(Overrides!AB39&lt;&gt;"",Overrides!AB39,F_Inputs_Formatted!AB39)</f>
        <v>-25.34</v>
      </c>
      <c r="AC39" s="99">
        <f>IF(Overrides!AC39&lt;&gt;"",Overrides!AC39,F_Inputs_Formatted!AC39)</f>
        <v>-23.14</v>
      </c>
      <c r="AD39" s="99">
        <f>IF(Overrides!AD39&lt;&gt;"",Overrides!AD39,F_Inputs_Formatted!AD39)</f>
        <v>9.5582655826547125E-3</v>
      </c>
      <c r="AE39" s="99">
        <f>IF(Overrides!AE39&lt;&gt;"",Overrides!AE39,F_Inputs_Formatted!AE39)</f>
        <v>5.9162601626017164E-2</v>
      </c>
      <c r="AF39" s="99">
        <f>IF(Overrides!AF39&lt;&gt;"",Overrides!AF39,F_Inputs_Formatted!AF39)</f>
        <v>0.21107046070460456</v>
      </c>
      <c r="AG39" s="99">
        <f>IF(Overrides!AG39&lt;&gt;"",Overrides!AG39,F_Inputs_Formatted!AG39)</f>
        <v>1.4788319783197821</v>
      </c>
      <c r="AH39" s="99">
        <f>IF(Overrides!AH39&lt;&gt;"",Overrides!AH39,F_Inputs_Formatted!AH39)</f>
        <v>1.958048780487804</v>
      </c>
    </row>
    <row r="40" spans="1:34" x14ac:dyDescent="0.45">
      <c r="A40" s="9"/>
      <c r="B40" s="11" t="s">
        <v>94</v>
      </c>
      <c r="C40" s="11" t="str">
        <f>_xlfn.XLOOKUP($B40,FD_Lists!$B$4:$B$25,FD_Lists!C$4:C$25)</f>
        <v>Dŵr Cymru</v>
      </c>
      <c r="D40" s="11" t="str">
        <f>_xlfn.XLOOKUP($B40,FD_Lists!$B$4:$B$25,FD_Lists!D$4:D$25)</f>
        <v>Wales</v>
      </c>
      <c r="E40" s="11" t="str">
        <f>_xlfn.XLOOKUP($B40,FD_Lists!$B$4:$B$25,FD_Lists!E$4:E$25)</f>
        <v>Company</v>
      </c>
      <c r="F40" s="11" t="str">
        <f>_xlfn.XLOOKUP($B40,FD_Lists!$B$4:$B$25,FD_Lists!F$4:F$25)</f>
        <v>WaSC</v>
      </c>
      <c r="G40" s="12" t="s">
        <v>118</v>
      </c>
      <c r="H40" s="13" t="s">
        <v>81</v>
      </c>
      <c r="I40" s="13" t="str">
        <f t="shared" si="0"/>
        <v>WSHOUT3_17_01_PR24</v>
      </c>
      <c r="J40" s="13" t="str">
        <f>VLOOKUP(H40, FD_Lists!$D$78:$I$110, 2, FALSE)</f>
        <v>Enhancement</v>
      </c>
      <c r="K40" s="13" t="str">
        <f>VLOOKUP(H40, FD_Lists!$D$78:$I$110, 3, FALSE)</f>
        <v>Company view (DD)</v>
      </c>
      <c r="L40" s="13" t="s">
        <v>119</v>
      </c>
      <c r="M40" s="14" t="str">
        <f>VLOOKUP($H40, FD_Lists!$D$78:$I$110, 4, FALSE)</f>
        <v>Average spills per overflow - with unmonitored adjustment</v>
      </c>
      <c r="N40" s="14" t="str">
        <f>VLOOKUP($H40, FD_Lists!$D$78:$I$110, 5, FALSE)</f>
        <v>Number</v>
      </c>
      <c r="O40" s="14">
        <f>VLOOKUP($H40, FD_Lists!$D$78:$I$110, 6, FALSE)</f>
        <v>2</v>
      </c>
      <c r="P40" s="99" t="str">
        <f>IF(Overrides!P40&lt;&gt;"",Overrides!P40,F_Inputs_Formatted!P40)</f>
        <v>-</v>
      </c>
      <c r="Q40" s="99" t="str">
        <f>IF(Overrides!Q40&lt;&gt;"",Overrides!Q40,F_Inputs_Formatted!Q40)</f>
        <v>-</v>
      </c>
      <c r="R40" s="99" t="str">
        <f>IF(Overrides!R40&lt;&gt;"",Overrides!R40,F_Inputs_Formatted!R40)</f>
        <v>-</v>
      </c>
      <c r="S40" s="99" t="str">
        <f>IF(Overrides!S40&lt;&gt;"",Overrides!S40,F_Inputs_Formatted!S40)</f>
        <v>-</v>
      </c>
      <c r="T40" s="99" t="str">
        <f>IF(Overrides!T40&lt;&gt;"",Overrides!T40,F_Inputs_Formatted!T40)</f>
        <v>-</v>
      </c>
      <c r="U40" s="99" t="str">
        <f>IF(Overrides!U40&lt;&gt;"",Overrides!U40,F_Inputs_Formatted!U40)</f>
        <v>-</v>
      </c>
      <c r="V40" s="99" t="str">
        <f>IF(Overrides!V40&lt;&gt;"",Overrides!V40,F_Inputs_Formatted!V40)</f>
        <v>-</v>
      </c>
      <c r="W40" s="99" t="str">
        <f>IF(Overrides!W40&lt;&gt;"",Overrides!W40,F_Inputs_Formatted!W40)</f>
        <v>-</v>
      </c>
      <c r="X40" s="99" t="str">
        <f>IF(Overrides!X40&lt;&gt;"",Overrides!X40,F_Inputs_Formatted!X40)</f>
        <v>-</v>
      </c>
      <c r="Y40" s="99" t="str">
        <f>IF(Overrides!Y40&lt;&gt;"",Overrides!Y40,F_Inputs_Formatted!Y40)</f>
        <v>-</v>
      </c>
      <c r="Z40" s="99" t="str">
        <f>IF(Overrides!Z40&lt;&gt;"",Overrides!Z40,F_Inputs_Formatted!Z40)</f>
        <v>-</v>
      </c>
      <c r="AA40" s="99">
        <f>IF(Overrides!AA40&lt;&gt;"",Overrides!AA40,F_Inputs_Formatted!AA40)</f>
        <v>0.16</v>
      </c>
      <c r="AB40" s="99">
        <f>IF(Overrides!AB40&lt;&gt;"",Overrides!AB40,F_Inputs_Formatted!AB40)</f>
        <v>-7.87</v>
      </c>
      <c r="AC40" s="99">
        <f>IF(Overrides!AC40&lt;&gt;"",Overrides!AC40,F_Inputs_Formatted!AC40)</f>
        <v>-0.69</v>
      </c>
      <c r="AD40" s="99">
        <f>IF(Overrides!AD40&lt;&gt;"",Overrides!AD40,F_Inputs_Formatted!AD40)</f>
        <v>0</v>
      </c>
      <c r="AE40" s="99">
        <f>IF(Overrides!AE40&lt;&gt;"",Overrides!AE40,F_Inputs_Formatted!AE40)</f>
        <v>0.55000000000000004</v>
      </c>
      <c r="AF40" s="99">
        <f>IF(Overrides!AF40&lt;&gt;"",Overrides!AF40,F_Inputs_Formatted!AF40)</f>
        <v>1.77</v>
      </c>
      <c r="AG40" s="99">
        <f>IF(Overrides!AG40&lt;&gt;"",Overrides!AG40,F_Inputs_Formatted!AG40)</f>
        <v>3.91</v>
      </c>
      <c r="AH40" s="99">
        <f>IF(Overrides!AH40&lt;&gt;"",Overrides!AH40,F_Inputs_Formatted!AH40)</f>
        <v>5.96</v>
      </c>
    </row>
    <row r="41" spans="1:34" x14ac:dyDescent="0.45">
      <c r="A41" s="9"/>
      <c r="B41" s="11" t="s">
        <v>95</v>
      </c>
      <c r="C41" s="11" t="str">
        <f>_xlfn.XLOOKUP($B41,FD_Lists!$B$4:$B$25,FD_Lists!C$4:C$25)</f>
        <v>Hafren Dyfrdwy</v>
      </c>
      <c r="D41" s="11" t="str">
        <f>_xlfn.XLOOKUP($B41,FD_Lists!$B$4:$B$25,FD_Lists!D$4:D$25)</f>
        <v>Wales</v>
      </c>
      <c r="E41" s="11" t="str">
        <f>_xlfn.XLOOKUP($B41,FD_Lists!$B$4:$B$25,FD_Lists!E$4:E$25)</f>
        <v>Company</v>
      </c>
      <c r="F41" s="11" t="str">
        <f>_xlfn.XLOOKUP($B41,FD_Lists!$B$4:$B$25,FD_Lists!F$4:F$25)</f>
        <v>WaSC</v>
      </c>
      <c r="G41" s="12" t="s">
        <v>118</v>
      </c>
      <c r="H41" s="13" t="s">
        <v>81</v>
      </c>
      <c r="I41" s="13" t="str">
        <f t="shared" si="0"/>
        <v>HDDOUT3_17_01_PR24</v>
      </c>
      <c r="J41" s="13" t="str">
        <f>VLOOKUP(H41, FD_Lists!$D$78:$I$110, 2, FALSE)</f>
        <v>Enhancement</v>
      </c>
      <c r="K41" s="13" t="str">
        <f>VLOOKUP(H41, FD_Lists!$D$78:$I$110, 3, FALSE)</f>
        <v>Company view (DD)</v>
      </c>
      <c r="L41" s="13" t="s">
        <v>119</v>
      </c>
      <c r="M41" s="14" t="str">
        <f>VLOOKUP($H41, FD_Lists!$D$78:$I$110, 4, FALSE)</f>
        <v>Average spills per overflow - with unmonitored adjustment</v>
      </c>
      <c r="N41" s="14" t="str">
        <f>VLOOKUP($H41, FD_Lists!$D$78:$I$110, 5, FALSE)</f>
        <v>Number</v>
      </c>
      <c r="O41" s="14">
        <f>VLOOKUP($H41, FD_Lists!$D$78:$I$110, 6, FALSE)</f>
        <v>2</v>
      </c>
      <c r="P41" s="99" t="str">
        <f>IF(Overrides!P41&lt;&gt;"",Overrides!P41,F_Inputs_Formatted!P41)</f>
        <v>-</v>
      </c>
      <c r="Q41" s="99" t="str">
        <f>IF(Overrides!Q41&lt;&gt;"",Overrides!Q41,F_Inputs_Formatted!Q41)</f>
        <v>-</v>
      </c>
      <c r="R41" s="99" t="str">
        <f>IF(Overrides!R41&lt;&gt;"",Overrides!R41,F_Inputs_Formatted!R41)</f>
        <v>-</v>
      </c>
      <c r="S41" s="99" t="str">
        <f>IF(Overrides!S41&lt;&gt;"",Overrides!S41,F_Inputs_Formatted!S41)</f>
        <v>-</v>
      </c>
      <c r="T41" s="99" t="str">
        <f>IF(Overrides!T41&lt;&gt;"",Overrides!T41,F_Inputs_Formatted!T41)</f>
        <v>-</v>
      </c>
      <c r="U41" s="99" t="str">
        <f>IF(Overrides!U41&lt;&gt;"",Overrides!U41,F_Inputs_Formatted!U41)</f>
        <v>-</v>
      </c>
      <c r="V41" s="99" t="str">
        <f>IF(Overrides!V41&lt;&gt;"",Overrides!V41,F_Inputs_Formatted!V41)</f>
        <v>-</v>
      </c>
      <c r="W41" s="99" t="str">
        <f>IF(Overrides!W41&lt;&gt;"",Overrides!W41,F_Inputs_Formatted!W41)</f>
        <v>-</v>
      </c>
      <c r="X41" s="99" t="str">
        <f>IF(Overrides!X41&lt;&gt;"",Overrides!X41,F_Inputs_Formatted!X41)</f>
        <v>-</v>
      </c>
      <c r="Y41" s="99" t="str">
        <f>IF(Overrides!Y41&lt;&gt;"",Overrides!Y41,F_Inputs_Formatted!Y41)</f>
        <v>-</v>
      </c>
      <c r="Z41" s="99" t="str">
        <f>IF(Overrides!Z41&lt;&gt;"",Overrides!Z41,F_Inputs_Formatted!Z41)</f>
        <v>-</v>
      </c>
      <c r="AA41" s="99">
        <f>IF(Overrides!AA41&lt;&gt;"",Overrides!AA41,F_Inputs_Formatted!AA41)</f>
        <v>0</v>
      </c>
      <c r="AB41" s="99">
        <f>IF(Overrides!AB41&lt;&gt;"",Overrides!AB41,F_Inputs_Formatted!AB41)</f>
        <v>-1.72</v>
      </c>
      <c r="AC41" s="99">
        <f>IF(Overrides!AC41&lt;&gt;"",Overrides!AC41,F_Inputs_Formatted!AC41)</f>
        <v>0.01</v>
      </c>
      <c r="AD41" s="99">
        <f>IF(Overrides!AD41&lt;&gt;"",Overrides!AD41,F_Inputs_Formatted!AD41)</f>
        <v>0.24</v>
      </c>
      <c r="AE41" s="99">
        <f>IF(Overrides!AE41&lt;&gt;"",Overrides!AE41,F_Inputs_Formatted!AE41)</f>
        <v>0.22</v>
      </c>
      <c r="AF41" s="99">
        <f>IF(Overrides!AF41&lt;&gt;"",Overrides!AF41,F_Inputs_Formatted!AF41)</f>
        <v>4.1900000000000004</v>
      </c>
      <c r="AG41" s="99">
        <f>IF(Overrides!AG41&lt;&gt;"",Overrides!AG41,F_Inputs_Formatted!AG41)</f>
        <v>6.07</v>
      </c>
      <c r="AH41" s="99">
        <f>IF(Overrides!AH41&lt;&gt;"",Overrides!AH41,F_Inputs_Formatted!AH41)</f>
        <v>12.55</v>
      </c>
    </row>
    <row r="42" spans="1:34" x14ac:dyDescent="0.45">
      <c r="A42" s="9"/>
      <c r="B42" s="11" t="s">
        <v>96</v>
      </c>
      <c r="C42" s="11" t="str">
        <f>_xlfn.XLOOKUP($B42,FD_Lists!$B$4:$B$25,FD_Lists!C$4:C$25)</f>
        <v>Northumbrian Water</v>
      </c>
      <c r="D42" s="11" t="str">
        <f>_xlfn.XLOOKUP($B42,FD_Lists!$B$4:$B$25,FD_Lists!D$4:D$25)</f>
        <v>England</v>
      </c>
      <c r="E42" s="11" t="str">
        <f>_xlfn.XLOOKUP($B42,FD_Lists!$B$4:$B$25,FD_Lists!E$4:E$25)</f>
        <v>Company</v>
      </c>
      <c r="F42" s="11" t="str">
        <f>_xlfn.XLOOKUP($B42,FD_Lists!$B$4:$B$25,FD_Lists!F$4:F$25)</f>
        <v>WaSC</v>
      </c>
      <c r="G42" s="12" t="s">
        <v>118</v>
      </c>
      <c r="H42" s="13" t="s">
        <v>81</v>
      </c>
      <c r="I42" s="13" t="str">
        <f t="shared" si="0"/>
        <v>NESOUT3_17_01_PR24</v>
      </c>
      <c r="J42" s="13" t="str">
        <f>VLOOKUP(H42, FD_Lists!$D$78:$I$110, 2, FALSE)</f>
        <v>Enhancement</v>
      </c>
      <c r="K42" s="13" t="str">
        <f>VLOOKUP(H42, FD_Lists!$D$78:$I$110, 3, FALSE)</f>
        <v>Company view (DD)</v>
      </c>
      <c r="L42" s="13" t="s">
        <v>119</v>
      </c>
      <c r="M42" s="14" t="str">
        <f>VLOOKUP($H42, FD_Lists!$D$78:$I$110, 4, FALSE)</f>
        <v>Average spills per overflow - with unmonitored adjustment</v>
      </c>
      <c r="N42" s="14" t="str">
        <f>VLOOKUP($H42, FD_Lists!$D$78:$I$110, 5, FALSE)</f>
        <v>Number</v>
      </c>
      <c r="O42" s="14">
        <f>VLOOKUP($H42, FD_Lists!$D$78:$I$110, 6, FALSE)</f>
        <v>2</v>
      </c>
      <c r="P42" s="99" t="str">
        <f>IF(Overrides!P42&lt;&gt;"",Overrides!P42,F_Inputs_Formatted!P42)</f>
        <v>-</v>
      </c>
      <c r="Q42" s="99" t="str">
        <f>IF(Overrides!Q42&lt;&gt;"",Overrides!Q42,F_Inputs_Formatted!Q42)</f>
        <v>-</v>
      </c>
      <c r="R42" s="99" t="str">
        <f>IF(Overrides!R42&lt;&gt;"",Overrides!R42,F_Inputs_Formatted!R42)</f>
        <v>-</v>
      </c>
      <c r="S42" s="99" t="str">
        <f>IF(Overrides!S42&lt;&gt;"",Overrides!S42,F_Inputs_Formatted!S42)</f>
        <v>-</v>
      </c>
      <c r="T42" s="99" t="str">
        <f>IF(Overrides!T42&lt;&gt;"",Overrides!T42,F_Inputs_Formatted!T42)</f>
        <v>-</v>
      </c>
      <c r="U42" s="99" t="str">
        <f>IF(Overrides!U42&lt;&gt;"",Overrides!U42,F_Inputs_Formatted!U42)</f>
        <v>-</v>
      </c>
      <c r="V42" s="99" t="str">
        <f>IF(Overrides!V42&lt;&gt;"",Overrides!V42,F_Inputs_Formatted!V42)</f>
        <v>-</v>
      </c>
      <c r="W42" s="99" t="str">
        <f>IF(Overrides!W42&lt;&gt;"",Overrides!W42,F_Inputs_Formatted!W42)</f>
        <v>-</v>
      </c>
      <c r="X42" s="99" t="str">
        <f>IF(Overrides!X42&lt;&gt;"",Overrides!X42,F_Inputs_Formatted!X42)</f>
        <v>-</v>
      </c>
      <c r="Y42" s="99" t="str">
        <f>IF(Overrides!Y42&lt;&gt;"",Overrides!Y42,F_Inputs_Formatted!Y42)</f>
        <v>-</v>
      </c>
      <c r="Z42" s="99" t="str">
        <f>IF(Overrides!Z42&lt;&gt;"",Overrides!Z42,F_Inputs_Formatted!Z42)</f>
        <v>-</v>
      </c>
      <c r="AA42" s="99">
        <f>IF(Overrides!AA42&lt;&gt;"",Overrides!AA42,F_Inputs_Formatted!AA42)</f>
        <v>0</v>
      </c>
      <c r="AB42" s="99">
        <f>IF(Overrides!AB42&lt;&gt;"",Overrides!AB42,F_Inputs_Formatted!AB42)</f>
        <v>0</v>
      </c>
      <c r="AC42" s="99">
        <f>IF(Overrides!AC42&lt;&gt;"",Overrides!AC42,F_Inputs_Formatted!AC42)</f>
        <v>0</v>
      </c>
      <c r="AD42" s="99">
        <f>IF(Overrides!AD42&lt;&gt;"",Overrides!AD42,F_Inputs_Formatted!AD42)</f>
        <v>0.67000000000000171</v>
      </c>
      <c r="AE42" s="99">
        <f>IF(Overrides!AE42&lt;&gt;"",Overrides!AE42,F_Inputs_Formatted!AE42)</f>
        <v>1.6099999999999994</v>
      </c>
      <c r="AF42" s="99">
        <f>IF(Overrides!AF42&lt;&gt;"",Overrides!AF42,F_Inputs_Formatted!AF42)</f>
        <v>2.7000000000000028</v>
      </c>
      <c r="AG42" s="99">
        <f>IF(Overrides!AG42&lt;&gt;"",Overrides!AG42,F_Inputs_Formatted!AG42)</f>
        <v>3.8000000000000007</v>
      </c>
      <c r="AH42" s="99">
        <f>IF(Overrides!AH42&lt;&gt;"",Overrides!AH42,F_Inputs_Formatted!AH42)</f>
        <v>4.879999999999999</v>
      </c>
    </row>
    <row r="43" spans="1:34" x14ac:dyDescent="0.45">
      <c r="A43" s="9"/>
      <c r="B43" s="11" t="s">
        <v>97</v>
      </c>
      <c r="C43" s="11" t="str">
        <f>_xlfn.XLOOKUP($B43,FD_Lists!$B$4:$B$25,FD_Lists!C$4:C$25)</f>
        <v>Severn Trent Water</v>
      </c>
      <c r="D43" s="11" t="str">
        <f>_xlfn.XLOOKUP($B43,FD_Lists!$B$4:$B$25,FD_Lists!D$4:D$25)</f>
        <v>England</v>
      </c>
      <c r="E43" s="11" t="str">
        <f>_xlfn.XLOOKUP($B43,FD_Lists!$B$4:$B$25,FD_Lists!E$4:E$25)</f>
        <v>Company</v>
      </c>
      <c r="F43" s="11" t="str">
        <f>_xlfn.XLOOKUP($B43,FD_Lists!$B$4:$B$25,FD_Lists!F$4:F$25)</f>
        <v>WaSC</v>
      </c>
      <c r="G43" s="12" t="s">
        <v>118</v>
      </c>
      <c r="H43" s="13" t="s">
        <v>81</v>
      </c>
      <c r="I43" s="13" t="str">
        <f t="shared" si="0"/>
        <v>SVEOUT3_17_01_PR24</v>
      </c>
      <c r="J43" s="13" t="str">
        <f>VLOOKUP(H43, FD_Lists!$D$78:$I$110, 2, FALSE)</f>
        <v>Enhancement</v>
      </c>
      <c r="K43" s="13" t="str">
        <f>VLOOKUP(H43, FD_Lists!$D$78:$I$110, 3, FALSE)</f>
        <v>Company view (DD)</v>
      </c>
      <c r="L43" s="13" t="s">
        <v>119</v>
      </c>
      <c r="M43" s="14" t="str">
        <f>VLOOKUP($H43, FD_Lists!$D$78:$I$110, 4, FALSE)</f>
        <v>Average spills per overflow - with unmonitored adjustment</v>
      </c>
      <c r="N43" s="14" t="str">
        <f>VLOOKUP($H43, FD_Lists!$D$78:$I$110, 5, FALSE)</f>
        <v>Number</v>
      </c>
      <c r="O43" s="14">
        <f>VLOOKUP($H43, FD_Lists!$D$78:$I$110, 6, FALSE)</f>
        <v>2</v>
      </c>
      <c r="P43" s="99" t="str">
        <f>IF(Overrides!P43&lt;&gt;"",Overrides!P43,F_Inputs_Formatted!P43)</f>
        <v>-</v>
      </c>
      <c r="Q43" s="99" t="str">
        <f>IF(Overrides!Q43&lt;&gt;"",Overrides!Q43,F_Inputs_Formatted!Q43)</f>
        <v>-</v>
      </c>
      <c r="R43" s="99" t="str">
        <f>IF(Overrides!R43&lt;&gt;"",Overrides!R43,F_Inputs_Formatted!R43)</f>
        <v>-</v>
      </c>
      <c r="S43" s="99" t="str">
        <f>IF(Overrides!S43&lt;&gt;"",Overrides!S43,F_Inputs_Formatted!S43)</f>
        <v>-</v>
      </c>
      <c r="T43" s="99" t="str">
        <f>IF(Overrides!T43&lt;&gt;"",Overrides!T43,F_Inputs_Formatted!T43)</f>
        <v>-</v>
      </c>
      <c r="U43" s="99" t="str">
        <f>IF(Overrides!U43&lt;&gt;"",Overrides!U43,F_Inputs_Formatted!U43)</f>
        <v>-</v>
      </c>
      <c r="V43" s="99" t="str">
        <f>IF(Overrides!V43&lt;&gt;"",Overrides!V43,F_Inputs_Formatted!V43)</f>
        <v>-</v>
      </c>
      <c r="W43" s="99" t="str">
        <f>IF(Overrides!W43&lt;&gt;"",Overrides!W43,F_Inputs_Formatted!W43)</f>
        <v>-</v>
      </c>
      <c r="X43" s="99" t="str">
        <f>IF(Overrides!X43&lt;&gt;"",Overrides!X43,F_Inputs_Formatted!X43)</f>
        <v>-</v>
      </c>
      <c r="Y43" s="99" t="str">
        <f>IF(Overrides!Y43&lt;&gt;"",Overrides!Y43,F_Inputs_Formatted!Y43)</f>
        <v>-</v>
      </c>
      <c r="Z43" s="99" t="str">
        <f>IF(Overrides!Z43&lt;&gt;"",Overrides!Z43,F_Inputs_Formatted!Z43)</f>
        <v>-</v>
      </c>
      <c r="AA43" s="99">
        <f>IF(Overrides!AA43&lt;&gt;"",Overrides!AA43,F_Inputs_Formatted!AA43)</f>
        <v>0</v>
      </c>
      <c r="AB43" s="99">
        <f>IF(Overrides!AB43&lt;&gt;"",Overrides!AB43,F_Inputs_Formatted!AB43)</f>
        <v>0</v>
      </c>
      <c r="AC43" s="99">
        <f>IF(Overrides!AC43&lt;&gt;"",Overrides!AC43,F_Inputs_Formatted!AC43)</f>
        <v>0</v>
      </c>
      <c r="AD43" s="99">
        <f>IF(Overrides!AD43&lt;&gt;"",Overrides!AD43,F_Inputs_Formatted!AD43)</f>
        <v>0.79</v>
      </c>
      <c r="AE43" s="99">
        <f>IF(Overrides!AE43&lt;&gt;"",Overrides!AE43,F_Inputs_Formatted!AE43)</f>
        <v>1.59</v>
      </c>
      <c r="AF43" s="99">
        <f>IF(Overrides!AF43&lt;&gt;"",Overrides!AF43,F_Inputs_Formatted!AF43)</f>
        <v>2.38</v>
      </c>
      <c r="AG43" s="99">
        <f>IF(Overrides!AG43&lt;&gt;"",Overrides!AG43,F_Inputs_Formatted!AG43)</f>
        <v>3.19</v>
      </c>
      <c r="AH43" s="99">
        <f>IF(Overrides!AH43&lt;&gt;"",Overrides!AH43,F_Inputs_Formatted!AH43)</f>
        <v>4</v>
      </c>
    </row>
    <row r="44" spans="1:34" x14ac:dyDescent="0.45">
      <c r="A44" s="9"/>
      <c r="B44" s="11" t="s">
        <v>99</v>
      </c>
      <c r="C44" s="11" t="str">
        <f>_xlfn.XLOOKUP($B44,FD_Lists!$B$4:$B$25,FD_Lists!C$4:C$25)</f>
        <v>Southern Water</v>
      </c>
      <c r="D44" s="11" t="str">
        <f>_xlfn.XLOOKUP($B44,FD_Lists!$B$4:$B$25,FD_Lists!D$4:D$25)</f>
        <v>England</v>
      </c>
      <c r="E44" s="11" t="str">
        <f>_xlfn.XLOOKUP($B44,FD_Lists!$B$4:$B$25,FD_Lists!E$4:E$25)</f>
        <v>Company</v>
      </c>
      <c r="F44" s="11" t="str">
        <f>_xlfn.XLOOKUP($B44,FD_Lists!$B$4:$B$25,FD_Lists!F$4:F$25)</f>
        <v>WaSC</v>
      </c>
      <c r="G44" s="12" t="s">
        <v>118</v>
      </c>
      <c r="H44" s="13" t="s">
        <v>81</v>
      </c>
      <c r="I44" s="13" t="str">
        <f t="shared" si="0"/>
        <v>SRNOUT3_17_01_PR24</v>
      </c>
      <c r="J44" s="13" t="str">
        <f>VLOOKUP(H44, FD_Lists!$D$78:$I$110, 2, FALSE)</f>
        <v>Enhancement</v>
      </c>
      <c r="K44" s="13" t="str">
        <f>VLOOKUP(H44, FD_Lists!$D$78:$I$110, 3, FALSE)</f>
        <v>Company view (DD)</v>
      </c>
      <c r="L44" s="13" t="s">
        <v>119</v>
      </c>
      <c r="M44" s="14" t="str">
        <f>VLOOKUP($H44, FD_Lists!$D$78:$I$110, 4, FALSE)</f>
        <v>Average spills per overflow - with unmonitored adjustment</v>
      </c>
      <c r="N44" s="14" t="str">
        <f>VLOOKUP($H44, FD_Lists!$D$78:$I$110, 5, FALSE)</f>
        <v>Number</v>
      </c>
      <c r="O44" s="14">
        <f>VLOOKUP($H44, FD_Lists!$D$78:$I$110, 6, FALSE)</f>
        <v>2</v>
      </c>
      <c r="P44" s="99" t="str">
        <f>IF(Overrides!P44&lt;&gt;"",Overrides!P44,F_Inputs_Formatted!P44)</f>
        <v>-</v>
      </c>
      <c r="Q44" s="99" t="str">
        <f>IF(Overrides!Q44&lt;&gt;"",Overrides!Q44,F_Inputs_Formatted!Q44)</f>
        <v>-</v>
      </c>
      <c r="R44" s="99" t="str">
        <f>IF(Overrides!R44&lt;&gt;"",Overrides!R44,F_Inputs_Formatted!R44)</f>
        <v>-</v>
      </c>
      <c r="S44" s="99" t="str">
        <f>IF(Overrides!S44&lt;&gt;"",Overrides!S44,F_Inputs_Formatted!S44)</f>
        <v>-</v>
      </c>
      <c r="T44" s="99" t="str">
        <f>IF(Overrides!T44&lt;&gt;"",Overrides!T44,F_Inputs_Formatted!T44)</f>
        <v>-</v>
      </c>
      <c r="U44" s="99" t="str">
        <f>IF(Overrides!U44&lt;&gt;"",Overrides!U44,F_Inputs_Formatted!U44)</f>
        <v>-</v>
      </c>
      <c r="V44" s="99" t="str">
        <f>IF(Overrides!V44&lt;&gt;"",Overrides!V44,F_Inputs_Formatted!V44)</f>
        <v>-</v>
      </c>
      <c r="W44" s="99" t="str">
        <f>IF(Overrides!W44&lt;&gt;"",Overrides!W44,F_Inputs_Formatted!W44)</f>
        <v>-</v>
      </c>
      <c r="X44" s="99" t="str">
        <f>IF(Overrides!X44&lt;&gt;"",Overrides!X44,F_Inputs_Formatted!X44)</f>
        <v>-</v>
      </c>
      <c r="Y44" s="99" t="str">
        <f>IF(Overrides!Y44&lt;&gt;"",Overrides!Y44,F_Inputs_Formatted!Y44)</f>
        <v>-</v>
      </c>
      <c r="Z44" s="99" t="str">
        <f>IF(Overrides!Z44&lt;&gt;"",Overrides!Z44,F_Inputs_Formatted!Z44)</f>
        <v>-</v>
      </c>
      <c r="AA44" s="99">
        <f>IF(Overrides!AA44&lt;&gt;"",Overrides!AA44,F_Inputs_Formatted!AA44)</f>
        <v>0</v>
      </c>
      <c r="AB44" s="99">
        <f>IF(Overrides!AB44&lt;&gt;"",Overrides!AB44,F_Inputs_Formatted!AB44)</f>
        <v>0</v>
      </c>
      <c r="AC44" s="99">
        <f>IF(Overrides!AC44&lt;&gt;"",Overrides!AC44,F_Inputs_Formatted!AC44)</f>
        <v>0</v>
      </c>
      <c r="AD44" s="99">
        <f>IF(Overrides!AD44&lt;&gt;"",Overrides!AD44,F_Inputs_Formatted!AD44)</f>
        <v>0.55000000000000004</v>
      </c>
      <c r="AE44" s="99">
        <f>IF(Overrides!AE44&lt;&gt;"",Overrides!AE44,F_Inputs_Formatted!AE44)</f>
        <v>0.59</v>
      </c>
      <c r="AF44" s="99">
        <f>IF(Overrides!AF44&lt;&gt;"",Overrides!AF44,F_Inputs_Formatted!AF44)</f>
        <v>1.39</v>
      </c>
      <c r="AG44" s="99">
        <f>IF(Overrides!AG44&lt;&gt;"",Overrides!AG44,F_Inputs_Formatted!AG44)</f>
        <v>1.39</v>
      </c>
      <c r="AH44" s="99">
        <f>IF(Overrides!AH44&lt;&gt;"",Overrides!AH44,F_Inputs_Formatted!AH44)</f>
        <v>3.73</v>
      </c>
    </row>
    <row r="45" spans="1:34" x14ac:dyDescent="0.45">
      <c r="A45" s="9"/>
      <c r="B45" s="11" t="s">
        <v>100</v>
      </c>
      <c r="C45" s="11" t="str">
        <f>_xlfn.XLOOKUP($B45,FD_Lists!$B$4:$B$25,FD_Lists!C$4:C$25)</f>
        <v>Thames Water</v>
      </c>
      <c r="D45" s="11" t="str">
        <f>_xlfn.XLOOKUP($B45,FD_Lists!$B$4:$B$25,FD_Lists!D$4:D$25)</f>
        <v>England</v>
      </c>
      <c r="E45" s="11" t="str">
        <f>_xlfn.XLOOKUP($B45,FD_Lists!$B$4:$B$25,FD_Lists!E$4:E$25)</f>
        <v>Company</v>
      </c>
      <c r="F45" s="11" t="str">
        <f>_xlfn.XLOOKUP($B45,FD_Lists!$B$4:$B$25,FD_Lists!F$4:F$25)</f>
        <v>WaSC</v>
      </c>
      <c r="G45" s="12" t="s">
        <v>118</v>
      </c>
      <c r="H45" s="13" t="s">
        <v>81</v>
      </c>
      <c r="I45" s="13" t="str">
        <f t="shared" si="0"/>
        <v>TMSOUT3_17_01_PR24</v>
      </c>
      <c r="J45" s="13" t="str">
        <f>VLOOKUP(H45, FD_Lists!$D$78:$I$110, 2, FALSE)</f>
        <v>Enhancement</v>
      </c>
      <c r="K45" s="13" t="str">
        <f>VLOOKUP(H45, FD_Lists!$D$78:$I$110, 3, FALSE)</f>
        <v>Company view (DD)</v>
      </c>
      <c r="L45" s="13" t="s">
        <v>119</v>
      </c>
      <c r="M45" s="14" t="str">
        <f>VLOOKUP($H45, FD_Lists!$D$78:$I$110, 4, FALSE)</f>
        <v>Average spills per overflow - with unmonitored adjustment</v>
      </c>
      <c r="N45" s="14" t="str">
        <f>VLOOKUP($H45, FD_Lists!$D$78:$I$110, 5, FALSE)</f>
        <v>Number</v>
      </c>
      <c r="O45" s="14">
        <f>VLOOKUP($H45, FD_Lists!$D$78:$I$110, 6, FALSE)</f>
        <v>2</v>
      </c>
      <c r="P45" s="99" t="str">
        <f>IF(Overrides!P45&lt;&gt;"",Overrides!P45,F_Inputs_Formatted!P45)</f>
        <v>-</v>
      </c>
      <c r="Q45" s="99" t="str">
        <f>IF(Overrides!Q45&lt;&gt;"",Overrides!Q45,F_Inputs_Formatted!Q45)</f>
        <v>-</v>
      </c>
      <c r="R45" s="99" t="str">
        <f>IF(Overrides!R45&lt;&gt;"",Overrides!R45,F_Inputs_Formatted!R45)</f>
        <v>-</v>
      </c>
      <c r="S45" s="99" t="str">
        <f>IF(Overrides!S45&lt;&gt;"",Overrides!S45,F_Inputs_Formatted!S45)</f>
        <v>-</v>
      </c>
      <c r="T45" s="99" t="str">
        <f>IF(Overrides!T45&lt;&gt;"",Overrides!T45,F_Inputs_Formatted!T45)</f>
        <v>-</v>
      </c>
      <c r="U45" s="99" t="str">
        <f>IF(Overrides!U45&lt;&gt;"",Overrides!U45,F_Inputs_Formatted!U45)</f>
        <v>-</v>
      </c>
      <c r="V45" s="99" t="str">
        <f>IF(Overrides!V45&lt;&gt;"",Overrides!V45,F_Inputs_Formatted!V45)</f>
        <v>-</v>
      </c>
      <c r="W45" s="99" t="str">
        <f>IF(Overrides!W45&lt;&gt;"",Overrides!W45,F_Inputs_Formatted!W45)</f>
        <v>-</v>
      </c>
      <c r="X45" s="99" t="str">
        <f>IF(Overrides!X45&lt;&gt;"",Overrides!X45,F_Inputs_Formatted!X45)</f>
        <v>-</v>
      </c>
      <c r="Y45" s="99" t="str">
        <f>IF(Overrides!Y45&lt;&gt;"",Overrides!Y45,F_Inputs_Formatted!Y45)</f>
        <v>-</v>
      </c>
      <c r="Z45" s="99" t="str">
        <f>IF(Overrides!Z45&lt;&gt;"",Overrides!Z45,F_Inputs_Formatted!Z45)</f>
        <v>-</v>
      </c>
      <c r="AA45" s="99">
        <f>IF(Overrides!AA45&lt;&gt;"",Overrides!AA45,F_Inputs_Formatted!AA45)</f>
        <v>0</v>
      </c>
      <c r="AB45" s="99">
        <f>IF(Overrides!AB45&lt;&gt;"",Overrides!AB45,F_Inputs_Formatted!AB45)</f>
        <v>0</v>
      </c>
      <c r="AC45" s="99">
        <f>IF(Overrides!AC45&lt;&gt;"",Overrides!AC45,F_Inputs_Formatted!AC45)</f>
        <v>1.36</v>
      </c>
      <c r="AD45" s="99">
        <f>IF(Overrides!AD45&lt;&gt;"",Overrides!AD45,F_Inputs_Formatted!AD45)</f>
        <v>2.88</v>
      </c>
      <c r="AE45" s="99">
        <f>IF(Overrides!AE45&lt;&gt;"",Overrides!AE45,F_Inputs_Formatted!AE45)</f>
        <v>5.92</v>
      </c>
      <c r="AF45" s="99">
        <f>IF(Overrides!AF45&lt;&gt;"",Overrides!AF45,F_Inputs_Formatted!AF45)</f>
        <v>7.24</v>
      </c>
      <c r="AG45" s="99">
        <f>IF(Overrides!AG45&lt;&gt;"",Overrides!AG45,F_Inputs_Formatted!AG45)</f>
        <v>7.42</v>
      </c>
      <c r="AH45" s="99">
        <f>IF(Overrides!AH45&lt;&gt;"",Overrides!AH45,F_Inputs_Formatted!AH45)</f>
        <v>10.119999999999999</v>
      </c>
    </row>
    <row r="46" spans="1:34" x14ac:dyDescent="0.45">
      <c r="A46" s="18" t="s">
        <v>120</v>
      </c>
      <c r="B46" s="11" t="s">
        <v>101</v>
      </c>
      <c r="C46" s="11" t="str">
        <f>_xlfn.XLOOKUP($B46,FD_Lists!$B$4:$B$25,FD_Lists!C$4:C$25)</f>
        <v xml:space="preserve">United Utilities </v>
      </c>
      <c r="D46" s="11" t="str">
        <f>_xlfn.XLOOKUP($B46,FD_Lists!$B$4:$B$25,FD_Lists!D$4:D$25)</f>
        <v>England</v>
      </c>
      <c r="E46" s="11" t="str">
        <f>_xlfn.XLOOKUP($B46,FD_Lists!$B$4:$B$25,FD_Lists!E$4:E$25)</f>
        <v>Company</v>
      </c>
      <c r="F46" s="11" t="str">
        <f>_xlfn.XLOOKUP($B46,FD_Lists!$B$4:$B$25,FD_Lists!F$4:F$25)</f>
        <v>WaSC</v>
      </c>
      <c r="G46" s="12" t="s">
        <v>118</v>
      </c>
      <c r="H46" s="13" t="s">
        <v>81</v>
      </c>
      <c r="I46" s="13" t="str">
        <f t="shared" si="0"/>
        <v>NWTOUT3_17_01_PR24</v>
      </c>
      <c r="J46" s="13" t="str">
        <f>VLOOKUP(H46, FD_Lists!$D$78:$I$110, 2, FALSE)</f>
        <v>Enhancement</v>
      </c>
      <c r="K46" s="13" t="str">
        <f>VLOOKUP(H46, FD_Lists!$D$78:$I$110, 3, FALSE)</f>
        <v>Company view (DD)</v>
      </c>
      <c r="L46" s="13" t="s">
        <v>119</v>
      </c>
      <c r="M46" s="14" t="str">
        <f>VLOOKUP($H46, FD_Lists!$D$78:$I$110, 4, FALSE)</f>
        <v>Average spills per overflow - with unmonitored adjustment</v>
      </c>
      <c r="N46" s="14" t="str">
        <f>VLOOKUP($H46, FD_Lists!$D$78:$I$110, 5, FALSE)</f>
        <v>Number</v>
      </c>
      <c r="O46" s="14">
        <f>VLOOKUP($H46, FD_Lists!$D$78:$I$110, 6, FALSE)</f>
        <v>2</v>
      </c>
      <c r="P46" s="99" t="str">
        <f>IF(Overrides!P46&lt;&gt;"",Overrides!P46,F_Inputs_Formatted!P46)</f>
        <v>-</v>
      </c>
      <c r="Q46" s="99" t="str">
        <f>IF(Overrides!Q46&lt;&gt;"",Overrides!Q46,F_Inputs_Formatted!Q46)</f>
        <v>-</v>
      </c>
      <c r="R46" s="99" t="str">
        <f>IF(Overrides!R46&lt;&gt;"",Overrides!R46,F_Inputs_Formatted!R46)</f>
        <v>-</v>
      </c>
      <c r="S46" s="99" t="str">
        <f>IF(Overrides!S46&lt;&gt;"",Overrides!S46,F_Inputs_Formatted!S46)</f>
        <v>-</v>
      </c>
      <c r="T46" s="99" t="str">
        <f>IF(Overrides!T46&lt;&gt;"",Overrides!T46,F_Inputs_Formatted!T46)</f>
        <v>-</v>
      </c>
      <c r="U46" s="99" t="str">
        <f>IF(Overrides!U46&lt;&gt;"",Overrides!U46,F_Inputs_Formatted!U46)</f>
        <v>-</v>
      </c>
      <c r="V46" s="99" t="str">
        <f>IF(Overrides!V46&lt;&gt;"",Overrides!V46,F_Inputs_Formatted!V46)</f>
        <v>-</v>
      </c>
      <c r="W46" s="99" t="str">
        <f>IF(Overrides!W46&lt;&gt;"",Overrides!W46,F_Inputs_Formatted!W46)</f>
        <v>-</v>
      </c>
      <c r="X46" s="99" t="str">
        <f>IF(Overrides!X46&lt;&gt;"",Overrides!X46,F_Inputs_Formatted!X46)</f>
        <v>-</v>
      </c>
      <c r="Y46" s="99" t="str">
        <f>IF(Overrides!Y46&lt;&gt;"",Overrides!Y46,F_Inputs_Formatted!Y46)</f>
        <v>-</v>
      </c>
      <c r="Z46" s="99" t="str">
        <f>IF(Overrides!Z46&lt;&gt;"",Overrides!Z46,F_Inputs_Formatted!Z46)</f>
        <v>-</v>
      </c>
      <c r="AA46" s="99">
        <f>IF(Overrides!AA46&lt;&gt;"",Overrides!AA46,F_Inputs_Formatted!AA46)</f>
        <v>0</v>
      </c>
      <c r="AB46" s="99">
        <f>IF(Overrides!AB46&lt;&gt;"",Overrides!AB46,F_Inputs_Formatted!AB46)</f>
        <v>0</v>
      </c>
      <c r="AC46" s="99">
        <f>IF(Overrides!AC46&lt;&gt;"",Overrides!AC46,F_Inputs_Formatted!AC46)</f>
        <v>0.01</v>
      </c>
      <c r="AD46" s="99">
        <f>IF(Overrides!AD46&lt;&gt;"",Overrides!AD46,F_Inputs_Formatted!AD46)</f>
        <v>0.11</v>
      </c>
      <c r="AE46" s="99">
        <f>IF(Overrides!AE46&lt;&gt;"",Overrides!AE46,F_Inputs_Formatted!AE46)</f>
        <v>0.55000000000000004</v>
      </c>
      <c r="AF46" s="99">
        <f>IF(Overrides!AF46&lt;&gt;"",Overrides!AF46,F_Inputs_Formatted!AF46)</f>
        <v>2</v>
      </c>
      <c r="AG46" s="99">
        <f>IF(Overrides!AG46&lt;&gt;"",Overrides!AG46,F_Inputs_Formatted!AG46)</f>
        <v>5.2</v>
      </c>
      <c r="AH46" s="99">
        <f>IF(Overrides!AH46&lt;&gt;"",Overrides!AH46,F_Inputs_Formatted!AH46)</f>
        <v>9.74</v>
      </c>
    </row>
    <row r="47" spans="1:34" x14ac:dyDescent="0.45">
      <c r="A47" s="9"/>
      <c r="B47" s="11" t="s">
        <v>102</v>
      </c>
      <c r="C47" s="11" t="str">
        <f>_xlfn.XLOOKUP($B47,FD_Lists!$B$4:$B$25,FD_Lists!C$4:C$25)</f>
        <v>Wessex Water</v>
      </c>
      <c r="D47" s="11" t="str">
        <f>_xlfn.XLOOKUP($B47,FD_Lists!$B$4:$B$25,FD_Lists!D$4:D$25)</f>
        <v>England</v>
      </c>
      <c r="E47" s="11" t="str">
        <f>_xlfn.XLOOKUP($B47,FD_Lists!$B$4:$B$25,FD_Lists!E$4:E$25)</f>
        <v>Company</v>
      </c>
      <c r="F47" s="11" t="str">
        <f>_xlfn.XLOOKUP($B47,FD_Lists!$B$4:$B$25,FD_Lists!F$4:F$25)</f>
        <v>WaSC</v>
      </c>
      <c r="G47" s="12" t="s">
        <v>118</v>
      </c>
      <c r="H47" s="13" t="s">
        <v>81</v>
      </c>
      <c r="I47" s="13" t="str">
        <f t="shared" si="0"/>
        <v>WSXOUT3_17_01_PR24</v>
      </c>
      <c r="J47" s="13" t="str">
        <f>VLOOKUP(H47, FD_Lists!$D$78:$I$110, 2, FALSE)</f>
        <v>Enhancement</v>
      </c>
      <c r="K47" s="13" t="str">
        <f>VLOOKUP(H47, FD_Lists!$D$78:$I$110, 3, FALSE)</f>
        <v>Company view (DD)</v>
      </c>
      <c r="L47" s="13" t="s">
        <v>119</v>
      </c>
      <c r="M47" s="14" t="str">
        <f>VLOOKUP($H47, FD_Lists!$D$78:$I$110, 4, FALSE)</f>
        <v>Average spills per overflow - with unmonitored adjustment</v>
      </c>
      <c r="N47" s="14" t="str">
        <f>VLOOKUP($H47, FD_Lists!$D$78:$I$110, 5, FALSE)</f>
        <v>Number</v>
      </c>
      <c r="O47" s="14">
        <f>VLOOKUP($H47, FD_Lists!$D$78:$I$110, 6, FALSE)</f>
        <v>2</v>
      </c>
      <c r="P47" s="99" t="str">
        <f>IF(Overrides!P47&lt;&gt;"",Overrides!P47,F_Inputs_Formatted!P47)</f>
        <v>-</v>
      </c>
      <c r="Q47" s="99" t="str">
        <f>IF(Overrides!Q47&lt;&gt;"",Overrides!Q47,F_Inputs_Formatted!Q47)</f>
        <v>-</v>
      </c>
      <c r="R47" s="99" t="str">
        <f>IF(Overrides!R47&lt;&gt;"",Overrides!R47,F_Inputs_Formatted!R47)</f>
        <v>-</v>
      </c>
      <c r="S47" s="99" t="str">
        <f>IF(Overrides!S47&lt;&gt;"",Overrides!S47,F_Inputs_Formatted!S47)</f>
        <v>-</v>
      </c>
      <c r="T47" s="99" t="str">
        <f>IF(Overrides!T47&lt;&gt;"",Overrides!T47,F_Inputs_Formatted!T47)</f>
        <v>-</v>
      </c>
      <c r="U47" s="99" t="str">
        <f>IF(Overrides!U47&lt;&gt;"",Overrides!U47,F_Inputs_Formatted!U47)</f>
        <v>-</v>
      </c>
      <c r="V47" s="99" t="str">
        <f>IF(Overrides!V47&lt;&gt;"",Overrides!V47,F_Inputs_Formatted!V47)</f>
        <v>-</v>
      </c>
      <c r="W47" s="99" t="str">
        <f>IF(Overrides!W47&lt;&gt;"",Overrides!W47,F_Inputs_Formatted!W47)</f>
        <v>-</v>
      </c>
      <c r="X47" s="99" t="str">
        <f>IF(Overrides!X47&lt;&gt;"",Overrides!X47,F_Inputs_Formatted!X47)</f>
        <v>-</v>
      </c>
      <c r="Y47" s="99" t="str">
        <f>IF(Overrides!Y47&lt;&gt;"",Overrides!Y47,F_Inputs_Formatted!Y47)</f>
        <v>-</v>
      </c>
      <c r="Z47" s="99" t="str">
        <f>IF(Overrides!Z47&lt;&gt;"",Overrides!Z47,F_Inputs_Formatted!Z47)</f>
        <v>-</v>
      </c>
      <c r="AA47" s="99">
        <f>IF(Overrides!AA47&lt;&gt;"",Overrides!AA47,F_Inputs_Formatted!AA47)</f>
        <v>8.66</v>
      </c>
      <c r="AB47" s="99">
        <f>IF(Overrides!AB47&lt;&gt;"",Overrides!AB47,F_Inputs_Formatted!AB47)</f>
        <v>0</v>
      </c>
      <c r="AC47" s="99">
        <f>IF(Overrides!AC47&lt;&gt;"",Overrides!AC47,F_Inputs_Formatted!AC47)</f>
        <v>0</v>
      </c>
      <c r="AD47" s="99">
        <f>IF(Overrides!AD47&lt;&gt;"",Overrides!AD47,F_Inputs_Formatted!AD47)</f>
        <v>0</v>
      </c>
      <c r="AE47" s="99">
        <f>IF(Overrides!AE47&lt;&gt;"",Overrides!AE47,F_Inputs_Formatted!AE47)</f>
        <v>0</v>
      </c>
      <c r="AF47" s="99">
        <f>IF(Overrides!AF47&lt;&gt;"",Overrides!AF47,F_Inputs_Formatted!AF47)</f>
        <v>0.73</v>
      </c>
      <c r="AG47" s="99">
        <f>IF(Overrides!AG47&lt;&gt;"",Overrides!AG47,F_Inputs_Formatted!AG47)</f>
        <v>1.49</v>
      </c>
      <c r="AH47" s="99">
        <f>IF(Overrides!AH47&lt;&gt;"",Overrides!AH47,F_Inputs_Formatted!AH47)</f>
        <v>2.65</v>
      </c>
    </row>
    <row r="48" spans="1:34" x14ac:dyDescent="0.45">
      <c r="A48" s="9"/>
      <c r="B48" s="11" t="s">
        <v>103</v>
      </c>
      <c r="C48" s="11" t="str">
        <f>_xlfn.XLOOKUP($B48,FD_Lists!$B$4:$B$25,FD_Lists!C$4:C$25)</f>
        <v>Yorkshire Water</v>
      </c>
      <c r="D48" s="11" t="str">
        <f>_xlfn.XLOOKUP($B48,FD_Lists!$B$4:$B$25,FD_Lists!D$4:D$25)</f>
        <v>England</v>
      </c>
      <c r="E48" s="11" t="str">
        <f>_xlfn.XLOOKUP($B48,FD_Lists!$B$4:$B$25,FD_Lists!E$4:E$25)</f>
        <v>Company</v>
      </c>
      <c r="F48" s="11" t="str">
        <f>_xlfn.XLOOKUP($B48,FD_Lists!$B$4:$B$25,FD_Lists!F$4:F$25)</f>
        <v>WaSC</v>
      </c>
      <c r="G48" s="12" t="s">
        <v>118</v>
      </c>
      <c r="H48" s="13" t="s">
        <v>81</v>
      </c>
      <c r="I48" s="13" t="str">
        <f t="shared" si="0"/>
        <v>YKYOUT3_17_01_PR24</v>
      </c>
      <c r="J48" s="13" t="str">
        <f>VLOOKUP(H48, FD_Lists!$D$78:$I$110, 2, FALSE)</f>
        <v>Enhancement</v>
      </c>
      <c r="K48" s="13" t="str">
        <f>VLOOKUP(H48, FD_Lists!$D$78:$I$110, 3, FALSE)</f>
        <v>Company view (DD)</v>
      </c>
      <c r="L48" s="13" t="s">
        <v>119</v>
      </c>
      <c r="M48" s="14" t="str">
        <f>VLOOKUP($H48, FD_Lists!$D$78:$I$110, 4, FALSE)</f>
        <v>Average spills per overflow - with unmonitored adjustment</v>
      </c>
      <c r="N48" s="14" t="str">
        <f>VLOOKUP($H48, FD_Lists!$D$78:$I$110, 5, FALSE)</f>
        <v>Number</v>
      </c>
      <c r="O48" s="14">
        <f>VLOOKUP($H48, FD_Lists!$D$78:$I$110, 6, FALSE)</f>
        <v>2</v>
      </c>
      <c r="P48" s="99" t="str">
        <f>IF(Overrides!P48&lt;&gt;"",Overrides!P48,F_Inputs_Formatted!P48)</f>
        <v>-</v>
      </c>
      <c r="Q48" s="99" t="str">
        <f>IF(Overrides!Q48&lt;&gt;"",Overrides!Q48,F_Inputs_Formatted!Q48)</f>
        <v>-</v>
      </c>
      <c r="R48" s="99" t="str">
        <f>IF(Overrides!R48&lt;&gt;"",Overrides!R48,F_Inputs_Formatted!R48)</f>
        <v>-</v>
      </c>
      <c r="S48" s="99" t="str">
        <f>IF(Overrides!S48&lt;&gt;"",Overrides!S48,F_Inputs_Formatted!S48)</f>
        <v>-</v>
      </c>
      <c r="T48" s="99" t="str">
        <f>IF(Overrides!T48&lt;&gt;"",Overrides!T48,F_Inputs_Formatted!T48)</f>
        <v>-</v>
      </c>
      <c r="U48" s="99" t="str">
        <f>IF(Overrides!U48&lt;&gt;"",Overrides!U48,F_Inputs_Formatted!U48)</f>
        <v>-</v>
      </c>
      <c r="V48" s="99" t="str">
        <f>IF(Overrides!V48&lt;&gt;"",Overrides!V48,F_Inputs_Formatted!V48)</f>
        <v>-</v>
      </c>
      <c r="W48" s="99" t="str">
        <f>IF(Overrides!W48&lt;&gt;"",Overrides!W48,F_Inputs_Formatted!W48)</f>
        <v>-</v>
      </c>
      <c r="X48" s="99" t="str">
        <f>IF(Overrides!X48&lt;&gt;"",Overrides!X48,F_Inputs_Formatted!X48)</f>
        <v>-</v>
      </c>
      <c r="Y48" s="99" t="str">
        <f>IF(Overrides!Y48&lt;&gt;"",Overrides!Y48,F_Inputs_Formatted!Y48)</f>
        <v>-</v>
      </c>
      <c r="Z48" s="99" t="str">
        <f>IF(Overrides!Z48&lt;&gt;"",Overrides!Z48,F_Inputs_Formatted!Z48)</f>
        <v>-</v>
      </c>
      <c r="AA48" s="99">
        <f>IF(Overrides!AA48&lt;&gt;"",Overrides!AA48,F_Inputs_Formatted!AA48)</f>
        <v>-37.97</v>
      </c>
      <c r="AB48" s="99">
        <f>IF(Overrides!AB48&lt;&gt;"",Overrides!AB48,F_Inputs_Formatted!AB48)</f>
        <v>-3.58</v>
      </c>
      <c r="AC48" s="99">
        <f>IF(Overrides!AC48&lt;&gt;"",Overrides!AC48,F_Inputs_Formatted!AC48)</f>
        <v>0.29722286082957083</v>
      </c>
      <c r="AD48" s="99">
        <f>IF(Overrides!AD48&lt;&gt;"",Overrides!AD48,F_Inputs_Formatted!AD48)</f>
        <v>2.5933089913281648</v>
      </c>
      <c r="AE48" s="99">
        <f>IF(Overrides!AE48&lt;&gt;"",Overrides!AE48,F_Inputs_Formatted!AE48)</f>
        <v>3.5912962117754468</v>
      </c>
      <c r="AF48" s="99">
        <f>IF(Overrides!AF48&lt;&gt;"",Overrides!AF48,F_Inputs_Formatted!AF48)</f>
        <v>4.0553354632587819</v>
      </c>
      <c r="AG48" s="99">
        <f>IF(Overrides!AG48&lt;&gt;"",Overrides!AG48,F_Inputs_Formatted!AG48)</f>
        <v>5.5120721131903316</v>
      </c>
      <c r="AH48" s="99">
        <f>IF(Overrides!AH48&lt;&gt;"",Overrides!AH48,F_Inputs_Formatted!AH48)</f>
        <v>10.040953902327701</v>
      </c>
    </row>
    <row r="49" spans="1:34" x14ac:dyDescent="0.45">
      <c r="A49" s="9"/>
      <c r="B49" s="11" t="s">
        <v>121</v>
      </c>
      <c r="C49" s="11" t="str">
        <f>_xlfn.XLOOKUP($B49,FD_Lists!$B$4:$B$25,FD_Lists!C$4:C$25)</f>
        <v>Affinity Water</v>
      </c>
      <c r="D49" s="11" t="str">
        <f>_xlfn.XLOOKUP($B49,FD_Lists!$B$4:$B$25,FD_Lists!D$4:D$25)</f>
        <v>England</v>
      </c>
      <c r="E49" s="11" t="str">
        <f>_xlfn.XLOOKUP($B49,FD_Lists!$B$4:$B$25,FD_Lists!E$4:E$25)</f>
        <v>Company</v>
      </c>
      <c r="F49" s="11" t="str">
        <f>_xlfn.XLOOKUP($B49,FD_Lists!$B$4:$B$25,FD_Lists!F$4:F$25)</f>
        <v>WoC</v>
      </c>
      <c r="G49" s="12" t="s">
        <v>118</v>
      </c>
      <c r="H49" s="13" t="s">
        <v>81</v>
      </c>
      <c r="I49" s="13" t="str">
        <f t="shared" si="0"/>
        <v>AFWOUT3_17_01_PR24</v>
      </c>
      <c r="J49" s="13" t="str">
        <f>VLOOKUP(H49, FD_Lists!$D$78:$I$110, 2, FALSE)</f>
        <v>Enhancement</v>
      </c>
      <c r="K49" s="13" t="str">
        <f>VLOOKUP(H49, FD_Lists!$D$78:$I$110, 3, FALSE)</f>
        <v>Company view (DD)</v>
      </c>
      <c r="L49" s="13" t="s">
        <v>119</v>
      </c>
      <c r="M49" s="14" t="str">
        <f>VLOOKUP($H49, FD_Lists!$D$78:$I$110, 4, FALSE)</f>
        <v>Average spills per overflow - with unmonitored adjustment</v>
      </c>
      <c r="N49" s="14" t="str">
        <f>VLOOKUP($H49, FD_Lists!$D$78:$I$110, 5, FALSE)</f>
        <v>Number</v>
      </c>
      <c r="O49" s="14">
        <f>VLOOKUP($H49, FD_Lists!$D$78:$I$110, 6, FALSE)</f>
        <v>2</v>
      </c>
      <c r="P49" s="99" t="str">
        <f>IF(Overrides!P49&lt;&gt;"",Overrides!P49,F_Inputs_Formatted!P49)</f>
        <v>-</v>
      </c>
      <c r="Q49" s="99" t="str">
        <f>IF(Overrides!Q49&lt;&gt;"",Overrides!Q49,F_Inputs_Formatted!Q49)</f>
        <v>-</v>
      </c>
      <c r="R49" s="99" t="str">
        <f>IF(Overrides!R49&lt;&gt;"",Overrides!R49,F_Inputs_Formatted!R49)</f>
        <v>-</v>
      </c>
      <c r="S49" s="99" t="str">
        <f>IF(Overrides!S49&lt;&gt;"",Overrides!S49,F_Inputs_Formatted!S49)</f>
        <v>-</v>
      </c>
      <c r="T49" s="99" t="str">
        <f>IF(Overrides!T49&lt;&gt;"",Overrides!T49,F_Inputs_Formatted!T49)</f>
        <v>-</v>
      </c>
      <c r="U49" s="99" t="str">
        <f>IF(Overrides!U49&lt;&gt;"",Overrides!U49,F_Inputs_Formatted!U49)</f>
        <v>-</v>
      </c>
      <c r="V49" s="99" t="str">
        <f>IF(Overrides!V49&lt;&gt;"",Overrides!V49,F_Inputs_Formatted!V49)</f>
        <v>-</v>
      </c>
      <c r="W49" s="99" t="str">
        <f>IF(Overrides!W49&lt;&gt;"",Overrides!W49,F_Inputs_Formatted!W49)</f>
        <v>-</v>
      </c>
      <c r="X49" s="99" t="str">
        <f>IF(Overrides!X49&lt;&gt;"",Overrides!X49,F_Inputs_Formatted!X49)</f>
        <v>-</v>
      </c>
      <c r="Y49" s="99" t="str">
        <f>IF(Overrides!Y49&lt;&gt;"",Overrides!Y49,F_Inputs_Formatted!Y49)</f>
        <v>-</v>
      </c>
      <c r="Z49" s="99" t="str">
        <f>IF(Overrides!Z49&lt;&gt;"",Overrides!Z49,F_Inputs_Formatted!Z49)</f>
        <v>-</v>
      </c>
      <c r="AA49" s="99" t="str">
        <f>IF(Overrides!AA49&lt;&gt;"",Overrides!AA49,F_Inputs_Formatted!AA49)</f>
        <v>-</v>
      </c>
      <c r="AB49" s="99" t="str">
        <f>IF(Overrides!AB49&lt;&gt;"",Overrides!AB49,F_Inputs_Formatted!AB49)</f>
        <v>-</v>
      </c>
      <c r="AC49" s="99" t="str">
        <f>IF(Overrides!AC49&lt;&gt;"",Overrides!AC49,F_Inputs_Formatted!AC49)</f>
        <v>-</v>
      </c>
      <c r="AD49" s="99" t="str">
        <f>IF(Overrides!AD49&lt;&gt;"",Overrides!AD49,F_Inputs_Formatted!AD49)</f>
        <v>-</v>
      </c>
      <c r="AE49" s="99" t="str">
        <f>IF(Overrides!AE49&lt;&gt;"",Overrides!AE49,F_Inputs_Formatted!AE49)</f>
        <v>-</v>
      </c>
      <c r="AF49" s="99" t="str">
        <f>IF(Overrides!AF49&lt;&gt;"",Overrides!AF49,F_Inputs_Formatted!AF49)</f>
        <v>-</v>
      </c>
      <c r="AG49" s="99" t="str">
        <f>IF(Overrides!AG49&lt;&gt;"",Overrides!AG49,F_Inputs_Formatted!AG49)</f>
        <v>-</v>
      </c>
      <c r="AH49" s="99" t="str">
        <f>IF(Overrides!AH49&lt;&gt;"",Overrides!AH49,F_Inputs_Formatted!AH49)</f>
        <v>-</v>
      </c>
    </row>
    <row r="50" spans="1:34" x14ac:dyDescent="0.45">
      <c r="B50" s="11" t="s">
        <v>122</v>
      </c>
      <c r="C50" s="11" t="str">
        <f>_xlfn.XLOOKUP($B50,FD_Lists!$B$4:$B$25,FD_Lists!C$4:C$25)</f>
        <v>Portsmouth Water</v>
      </c>
      <c r="D50" s="11" t="str">
        <f>_xlfn.XLOOKUP($B50,FD_Lists!$B$4:$B$25,FD_Lists!D$4:D$25)</f>
        <v>England</v>
      </c>
      <c r="E50" s="11" t="str">
        <f>_xlfn.XLOOKUP($B50,FD_Lists!$B$4:$B$25,FD_Lists!E$4:E$25)</f>
        <v>Company</v>
      </c>
      <c r="F50" s="11" t="str">
        <f>_xlfn.XLOOKUP($B50,FD_Lists!$B$4:$B$25,FD_Lists!F$4:F$25)</f>
        <v>WoC</v>
      </c>
      <c r="G50" s="12" t="s">
        <v>118</v>
      </c>
      <c r="H50" s="13" t="s">
        <v>81</v>
      </c>
      <c r="I50" s="13" t="str">
        <f t="shared" si="0"/>
        <v>PRTOUT3_17_01_PR24</v>
      </c>
      <c r="J50" s="13" t="str">
        <f>VLOOKUP(H50, FD_Lists!$D$78:$I$110, 2, FALSE)</f>
        <v>Enhancement</v>
      </c>
      <c r="K50" s="13" t="str">
        <f>VLOOKUP(H50, FD_Lists!$D$78:$I$110, 3, FALSE)</f>
        <v>Company view (DD)</v>
      </c>
      <c r="L50" s="13" t="s">
        <v>119</v>
      </c>
      <c r="M50" s="14" t="str">
        <f>VLOOKUP($H50, FD_Lists!$D$78:$I$110, 4, FALSE)</f>
        <v>Average spills per overflow - with unmonitored adjustment</v>
      </c>
      <c r="N50" s="14" t="str">
        <f>VLOOKUP($H50, FD_Lists!$D$78:$I$110, 5, FALSE)</f>
        <v>Number</v>
      </c>
      <c r="O50" s="14">
        <f>VLOOKUP($H50, FD_Lists!$D$78:$I$110, 6, FALSE)</f>
        <v>2</v>
      </c>
      <c r="P50" s="99" t="str">
        <f>IF(Overrides!P50&lt;&gt;"",Overrides!P50,F_Inputs_Formatted!P50)</f>
        <v>-</v>
      </c>
      <c r="Q50" s="99" t="str">
        <f>IF(Overrides!Q50&lt;&gt;"",Overrides!Q50,F_Inputs_Formatted!Q50)</f>
        <v>-</v>
      </c>
      <c r="R50" s="99" t="str">
        <f>IF(Overrides!R50&lt;&gt;"",Overrides!R50,F_Inputs_Formatted!R50)</f>
        <v>-</v>
      </c>
      <c r="S50" s="99" t="str">
        <f>IF(Overrides!S50&lt;&gt;"",Overrides!S50,F_Inputs_Formatted!S50)</f>
        <v>-</v>
      </c>
      <c r="T50" s="99" t="str">
        <f>IF(Overrides!T50&lt;&gt;"",Overrides!T50,F_Inputs_Formatted!T50)</f>
        <v>-</v>
      </c>
      <c r="U50" s="99" t="str">
        <f>IF(Overrides!U50&lt;&gt;"",Overrides!U50,F_Inputs_Formatted!U50)</f>
        <v>-</v>
      </c>
      <c r="V50" s="99" t="str">
        <f>IF(Overrides!V50&lt;&gt;"",Overrides!V50,F_Inputs_Formatted!V50)</f>
        <v>-</v>
      </c>
      <c r="W50" s="99" t="str">
        <f>IF(Overrides!W50&lt;&gt;"",Overrides!W50,F_Inputs_Formatted!W50)</f>
        <v>-</v>
      </c>
      <c r="X50" s="99" t="str">
        <f>IF(Overrides!X50&lt;&gt;"",Overrides!X50,F_Inputs_Formatted!X50)</f>
        <v>-</v>
      </c>
      <c r="Y50" s="99" t="str">
        <f>IF(Overrides!Y50&lt;&gt;"",Overrides!Y50,F_Inputs_Formatted!Y50)</f>
        <v>-</v>
      </c>
      <c r="Z50" s="99" t="str">
        <f>IF(Overrides!Z50&lt;&gt;"",Overrides!Z50,F_Inputs_Formatted!Z50)</f>
        <v>-</v>
      </c>
      <c r="AA50" s="99" t="str">
        <f>IF(Overrides!AA50&lt;&gt;"",Overrides!AA50,F_Inputs_Formatted!AA50)</f>
        <v>-</v>
      </c>
      <c r="AB50" s="99" t="str">
        <f>IF(Overrides!AB50&lt;&gt;"",Overrides!AB50,F_Inputs_Formatted!AB50)</f>
        <v>-</v>
      </c>
      <c r="AC50" s="99" t="str">
        <f>IF(Overrides!AC50&lt;&gt;"",Overrides!AC50,F_Inputs_Formatted!AC50)</f>
        <v>-</v>
      </c>
      <c r="AD50" s="99" t="str">
        <f>IF(Overrides!AD50&lt;&gt;"",Overrides!AD50,F_Inputs_Formatted!AD50)</f>
        <v>-</v>
      </c>
      <c r="AE50" s="99" t="str">
        <f>IF(Overrides!AE50&lt;&gt;"",Overrides!AE50,F_Inputs_Formatted!AE50)</f>
        <v>-</v>
      </c>
      <c r="AF50" s="99" t="str">
        <f>IF(Overrides!AF50&lt;&gt;"",Overrides!AF50,F_Inputs_Formatted!AF50)</f>
        <v>-</v>
      </c>
      <c r="AG50" s="99" t="str">
        <f>IF(Overrides!AG50&lt;&gt;"",Overrides!AG50,F_Inputs_Formatted!AG50)</f>
        <v>-</v>
      </c>
      <c r="AH50" s="99" t="str">
        <f>IF(Overrides!AH50&lt;&gt;"",Overrides!AH50,F_Inputs_Formatted!AH50)</f>
        <v>-</v>
      </c>
    </row>
    <row r="51" spans="1:34" x14ac:dyDescent="0.45">
      <c r="A51" s="9"/>
      <c r="B51" s="11" t="s">
        <v>123</v>
      </c>
      <c r="C51" s="11" t="str">
        <f>_xlfn.XLOOKUP($B51,FD_Lists!$B$4:$B$25,FD_Lists!C$4:C$25)</f>
        <v>South East Water</v>
      </c>
      <c r="D51" s="11" t="str">
        <f>_xlfn.XLOOKUP($B51,FD_Lists!$B$4:$B$25,FD_Lists!D$4:D$25)</f>
        <v>England</v>
      </c>
      <c r="E51" s="11" t="str">
        <f>_xlfn.XLOOKUP($B51,FD_Lists!$B$4:$B$25,FD_Lists!E$4:E$25)</f>
        <v>Company</v>
      </c>
      <c r="F51" s="11" t="str">
        <f>_xlfn.XLOOKUP($B51,FD_Lists!$B$4:$B$25,FD_Lists!F$4:F$25)</f>
        <v>WoC</v>
      </c>
      <c r="G51" s="12" t="s">
        <v>118</v>
      </c>
      <c r="H51" s="13" t="s">
        <v>81</v>
      </c>
      <c r="I51" s="13" t="str">
        <f t="shared" si="0"/>
        <v>SEWOUT3_17_01_PR24</v>
      </c>
      <c r="J51" s="13" t="str">
        <f>VLOOKUP(H51, FD_Lists!$D$78:$I$110, 2, FALSE)</f>
        <v>Enhancement</v>
      </c>
      <c r="K51" s="13" t="str">
        <f>VLOOKUP(H51, FD_Lists!$D$78:$I$110, 3, FALSE)</f>
        <v>Company view (DD)</v>
      </c>
      <c r="L51" s="13" t="s">
        <v>119</v>
      </c>
      <c r="M51" s="14" t="str">
        <f>VLOOKUP($H51, FD_Lists!$D$78:$I$110, 4, FALSE)</f>
        <v>Average spills per overflow - with unmonitored adjustment</v>
      </c>
      <c r="N51" s="14" t="str">
        <f>VLOOKUP($H51, FD_Lists!$D$78:$I$110, 5, FALSE)</f>
        <v>Number</v>
      </c>
      <c r="O51" s="14">
        <f>VLOOKUP($H51, FD_Lists!$D$78:$I$110, 6, FALSE)</f>
        <v>2</v>
      </c>
      <c r="P51" s="99" t="str">
        <f>IF(Overrides!P51&lt;&gt;"",Overrides!P51,F_Inputs_Formatted!P51)</f>
        <v>-</v>
      </c>
      <c r="Q51" s="99" t="str">
        <f>IF(Overrides!Q51&lt;&gt;"",Overrides!Q51,F_Inputs_Formatted!Q51)</f>
        <v>-</v>
      </c>
      <c r="R51" s="99" t="str">
        <f>IF(Overrides!R51&lt;&gt;"",Overrides!R51,F_Inputs_Formatted!R51)</f>
        <v>-</v>
      </c>
      <c r="S51" s="99" t="str">
        <f>IF(Overrides!S51&lt;&gt;"",Overrides!S51,F_Inputs_Formatted!S51)</f>
        <v>-</v>
      </c>
      <c r="T51" s="99" t="str">
        <f>IF(Overrides!T51&lt;&gt;"",Overrides!T51,F_Inputs_Formatted!T51)</f>
        <v>-</v>
      </c>
      <c r="U51" s="99" t="str">
        <f>IF(Overrides!U51&lt;&gt;"",Overrides!U51,F_Inputs_Formatted!U51)</f>
        <v>-</v>
      </c>
      <c r="V51" s="99" t="str">
        <f>IF(Overrides!V51&lt;&gt;"",Overrides!V51,F_Inputs_Formatted!V51)</f>
        <v>-</v>
      </c>
      <c r="W51" s="99" t="str">
        <f>IF(Overrides!W51&lt;&gt;"",Overrides!W51,F_Inputs_Formatted!W51)</f>
        <v>-</v>
      </c>
      <c r="X51" s="99" t="str">
        <f>IF(Overrides!X51&lt;&gt;"",Overrides!X51,F_Inputs_Formatted!X51)</f>
        <v>-</v>
      </c>
      <c r="Y51" s="99" t="str">
        <f>IF(Overrides!Y51&lt;&gt;"",Overrides!Y51,F_Inputs_Formatted!Y51)</f>
        <v>-</v>
      </c>
      <c r="Z51" s="99" t="str">
        <f>IF(Overrides!Z51&lt;&gt;"",Overrides!Z51,F_Inputs_Formatted!Z51)</f>
        <v>-</v>
      </c>
      <c r="AA51" s="99" t="str">
        <f>IF(Overrides!AA51&lt;&gt;"",Overrides!AA51,F_Inputs_Formatted!AA51)</f>
        <v>-</v>
      </c>
      <c r="AB51" s="99" t="str">
        <f>IF(Overrides!AB51&lt;&gt;"",Overrides!AB51,F_Inputs_Formatted!AB51)</f>
        <v>-</v>
      </c>
      <c r="AC51" s="99" t="str">
        <f>IF(Overrides!AC51&lt;&gt;"",Overrides!AC51,F_Inputs_Formatted!AC51)</f>
        <v>-</v>
      </c>
      <c r="AD51" s="99" t="str">
        <f>IF(Overrides!AD51&lt;&gt;"",Overrides!AD51,F_Inputs_Formatted!AD51)</f>
        <v>-</v>
      </c>
      <c r="AE51" s="99" t="str">
        <f>IF(Overrides!AE51&lt;&gt;"",Overrides!AE51,F_Inputs_Formatted!AE51)</f>
        <v>-</v>
      </c>
      <c r="AF51" s="99" t="str">
        <f>IF(Overrides!AF51&lt;&gt;"",Overrides!AF51,F_Inputs_Formatted!AF51)</f>
        <v>-</v>
      </c>
      <c r="AG51" s="99" t="str">
        <f>IF(Overrides!AG51&lt;&gt;"",Overrides!AG51,F_Inputs_Formatted!AG51)</f>
        <v>-</v>
      </c>
      <c r="AH51" s="99" t="str">
        <f>IF(Overrides!AH51&lt;&gt;"",Overrides!AH51,F_Inputs_Formatted!AH51)</f>
        <v>-</v>
      </c>
    </row>
    <row r="52" spans="1:34" x14ac:dyDescent="0.45">
      <c r="A52" s="9"/>
      <c r="B52" s="11" t="s">
        <v>124</v>
      </c>
      <c r="C52" s="11" t="str">
        <f>_xlfn.XLOOKUP($B52,FD_Lists!$B$4:$B$25,FD_Lists!C$4:C$25)</f>
        <v>South Staffordshire Water</v>
      </c>
      <c r="D52" s="11" t="str">
        <f>_xlfn.XLOOKUP($B52,FD_Lists!$B$4:$B$25,FD_Lists!D$4:D$25)</f>
        <v>England</v>
      </c>
      <c r="E52" s="11" t="str">
        <f>_xlfn.XLOOKUP($B52,FD_Lists!$B$4:$B$25,FD_Lists!E$4:E$25)</f>
        <v>Company</v>
      </c>
      <c r="F52" s="11" t="str">
        <f>_xlfn.XLOOKUP($B52,FD_Lists!$B$4:$B$25,FD_Lists!F$4:F$25)</f>
        <v>WoC</v>
      </c>
      <c r="G52" s="12" t="s">
        <v>118</v>
      </c>
      <c r="H52" s="13" t="s">
        <v>81</v>
      </c>
      <c r="I52" s="13" t="str">
        <f t="shared" si="0"/>
        <v>SSCOUT3_17_01_PR24</v>
      </c>
      <c r="J52" s="13" t="str">
        <f>VLOOKUP(H52, FD_Lists!$D$78:$I$110, 2, FALSE)</f>
        <v>Enhancement</v>
      </c>
      <c r="K52" s="13" t="str">
        <f>VLOOKUP(H52, FD_Lists!$D$78:$I$110, 3, FALSE)</f>
        <v>Company view (DD)</v>
      </c>
      <c r="L52" s="13" t="s">
        <v>119</v>
      </c>
      <c r="M52" s="14" t="str">
        <f>VLOOKUP($H52, FD_Lists!$D$78:$I$110, 4, FALSE)</f>
        <v>Average spills per overflow - with unmonitored adjustment</v>
      </c>
      <c r="N52" s="14" t="str">
        <f>VLOOKUP($H52, FD_Lists!$D$78:$I$110, 5, FALSE)</f>
        <v>Number</v>
      </c>
      <c r="O52" s="14">
        <f>VLOOKUP($H52, FD_Lists!$D$78:$I$110, 6, FALSE)</f>
        <v>2</v>
      </c>
      <c r="P52" s="99" t="str">
        <f>IF(Overrides!P52&lt;&gt;"",Overrides!P52,F_Inputs_Formatted!P52)</f>
        <v>-</v>
      </c>
      <c r="Q52" s="99" t="str">
        <f>IF(Overrides!Q52&lt;&gt;"",Overrides!Q52,F_Inputs_Formatted!Q52)</f>
        <v>-</v>
      </c>
      <c r="R52" s="99" t="str">
        <f>IF(Overrides!R52&lt;&gt;"",Overrides!R52,F_Inputs_Formatted!R52)</f>
        <v>-</v>
      </c>
      <c r="S52" s="99" t="str">
        <f>IF(Overrides!S52&lt;&gt;"",Overrides!S52,F_Inputs_Formatted!S52)</f>
        <v>-</v>
      </c>
      <c r="T52" s="99" t="str">
        <f>IF(Overrides!T52&lt;&gt;"",Overrides!T52,F_Inputs_Formatted!T52)</f>
        <v>-</v>
      </c>
      <c r="U52" s="99" t="str">
        <f>IF(Overrides!U52&lt;&gt;"",Overrides!U52,F_Inputs_Formatted!U52)</f>
        <v>-</v>
      </c>
      <c r="V52" s="99" t="str">
        <f>IF(Overrides!V52&lt;&gt;"",Overrides!V52,F_Inputs_Formatted!V52)</f>
        <v>-</v>
      </c>
      <c r="W52" s="99" t="str">
        <f>IF(Overrides!W52&lt;&gt;"",Overrides!W52,F_Inputs_Formatted!W52)</f>
        <v>-</v>
      </c>
      <c r="X52" s="99" t="str">
        <f>IF(Overrides!X52&lt;&gt;"",Overrides!X52,F_Inputs_Formatted!X52)</f>
        <v>-</v>
      </c>
      <c r="Y52" s="99" t="str">
        <f>IF(Overrides!Y52&lt;&gt;"",Overrides!Y52,F_Inputs_Formatted!Y52)</f>
        <v>-</v>
      </c>
      <c r="Z52" s="99" t="str">
        <f>IF(Overrides!Z52&lt;&gt;"",Overrides!Z52,F_Inputs_Formatted!Z52)</f>
        <v>-</v>
      </c>
      <c r="AA52" s="99" t="str">
        <f>IF(Overrides!AA52&lt;&gt;"",Overrides!AA52,F_Inputs_Formatted!AA52)</f>
        <v>-</v>
      </c>
      <c r="AB52" s="99" t="str">
        <f>IF(Overrides!AB52&lt;&gt;"",Overrides!AB52,F_Inputs_Formatted!AB52)</f>
        <v>-</v>
      </c>
      <c r="AC52" s="99" t="str">
        <f>IF(Overrides!AC52&lt;&gt;"",Overrides!AC52,F_Inputs_Formatted!AC52)</f>
        <v>-</v>
      </c>
      <c r="AD52" s="99" t="str">
        <f>IF(Overrides!AD52&lt;&gt;"",Overrides!AD52,F_Inputs_Formatted!AD52)</f>
        <v>-</v>
      </c>
      <c r="AE52" s="99" t="str">
        <f>IF(Overrides!AE52&lt;&gt;"",Overrides!AE52,F_Inputs_Formatted!AE52)</f>
        <v>-</v>
      </c>
      <c r="AF52" s="99" t="str">
        <f>IF(Overrides!AF52&lt;&gt;"",Overrides!AF52,F_Inputs_Formatted!AF52)</f>
        <v>-</v>
      </c>
      <c r="AG52" s="99" t="str">
        <f>IF(Overrides!AG52&lt;&gt;"",Overrides!AG52,F_Inputs_Formatted!AG52)</f>
        <v>-</v>
      </c>
      <c r="AH52" s="99" t="str">
        <f>IF(Overrides!AH52&lt;&gt;"",Overrides!AH52,F_Inputs_Formatted!AH52)</f>
        <v>-</v>
      </c>
    </row>
    <row r="53" spans="1:34" x14ac:dyDescent="0.45">
      <c r="A53" s="9"/>
      <c r="B53" s="11" t="s">
        <v>125</v>
      </c>
      <c r="C53" s="11" t="str">
        <f>_xlfn.XLOOKUP($B53,FD_Lists!$B$4:$B$25,FD_Lists!C$4:C$25)</f>
        <v>SES Water</v>
      </c>
      <c r="D53" s="11" t="str">
        <f>_xlfn.XLOOKUP($B53,FD_Lists!$B$4:$B$25,FD_Lists!D$4:D$25)</f>
        <v>England</v>
      </c>
      <c r="E53" s="11" t="str">
        <f>_xlfn.XLOOKUP($B53,FD_Lists!$B$4:$B$25,FD_Lists!E$4:E$25)</f>
        <v>Company</v>
      </c>
      <c r="F53" s="11" t="str">
        <f>_xlfn.XLOOKUP($B53,FD_Lists!$B$4:$B$25,FD_Lists!F$4:F$25)</f>
        <v>WoC</v>
      </c>
      <c r="G53" s="12" t="s">
        <v>118</v>
      </c>
      <c r="H53" s="13" t="s">
        <v>81</v>
      </c>
      <c r="I53" s="13" t="str">
        <f t="shared" si="0"/>
        <v>SESOUT3_17_01_PR24</v>
      </c>
      <c r="J53" s="13" t="str">
        <f>VLOOKUP(H53, FD_Lists!$D$78:$I$110, 2, FALSE)</f>
        <v>Enhancement</v>
      </c>
      <c r="K53" s="13" t="str">
        <f>VLOOKUP(H53, FD_Lists!$D$78:$I$110, 3, FALSE)</f>
        <v>Company view (DD)</v>
      </c>
      <c r="L53" s="13" t="s">
        <v>119</v>
      </c>
      <c r="M53" s="14" t="str">
        <f>VLOOKUP($H53, FD_Lists!$D$78:$I$110, 4, FALSE)</f>
        <v>Average spills per overflow - with unmonitored adjustment</v>
      </c>
      <c r="N53" s="14" t="str">
        <f>VLOOKUP($H53, FD_Lists!$D$78:$I$110, 5, FALSE)</f>
        <v>Number</v>
      </c>
      <c r="O53" s="14">
        <f>VLOOKUP($H53, FD_Lists!$D$78:$I$110, 6, FALSE)</f>
        <v>2</v>
      </c>
      <c r="P53" s="99" t="str">
        <f>IF(Overrides!P53&lt;&gt;"",Overrides!P53,F_Inputs_Formatted!P53)</f>
        <v>-</v>
      </c>
      <c r="Q53" s="99" t="str">
        <f>IF(Overrides!Q53&lt;&gt;"",Overrides!Q53,F_Inputs_Formatted!Q53)</f>
        <v>-</v>
      </c>
      <c r="R53" s="99" t="str">
        <f>IF(Overrides!R53&lt;&gt;"",Overrides!R53,F_Inputs_Formatted!R53)</f>
        <v>-</v>
      </c>
      <c r="S53" s="99" t="str">
        <f>IF(Overrides!S53&lt;&gt;"",Overrides!S53,F_Inputs_Formatted!S53)</f>
        <v>-</v>
      </c>
      <c r="T53" s="99" t="str">
        <f>IF(Overrides!T53&lt;&gt;"",Overrides!T53,F_Inputs_Formatted!T53)</f>
        <v>-</v>
      </c>
      <c r="U53" s="99" t="str">
        <f>IF(Overrides!U53&lt;&gt;"",Overrides!U53,F_Inputs_Formatted!U53)</f>
        <v>-</v>
      </c>
      <c r="V53" s="99" t="str">
        <f>IF(Overrides!V53&lt;&gt;"",Overrides!V53,F_Inputs_Formatted!V53)</f>
        <v>-</v>
      </c>
      <c r="W53" s="99" t="str">
        <f>IF(Overrides!W53&lt;&gt;"",Overrides!W53,F_Inputs_Formatted!W53)</f>
        <v>-</v>
      </c>
      <c r="X53" s="99" t="str">
        <f>IF(Overrides!X53&lt;&gt;"",Overrides!X53,F_Inputs_Formatted!X53)</f>
        <v>-</v>
      </c>
      <c r="Y53" s="99" t="str">
        <f>IF(Overrides!Y53&lt;&gt;"",Overrides!Y53,F_Inputs_Formatted!Y53)</f>
        <v>-</v>
      </c>
      <c r="Z53" s="99" t="str">
        <f>IF(Overrides!Z53&lt;&gt;"",Overrides!Z53,F_Inputs_Formatted!Z53)</f>
        <v>-</v>
      </c>
      <c r="AA53" s="99" t="str">
        <f>IF(Overrides!AA53&lt;&gt;"",Overrides!AA53,F_Inputs_Formatted!AA53)</f>
        <v>-</v>
      </c>
      <c r="AB53" s="99" t="str">
        <f>IF(Overrides!AB53&lt;&gt;"",Overrides!AB53,F_Inputs_Formatted!AB53)</f>
        <v>-</v>
      </c>
      <c r="AC53" s="99" t="str">
        <f>IF(Overrides!AC53&lt;&gt;"",Overrides!AC53,F_Inputs_Formatted!AC53)</f>
        <v>-</v>
      </c>
      <c r="AD53" s="99" t="str">
        <f>IF(Overrides!AD53&lt;&gt;"",Overrides!AD53,F_Inputs_Formatted!AD53)</f>
        <v>-</v>
      </c>
      <c r="AE53" s="99" t="str">
        <f>IF(Overrides!AE53&lt;&gt;"",Overrides!AE53,F_Inputs_Formatted!AE53)</f>
        <v>-</v>
      </c>
      <c r="AF53" s="99" t="str">
        <f>IF(Overrides!AF53&lt;&gt;"",Overrides!AF53,F_Inputs_Formatted!AF53)</f>
        <v>-</v>
      </c>
      <c r="AG53" s="99" t="str">
        <f>IF(Overrides!AG53&lt;&gt;"",Overrides!AG53,F_Inputs_Formatted!AG53)</f>
        <v>-</v>
      </c>
      <c r="AH53" s="99" t="str">
        <f>IF(Overrides!AH53&lt;&gt;"",Overrides!AH53,F_Inputs_Formatted!AH53)</f>
        <v>-</v>
      </c>
    </row>
    <row r="54" spans="1:34" x14ac:dyDescent="0.45">
      <c r="A54" s="9"/>
      <c r="B54" s="11" t="s">
        <v>98</v>
      </c>
      <c r="C54" s="11" t="str">
        <f>_xlfn.XLOOKUP($B54,FD_Lists!$B$4:$B$25,FD_Lists!C$4:C$25)</f>
        <v>South West Water</v>
      </c>
      <c r="D54" s="11" t="str">
        <f>_xlfn.XLOOKUP($B54,FD_Lists!$B$4:$B$25,FD_Lists!D$4:D$25)</f>
        <v>England</v>
      </c>
      <c r="E54" s="11" t="str">
        <f>_xlfn.XLOOKUP($B54,FD_Lists!$B$4:$B$25,FD_Lists!E$4:E$25)</f>
        <v>Company</v>
      </c>
      <c r="F54" s="11" t="str">
        <f>_xlfn.XLOOKUP($B54,FD_Lists!$B$4:$B$25,FD_Lists!F$4:F$25)</f>
        <v>WaSC</v>
      </c>
      <c r="G54" s="12" t="s">
        <v>118</v>
      </c>
      <c r="H54" s="13" t="s">
        <v>81</v>
      </c>
      <c r="I54" s="13" t="str">
        <f t="shared" si="0"/>
        <v>SWBOUT3_17_01_PR24</v>
      </c>
      <c r="J54" s="13" t="str">
        <f>VLOOKUP(H54, FD_Lists!$D$78:$I$110, 2, FALSE)</f>
        <v>Enhancement</v>
      </c>
      <c r="K54" s="13" t="str">
        <f>VLOOKUP(H54, FD_Lists!$D$78:$I$110, 3, FALSE)</f>
        <v>Company view (DD)</v>
      </c>
      <c r="L54" s="13" t="s">
        <v>119</v>
      </c>
      <c r="M54" s="14" t="str">
        <f>VLOOKUP($H54, FD_Lists!$D$78:$I$110, 4, FALSE)</f>
        <v>Average spills per overflow - with unmonitored adjustment</v>
      </c>
      <c r="N54" s="14" t="str">
        <f>VLOOKUP($H54, FD_Lists!$D$78:$I$110, 5, FALSE)</f>
        <v>Number</v>
      </c>
      <c r="O54" s="14">
        <f>VLOOKUP($H54, FD_Lists!$D$78:$I$110, 6, FALSE)</f>
        <v>2</v>
      </c>
      <c r="P54" s="99" t="str">
        <f>IF(Overrides!P54&lt;&gt;"",Overrides!P54,F_Inputs_Formatted!P54)</f>
        <v>-</v>
      </c>
      <c r="Q54" s="99" t="str">
        <f>IF(Overrides!Q54&lt;&gt;"",Overrides!Q54,F_Inputs_Formatted!Q54)</f>
        <v>-</v>
      </c>
      <c r="R54" s="99" t="str">
        <f>IF(Overrides!R54&lt;&gt;"",Overrides!R54,F_Inputs_Formatted!R54)</f>
        <v>-</v>
      </c>
      <c r="S54" s="99" t="str">
        <f>IF(Overrides!S54&lt;&gt;"",Overrides!S54,F_Inputs_Formatted!S54)</f>
        <v>-</v>
      </c>
      <c r="T54" s="99" t="str">
        <f>IF(Overrides!T54&lt;&gt;"",Overrides!T54,F_Inputs_Formatted!T54)</f>
        <v>-</v>
      </c>
      <c r="U54" s="99" t="str">
        <f>IF(Overrides!U54&lt;&gt;"",Overrides!U54,F_Inputs_Formatted!U54)</f>
        <v>-</v>
      </c>
      <c r="V54" s="99" t="str">
        <f>IF(Overrides!V54&lt;&gt;"",Overrides!V54,F_Inputs_Formatted!V54)</f>
        <v>-</v>
      </c>
      <c r="W54" s="99" t="str">
        <f>IF(Overrides!W54&lt;&gt;"",Overrides!W54,F_Inputs_Formatted!W54)</f>
        <v>-</v>
      </c>
      <c r="X54" s="99" t="str">
        <f>IF(Overrides!X54&lt;&gt;"",Overrides!X54,F_Inputs_Formatted!X54)</f>
        <v>-</v>
      </c>
      <c r="Y54" s="99" t="str">
        <f>IF(Overrides!Y54&lt;&gt;"",Overrides!Y54,F_Inputs_Formatted!Y54)</f>
        <v>-</v>
      </c>
      <c r="Z54" s="99" t="str">
        <f>IF(Overrides!Z54&lt;&gt;"",Overrides!Z54,F_Inputs_Formatted!Z54)</f>
        <v>-</v>
      </c>
      <c r="AA54" s="99">
        <f>IF(Overrides!AA54&lt;&gt;"",Overrides!AA54,F_Inputs_Formatted!AA54)</f>
        <v>0.47</v>
      </c>
      <c r="AB54" s="99">
        <f>IF(Overrides!AB54&lt;&gt;"",Overrides!AB54,F_Inputs_Formatted!AB54)</f>
        <v>-0.02</v>
      </c>
      <c r="AC54" s="99">
        <f>IF(Overrides!AC54&lt;&gt;"",Overrides!AC54,F_Inputs_Formatted!AC54)</f>
        <v>0.04</v>
      </c>
      <c r="AD54" s="99">
        <f>IF(Overrides!AD54&lt;&gt;"",Overrides!AD54,F_Inputs_Formatted!AD54)</f>
        <v>0</v>
      </c>
      <c r="AE54" s="99">
        <f>IF(Overrides!AE54&lt;&gt;"",Overrides!AE54,F_Inputs_Formatted!AE54)</f>
        <v>0.2368610511159126</v>
      </c>
      <c r="AF54" s="99">
        <f>IF(Overrides!AF54&lt;&gt;"",Overrides!AF54,F_Inputs_Formatted!AF54)</f>
        <v>1.2433405327573794</v>
      </c>
      <c r="AG54" s="99">
        <f>IF(Overrides!AG54&lt;&gt;"",Overrides!AG54,F_Inputs_Formatted!AG54)</f>
        <v>2.0547156227501802</v>
      </c>
      <c r="AH54" s="99">
        <f>IF(Overrides!AH54&lt;&gt;"",Overrides!AH54,F_Inputs_Formatted!AH54)</f>
        <v>3.2339812814974778</v>
      </c>
    </row>
    <row r="55" spans="1:34" x14ac:dyDescent="0.45">
      <c r="A55" s="9"/>
      <c r="B55" s="11" t="s">
        <v>126</v>
      </c>
      <c r="C55" s="11" t="str">
        <f>_xlfn.XLOOKUP($B55,FD_Lists!$B$4:$B$25,FD_Lists!C$4:C$25)</f>
        <v>Bristol Water</v>
      </c>
      <c r="D55" s="11" t="str">
        <f>_xlfn.XLOOKUP($B55,FD_Lists!$B$4:$B$25,FD_Lists!D$4:D$25)</f>
        <v>England</v>
      </c>
      <c r="E55" s="11" t="str">
        <f>_xlfn.XLOOKUP($B55,FD_Lists!$B$4:$B$25,FD_Lists!E$4:E$25)</f>
        <v>Company</v>
      </c>
      <c r="F55" s="11" t="str">
        <f>_xlfn.XLOOKUP($B55,FD_Lists!$B$4:$B$25,FD_Lists!F$4:F$25)</f>
        <v>WoC</v>
      </c>
      <c r="G55" s="12" t="s">
        <v>118</v>
      </c>
      <c r="H55" s="13" t="s">
        <v>81</v>
      </c>
      <c r="I55" s="13" t="str">
        <f t="shared" si="0"/>
        <v>BRLOUT3_17_01_PR24</v>
      </c>
      <c r="J55" s="13" t="str">
        <f>VLOOKUP(H55, FD_Lists!$D$78:$I$110, 2, FALSE)</f>
        <v>Enhancement</v>
      </c>
      <c r="K55" s="13" t="str">
        <f>VLOOKUP(H55, FD_Lists!$D$78:$I$110, 3, FALSE)</f>
        <v>Company view (DD)</v>
      </c>
      <c r="L55" s="13" t="s">
        <v>119</v>
      </c>
      <c r="M55" s="14" t="str">
        <f>VLOOKUP($H55, FD_Lists!$D$78:$I$110, 4, FALSE)</f>
        <v>Average spills per overflow - with unmonitored adjustment</v>
      </c>
      <c r="N55" s="14" t="str">
        <f>VLOOKUP($H55, FD_Lists!$D$78:$I$110, 5, FALSE)</f>
        <v>Number</v>
      </c>
      <c r="O55" s="14">
        <f>VLOOKUP($H55, FD_Lists!$D$78:$I$110, 6, FALSE)</f>
        <v>2</v>
      </c>
      <c r="P55" s="99" t="str">
        <f>IF(Overrides!P55&lt;&gt;"",Overrides!P55,F_Inputs_Formatted!P55)</f>
        <v>-</v>
      </c>
      <c r="Q55" s="99" t="str">
        <f>IF(Overrides!Q55&lt;&gt;"",Overrides!Q55,F_Inputs_Formatted!Q55)</f>
        <v>-</v>
      </c>
      <c r="R55" s="99" t="str">
        <f>IF(Overrides!R55&lt;&gt;"",Overrides!R55,F_Inputs_Formatted!R55)</f>
        <v>-</v>
      </c>
      <c r="S55" s="99" t="str">
        <f>IF(Overrides!S55&lt;&gt;"",Overrides!S55,F_Inputs_Formatted!S55)</f>
        <v>-</v>
      </c>
      <c r="T55" s="99" t="str">
        <f>IF(Overrides!T55&lt;&gt;"",Overrides!T55,F_Inputs_Formatted!T55)</f>
        <v>-</v>
      </c>
      <c r="U55" s="99" t="str">
        <f>IF(Overrides!U55&lt;&gt;"",Overrides!U55,F_Inputs_Formatted!U55)</f>
        <v>-</v>
      </c>
      <c r="V55" s="99" t="str">
        <f>IF(Overrides!V55&lt;&gt;"",Overrides!V55,F_Inputs_Formatted!V55)</f>
        <v>-</v>
      </c>
      <c r="W55" s="99" t="str">
        <f>IF(Overrides!W55&lt;&gt;"",Overrides!W55,F_Inputs_Formatted!W55)</f>
        <v>-</v>
      </c>
      <c r="X55" s="99" t="str">
        <f>IF(Overrides!X55&lt;&gt;"",Overrides!X55,F_Inputs_Formatted!X55)</f>
        <v>-</v>
      </c>
      <c r="Y55" s="99" t="str">
        <f>IF(Overrides!Y55&lt;&gt;"",Overrides!Y55,F_Inputs_Formatted!Y55)</f>
        <v>-</v>
      </c>
      <c r="Z55" s="99" t="str">
        <f>IF(Overrides!Z55&lt;&gt;"",Overrides!Z55,F_Inputs_Formatted!Z55)</f>
        <v>-</v>
      </c>
      <c r="AA55" s="99" t="str">
        <f>IF(Overrides!AA55&lt;&gt;"",Overrides!AA55,F_Inputs_Formatted!AA55)</f>
        <v>-</v>
      </c>
      <c r="AB55" s="99" t="str">
        <f>IF(Overrides!AB55&lt;&gt;"",Overrides!AB55,F_Inputs_Formatted!AB55)</f>
        <v>-</v>
      </c>
      <c r="AC55" s="99" t="str">
        <f>IF(Overrides!AC55&lt;&gt;"",Overrides!AC55,F_Inputs_Formatted!AC55)</f>
        <v>-</v>
      </c>
      <c r="AD55" s="99" t="str">
        <f>IF(Overrides!AD55&lt;&gt;"",Overrides!AD55,F_Inputs_Formatted!AD55)</f>
        <v>-</v>
      </c>
      <c r="AE55" s="99" t="str">
        <f>IF(Overrides!AE55&lt;&gt;"",Overrides!AE55,F_Inputs_Formatted!AE55)</f>
        <v>-</v>
      </c>
      <c r="AF55" s="99" t="str">
        <f>IF(Overrides!AF55&lt;&gt;"",Overrides!AF55,F_Inputs_Formatted!AF55)</f>
        <v>-</v>
      </c>
      <c r="AG55" s="99" t="str">
        <f>IF(Overrides!AG55&lt;&gt;"",Overrides!AG55,F_Inputs_Formatted!AG55)</f>
        <v>-</v>
      </c>
      <c r="AH55" s="99" t="str">
        <f>IF(Overrides!AH55&lt;&gt;"",Overrides!AH55,F_Inputs_Formatted!AH55)</f>
        <v>-</v>
      </c>
    </row>
    <row r="56" spans="1:34" ht="20.25" customHeight="1" x14ac:dyDescent="0.45">
      <c r="A56" s="9"/>
      <c r="B56" s="10" t="s">
        <v>73</v>
      </c>
      <c r="C56" s="11" t="str">
        <f>_xlfn.XLOOKUP($B56,FD_Lists!$B$4:$B$25,FD_Lists!C$4:C$25)</f>
        <v>Anglian Water</v>
      </c>
      <c r="D56" s="11" t="str">
        <f>_xlfn.XLOOKUP($B56,FD_Lists!$B$4:$B$25,FD_Lists!D$4:D$25)</f>
        <v>England</v>
      </c>
      <c r="E56" s="11" t="str">
        <f>_xlfn.XLOOKUP($B56,FD_Lists!$B$4:$B$25,FD_Lists!E$4:E$25)</f>
        <v>Company</v>
      </c>
      <c r="F56" s="11" t="str">
        <f>_xlfn.XLOOKUP($B56,FD_Lists!$B$4:$B$25,FD_Lists!F$4:F$25)</f>
        <v>WaSC</v>
      </c>
      <c r="G56" s="14" t="s">
        <v>109</v>
      </c>
      <c r="H56" s="13" t="s">
        <v>83</v>
      </c>
      <c r="I56" s="13" t="str">
        <f t="shared" si="0"/>
        <v>ANHOUT5_10_A_PR24</v>
      </c>
      <c r="J56" s="13" t="str">
        <f>VLOOKUP(H56, FD_Lists!$D$78:$I$110, 2, FALSE)</f>
        <v>Totex</v>
      </c>
      <c r="K56" s="13" t="str">
        <f>VLOOKUP(H56, FD_Lists!$D$78:$I$110, 3, FALSE)</f>
        <v>Company view (DD)</v>
      </c>
      <c r="L56" s="13" t="s">
        <v>119</v>
      </c>
      <c r="M56" s="14" t="str">
        <f>VLOOKUP($H56, FD_Lists!$D$78:$I$110, 4, FALSE)</f>
        <v>Total number of monitored spills</v>
      </c>
      <c r="N56" s="14" t="str">
        <f>VLOOKUP($H56, FD_Lists!$D$78:$I$110, 5, FALSE)</f>
        <v>Number</v>
      </c>
      <c r="O56" s="14">
        <f>VLOOKUP($H56, FD_Lists!$D$78:$I$110, 6, FALSE)</f>
        <v>0</v>
      </c>
      <c r="P56" s="99" t="str">
        <f>IF(Overrides!P56&lt;&gt;"",Overrides!P56,F_Inputs_Formatted!P56)</f>
        <v>-</v>
      </c>
      <c r="Q56" s="99" t="str">
        <f>IF(Overrides!Q56&lt;&gt;"",Overrides!Q56,F_Inputs_Formatted!Q56)</f>
        <v>-</v>
      </c>
      <c r="R56" s="99" t="str">
        <f>IF(Overrides!R56&lt;&gt;"",Overrides!R56,F_Inputs_Formatted!R56)</f>
        <v>-</v>
      </c>
      <c r="S56" s="99" t="str">
        <f>IF(Overrides!S56&lt;&gt;"",Overrides!S56,F_Inputs_Formatted!S56)</f>
        <v>-</v>
      </c>
      <c r="T56" s="99" t="str">
        <f>IF(Overrides!T56&lt;&gt;"",Overrides!T56,F_Inputs_Formatted!T56)</f>
        <v>-</v>
      </c>
      <c r="U56" s="99" t="str">
        <f>IF(Overrides!U56&lt;&gt;"",Overrides!U56,F_Inputs_Formatted!U56)</f>
        <v>-</v>
      </c>
      <c r="V56" s="99" t="str">
        <f>IF(Overrides!V56&lt;&gt;"",Overrides!V56,F_Inputs_Formatted!V56)</f>
        <v>-</v>
      </c>
      <c r="W56" s="99">
        <f>IF(Overrides!W56&lt;&gt;"",Overrides!W56,F_Inputs_Formatted!W56)</f>
        <v>5074</v>
      </c>
      <c r="X56" s="99">
        <f>IF(Overrides!X56&lt;&gt;"",Overrides!X56,F_Inputs_Formatted!X56)</f>
        <v>15257</v>
      </c>
      <c r="Y56" s="99">
        <f>IF(Overrides!Y56&lt;&gt;"",Overrides!Y56,F_Inputs_Formatted!Y56)</f>
        <v>17428</v>
      </c>
      <c r="Z56" s="99">
        <f>IF(Overrides!Z56&lt;&gt;"",Overrides!Z56,F_Inputs_Formatted!Z56)</f>
        <v>21351</v>
      </c>
      <c r="AA56" s="99">
        <f>IF(Overrides!AA56&lt;&gt;"",Overrides!AA56,F_Inputs_Formatted!AA56)</f>
        <v>16082</v>
      </c>
      <c r="AB56" s="99">
        <f>IF(Overrides!AB56&lt;&gt;"",Overrides!AB56,F_Inputs_Formatted!AB56)</f>
        <v>32767</v>
      </c>
      <c r="AC56" s="99">
        <f>IF(Overrides!AC56&lt;&gt;"",Overrides!AC56,F_Inputs_Formatted!AC56)</f>
        <v>29520</v>
      </c>
      <c r="AD56" s="99">
        <f>IF(Overrides!AD56&lt;&gt;"",Overrides!AD56,F_Inputs_Formatted!AD56)</f>
        <v>30792</v>
      </c>
      <c r="AE56" s="99">
        <f>IF(Overrides!AE56&lt;&gt;"",Overrides!AE56,F_Inputs_Formatted!AE56)</f>
        <v>29737</v>
      </c>
      <c r="AF56" s="99">
        <f>IF(Overrides!AF56&lt;&gt;"",Overrides!AF56,F_Inputs_Formatted!AF56)</f>
        <v>28681</v>
      </c>
      <c r="AG56" s="99">
        <f>IF(Overrides!AG56&lt;&gt;"",Overrides!AG56,F_Inputs_Formatted!AG56)</f>
        <v>27626</v>
      </c>
      <c r="AH56" s="99">
        <f>IF(Overrides!AH56&lt;&gt;"",Overrides!AH56,F_Inputs_Formatted!AH56)</f>
        <v>26043</v>
      </c>
    </row>
    <row r="57" spans="1:34" ht="20.25" customHeight="1" x14ac:dyDescent="0.45">
      <c r="A57" s="9"/>
      <c r="B57" s="11" t="s">
        <v>94</v>
      </c>
      <c r="C57" s="11" t="str">
        <f>_xlfn.XLOOKUP($B57,FD_Lists!$B$4:$B$25,FD_Lists!C$4:C$25)</f>
        <v>Dŵr Cymru</v>
      </c>
      <c r="D57" s="11" t="str">
        <f>_xlfn.XLOOKUP($B57,FD_Lists!$B$4:$B$25,FD_Lists!D$4:D$25)</f>
        <v>Wales</v>
      </c>
      <c r="E57" s="11" t="str">
        <f>_xlfn.XLOOKUP($B57,FD_Lists!$B$4:$B$25,FD_Lists!E$4:E$25)</f>
        <v>Company</v>
      </c>
      <c r="F57" s="11" t="str">
        <f>_xlfn.XLOOKUP($B57,FD_Lists!$B$4:$B$25,FD_Lists!F$4:F$25)</f>
        <v>WaSC</v>
      </c>
      <c r="G57" s="14" t="s">
        <v>109</v>
      </c>
      <c r="H57" s="13" t="s">
        <v>83</v>
      </c>
      <c r="I57" s="13" t="str">
        <f t="shared" si="0"/>
        <v>WSHOUT5_10_A_PR24</v>
      </c>
      <c r="J57" s="13" t="str">
        <f>VLOOKUP(H57, FD_Lists!$D$78:$I$110, 2, FALSE)</f>
        <v>Totex</v>
      </c>
      <c r="K57" s="13" t="str">
        <f>VLOOKUP(H57, FD_Lists!$D$78:$I$110, 3, FALSE)</f>
        <v>Company view (DD)</v>
      </c>
      <c r="L57" s="13" t="s">
        <v>119</v>
      </c>
      <c r="M57" s="14" t="str">
        <f>VLOOKUP($H57, FD_Lists!$D$78:$I$110, 4, FALSE)</f>
        <v>Total number of monitored spills</v>
      </c>
      <c r="N57" s="14" t="str">
        <f>VLOOKUP($H57, FD_Lists!$D$78:$I$110, 5, FALSE)</f>
        <v>Number</v>
      </c>
      <c r="O57" s="14">
        <f>VLOOKUP($H57, FD_Lists!$D$78:$I$110, 6, FALSE)</f>
        <v>0</v>
      </c>
      <c r="P57" s="99" t="str">
        <f>IF(Overrides!P57&lt;&gt;"",Overrides!P57,F_Inputs_Formatted!P57)</f>
        <v>-</v>
      </c>
      <c r="Q57" s="99" t="str">
        <f>IF(Overrides!Q57&lt;&gt;"",Overrides!Q57,F_Inputs_Formatted!Q57)</f>
        <v>-</v>
      </c>
      <c r="R57" s="99" t="str">
        <f>IF(Overrides!R57&lt;&gt;"",Overrides!R57,F_Inputs_Formatted!R57)</f>
        <v>-</v>
      </c>
      <c r="S57" s="99" t="str">
        <f>IF(Overrides!S57&lt;&gt;"",Overrides!S57,F_Inputs_Formatted!S57)</f>
        <v>-</v>
      </c>
      <c r="T57" s="99" t="str">
        <f>IF(Overrides!T57&lt;&gt;"",Overrides!T57,F_Inputs_Formatted!T57)</f>
        <v>-</v>
      </c>
      <c r="U57" s="99" t="str">
        <f>IF(Overrides!U57&lt;&gt;"",Overrides!U57,F_Inputs_Formatted!U57)</f>
        <v>-</v>
      </c>
      <c r="V57" s="99">
        <f>IF(Overrides!V57&lt;&gt;"",Overrides!V57,F_Inputs_Formatted!V57)</f>
        <v>30237</v>
      </c>
      <c r="W57" s="99">
        <f>IF(Overrides!W57&lt;&gt;"",Overrides!W57,F_Inputs_Formatted!W57)</f>
        <v>50270</v>
      </c>
      <c r="X57" s="99">
        <f>IF(Overrides!X57&lt;&gt;"",Overrides!X57,F_Inputs_Formatted!X57)</f>
        <v>76120</v>
      </c>
      <c r="Y57" s="99">
        <f>IF(Overrides!Y57&lt;&gt;"",Overrides!Y57,F_Inputs_Formatted!Y57)</f>
        <v>108451</v>
      </c>
      <c r="Z57" s="99">
        <f>IF(Overrides!Z57&lt;&gt;"",Overrides!Z57,F_Inputs_Formatted!Z57)</f>
        <v>97955</v>
      </c>
      <c r="AA57" s="99">
        <f>IF(Overrides!AA57&lt;&gt;"",Overrides!AA57,F_Inputs_Formatted!AA57)</f>
        <v>86277</v>
      </c>
      <c r="AB57" s="99">
        <f>IF(Overrides!AB57&lt;&gt;"",Overrides!AB57,F_Inputs_Formatted!AB57)</f>
        <v>121418</v>
      </c>
      <c r="AC57" s="99">
        <f>IF(Overrides!AC57&lt;&gt;"",Overrides!AC57,F_Inputs_Formatted!AC57)</f>
        <v>103527</v>
      </c>
      <c r="AD57" s="99">
        <f>IF(Overrides!AD57&lt;&gt;"",Overrides!AD57,F_Inputs_Formatted!AD57)</f>
        <v>103527</v>
      </c>
      <c r="AE57" s="99">
        <f>IF(Overrides!AE57&lt;&gt;"",Overrides!AE57,F_Inputs_Formatted!AE57)</f>
        <v>102252</v>
      </c>
      <c r="AF57" s="99">
        <f>IF(Overrides!AF57&lt;&gt;"",Overrides!AF57,F_Inputs_Formatted!AF57)</f>
        <v>97156</v>
      </c>
      <c r="AG57" s="99">
        <f>IF(Overrides!AG57&lt;&gt;"",Overrides!AG57,F_Inputs_Formatted!AG57)</f>
        <v>87600</v>
      </c>
      <c r="AH57" s="99">
        <f>IF(Overrides!AH57&lt;&gt;"",Overrides!AH57,F_Inputs_Formatted!AH57)</f>
        <v>78044</v>
      </c>
    </row>
    <row r="58" spans="1:34" ht="20.25" customHeight="1" x14ac:dyDescent="0.45">
      <c r="A58" s="9"/>
      <c r="B58" s="11" t="s">
        <v>95</v>
      </c>
      <c r="C58" s="11" t="str">
        <f>_xlfn.XLOOKUP($B58,FD_Lists!$B$4:$B$25,FD_Lists!C$4:C$25)</f>
        <v>Hafren Dyfrdwy</v>
      </c>
      <c r="D58" s="11" t="str">
        <f>_xlfn.XLOOKUP($B58,FD_Lists!$B$4:$B$25,FD_Lists!D$4:D$25)</f>
        <v>Wales</v>
      </c>
      <c r="E58" s="11" t="str">
        <f>_xlfn.XLOOKUP($B58,FD_Lists!$B$4:$B$25,FD_Lists!E$4:E$25)</f>
        <v>Company</v>
      </c>
      <c r="F58" s="11" t="str">
        <f>_xlfn.XLOOKUP($B58,FD_Lists!$B$4:$B$25,FD_Lists!F$4:F$25)</f>
        <v>WaSC</v>
      </c>
      <c r="G58" s="14" t="s">
        <v>109</v>
      </c>
      <c r="H58" s="13" t="s">
        <v>83</v>
      </c>
      <c r="I58" s="13" t="str">
        <f t="shared" si="0"/>
        <v>HDDOUT5_10_A_PR24</v>
      </c>
      <c r="J58" s="13" t="str">
        <f>VLOOKUP(H58, FD_Lists!$D$78:$I$110, 2, FALSE)</f>
        <v>Totex</v>
      </c>
      <c r="K58" s="13" t="str">
        <f>VLOOKUP(H58, FD_Lists!$D$78:$I$110, 3, FALSE)</f>
        <v>Company view (DD)</v>
      </c>
      <c r="L58" s="13" t="s">
        <v>119</v>
      </c>
      <c r="M58" s="14" t="str">
        <f>VLOOKUP($H58, FD_Lists!$D$78:$I$110, 4, FALSE)</f>
        <v>Total number of monitored spills</v>
      </c>
      <c r="N58" s="14" t="str">
        <f>VLOOKUP($H58, FD_Lists!$D$78:$I$110, 5, FALSE)</f>
        <v>Number</v>
      </c>
      <c r="O58" s="14">
        <f>VLOOKUP($H58, FD_Lists!$D$78:$I$110, 6, FALSE)</f>
        <v>0</v>
      </c>
      <c r="P58" s="99" t="str">
        <f>IF(Overrides!P58&lt;&gt;"",Overrides!P58,F_Inputs_Formatted!P58)</f>
        <v>-</v>
      </c>
      <c r="Q58" s="99" t="str">
        <f>IF(Overrides!Q58&lt;&gt;"",Overrides!Q58,F_Inputs_Formatted!Q58)</f>
        <v>-</v>
      </c>
      <c r="R58" s="99" t="str">
        <f>IF(Overrides!R58&lt;&gt;"",Overrides!R58,F_Inputs_Formatted!R58)</f>
        <v>-</v>
      </c>
      <c r="S58" s="99" t="str">
        <f>IF(Overrides!S58&lt;&gt;"",Overrides!S58,F_Inputs_Formatted!S58)</f>
        <v>-</v>
      </c>
      <c r="T58" s="99" t="str">
        <f>IF(Overrides!T58&lt;&gt;"",Overrides!T58,F_Inputs_Formatted!T58)</f>
        <v>-</v>
      </c>
      <c r="U58" s="99" t="str">
        <f>IF(Overrides!U58&lt;&gt;"",Overrides!U58,F_Inputs_Formatted!U58)</f>
        <v>-</v>
      </c>
      <c r="V58" s="99" t="str">
        <f>IF(Overrides!V58&lt;&gt;"",Overrides!V58,F_Inputs_Formatted!V58)</f>
        <v>-</v>
      </c>
      <c r="W58" s="99" t="str">
        <f>IF(Overrides!W58&lt;&gt;"",Overrides!W58,F_Inputs_Formatted!W58)</f>
        <v>-</v>
      </c>
      <c r="X58" s="99" t="str">
        <f>IF(Overrides!X58&lt;&gt;"",Overrides!X58,F_Inputs_Formatted!X58)</f>
        <v>-</v>
      </c>
      <c r="Y58" s="99">
        <f>IF(Overrides!Y58&lt;&gt;"",Overrides!Y58,F_Inputs_Formatted!Y58)</f>
        <v>1269</v>
      </c>
      <c r="Z58" s="99">
        <f>IF(Overrides!Z58&lt;&gt;"",Overrides!Z58,F_Inputs_Formatted!Z58)</f>
        <v>1675</v>
      </c>
      <c r="AA58" s="99">
        <f>IF(Overrides!AA58&lt;&gt;"",Overrides!AA58,F_Inputs_Formatted!AA58)</f>
        <v>1422</v>
      </c>
      <c r="AB58" s="99">
        <f>IF(Overrides!AB58&lt;&gt;"",Overrides!AB58,F_Inputs_Formatted!AB58)</f>
        <v>1982</v>
      </c>
      <c r="AC58" s="99">
        <f>IF(Overrides!AC58&lt;&gt;"",Overrides!AC58,F_Inputs_Formatted!AC58)</f>
        <v>2145</v>
      </c>
      <c r="AD58" s="99">
        <f>IF(Overrides!AD58&lt;&gt;"",Overrides!AD58,F_Inputs_Formatted!AD58)</f>
        <v>2039</v>
      </c>
      <c r="AE58" s="99">
        <f>IF(Overrides!AE58&lt;&gt;"",Overrides!AE58,F_Inputs_Formatted!AE58)</f>
        <v>1932</v>
      </c>
      <c r="AF58" s="99">
        <f>IF(Overrides!AF58&lt;&gt;"",Overrides!AF58,F_Inputs_Formatted!AF58)</f>
        <v>1610</v>
      </c>
      <c r="AG58" s="99">
        <f>IF(Overrides!AG58&lt;&gt;"",Overrides!AG58,F_Inputs_Formatted!AG58)</f>
        <v>1400</v>
      </c>
      <c r="AH58" s="99">
        <f>IF(Overrides!AH58&lt;&gt;"",Overrides!AH58,F_Inputs_Formatted!AH58)</f>
        <v>932</v>
      </c>
    </row>
    <row r="59" spans="1:34" ht="20.25" customHeight="1" x14ac:dyDescent="0.45">
      <c r="A59" s="9"/>
      <c r="B59" s="11" t="s">
        <v>96</v>
      </c>
      <c r="C59" s="11" t="str">
        <f>_xlfn.XLOOKUP($B59,FD_Lists!$B$4:$B$25,FD_Lists!C$4:C$25)</f>
        <v>Northumbrian Water</v>
      </c>
      <c r="D59" s="11" t="str">
        <f>_xlfn.XLOOKUP($B59,FD_Lists!$B$4:$B$25,FD_Lists!D$4:D$25)</f>
        <v>England</v>
      </c>
      <c r="E59" s="11" t="str">
        <f>_xlfn.XLOOKUP($B59,FD_Lists!$B$4:$B$25,FD_Lists!E$4:E$25)</f>
        <v>Company</v>
      </c>
      <c r="F59" s="11" t="str">
        <f>_xlfn.XLOOKUP($B59,FD_Lists!$B$4:$B$25,FD_Lists!F$4:F$25)</f>
        <v>WaSC</v>
      </c>
      <c r="G59" s="14" t="s">
        <v>109</v>
      </c>
      <c r="H59" s="13" t="s">
        <v>83</v>
      </c>
      <c r="I59" s="13" t="str">
        <f t="shared" si="0"/>
        <v>NESOUT5_10_A_PR24</v>
      </c>
      <c r="J59" s="13" t="str">
        <f>VLOOKUP(H59, FD_Lists!$D$78:$I$110, 2, FALSE)</f>
        <v>Totex</v>
      </c>
      <c r="K59" s="13" t="str">
        <f>VLOOKUP(H59, FD_Lists!$D$78:$I$110, 3, FALSE)</f>
        <v>Company view (DD)</v>
      </c>
      <c r="L59" s="13" t="s">
        <v>119</v>
      </c>
      <c r="M59" s="14" t="str">
        <f>VLOOKUP($H59, FD_Lists!$D$78:$I$110, 4, FALSE)</f>
        <v>Total number of monitored spills</v>
      </c>
      <c r="N59" s="14" t="str">
        <f>VLOOKUP($H59, FD_Lists!$D$78:$I$110, 5, FALSE)</f>
        <v>Number</v>
      </c>
      <c r="O59" s="14">
        <f>VLOOKUP($H59, FD_Lists!$D$78:$I$110, 6, FALSE)</f>
        <v>0</v>
      </c>
      <c r="P59" s="99" t="str">
        <f>IF(Overrides!P59&lt;&gt;"",Overrides!P59,F_Inputs_Formatted!P59)</f>
        <v>-</v>
      </c>
      <c r="Q59" s="99" t="str">
        <f>IF(Overrides!Q59&lt;&gt;"",Overrides!Q59,F_Inputs_Formatted!Q59)</f>
        <v>-</v>
      </c>
      <c r="R59" s="99" t="str">
        <f>IF(Overrides!R59&lt;&gt;"",Overrides!R59,F_Inputs_Formatted!R59)</f>
        <v>-</v>
      </c>
      <c r="S59" s="99" t="str">
        <f>IF(Overrides!S59&lt;&gt;"",Overrides!S59,F_Inputs_Formatted!S59)</f>
        <v>-</v>
      </c>
      <c r="T59" s="99" t="str">
        <f>IF(Overrides!T59&lt;&gt;"",Overrides!T59,F_Inputs_Formatted!T59)</f>
        <v>-</v>
      </c>
      <c r="U59" s="99" t="str">
        <f>IF(Overrides!U59&lt;&gt;"",Overrides!U59,F_Inputs_Formatted!U59)</f>
        <v>-</v>
      </c>
      <c r="V59" s="99" t="str">
        <f>IF(Overrides!V59&lt;&gt;"",Overrides!V59,F_Inputs_Formatted!V59)</f>
        <v>-</v>
      </c>
      <c r="W59" s="99" t="str">
        <f>IF(Overrides!W59&lt;&gt;"",Overrides!W59,F_Inputs_Formatted!W59)</f>
        <v>-</v>
      </c>
      <c r="X59" s="99" t="str">
        <f>IF(Overrides!X59&lt;&gt;"",Overrides!X59,F_Inputs_Formatted!X59)</f>
        <v>-</v>
      </c>
      <c r="Y59" s="99">
        <f>IF(Overrides!Y59&lt;&gt;"",Overrides!Y59,F_Inputs_Formatted!Y59)</f>
        <v>32937</v>
      </c>
      <c r="Z59" s="99">
        <f>IF(Overrides!Z59&lt;&gt;"",Overrides!Z59,F_Inputs_Formatted!Z59)</f>
        <v>36483</v>
      </c>
      <c r="AA59" s="99">
        <f>IF(Overrides!AA59&lt;&gt;"",Overrides!AA59,F_Inputs_Formatted!AA59)</f>
        <v>29697</v>
      </c>
      <c r="AB59" s="99">
        <f>IF(Overrides!AB59&lt;&gt;"",Overrides!AB59,F_Inputs_Formatted!AB59)</f>
        <v>46492</v>
      </c>
      <c r="AC59" s="99">
        <f>IF(Overrides!AC59&lt;&gt;"",Overrides!AC59,F_Inputs_Formatted!AC59)</f>
        <v>31280</v>
      </c>
      <c r="AD59" s="99">
        <f>IF(Overrides!AD59&lt;&gt;"",Overrides!AD59,F_Inputs_Formatted!AD59)</f>
        <v>30232</v>
      </c>
      <c r="AE59" s="99">
        <f>IF(Overrides!AE59&lt;&gt;"",Overrides!AE59,F_Inputs_Formatted!AE59)</f>
        <v>28324</v>
      </c>
      <c r="AF59" s="99">
        <f>IF(Overrides!AF59&lt;&gt;"",Overrides!AF59,F_Inputs_Formatted!AF59)</f>
        <v>26181</v>
      </c>
      <c r="AG59" s="99">
        <f>IF(Overrides!AG59&lt;&gt;"",Overrides!AG59,F_Inputs_Formatted!AG59)</f>
        <v>24023</v>
      </c>
      <c r="AH59" s="99">
        <f>IF(Overrides!AH59&lt;&gt;"",Overrides!AH59,F_Inputs_Formatted!AH59)</f>
        <v>21896</v>
      </c>
    </row>
    <row r="60" spans="1:34" ht="20.25" customHeight="1" x14ac:dyDescent="0.45">
      <c r="A60" s="9"/>
      <c r="B60" s="11" t="s">
        <v>97</v>
      </c>
      <c r="C60" s="11" t="str">
        <f>_xlfn.XLOOKUP($B60,FD_Lists!$B$4:$B$25,FD_Lists!C$4:C$25)</f>
        <v>Severn Trent Water</v>
      </c>
      <c r="D60" s="11" t="str">
        <f>_xlfn.XLOOKUP($B60,FD_Lists!$B$4:$B$25,FD_Lists!D$4:D$25)</f>
        <v>England</v>
      </c>
      <c r="E60" s="11" t="str">
        <f>_xlfn.XLOOKUP($B60,FD_Lists!$B$4:$B$25,FD_Lists!E$4:E$25)</f>
        <v>Company</v>
      </c>
      <c r="F60" s="11" t="str">
        <f>_xlfn.XLOOKUP($B60,FD_Lists!$B$4:$B$25,FD_Lists!F$4:F$25)</f>
        <v>WaSC</v>
      </c>
      <c r="G60" s="14" t="s">
        <v>109</v>
      </c>
      <c r="H60" s="13" t="s">
        <v>83</v>
      </c>
      <c r="I60" s="13" t="str">
        <f t="shared" si="0"/>
        <v>SVEOUT5_10_A_PR24</v>
      </c>
      <c r="J60" s="13" t="str">
        <f>VLOOKUP(H60, FD_Lists!$D$78:$I$110, 2, FALSE)</f>
        <v>Totex</v>
      </c>
      <c r="K60" s="13" t="str">
        <f>VLOOKUP(H60, FD_Lists!$D$78:$I$110, 3, FALSE)</f>
        <v>Company view (DD)</v>
      </c>
      <c r="L60" s="13" t="s">
        <v>119</v>
      </c>
      <c r="M60" s="14" t="str">
        <f>VLOOKUP($H60, FD_Lists!$D$78:$I$110, 4, FALSE)</f>
        <v>Total number of monitored spills</v>
      </c>
      <c r="N60" s="14" t="str">
        <f>VLOOKUP($H60, FD_Lists!$D$78:$I$110, 5, FALSE)</f>
        <v>Number</v>
      </c>
      <c r="O60" s="14">
        <f>VLOOKUP($H60, FD_Lists!$D$78:$I$110, 6, FALSE)</f>
        <v>0</v>
      </c>
      <c r="P60" s="99" t="str">
        <f>IF(Overrides!P60&lt;&gt;"",Overrides!P60,F_Inputs_Formatted!P60)</f>
        <v>-</v>
      </c>
      <c r="Q60" s="99" t="str">
        <f>IF(Overrides!Q60&lt;&gt;"",Overrides!Q60,F_Inputs_Formatted!Q60)</f>
        <v>-</v>
      </c>
      <c r="R60" s="99" t="str">
        <f>IF(Overrides!R60&lt;&gt;"",Overrides!R60,F_Inputs_Formatted!R60)</f>
        <v>-</v>
      </c>
      <c r="S60" s="99" t="str">
        <f>IF(Overrides!S60&lt;&gt;"",Overrides!S60,F_Inputs_Formatted!S60)</f>
        <v>-</v>
      </c>
      <c r="T60" s="99" t="str">
        <f>IF(Overrides!T60&lt;&gt;"",Overrides!T60,F_Inputs_Formatted!T60)</f>
        <v>-</v>
      </c>
      <c r="U60" s="99">
        <f>IF(Overrides!U60&lt;&gt;"",Overrides!U60,F_Inputs_Formatted!U60)</f>
        <v>969</v>
      </c>
      <c r="V60" s="99">
        <f>IF(Overrides!V60&lt;&gt;"",Overrides!V60,F_Inputs_Formatted!V60)</f>
        <v>1500</v>
      </c>
      <c r="W60" s="99">
        <f>IF(Overrides!W60&lt;&gt;"",Overrides!W60,F_Inputs_Formatted!W60)</f>
        <v>13010</v>
      </c>
      <c r="X60" s="99">
        <f>IF(Overrides!X60&lt;&gt;"",Overrides!X60,F_Inputs_Formatted!X60)</f>
        <v>39938</v>
      </c>
      <c r="Y60" s="99">
        <f>IF(Overrides!Y60&lt;&gt;"",Overrides!Y60,F_Inputs_Formatted!Y60)</f>
        <v>60982</v>
      </c>
      <c r="Z60" s="99">
        <f>IF(Overrides!Z60&lt;&gt;"",Overrides!Z60,F_Inputs_Formatted!Z60)</f>
        <v>59676</v>
      </c>
      <c r="AA60" s="99">
        <f>IF(Overrides!AA60&lt;&gt;"",Overrides!AA60,F_Inputs_Formatted!AA60)</f>
        <v>44765</v>
      </c>
      <c r="AB60" s="99">
        <f>IF(Overrides!AB60&lt;&gt;"",Overrides!AB60,F_Inputs_Formatted!AB60)</f>
        <v>60253</v>
      </c>
      <c r="AC60" s="99">
        <f>IF(Overrides!AC60&lt;&gt;"",Overrides!AC60,F_Inputs_Formatted!AC60)</f>
        <v>47883</v>
      </c>
      <c r="AD60" s="99">
        <f>IF(Overrides!AD60&lt;&gt;"",Overrides!AD60,F_Inputs_Formatted!AD60)</f>
        <v>45007</v>
      </c>
      <c r="AE60" s="99">
        <f>IF(Overrides!AE60&lt;&gt;"",Overrides!AE60,F_Inputs_Formatted!AE60)</f>
        <v>42011</v>
      </c>
      <c r="AF60" s="99">
        <f>IF(Overrides!AF60&lt;&gt;"",Overrides!AF60,F_Inputs_Formatted!AF60)</f>
        <v>39032</v>
      </c>
      <c r="AG60" s="99">
        <f>IF(Overrides!AG60&lt;&gt;"",Overrides!AG60,F_Inputs_Formatted!AG60)</f>
        <v>36070</v>
      </c>
      <c r="AH60" s="99">
        <f>IF(Overrides!AH60&lt;&gt;"",Overrides!AH60,F_Inputs_Formatted!AH60)</f>
        <v>33124</v>
      </c>
    </row>
    <row r="61" spans="1:34" ht="20.25" customHeight="1" x14ac:dyDescent="0.45">
      <c r="A61" s="9"/>
      <c r="B61" s="11" t="s">
        <v>99</v>
      </c>
      <c r="C61" s="11" t="str">
        <f>_xlfn.XLOOKUP($B61,FD_Lists!$B$4:$B$25,FD_Lists!C$4:C$25)</f>
        <v>Southern Water</v>
      </c>
      <c r="D61" s="11" t="str">
        <f>_xlfn.XLOOKUP($B61,FD_Lists!$B$4:$B$25,FD_Lists!D$4:D$25)</f>
        <v>England</v>
      </c>
      <c r="E61" s="11" t="str">
        <f>_xlfn.XLOOKUP($B61,FD_Lists!$B$4:$B$25,FD_Lists!E$4:E$25)</f>
        <v>Company</v>
      </c>
      <c r="F61" s="11" t="str">
        <f>_xlfn.XLOOKUP($B61,FD_Lists!$B$4:$B$25,FD_Lists!F$4:F$25)</f>
        <v>WaSC</v>
      </c>
      <c r="G61" s="14" t="s">
        <v>109</v>
      </c>
      <c r="H61" s="13" t="s">
        <v>83</v>
      </c>
      <c r="I61" s="13" t="str">
        <f t="shared" si="0"/>
        <v>SRNOUT5_10_A_PR24</v>
      </c>
      <c r="J61" s="13" t="str">
        <f>VLOOKUP(H61, FD_Lists!$D$78:$I$110, 2, FALSE)</f>
        <v>Totex</v>
      </c>
      <c r="K61" s="13" t="str">
        <f>VLOOKUP(H61, FD_Lists!$D$78:$I$110, 3, FALSE)</f>
        <v>Company view (DD)</v>
      </c>
      <c r="L61" s="13" t="s">
        <v>119</v>
      </c>
      <c r="M61" s="14" t="str">
        <f>VLOOKUP($H61, FD_Lists!$D$78:$I$110, 4, FALSE)</f>
        <v>Total number of monitored spills</v>
      </c>
      <c r="N61" s="14" t="str">
        <f>VLOOKUP($H61, FD_Lists!$D$78:$I$110, 5, FALSE)</f>
        <v>Number</v>
      </c>
      <c r="O61" s="14">
        <f>VLOOKUP($H61, FD_Lists!$D$78:$I$110, 6, FALSE)</f>
        <v>0</v>
      </c>
      <c r="P61" s="99" t="str">
        <f>IF(Overrides!P61&lt;&gt;"",Overrides!P61,F_Inputs_Formatted!P61)</f>
        <v>-</v>
      </c>
      <c r="Q61" s="99" t="str">
        <f>IF(Overrides!Q61&lt;&gt;"",Overrides!Q61,F_Inputs_Formatted!Q61)</f>
        <v>-</v>
      </c>
      <c r="R61" s="99" t="str">
        <f>IF(Overrides!R61&lt;&gt;"",Overrides!R61,F_Inputs_Formatted!R61)</f>
        <v>-</v>
      </c>
      <c r="S61" s="99" t="str">
        <f>IF(Overrides!S61&lt;&gt;"",Overrides!S61,F_Inputs_Formatted!S61)</f>
        <v>-</v>
      </c>
      <c r="T61" s="99" t="str">
        <f>IF(Overrides!T61&lt;&gt;"",Overrides!T61,F_Inputs_Formatted!T61)</f>
        <v>-</v>
      </c>
      <c r="U61" s="99" t="str">
        <f>IF(Overrides!U61&lt;&gt;"",Overrides!U61,F_Inputs_Formatted!U61)</f>
        <v>-</v>
      </c>
      <c r="V61" s="99">
        <f>IF(Overrides!V61&lt;&gt;"",Overrides!V61,F_Inputs_Formatted!V61)</f>
        <v>9487</v>
      </c>
      <c r="W61" s="99">
        <f>IF(Overrides!W61&lt;&gt;"",Overrides!W61,F_Inputs_Formatted!W61)</f>
        <v>11247</v>
      </c>
      <c r="X61" s="99">
        <f>IF(Overrides!X61&lt;&gt;"",Overrides!X61,F_Inputs_Formatted!X61)</f>
        <v>16430</v>
      </c>
      <c r="Y61" s="99">
        <f>IF(Overrides!Y61&lt;&gt;"",Overrides!Y61,F_Inputs_Formatted!Y61)</f>
        <v>25323</v>
      </c>
      <c r="Z61" s="99">
        <f>IF(Overrides!Z61&lt;&gt;"",Overrides!Z61,F_Inputs_Formatted!Z61)</f>
        <v>19785</v>
      </c>
      <c r="AA61" s="99">
        <f>IF(Overrides!AA61&lt;&gt;"",Overrides!AA61,F_Inputs_Formatted!AA61)</f>
        <v>17381</v>
      </c>
      <c r="AB61" s="99">
        <f>IF(Overrides!AB61&lt;&gt;"",Overrides!AB61,F_Inputs_Formatted!AB61)</f>
        <v>29923</v>
      </c>
      <c r="AC61" s="99">
        <f>IF(Overrides!AC61&lt;&gt;"",Overrides!AC61,F_Inputs_Formatted!AC61)</f>
        <v>17568</v>
      </c>
      <c r="AD61" s="99">
        <f>IF(Overrides!AD61&lt;&gt;"",Overrides!AD61,F_Inputs_Formatted!AD61)</f>
        <v>17027</v>
      </c>
      <c r="AE61" s="99">
        <f>IF(Overrides!AE61&lt;&gt;"",Overrides!AE61,F_Inputs_Formatted!AE61)</f>
        <v>16992</v>
      </c>
      <c r="AF61" s="99">
        <f>IF(Overrides!AF61&lt;&gt;"",Overrides!AF61,F_Inputs_Formatted!AF61)</f>
        <v>16214</v>
      </c>
      <c r="AG61" s="99">
        <f>IF(Overrides!AG61&lt;&gt;"",Overrides!AG61,F_Inputs_Formatted!AG61)</f>
        <v>16214</v>
      </c>
      <c r="AH61" s="99">
        <f>IF(Overrides!AH61&lt;&gt;"",Overrides!AH61,F_Inputs_Formatted!AH61)</f>
        <v>13924</v>
      </c>
    </row>
    <row r="62" spans="1:34" ht="20.25" customHeight="1" x14ac:dyDescent="0.45">
      <c r="A62" s="9"/>
      <c r="B62" s="11" t="s">
        <v>100</v>
      </c>
      <c r="C62" s="11" t="str">
        <f>_xlfn.XLOOKUP($B62,FD_Lists!$B$4:$B$25,FD_Lists!C$4:C$25)</f>
        <v>Thames Water</v>
      </c>
      <c r="D62" s="11" t="str">
        <f>_xlfn.XLOOKUP($B62,FD_Lists!$B$4:$B$25,FD_Lists!D$4:D$25)</f>
        <v>England</v>
      </c>
      <c r="E62" s="11" t="str">
        <f>_xlfn.XLOOKUP($B62,FD_Lists!$B$4:$B$25,FD_Lists!E$4:E$25)</f>
        <v>Company</v>
      </c>
      <c r="F62" s="11" t="str">
        <f>_xlfn.XLOOKUP($B62,FD_Lists!$B$4:$B$25,FD_Lists!F$4:F$25)</f>
        <v>WaSC</v>
      </c>
      <c r="G62" s="14" t="s">
        <v>109</v>
      </c>
      <c r="H62" s="13" t="s">
        <v>83</v>
      </c>
      <c r="I62" s="13" t="str">
        <f t="shared" si="0"/>
        <v>TMSOUT5_10_A_PR24</v>
      </c>
      <c r="J62" s="13" t="str">
        <f>VLOOKUP(H62, FD_Lists!$D$78:$I$110, 2, FALSE)</f>
        <v>Totex</v>
      </c>
      <c r="K62" s="13" t="str">
        <f>VLOOKUP(H62, FD_Lists!$D$78:$I$110, 3, FALSE)</f>
        <v>Company view (DD)</v>
      </c>
      <c r="L62" s="13" t="s">
        <v>119</v>
      </c>
      <c r="M62" s="14" t="str">
        <f>VLOOKUP($H62, FD_Lists!$D$78:$I$110, 4, FALSE)</f>
        <v>Total number of monitored spills</v>
      </c>
      <c r="N62" s="14" t="str">
        <f>VLOOKUP($H62, FD_Lists!$D$78:$I$110, 5, FALSE)</f>
        <v>Number</v>
      </c>
      <c r="O62" s="14">
        <f>VLOOKUP($H62, FD_Lists!$D$78:$I$110, 6, FALSE)</f>
        <v>0</v>
      </c>
      <c r="P62" s="99">
        <f>IF(Overrides!P62&lt;&gt;"",Overrides!P62,F_Inputs_Formatted!P62)</f>
        <v>0</v>
      </c>
      <c r="Q62" s="99">
        <f>IF(Overrides!Q62&lt;&gt;"",Overrides!Q62,F_Inputs_Formatted!Q62)</f>
        <v>0</v>
      </c>
      <c r="R62" s="99">
        <f>IF(Overrides!R62&lt;&gt;"",Overrides!R62,F_Inputs_Formatted!R62)</f>
        <v>0</v>
      </c>
      <c r="S62" s="99">
        <f>IF(Overrides!S62&lt;&gt;"",Overrides!S62,F_Inputs_Formatted!S62)</f>
        <v>0</v>
      </c>
      <c r="T62" s="99">
        <f>IF(Overrides!T62&lt;&gt;"",Overrides!T62,F_Inputs_Formatted!T62)</f>
        <v>0</v>
      </c>
      <c r="U62" s="99">
        <f>IF(Overrides!U62&lt;&gt;"",Overrides!U62,F_Inputs_Formatted!U62)</f>
        <v>0</v>
      </c>
      <c r="V62" s="99">
        <f>IF(Overrides!V62&lt;&gt;"",Overrides!V62,F_Inputs_Formatted!V62)</f>
        <v>0</v>
      </c>
      <c r="W62" s="99">
        <f>IF(Overrides!W62&lt;&gt;"",Overrides!W62,F_Inputs_Formatted!W62)</f>
        <v>0</v>
      </c>
      <c r="X62" s="99">
        <f>IF(Overrides!X62&lt;&gt;"",Overrides!X62,F_Inputs_Formatted!X62)</f>
        <v>0</v>
      </c>
      <c r="Y62" s="99">
        <f>IF(Overrides!Y62&lt;&gt;"",Overrides!Y62,F_Inputs_Formatted!Y62)</f>
        <v>18443</v>
      </c>
      <c r="Z62" s="99">
        <f>IF(Overrides!Z62&lt;&gt;"",Overrides!Z62,F_Inputs_Formatted!Z62)</f>
        <v>14713</v>
      </c>
      <c r="AA62" s="99">
        <f>IF(Overrides!AA62&lt;&gt;"",Overrides!AA62,F_Inputs_Formatted!AA62)</f>
        <v>8014</v>
      </c>
      <c r="AB62" s="99">
        <f>IF(Overrides!AB62&lt;&gt;"",Overrides!AB62,F_Inputs_Formatted!AB62)</f>
        <v>16990</v>
      </c>
      <c r="AC62" s="99">
        <f>IF(Overrides!AC62&lt;&gt;"",Overrides!AC62,F_Inputs_Formatted!AC62)</f>
        <v>14437</v>
      </c>
      <c r="AD62" s="99">
        <f>IF(Overrides!AD62&lt;&gt;"",Overrides!AD62,F_Inputs_Formatted!AD62)</f>
        <v>13520</v>
      </c>
      <c r="AE62" s="99">
        <f>IF(Overrides!AE62&lt;&gt;"",Overrides!AE62,F_Inputs_Formatted!AE62)</f>
        <v>11678</v>
      </c>
      <c r="AF62" s="99">
        <f>IF(Overrides!AF62&lt;&gt;"",Overrides!AF62,F_Inputs_Formatted!AF62)</f>
        <v>10878</v>
      </c>
      <c r="AG62" s="99">
        <f>IF(Overrides!AG62&lt;&gt;"",Overrides!AG62,F_Inputs_Formatted!AG62)</f>
        <v>10769</v>
      </c>
      <c r="AH62" s="99">
        <f>IF(Overrides!AH62&lt;&gt;"",Overrides!AH62,F_Inputs_Formatted!AH62)</f>
        <v>9132</v>
      </c>
    </row>
    <row r="63" spans="1:34" x14ac:dyDescent="0.45">
      <c r="A63" s="16" t="s">
        <v>120</v>
      </c>
      <c r="B63" s="11" t="s">
        <v>101</v>
      </c>
      <c r="C63" s="11" t="str">
        <f>_xlfn.XLOOKUP($B63,FD_Lists!$B$4:$B$25,FD_Lists!C$4:C$25)</f>
        <v xml:space="preserve">United Utilities </v>
      </c>
      <c r="D63" s="11" t="str">
        <f>_xlfn.XLOOKUP($B63,FD_Lists!$B$4:$B$25,FD_Lists!D$4:D$25)</f>
        <v>England</v>
      </c>
      <c r="E63" s="11" t="str">
        <f>_xlfn.XLOOKUP($B63,FD_Lists!$B$4:$B$25,FD_Lists!E$4:E$25)</f>
        <v>Company</v>
      </c>
      <c r="F63" s="11" t="str">
        <f>_xlfn.XLOOKUP($B63,FD_Lists!$B$4:$B$25,FD_Lists!F$4:F$25)</f>
        <v>WaSC</v>
      </c>
      <c r="G63" s="14" t="s">
        <v>109</v>
      </c>
      <c r="H63" s="13" t="s">
        <v>83</v>
      </c>
      <c r="I63" s="13" t="str">
        <f t="shared" si="0"/>
        <v>NWTOUT5_10_A_PR24</v>
      </c>
      <c r="J63" s="13" t="str">
        <f>VLOOKUP(H63, FD_Lists!$D$78:$I$110, 2, FALSE)</f>
        <v>Totex</v>
      </c>
      <c r="K63" s="13" t="str">
        <f>VLOOKUP(H63, FD_Lists!$D$78:$I$110, 3, FALSE)</f>
        <v>Company view (DD)</v>
      </c>
      <c r="L63" s="13" t="s">
        <v>119</v>
      </c>
      <c r="M63" s="14" t="str">
        <f>VLOOKUP($H63, FD_Lists!$D$78:$I$110, 4, FALSE)</f>
        <v>Total number of monitored spills</v>
      </c>
      <c r="N63" s="14" t="str">
        <f>VLOOKUP($H63, FD_Lists!$D$78:$I$110, 5, FALSE)</f>
        <v>Number</v>
      </c>
      <c r="O63" s="14">
        <f>VLOOKUP($H63, FD_Lists!$D$78:$I$110, 6, FALSE)</f>
        <v>0</v>
      </c>
      <c r="P63" s="99" t="str">
        <f>IF(Overrides!P63&lt;&gt;"",Overrides!P63,F_Inputs_Formatted!P63)</f>
        <v>-</v>
      </c>
      <c r="Q63" s="99" t="str">
        <f>IF(Overrides!Q63&lt;&gt;"",Overrides!Q63,F_Inputs_Formatted!Q63)</f>
        <v>-</v>
      </c>
      <c r="R63" s="99" t="str">
        <f>IF(Overrides!R63&lt;&gt;"",Overrides!R63,F_Inputs_Formatted!R63)</f>
        <v>-</v>
      </c>
      <c r="S63" s="99" t="str">
        <f>IF(Overrides!S63&lt;&gt;"",Overrides!S63,F_Inputs_Formatted!S63)</f>
        <v>-</v>
      </c>
      <c r="T63" s="99" t="str">
        <f>IF(Overrides!T63&lt;&gt;"",Overrides!T63,F_Inputs_Formatted!T63)</f>
        <v>-</v>
      </c>
      <c r="U63" s="99" t="str">
        <f>IF(Overrides!U63&lt;&gt;"",Overrides!U63,F_Inputs_Formatted!U63)</f>
        <v>-</v>
      </c>
      <c r="V63" s="99" t="str">
        <f>IF(Overrides!V63&lt;&gt;"",Overrides!V63,F_Inputs_Formatted!V63)</f>
        <v>-</v>
      </c>
      <c r="W63" s="99" t="str">
        <f>IF(Overrides!W63&lt;&gt;"",Overrides!W63,F_Inputs_Formatted!W63)</f>
        <v>-</v>
      </c>
      <c r="X63" s="99" t="str">
        <f>IF(Overrides!X63&lt;&gt;"",Overrides!X63,F_Inputs_Formatted!X63)</f>
        <v>-</v>
      </c>
      <c r="Y63" s="99">
        <f>IF(Overrides!Y63&lt;&gt;"",Overrides!Y63,F_Inputs_Formatted!Y63)</f>
        <v>113940</v>
      </c>
      <c r="Z63" s="99">
        <f>IF(Overrides!Z63&lt;&gt;"",Overrides!Z63,F_Inputs_Formatted!Z63)</f>
        <v>81677</v>
      </c>
      <c r="AA63" s="99">
        <f>IF(Overrides!AA63&lt;&gt;"",Overrides!AA63,F_Inputs_Formatted!AA63)</f>
        <v>69245</v>
      </c>
      <c r="AB63" s="99">
        <f>IF(Overrides!AB63&lt;&gt;"",Overrides!AB63,F_Inputs_Formatted!AB63)</f>
        <v>97537</v>
      </c>
      <c r="AC63" s="99">
        <f>IF(Overrides!AC63&lt;&gt;"",Overrides!AC63,F_Inputs_Formatted!AC63)</f>
        <v>61029</v>
      </c>
      <c r="AD63" s="99">
        <f>IF(Overrides!AD63&lt;&gt;"",Overrides!AD63,F_Inputs_Formatted!AD63)</f>
        <v>59736</v>
      </c>
      <c r="AE63" s="99">
        <f>IF(Overrides!AE63&lt;&gt;"",Overrides!AE63,F_Inputs_Formatted!AE63)</f>
        <v>57798</v>
      </c>
      <c r="AF63" s="99">
        <f>IF(Overrides!AF63&lt;&gt;"",Overrides!AF63,F_Inputs_Formatted!AF63)</f>
        <v>54606</v>
      </c>
      <c r="AG63" s="99">
        <f>IF(Overrides!AG63&lt;&gt;"",Overrides!AG63,F_Inputs_Formatted!AG63)</f>
        <v>50502</v>
      </c>
      <c r="AH63" s="99">
        <f>IF(Overrides!AH63&lt;&gt;"",Overrides!AH63,F_Inputs_Formatted!AH63)</f>
        <v>42408</v>
      </c>
    </row>
    <row r="64" spans="1:34" ht="20.25" customHeight="1" x14ac:dyDescent="0.45">
      <c r="A64" s="9"/>
      <c r="B64" s="11" t="s">
        <v>102</v>
      </c>
      <c r="C64" s="11" t="str">
        <f>_xlfn.XLOOKUP($B64,FD_Lists!$B$4:$B$25,FD_Lists!C$4:C$25)</f>
        <v>Wessex Water</v>
      </c>
      <c r="D64" s="11" t="str">
        <f>_xlfn.XLOOKUP($B64,FD_Lists!$B$4:$B$25,FD_Lists!D$4:D$25)</f>
        <v>England</v>
      </c>
      <c r="E64" s="11" t="str">
        <f>_xlfn.XLOOKUP($B64,FD_Lists!$B$4:$B$25,FD_Lists!E$4:E$25)</f>
        <v>Company</v>
      </c>
      <c r="F64" s="11" t="str">
        <f>_xlfn.XLOOKUP($B64,FD_Lists!$B$4:$B$25,FD_Lists!F$4:F$25)</f>
        <v>WaSC</v>
      </c>
      <c r="G64" s="14" t="s">
        <v>109</v>
      </c>
      <c r="H64" s="13" t="s">
        <v>83</v>
      </c>
      <c r="I64" s="13" t="str">
        <f t="shared" si="0"/>
        <v>WSXOUT5_10_A_PR24</v>
      </c>
      <c r="J64" s="13" t="str">
        <f>VLOOKUP(H64, FD_Lists!$D$78:$I$110, 2, FALSE)</f>
        <v>Totex</v>
      </c>
      <c r="K64" s="13" t="str">
        <f>VLOOKUP(H64, FD_Lists!$D$78:$I$110, 3, FALSE)</f>
        <v>Company view (DD)</v>
      </c>
      <c r="L64" s="13" t="s">
        <v>119</v>
      </c>
      <c r="M64" s="14" t="str">
        <f>VLOOKUP($H64, FD_Lists!$D$78:$I$110, 4, FALSE)</f>
        <v>Total number of monitored spills</v>
      </c>
      <c r="N64" s="14" t="str">
        <f>VLOOKUP($H64, FD_Lists!$D$78:$I$110, 5, FALSE)</f>
        <v>Number</v>
      </c>
      <c r="O64" s="14">
        <f>VLOOKUP($H64, FD_Lists!$D$78:$I$110, 6, FALSE)</f>
        <v>0</v>
      </c>
      <c r="P64" s="99" t="str">
        <f>IF(Overrides!P64&lt;&gt;"",Overrides!P64,F_Inputs_Formatted!P64)</f>
        <v>-</v>
      </c>
      <c r="Q64" s="99" t="str">
        <f>IF(Overrides!Q64&lt;&gt;"",Overrides!Q64,F_Inputs_Formatted!Q64)</f>
        <v>-</v>
      </c>
      <c r="R64" s="99" t="str">
        <f>IF(Overrides!R64&lt;&gt;"",Overrides!R64,F_Inputs_Formatted!R64)</f>
        <v>-</v>
      </c>
      <c r="S64" s="99" t="str">
        <f>IF(Overrides!S64&lt;&gt;"",Overrides!S64,F_Inputs_Formatted!S64)</f>
        <v>-</v>
      </c>
      <c r="T64" s="99" t="str">
        <f>IF(Overrides!T64&lt;&gt;"",Overrides!T64,F_Inputs_Formatted!T64)</f>
        <v>-</v>
      </c>
      <c r="U64" s="99">
        <f>IF(Overrides!U64&lt;&gt;"",Overrides!U64,F_Inputs_Formatted!U64)</f>
        <v>13960</v>
      </c>
      <c r="V64" s="99">
        <f>IF(Overrides!V64&lt;&gt;"",Overrides!V64,F_Inputs_Formatted!V64)</f>
        <v>13805</v>
      </c>
      <c r="W64" s="99">
        <f>IF(Overrides!W64&lt;&gt;"",Overrides!W64,F_Inputs_Formatted!W64)</f>
        <v>27545</v>
      </c>
      <c r="X64" s="99">
        <f>IF(Overrides!X64&lt;&gt;"",Overrides!X64,F_Inputs_Formatted!X64)</f>
        <v>34706</v>
      </c>
      <c r="Y64" s="99">
        <f>IF(Overrides!Y64&lt;&gt;"",Overrides!Y64,F_Inputs_Formatted!Y64)</f>
        <v>40041</v>
      </c>
      <c r="Z64" s="99">
        <f>IF(Overrides!Z64&lt;&gt;"",Overrides!Z64,F_Inputs_Formatted!Z64)</f>
        <v>29176</v>
      </c>
      <c r="AA64" s="99">
        <f>IF(Overrides!AA64&lt;&gt;"",Overrides!AA64,F_Inputs_Formatted!AA64)</f>
        <v>23983</v>
      </c>
      <c r="AB64" s="99">
        <f>IF(Overrides!AB64&lt;&gt;"",Overrides!AB64,F_Inputs_Formatted!AB64)</f>
        <v>41453</v>
      </c>
      <c r="AC64" s="99">
        <f>IF(Overrides!AC64&lt;&gt;"",Overrides!AC64,F_Inputs_Formatted!AC64)</f>
        <v>31091</v>
      </c>
      <c r="AD64" s="99">
        <f>IF(Overrides!AD64&lt;&gt;"",Overrides!AD64,F_Inputs_Formatted!AD64)</f>
        <v>30428</v>
      </c>
      <c r="AE64" s="99">
        <f>IF(Overrides!AE64&lt;&gt;"",Overrides!AE64,F_Inputs_Formatted!AE64)</f>
        <v>30428</v>
      </c>
      <c r="AF64" s="99">
        <f>IF(Overrides!AF64&lt;&gt;"",Overrides!AF64,F_Inputs_Formatted!AF64)</f>
        <v>29479</v>
      </c>
      <c r="AG64" s="99">
        <f>IF(Overrides!AG64&lt;&gt;"",Overrides!AG64,F_Inputs_Formatted!AG64)</f>
        <v>28493</v>
      </c>
      <c r="AH64" s="99">
        <f>IF(Overrides!AH64&lt;&gt;"",Overrides!AH64,F_Inputs_Formatted!AH64)</f>
        <v>25898</v>
      </c>
    </row>
    <row r="65" spans="1:34" ht="20.25" customHeight="1" x14ac:dyDescent="0.45">
      <c r="A65" s="9"/>
      <c r="B65" s="11" t="s">
        <v>103</v>
      </c>
      <c r="C65" s="11" t="str">
        <f>_xlfn.XLOOKUP($B65,FD_Lists!$B$4:$B$25,FD_Lists!C$4:C$25)</f>
        <v>Yorkshire Water</v>
      </c>
      <c r="D65" s="11" t="str">
        <f>_xlfn.XLOOKUP($B65,FD_Lists!$B$4:$B$25,FD_Lists!D$4:D$25)</f>
        <v>England</v>
      </c>
      <c r="E65" s="11" t="str">
        <f>_xlfn.XLOOKUP($B65,FD_Lists!$B$4:$B$25,FD_Lists!E$4:E$25)</f>
        <v>Company</v>
      </c>
      <c r="F65" s="11" t="str">
        <f>_xlfn.XLOOKUP($B65,FD_Lists!$B$4:$B$25,FD_Lists!F$4:F$25)</f>
        <v>WaSC</v>
      </c>
      <c r="G65" s="14" t="s">
        <v>109</v>
      </c>
      <c r="H65" s="13" t="s">
        <v>83</v>
      </c>
      <c r="I65" s="13" t="str">
        <f t="shared" si="0"/>
        <v>YKYOUT5_10_A_PR24</v>
      </c>
      <c r="J65" s="13" t="str">
        <f>VLOOKUP(H65, FD_Lists!$D$78:$I$110, 2, FALSE)</f>
        <v>Totex</v>
      </c>
      <c r="K65" s="13" t="str">
        <f>VLOOKUP(H65, FD_Lists!$D$78:$I$110, 3, FALSE)</f>
        <v>Company view (DD)</v>
      </c>
      <c r="L65" s="13" t="s">
        <v>119</v>
      </c>
      <c r="M65" s="14" t="str">
        <f>VLOOKUP($H65, FD_Lists!$D$78:$I$110, 4, FALSE)</f>
        <v>Total number of monitored spills</v>
      </c>
      <c r="N65" s="14" t="str">
        <f>VLOOKUP($H65, FD_Lists!$D$78:$I$110, 5, FALSE)</f>
        <v>Number</v>
      </c>
      <c r="O65" s="14">
        <f>VLOOKUP($H65, FD_Lists!$D$78:$I$110, 6, FALSE)</f>
        <v>0</v>
      </c>
      <c r="P65" s="99" t="str">
        <f>IF(Overrides!P65&lt;&gt;"",Overrides!P65,F_Inputs_Formatted!P65)</f>
        <v>-</v>
      </c>
      <c r="Q65" s="99" t="str">
        <f>IF(Overrides!Q65&lt;&gt;"",Overrides!Q65,F_Inputs_Formatted!Q65)</f>
        <v>-</v>
      </c>
      <c r="R65" s="99" t="str">
        <f>IF(Overrides!R65&lt;&gt;"",Overrides!R65,F_Inputs_Formatted!R65)</f>
        <v>-</v>
      </c>
      <c r="S65" s="99" t="str">
        <f>IF(Overrides!S65&lt;&gt;"",Overrides!S65,F_Inputs_Formatted!S65)</f>
        <v>-</v>
      </c>
      <c r="T65" s="99" t="str">
        <f>IF(Overrides!T65&lt;&gt;"",Overrides!T65,F_Inputs_Formatted!T65)</f>
        <v>-</v>
      </c>
      <c r="U65" s="99" t="str">
        <f>IF(Overrides!U65&lt;&gt;"",Overrides!U65,F_Inputs_Formatted!U65)</f>
        <v>-</v>
      </c>
      <c r="V65" s="99" t="str">
        <f>IF(Overrides!V65&lt;&gt;"",Overrides!V65,F_Inputs_Formatted!V65)</f>
        <v>-</v>
      </c>
      <c r="W65" s="99" t="str">
        <f>IF(Overrides!W65&lt;&gt;"",Overrides!W65,F_Inputs_Formatted!W65)</f>
        <v>-</v>
      </c>
      <c r="X65" s="99" t="str">
        <f>IF(Overrides!X65&lt;&gt;"",Overrides!X65,F_Inputs_Formatted!X65)</f>
        <v>-</v>
      </c>
      <c r="Y65" s="99">
        <f>IF(Overrides!Y65&lt;&gt;"",Overrides!Y65,F_Inputs_Formatted!Y65)</f>
        <v>65083</v>
      </c>
      <c r="Z65" s="99">
        <f>IF(Overrides!Z65&lt;&gt;"",Overrides!Z65,F_Inputs_Formatted!Z65)</f>
        <v>70062</v>
      </c>
      <c r="AA65" s="99">
        <f>IF(Overrides!AA65&lt;&gt;"",Overrides!AA65,F_Inputs_Formatted!AA65)</f>
        <v>54273</v>
      </c>
      <c r="AB65" s="99">
        <f>IF(Overrides!AB65&lt;&gt;"",Overrides!AB65,F_Inputs_Formatted!AB65)</f>
        <v>77761</v>
      </c>
      <c r="AC65" s="99">
        <f>IF(Overrides!AC65&lt;&gt;"",Overrides!AC65,F_Inputs_Formatted!AC65)</f>
        <v>74412</v>
      </c>
      <c r="AD65" s="99">
        <f>IF(Overrides!AD65&lt;&gt;"",Overrides!AD65,F_Inputs_Formatted!AD65)</f>
        <v>65175</v>
      </c>
      <c r="AE65" s="99">
        <f>IF(Overrides!AE65&lt;&gt;"",Overrides!AE65,F_Inputs_Formatted!AE65)</f>
        <v>61871</v>
      </c>
      <c r="AF65" s="99">
        <f>IF(Overrides!AF65&lt;&gt;"",Overrides!AF65,F_Inputs_Formatted!AF65)</f>
        <v>60438</v>
      </c>
      <c r="AG65" s="99">
        <f>IF(Overrides!AG65&lt;&gt;"",Overrides!AG65,F_Inputs_Formatted!AG65)</f>
        <v>56830</v>
      </c>
      <c r="AH65" s="99">
        <f>IF(Overrides!AH65&lt;&gt;"",Overrides!AH65,F_Inputs_Formatted!AH65)</f>
        <v>43796</v>
      </c>
    </row>
    <row r="66" spans="1:34" ht="20.25" customHeight="1" x14ac:dyDescent="0.45">
      <c r="A66" s="9"/>
      <c r="B66" s="11" t="s">
        <v>121</v>
      </c>
      <c r="C66" s="11" t="str">
        <f>_xlfn.XLOOKUP($B66,FD_Lists!$B$4:$B$25,FD_Lists!C$4:C$25)</f>
        <v>Affinity Water</v>
      </c>
      <c r="D66" s="11" t="str">
        <f>_xlfn.XLOOKUP($B66,FD_Lists!$B$4:$B$25,FD_Lists!D$4:D$25)</f>
        <v>England</v>
      </c>
      <c r="E66" s="11" t="str">
        <f>_xlfn.XLOOKUP($B66,FD_Lists!$B$4:$B$25,FD_Lists!E$4:E$25)</f>
        <v>Company</v>
      </c>
      <c r="F66" s="11" t="str">
        <f>_xlfn.XLOOKUP($B66,FD_Lists!$B$4:$B$25,FD_Lists!F$4:F$25)</f>
        <v>WoC</v>
      </c>
      <c r="G66" s="14" t="s">
        <v>109</v>
      </c>
      <c r="H66" s="13" t="s">
        <v>83</v>
      </c>
      <c r="I66" s="13" t="str">
        <f t="shared" si="0"/>
        <v>AFWOUT5_10_A_PR24</v>
      </c>
      <c r="J66" s="13" t="str">
        <f>VLOOKUP(H66, FD_Lists!$D$78:$I$110, 2, FALSE)</f>
        <v>Totex</v>
      </c>
      <c r="K66" s="13" t="str">
        <f>VLOOKUP(H66, FD_Lists!$D$78:$I$110, 3, FALSE)</f>
        <v>Company view (DD)</v>
      </c>
      <c r="L66" s="13" t="s">
        <v>119</v>
      </c>
      <c r="M66" s="14" t="str">
        <f>VLOOKUP($H66, FD_Lists!$D$78:$I$110, 4, FALSE)</f>
        <v>Total number of monitored spills</v>
      </c>
      <c r="N66" s="14" t="str">
        <f>VLOOKUP($H66, FD_Lists!$D$78:$I$110, 5, FALSE)</f>
        <v>Number</v>
      </c>
      <c r="O66" s="14">
        <f>VLOOKUP($H66, FD_Lists!$D$78:$I$110, 6, FALSE)</f>
        <v>0</v>
      </c>
      <c r="P66" s="99" t="str">
        <f>IF(Overrides!P66&lt;&gt;"",Overrides!P66,F_Inputs_Formatted!P66)</f>
        <v>-</v>
      </c>
      <c r="Q66" s="99" t="str">
        <f>IF(Overrides!Q66&lt;&gt;"",Overrides!Q66,F_Inputs_Formatted!Q66)</f>
        <v>-</v>
      </c>
      <c r="R66" s="99" t="str">
        <f>IF(Overrides!R66&lt;&gt;"",Overrides!R66,F_Inputs_Formatted!R66)</f>
        <v>-</v>
      </c>
      <c r="S66" s="99" t="str">
        <f>IF(Overrides!S66&lt;&gt;"",Overrides!S66,F_Inputs_Formatted!S66)</f>
        <v>-</v>
      </c>
      <c r="T66" s="99" t="str">
        <f>IF(Overrides!T66&lt;&gt;"",Overrides!T66,F_Inputs_Formatted!T66)</f>
        <v>-</v>
      </c>
      <c r="U66" s="99" t="str">
        <f>IF(Overrides!U66&lt;&gt;"",Overrides!U66,F_Inputs_Formatted!U66)</f>
        <v>-</v>
      </c>
      <c r="V66" s="99" t="str">
        <f>IF(Overrides!V66&lt;&gt;"",Overrides!V66,F_Inputs_Formatted!V66)</f>
        <v>-</v>
      </c>
      <c r="W66" s="99" t="str">
        <f>IF(Overrides!W66&lt;&gt;"",Overrides!W66,F_Inputs_Formatted!W66)</f>
        <v>-</v>
      </c>
      <c r="X66" s="99" t="str">
        <f>IF(Overrides!X66&lt;&gt;"",Overrides!X66,F_Inputs_Formatted!X66)</f>
        <v>-</v>
      </c>
      <c r="Y66" s="99" t="str">
        <f>IF(Overrides!Y66&lt;&gt;"",Overrides!Y66,F_Inputs_Formatted!Y66)</f>
        <v>-</v>
      </c>
      <c r="Z66" s="99" t="str">
        <f>IF(Overrides!Z66&lt;&gt;"",Overrides!Z66,F_Inputs_Formatted!Z66)</f>
        <v>-</v>
      </c>
      <c r="AA66" s="99" t="str">
        <f>IF(Overrides!AA66&lt;&gt;"",Overrides!AA66,F_Inputs_Formatted!AA66)</f>
        <v>-</v>
      </c>
      <c r="AB66" s="99" t="str">
        <f>IF(Overrides!AB66&lt;&gt;"",Overrides!AB66,F_Inputs_Formatted!AB66)</f>
        <v>-</v>
      </c>
      <c r="AC66" s="99" t="str">
        <f>IF(Overrides!AC66&lt;&gt;"",Overrides!AC66,F_Inputs_Formatted!AC66)</f>
        <v>-</v>
      </c>
      <c r="AD66" s="99" t="str">
        <f>IF(Overrides!AD66&lt;&gt;"",Overrides!AD66,F_Inputs_Formatted!AD66)</f>
        <v>-</v>
      </c>
      <c r="AE66" s="99" t="str">
        <f>IF(Overrides!AE66&lt;&gt;"",Overrides!AE66,F_Inputs_Formatted!AE66)</f>
        <v>-</v>
      </c>
      <c r="AF66" s="99" t="str">
        <f>IF(Overrides!AF66&lt;&gt;"",Overrides!AF66,F_Inputs_Formatted!AF66)</f>
        <v>-</v>
      </c>
      <c r="AG66" s="99" t="str">
        <f>IF(Overrides!AG66&lt;&gt;"",Overrides!AG66,F_Inputs_Formatted!AG66)</f>
        <v>-</v>
      </c>
      <c r="AH66" s="99" t="str">
        <f>IF(Overrides!AH66&lt;&gt;"",Overrides!AH66,F_Inputs_Formatted!AH66)</f>
        <v>-</v>
      </c>
    </row>
    <row r="67" spans="1:34" ht="20.25" customHeight="1" x14ac:dyDescent="0.45">
      <c r="A67" s="9"/>
      <c r="B67" s="11" t="s">
        <v>122</v>
      </c>
      <c r="C67" s="11" t="str">
        <f>_xlfn.XLOOKUP($B67,FD_Lists!$B$4:$B$25,FD_Lists!C$4:C$25)</f>
        <v>Portsmouth Water</v>
      </c>
      <c r="D67" s="11" t="str">
        <f>_xlfn.XLOOKUP($B67,FD_Lists!$B$4:$B$25,FD_Lists!D$4:D$25)</f>
        <v>England</v>
      </c>
      <c r="E67" s="11" t="str">
        <f>_xlfn.XLOOKUP($B67,FD_Lists!$B$4:$B$25,FD_Lists!E$4:E$25)</f>
        <v>Company</v>
      </c>
      <c r="F67" s="11" t="str">
        <f>_xlfn.XLOOKUP($B67,FD_Lists!$B$4:$B$25,FD_Lists!F$4:F$25)</f>
        <v>WoC</v>
      </c>
      <c r="G67" s="14" t="s">
        <v>109</v>
      </c>
      <c r="H67" s="13" t="s">
        <v>83</v>
      </c>
      <c r="I67" s="13" t="str">
        <f t="shared" si="0"/>
        <v>PRTOUT5_10_A_PR24</v>
      </c>
      <c r="J67" s="13" t="str">
        <f>VLOOKUP(H67, FD_Lists!$D$78:$I$110, 2, FALSE)</f>
        <v>Totex</v>
      </c>
      <c r="K67" s="13" t="str">
        <f>VLOOKUP(H67, FD_Lists!$D$78:$I$110, 3, FALSE)</f>
        <v>Company view (DD)</v>
      </c>
      <c r="L67" s="13" t="s">
        <v>119</v>
      </c>
      <c r="M67" s="14" t="str">
        <f>VLOOKUP($H67, FD_Lists!$D$78:$I$110, 4, FALSE)</f>
        <v>Total number of monitored spills</v>
      </c>
      <c r="N67" s="14" t="str">
        <f>VLOOKUP($H67, FD_Lists!$D$78:$I$110, 5, FALSE)</f>
        <v>Number</v>
      </c>
      <c r="O67" s="14">
        <f>VLOOKUP($H67, FD_Lists!$D$78:$I$110, 6, FALSE)</f>
        <v>0</v>
      </c>
      <c r="P67" s="99" t="str">
        <f>IF(Overrides!P67&lt;&gt;"",Overrides!P67,F_Inputs_Formatted!P67)</f>
        <v>-</v>
      </c>
      <c r="Q67" s="99" t="str">
        <f>IF(Overrides!Q67&lt;&gt;"",Overrides!Q67,F_Inputs_Formatted!Q67)</f>
        <v>-</v>
      </c>
      <c r="R67" s="99" t="str">
        <f>IF(Overrides!R67&lt;&gt;"",Overrides!R67,F_Inputs_Formatted!R67)</f>
        <v>-</v>
      </c>
      <c r="S67" s="99" t="str">
        <f>IF(Overrides!S67&lt;&gt;"",Overrides!S67,F_Inputs_Formatted!S67)</f>
        <v>-</v>
      </c>
      <c r="T67" s="99" t="str">
        <f>IF(Overrides!T67&lt;&gt;"",Overrides!T67,F_Inputs_Formatted!T67)</f>
        <v>-</v>
      </c>
      <c r="U67" s="99" t="str">
        <f>IF(Overrides!U67&lt;&gt;"",Overrides!U67,F_Inputs_Formatted!U67)</f>
        <v>-</v>
      </c>
      <c r="V67" s="99" t="str">
        <f>IF(Overrides!V67&lt;&gt;"",Overrides!V67,F_Inputs_Formatted!V67)</f>
        <v>-</v>
      </c>
      <c r="W67" s="99" t="str">
        <f>IF(Overrides!W67&lt;&gt;"",Overrides!W67,F_Inputs_Formatted!W67)</f>
        <v>-</v>
      </c>
      <c r="X67" s="99" t="str">
        <f>IF(Overrides!X67&lt;&gt;"",Overrides!X67,F_Inputs_Formatted!X67)</f>
        <v>-</v>
      </c>
      <c r="Y67" s="99" t="str">
        <f>IF(Overrides!Y67&lt;&gt;"",Overrides!Y67,F_Inputs_Formatted!Y67)</f>
        <v>-</v>
      </c>
      <c r="Z67" s="99" t="str">
        <f>IF(Overrides!Z67&lt;&gt;"",Overrides!Z67,F_Inputs_Formatted!Z67)</f>
        <v>-</v>
      </c>
      <c r="AA67" s="99" t="str">
        <f>IF(Overrides!AA67&lt;&gt;"",Overrides!AA67,F_Inputs_Formatted!AA67)</f>
        <v>-</v>
      </c>
      <c r="AB67" s="99" t="str">
        <f>IF(Overrides!AB67&lt;&gt;"",Overrides!AB67,F_Inputs_Formatted!AB67)</f>
        <v>-</v>
      </c>
      <c r="AC67" s="99" t="str">
        <f>IF(Overrides!AC67&lt;&gt;"",Overrides!AC67,F_Inputs_Formatted!AC67)</f>
        <v>-</v>
      </c>
      <c r="AD67" s="99" t="str">
        <f>IF(Overrides!AD67&lt;&gt;"",Overrides!AD67,F_Inputs_Formatted!AD67)</f>
        <v>-</v>
      </c>
      <c r="AE67" s="99" t="str">
        <f>IF(Overrides!AE67&lt;&gt;"",Overrides!AE67,F_Inputs_Formatted!AE67)</f>
        <v>-</v>
      </c>
      <c r="AF67" s="99" t="str">
        <f>IF(Overrides!AF67&lt;&gt;"",Overrides!AF67,F_Inputs_Formatted!AF67)</f>
        <v>-</v>
      </c>
      <c r="AG67" s="99" t="str">
        <f>IF(Overrides!AG67&lt;&gt;"",Overrides!AG67,F_Inputs_Formatted!AG67)</f>
        <v>-</v>
      </c>
      <c r="AH67" s="99" t="str">
        <f>IF(Overrides!AH67&lt;&gt;"",Overrides!AH67,F_Inputs_Formatted!AH67)</f>
        <v>-</v>
      </c>
    </row>
    <row r="68" spans="1:34" ht="20.25" customHeight="1" x14ac:dyDescent="0.45">
      <c r="A68" s="9"/>
      <c r="B68" s="11" t="s">
        <v>123</v>
      </c>
      <c r="C68" s="11" t="str">
        <f>_xlfn.XLOOKUP($B68,FD_Lists!$B$4:$B$25,FD_Lists!C$4:C$25)</f>
        <v>South East Water</v>
      </c>
      <c r="D68" s="11" t="str">
        <f>_xlfn.XLOOKUP($B68,FD_Lists!$B$4:$B$25,FD_Lists!D$4:D$25)</f>
        <v>England</v>
      </c>
      <c r="E68" s="11" t="str">
        <f>_xlfn.XLOOKUP($B68,FD_Lists!$B$4:$B$25,FD_Lists!E$4:E$25)</f>
        <v>Company</v>
      </c>
      <c r="F68" s="11" t="str">
        <f>_xlfn.XLOOKUP($B68,FD_Lists!$B$4:$B$25,FD_Lists!F$4:F$25)</f>
        <v>WoC</v>
      </c>
      <c r="G68" s="14" t="s">
        <v>109</v>
      </c>
      <c r="H68" s="13" t="s">
        <v>83</v>
      </c>
      <c r="I68" s="13" t="str">
        <f t="shared" si="0"/>
        <v>SEWOUT5_10_A_PR24</v>
      </c>
      <c r="J68" s="13" t="str">
        <f>VLOOKUP(H68, FD_Lists!$D$78:$I$110, 2, FALSE)</f>
        <v>Totex</v>
      </c>
      <c r="K68" s="13" t="str">
        <f>VLOOKUP(H68, FD_Lists!$D$78:$I$110, 3, FALSE)</f>
        <v>Company view (DD)</v>
      </c>
      <c r="L68" s="13" t="s">
        <v>119</v>
      </c>
      <c r="M68" s="14" t="str">
        <f>VLOOKUP($H68, FD_Lists!$D$78:$I$110, 4, FALSE)</f>
        <v>Total number of monitored spills</v>
      </c>
      <c r="N68" s="14" t="str">
        <f>VLOOKUP($H68, FD_Lists!$D$78:$I$110, 5, FALSE)</f>
        <v>Number</v>
      </c>
      <c r="O68" s="14">
        <f>VLOOKUP($H68, FD_Lists!$D$78:$I$110, 6, FALSE)</f>
        <v>0</v>
      </c>
      <c r="P68" s="99" t="str">
        <f>IF(Overrides!P68&lt;&gt;"",Overrides!P68,F_Inputs_Formatted!P68)</f>
        <v>-</v>
      </c>
      <c r="Q68" s="99" t="str">
        <f>IF(Overrides!Q68&lt;&gt;"",Overrides!Q68,F_Inputs_Formatted!Q68)</f>
        <v>-</v>
      </c>
      <c r="R68" s="99" t="str">
        <f>IF(Overrides!R68&lt;&gt;"",Overrides!R68,F_Inputs_Formatted!R68)</f>
        <v>-</v>
      </c>
      <c r="S68" s="99" t="str">
        <f>IF(Overrides!S68&lt;&gt;"",Overrides!S68,F_Inputs_Formatted!S68)</f>
        <v>-</v>
      </c>
      <c r="T68" s="99" t="str">
        <f>IF(Overrides!T68&lt;&gt;"",Overrides!T68,F_Inputs_Formatted!T68)</f>
        <v>-</v>
      </c>
      <c r="U68" s="99" t="str">
        <f>IF(Overrides!U68&lt;&gt;"",Overrides!U68,F_Inputs_Formatted!U68)</f>
        <v>-</v>
      </c>
      <c r="V68" s="99" t="str">
        <f>IF(Overrides!V68&lt;&gt;"",Overrides!V68,F_Inputs_Formatted!V68)</f>
        <v>-</v>
      </c>
      <c r="W68" s="99" t="str">
        <f>IF(Overrides!W68&lt;&gt;"",Overrides!W68,F_Inputs_Formatted!W68)</f>
        <v>-</v>
      </c>
      <c r="X68" s="99" t="str">
        <f>IF(Overrides!X68&lt;&gt;"",Overrides!X68,F_Inputs_Formatted!X68)</f>
        <v>-</v>
      </c>
      <c r="Y68" s="99" t="str">
        <f>IF(Overrides!Y68&lt;&gt;"",Overrides!Y68,F_Inputs_Formatted!Y68)</f>
        <v>-</v>
      </c>
      <c r="Z68" s="99" t="str">
        <f>IF(Overrides!Z68&lt;&gt;"",Overrides!Z68,F_Inputs_Formatted!Z68)</f>
        <v>-</v>
      </c>
      <c r="AA68" s="99" t="str">
        <f>IF(Overrides!AA68&lt;&gt;"",Overrides!AA68,F_Inputs_Formatted!AA68)</f>
        <v>-</v>
      </c>
      <c r="AB68" s="99" t="str">
        <f>IF(Overrides!AB68&lt;&gt;"",Overrides!AB68,F_Inputs_Formatted!AB68)</f>
        <v>-</v>
      </c>
      <c r="AC68" s="99" t="str">
        <f>IF(Overrides!AC68&lt;&gt;"",Overrides!AC68,F_Inputs_Formatted!AC68)</f>
        <v>-</v>
      </c>
      <c r="AD68" s="99" t="str">
        <f>IF(Overrides!AD68&lt;&gt;"",Overrides!AD68,F_Inputs_Formatted!AD68)</f>
        <v>-</v>
      </c>
      <c r="AE68" s="99" t="str">
        <f>IF(Overrides!AE68&lt;&gt;"",Overrides!AE68,F_Inputs_Formatted!AE68)</f>
        <v>-</v>
      </c>
      <c r="AF68" s="99" t="str">
        <f>IF(Overrides!AF68&lt;&gt;"",Overrides!AF68,F_Inputs_Formatted!AF68)</f>
        <v>-</v>
      </c>
      <c r="AG68" s="99" t="str">
        <f>IF(Overrides!AG68&lt;&gt;"",Overrides!AG68,F_Inputs_Formatted!AG68)</f>
        <v>-</v>
      </c>
      <c r="AH68" s="99" t="str">
        <f>IF(Overrides!AH68&lt;&gt;"",Overrides!AH68,F_Inputs_Formatted!AH68)</f>
        <v>-</v>
      </c>
    </row>
    <row r="69" spans="1:34" ht="20.25" customHeight="1" x14ac:dyDescent="0.45">
      <c r="A69" s="9"/>
      <c r="B69" s="11" t="s">
        <v>124</v>
      </c>
      <c r="C69" s="11" t="str">
        <f>_xlfn.XLOOKUP($B69,FD_Lists!$B$4:$B$25,FD_Lists!C$4:C$25)</f>
        <v>South Staffordshire Water</v>
      </c>
      <c r="D69" s="11" t="str">
        <f>_xlfn.XLOOKUP($B69,FD_Lists!$B$4:$B$25,FD_Lists!D$4:D$25)</f>
        <v>England</v>
      </c>
      <c r="E69" s="11" t="str">
        <f>_xlfn.XLOOKUP($B69,FD_Lists!$B$4:$B$25,FD_Lists!E$4:E$25)</f>
        <v>Company</v>
      </c>
      <c r="F69" s="11" t="str">
        <f>_xlfn.XLOOKUP($B69,FD_Lists!$B$4:$B$25,FD_Lists!F$4:F$25)</f>
        <v>WoC</v>
      </c>
      <c r="G69" s="14" t="s">
        <v>109</v>
      </c>
      <c r="H69" s="13" t="s">
        <v>83</v>
      </c>
      <c r="I69" s="13" t="str">
        <f t="shared" si="0"/>
        <v>SSCOUT5_10_A_PR24</v>
      </c>
      <c r="J69" s="13" t="str">
        <f>VLOOKUP(H69, FD_Lists!$D$78:$I$110, 2, FALSE)</f>
        <v>Totex</v>
      </c>
      <c r="K69" s="13" t="str">
        <f>VLOOKUP(H69, FD_Lists!$D$78:$I$110, 3, FALSE)</f>
        <v>Company view (DD)</v>
      </c>
      <c r="L69" s="13" t="s">
        <v>119</v>
      </c>
      <c r="M69" s="14" t="str">
        <f>VLOOKUP($H69, FD_Lists!$D$78:$I$110, 4, FALSE)</f>
        <v>Total number of monitored spills</v>
      </c>
      <c r="N69" s="14" t="str">
        <f>VLOOKUP($H69, FD_Lists!$D$78:$I$110, 5, FALSE)</f>
        <v>Number</v>
      </c>
      <c r="O69" s="14">
        <f>VLOOKUP($H69, FD_Lists!$D$78:$I$110, 6, FALSE)</f>
        <v>0</v>
      </c>
      <c r="P69" s="99" t="str">
        <f>IF(Overrides!P69&lt;&gt;"",Overrides!P69,F_Inputs_Formatted!P69)</f>
        <v>-</v>
      </c>
      <c r="Q69" s="99" t="str">
        <f>IF(Overrides!Q69&lt;&gt;"",Overrides!Q69,F_Inputs_Formatted!Q69)</f>
        <v>-</v>
      </c>
      <c r="R69" s="99" t="str">
        <f>IF(Overrides!R69&lt;&gt;"",Overrides!R69,F_Inputs_Formatted!R69)</f>
        <v>-</v>
      </c>
      <c r="S69" s="99" t="str">
        <f>IF(Overrides!S69&lt;&gt;"",Overrides!S69,F_Inputs_Formatted!S69)</f>
        <v>-</v>
      </c>
      <c r="T69" s="99" t="str">
        <f>IF(Overrides!T69&lt;&gt;"",Overrides!T69,F_Inputs_Formatted!T69)</f>
        <v>-</v>
      </c>
      <c r="U69" s="99" t="str">
        <f>IF(Overrides!U69&lt;&gt;"",Overrides!U69,F_Inputs_Formatted!U69)</f>
        <v>-</v>
      </c>
      <c r="V69" s="99" t="str">
        <f>IF(Overrides!V69&lt;&gt;"",Overrides!V69,F_Inputs_Formatted!V69)</f>
        <v>-</v>
      </c>
      <c r="W69" s="99" t="str">
        <f>IF(Overrides!W69&lt;&gt;"",Overrides!W69,F_Inputs_Formatted!W69)</f>
        <v>-</v>
      </c>
      <c r="X69" s="99" t="str">
        <f>IF(Overrides!X69&lt;&gt;"",Overrides!X69,F_Inputs_Formatted!X69)</f>
        <v>-</v>
      </c>
      <c r="Y69" s="99" t="str">
        <f>IF(Overrides!Y69&lt;&gt;"",Overrides!Y69,F_Inputs_Formatted!Y69)</f>
        <v>-</v>
      </c>
      <c r="Z69" s="99" t="str">
        <f>IF(Overrides!Z69&lt;&gt;"",Overrides!Z69,F_Inputs_Formatted!Z69)</f>
        <v>-</v>
      </c>
      <c r="AA69" s="99" t="str">
        <f>IF(Overrides!AA69&lt;&gt;"",Overrides!AA69,F_Inputs_Formatted!AA69)</f>
        <v>-</v>
      </c>
      <c r="AB69" s="99" t="str">
        <f>IF(Overrides!AB69&lt;&gt;"",Overrides!AB69,F_Inputs_Formatted!AB69)</f>
        <v>-</v>
      </c>
      <c r="AC69" s="99" t="str">
        <f>IF(Overrides!AC69&lt;&gt;"",Overrides!AC69,F_Inputs_Formatted!AC69)</f>
        <v>-</v>
      </c>
      <c r="AD69" s="99" t="str">
        <f>IF(Overrides!AD69&lt;&gt;"",Overrides!AD69,F_Inputs_Formatted!AD69)</f>
        <v>-</v>
      </c>
      <c r="AE69" s="99" t="str">
        <f>IF(Overrides!AE69&lt;&gt;"",Overrides!AE69,F_Inputs_Formatted!AE69)</f>
        <v>-</v>
      </c>
      <c r="AF69" s="99" t="str">
        <f>IF(Overrides!AF69&lt;&gt;"",Overrides!AF69,F_Inputs_Formatted!AF69)</f>
        <v>-</v>
      </c>
      <c r="AG69" s="99" t="str">
        <f>IF(Overrides!AG69&lt;&gt;"",Overrides!AG69,F_Inputs_Formatted!AG69)</f>
        <v>-</v>
      </c>
      <c r="AH69" s="99" t="str">
        <f>IF(Overrides!AH69&lt;&gt;"",Overrides!AH69,F_Inputs_Formatted!AH69)</f>
        <v>-</v>
      </c>
    </row>
    <row r="70" spans="1:34" ht="20.25" customHeight="1" x14ac:dyDescent="0.45">
      <c r="A70" s="9"/>
      <c r="B70" s="11" t="s">
        <v>125</v>
      </c>
      <c r="C70" s="11" t="str">
        <f>_xlfn.XLOOKUP($B70,FD_Lists!$B$4:$B$25,FD_Lists!C$4:C$25)</f>
        <v>SES Water</v>
      </c>
      <c r="D70" s="11" t="str">
        <f>_xlfn.XLOOKUP($B70,FD_Lists!$B$4:$B$25,FD_Lists!D$4:D$25)</f>
        <v>England</v>
      </c>
      <c r="E70" s="11" t="str">
        <f>_xlfn.XLOOKUP($B70,FD_Lists!$B$4:$B$25,FD_Lists!E$4:E$25)</f>
        <v>Company</v>
      </c>
      <c r="F70" s="11" t="str">
        <f>_xlfn.XLOOKUP($B70,FD_Lists!$B$4:$B$25,FD_Lists!F$4:F$25)</f>
        <v>WoC</v>
      </c>
      <c r="G70" s="14" t="s">
        <v>109</v>
      </c>
      <c r="H70" s="13" t="s">
        <v>83</v>
      </c>
      <c r="I70" s="13" t="str">
        <f t="shared" si="0"/>
        <v>SESOUT5_10_A_PR24</v>
      </c>
      <c r="J70" s="13" t="str">
        <f>VLOOKUP(H70, FD_Lists!$D$78:$I$110, 2, FALSE)</f>
        <v>Totex</v>
      </c>
      <c r="K70" s="13" t="str">
        <f>VLOOKUP(H70, FD_Lists!$D$78:$I$110, 3, FALSE)</f>
        <v>Company view (DD)</v>
      </c>
      <c r="L70" s="13" t="s">
        <v>119</v>
      </c>
      <c r="M70" s="14" t="str">
        <f>VLOOKUP($H70, FD_Lists!$D$78:$I$110, 4, FALSE)</f>
        <v>Total number of monitored spills</v>
      </c>
      <c r="N70" s="14" t="str">
        <f>VLOOKUP($H70, FD_Lists!$D$78:$I$110, 5, FALSE)</f>
        <v>Number</v>
      </c>
      <c r="O70" s="14">
        <f>VLOOKUP($H70, FD_Lists!$D$78:$I$110, 6, FALSE)</f>
        <v>0</v>
      </c>
      <c r="P70" s="99" t="str">
        <f>IF(Overrides!P70&lt;&gt;"",Overrides!P70,F_Inputs_Formatted!P70)</f>
        <v>-</v>
      </c>
      <c r="Q70" s="99" t="str">
        <f>IF(Overrides!Q70&lt;&gt;"",Overrides!Q70,F_Inputs_Formatted!Q70)</f>
        <v>-</v>
      </c>
      <c r="R70" s="99" t="str">
        <f>IF(Overrides!R70&lt;&gt;"",Overrides!R70,F_Inputs_Formatted!R70)</f>
        <v>-</v>
      </c>
      <c r="S70" s="99" t="str">
        <f>IF(Overrides!S70&lt;&gt;"",Overrides!S70,F_Inputs_Formatted!S70)</f>
        <v>-</v>
      </c>
      <c r="T70" s="99" t="str">
        <f>IF(Overrides!T70&lt;&gt;"",Overrides!T70,F_Inputs_Formatted!T70)</f>
        <v>-</v>
      </c>
      <c r="U70" s="99" t="str">
        <f>IF(Overrides!U70&lt;&gt;"",Overrides!U70,F_Inputs_Formatted!U70)</f>
        <v>-</v>
      </c>
      <c r="V70" s="99" t="str">
        <f>IF(Overrides!V70&lt;&gt;"",Overrides!V70,F_Inputs_Formatted!V70)</f>
        <v>-</v>
      </c>
      <c r="W70" s="99" t="str">
        <f>IF(Overrides!W70&lt;&gt;"",Overrides!W70,F_Inputs_Formatted!W70)</f>
        <v>-</v>
      </c>
      <c r="X70" s="99" t="str">
        <f>IF(Overrides!X70&lt;&gt;"",Overrides!X70,F_Inputs_Formatted!X70)</f>
        <v>-</v>
      </c>
      <c r="Y70" s="99" t="str">
        <f>IF(Overrides!Y70&lt;&gt;"",Overrides!Y70,F_Inputs_Formatted!Y70)</f>
        <v>-</v>
      </c>
      <c r="Z70" s="99" t="str">
        <f>IF(Overrides!Z70&lt;&gt;"",Overrides!Z70,F_Inputs_Formatted!Z70)</f>
        <v>-</v>
      </c>
      <c r="AA70" s="99" t="str">
        <f>IF(Overrides!AA70&lt;&gt;"",Overrides!AA70,F_Inputs_Formatted!AA70)</f>
        <v>-</v>
      </c>
      <c r="AB70" s="99" t="str">
        <f>IF(Overrides!AB70&lt;&gt;"",Overrides!AB70,F_Inputs_Formatted!AB70)</f>
        <v>-</v>
      </c>
      <c r="AC70" s="99" t="str">
        <f>IF(Overrides!AC70&lt;&gt;"",Overrides!AC70,F_Inputs_Formatted!AC70)</f>
        <v>-</v>
      </c>
      <c r="AD70" s="99" t="str">
        <f>IF(Overrides!AD70&lt;&gt;"",Overrides!AD70,F_Inputs_Formatted!AD70)</f>
        <v>-</v>
      </c>
      <c r="AE70" s="99" t="str">
        <f>IF(Overrides!AE70&lt;&gt;"",Overrides!AE70,F_Inputs_Formatted!AE70)</f>
        <v>-</v>
      </c>
      <c r="AF70" s="99" t="str">
        <f>IF(Overrides!AF70&lt;&gt;"",Overrides!AF70,F_Inputs_Formatted!AF70)</f>
        <v>-</v>
      </c>
      <c r="AG70" s="99" t="str">
        <f>IF(Overrides!AG70&lt;&gt;"",Overrides!AG70,F_Inputs_Formatted!AG70)</f>
        <v>-</v>
      </c>
      <c r="AH70" s="99" t="str">
        <f>IF(Overrides!AH70&lt;&gt;"",Overrides!AH70,F_Inputs_Formatted!AH70)</f>
        <v>-</v>
      </c>
    </row>
    <row r="71" spans="1:34" x14ac:dyDescent="0.45">
      <c r="A71" s="9"/>
      <c r="B71" s="11" t="s">
        <v>98</v>
      </c>
      <c r="C71" s="11" t="str">
        <f>_xlfn.XLOOKUP($B71,FD_Lists!$B$4:$B$25,FD_Lists!C$4:C$25)</f>
        <v>South West Water</v>
      </c>
      <c r="D71" s="11" t="str">
        <f>_xlfn.XLOOKUP($B71,FD_Lists!$B$4:$B$25,FD_Lists!D$4:D$25)</f>
        <v>England</v>
      </c>
      <c r="E71" s="11" t="str">
        <f>_xlfn.XLOOKUP($B71,FD_Lists!$B$4:$B$25,FD_Lists!E$4:E$25)</f>
        <v>Company</v>
      </c>
      <c r="F71" s="11" t="str">
        <f>_xlfn.XLOOKUP($B71,FD_Lists!$B$4:$B$25,FD_Lists!F$4:F$25)</f>
        <v>WaSC</v>
      </c>
      <c r="G71" s="14" t="s">
        <v>109</v>
      </c>
      <c r="H71" s="13" t="s">
        <v>83</v>
      </c>
      <c r="I71" s="13" t="str">
        <f t="shared" si="0"/>
        <v>SWBOUT5_10_A_PR24</v>
      </c>
      <c r="J71" s="13" t="str">
        <f>VLOOKUP(H71, FD_Lists!$D$78:$I$110, 2, FALSE)</f>
        <v>Totex</v>
      </c>
      <c r="K71" s="13" t="str">
        <f>VLOOKUP(H71, FD_Lists!$D$78:$I$110, 3, FALSE)</f>
        <v>Company view (DD)</v>
      </c>
      <c r="L71" s="13" t="s">
        <v>119</v>
      </c>
      <c r="M71" s="14" t="str">
        <f>VLOOKUP($H71, FD_Lists!$D$78:$I$110, 4, FALSE)</f>
        <v>Total number of monitored spills</v>
      </c>
      <c r="N71" s="14" t="str">
        <f>VLOOKUP($H71, FD_Lists!$D$78:$I$110, 5, FALSE)</f>
        <v>Number</v>
      </c>
      <c r="O71" s="14">
        <f>VLOOKUP($H71, FD_Lists!$D$78:$I$110, 6, FALSE)</f>
        <v>0</v>
      </c>
      <c r="P71" s="99" t="str">
        <f>IF(Overrides!P71&lt;&gt;"",Overrides!P71,F_Inputs_Formatted!P71)</f>
        <v>-</v>
      </c>
      <c r="Q71" s="99" t="str">
        <f>IF(Overrides!Q71&lt;&gt;"",Overrides!Q71,F_Inputs_Formatted!Q71)</f>
        <v>-</v>
      </c>
      <c r="R71" s="99" t="str">
        <f>IF(Overrides!R71&lt;&gt;"",Overrides!R71,F_Inputs_Formatted!R71)</f>
        <v>-</v>
      </c>
      <c r="S71" s="99" t="str">
        <f>IF(Overrides!S71&lt;&gt;"",Overrides!S71,F_Inputs_Formatted!S71)</f>
        <v>-</v>
      </c>
      <c r="T71" s="99" t="str">
        <f>IF(Overrides!T71&lt;&gt;"",Overrides!T71,F_Inputs_Formatted!T71)</f>
        <v>-</v>
      </c>
      <c r="U71" s="99">
        <f>IF(Overrides!U71&lt;&gt;"",Overrides!U71,F_Inputs_Formatted!U71)</f>
        <v>7494</v>
      </c>
      <c r="V71" s="99">
        <f>IF(Overrides!V71&lt;&gt;"",Overrides!V71,F_Inputs_Formatted!V71)</f>
        <v>13421</v>
      </c>
      <c r="W71" s="99">
        <f>IF(Overrides!W71&lt;&gt;"",Overrides!W71,F_Inputs_Formatted!W71)</f>
        <v>26943</v>
      </c>
      <c r="X71" s="99">
        <f>IF(Overrides!X71&lt;&gt;"",Overrides!X71,F_Inputs_Formatted!X71)</f>
        <v>34576</v>
      </c>
      <c r="Y71" s="99">
        <f>IF(Overrides!Y71&lt;&gt;"",Overrides!Y71,F_Inputs_Formatted!Y71)</f>
        <v>42053</v>
      </c>
      <c r="Z71" s="99">
        <f>IF(Overrides!Z71&lt;&gt;"",Overrides!Z71,F_Inputs_Formatted!Z71)</f>
        <v>42484</v>
      </c>
      <c r="AA71" s="99">
        <f>IF(Overrides!AA71&lt;&gt;"",Overrides!AA71,F_Inputs_Formatted!AA71)</f>
        <v>37649</v>
      </c>
      <c r="AB71" s="99">
        <f>IF(Overrides!AB71&lt;&gt;"",Overrides!AB71,F_Inputs_Formatted!AB71)</f>
        <v>58249</v>
      </c>
      <c r="AC71" s="99">
        <f>IF(Overrides!AC71&lt;&gt;"",Overrides!AC71,F_Inputs_Formatted!AC71)</f>
        <v>37484</v>
      </c>
      <c r="AD71" s="99">
        <f>IF(Overrides!AD71&lt;&gt;"",Overrides!AD71,F_Inputs_Formatted!AD71)</f>
        <v>27780</v>
      </c>
      <c r="AE71" s="99">
        <f>IF(Overrides!AE71&lt;&gt;"",Overrides!AE71,F_Inputs_Formatted!AE71)</f>
        <v>27400</v>
      </c>
      <c r="AF71" s="99">
        <f>IF(Overrides!AF71&lt;&gt;"",Overrides!AF71,F_Inputs_Formatted!AF71)</f>
        <v>26000</v>
      </c>
      <c r="AG71" s="99">
        <f>IF(Overrides!AG71&lt;&gt;"",Overrides!AG71,F_Inputs_Formatted!AG71)</f>
        <v>24700</v>
      </c>
      <c r="AH71" s="99">
        <f>IF(Overrides!AH71&lt;&gt;"",Overrides!AH71,F_Inputs_Formatted!AH71)</f>
        <v>22924</v>
      </c>
    </row>
    <row r="72" spans="1:34" ht="20.25" customHeight="1" x14ac:dyDescent="0.45">
      <c r="A72" s="9"/>
      <c r="B72" s="11" t="s">
        <v>126</v>
      </c>
      <c r="C72" s="11" t="str">
        <f>_xlfn.XLOOKUP($B72,FD_Lists!$B$4:$B$25,FD_Lists!C$4:C$25)</f>
        <v>Bristol Water</v>
      </c>
      <c r="D72" s="11" t="str">
        <f>_xlfn.XLOOKUP($B72,FD_Lists!$B$4:$B$25,FD_Lists!D$4:D$25)</f>
        <v>England</v>
      </c>
      <c r="E72" s="11" t="str">
        <f>_xlfn.XLOOKUP($B72,FD_Lists!$B$4:$B$25,FD_Lists!E$4:E$25)</f>
        <v>Company</v>
      </c>
      <c r="F72" s="11" t="str">
        <f>_xlfn.XLOOKUP($B72,FD_Lists!$B$4:$B$25,FD_Lists!F$4:F$25)</f>
        <v>WoC</v>
      </c>
      <c r="G72" s="14" t="s">
        <v>109</v>
      </c>
      <c r="H72" s="13" t="s">
        <v>83</v>
      </c>
      <c r="I72" s="13" t="str">
        <f t="shared" si="0"/>
        <v>BRLOUT5_10_A_PR24</v>
      </c>
      <c r="J72" s="13" t="str">
        <f>VLOOKUP(H72, FD_Lists!$D$78:$I$110, 2, FALSE)</f>
        <v>Totex</v>
      </c>
      <c r="K72" s="13" t="str">
        <f>VLOOKUP(H72, FD_Lists!$D$78:$I$110, 3, FALSE)</f>
        <v>Company view (DD)</v>
      </c>
      <c r="L72" s="13" t="s">
        <v>119</v>
      </c>
      <c r="M72" s="14" t="str">
        <f>VLOOKUP($H72, FD_Lists!$D$78:$I$110, 4, FALSE)</f>
        <v>Total number of monitored spills</v>
      </c>
      <c r="N72" s="14" t="str">
        <f>VLOOKUP($H72, FD_Lists!$D$78:$I$110, 5, FALSE)</f>
        <v>Number</v>
      </c>
      <c r="O72" s="14">
        <f>VLOOKUP($H72, FD_Lists!$D$78:$I$110, 6, FALSE)</f>
        <v>0</v>
      </c>
      <c r="P72" s="99" t="str">
        <f>IF(Overrides!P72&lt;&gt;"",Overrides!P72,F_Inputs_Formatted!P72)</f>
        <v>-</v>
      </c>
      <c r="Q72" s="99" t="str">
        <f>IF(Overrides!Q72&lt;&gt;"",Overrides!Q72,F_Inputs_Formatted!Q72)</f>
        <v>-</v>
      </c>
      <c r="R72" s="99" t="str">
        <f>IF(Overrides!R72&lt;&gt;"",Overrides!R72,F_Inputs_Formatted!R72)</f>
        <v>-</v>
      </c>
      <c r="S72" s="99" t="str">
        <f>IF(Overrides!S72&lt;&gt;"",Overrides!S72,F_Inputs_Formatted!S72)</f>
        <v>-</v>
      </c>
      <c r="T72" s="99" t="str">
        <f>IF(Overrides!T72&lt;&gt;"",Overrides!T72,F_Inputs_Formatted!T72)</f>
        <v>-</v>
      </c>
      <c r="U72" s="99" t="str">
        <f>IF(Overrides!U72&lt;&gt;"",Overrides!U72,F_Inputs_Formatted!U72)</f>
        <v>-</v>
      </c>
      <c r="V72" s="99" t="str">
        <f>IF(Overrides!V72&lt;&gt;"",Overrides!V72,F_Inputs_Formatted!V72)</f>
        <v>-</v>
      </c>
      <c r="W72" s="99" t="str">
        <f>IF(Overrides!W72&lt;&gt;"",Overrides!W72,F_Inputs_Formatted!W72)</f>
        <v>-</v>
      </c>
      <c r="X72" s="99" t="str">
        <f>IF(Overrides!X72&lt;&gt;"",Overrides!X72,F_Inputs_Formatted!X72)</f>
        <v>-</v>
      </c>
      <c r="Y72" s="99" t="str">
        <f>IF(Overrides!Y72&lt;&gt;"",Overrides!Y72,F_Inputs_Formatted!Y72)</f>
        <v>-</v>
      </c>
      <c r="Z72" s="99" t="str">
        <f>IF(Overrides!Z72&lt;&gt;"",Overrides!Z72,F_Inputs_Formatted!Z72)</f>
        <v>-</v>
      </c>
      <c r="AA72" s="99" t="str">
        <f>IF(Overrides!AA72&lt;&gt;"",Overrides!AA72,F_Inputs_Formatted!AA72)</f>
        <v>-</v>
      </c>
      <c r="AB72" s="99" t="str">
        <f>IF(Overrides!AB72&lt;&gt;"",Overrides!AB72,F_Inputs_Formatted!AB72)</f>
        <v>-</v>
      </c>
      <c r="AC72" s="99" t="str">
        <f>IF(Overrides!AC72&lt;&gt;"",Overrides!AC72,F_Inputs_Formatted!AC72)</f>
        <v>-</v>
      </c>
      <c r="AD72" s="99" t="str">
        <f>IF(Overrides!AD72&lt;&gt;"",Overrides!AD72,F_Inputs_Formatted!AD72)</f>
        <v>-</v>
      </c>
      <c r="AE72" s="99" t="str">
        <f>IF(Overrides!AE72&lt;&gt;"",Overrides!AE72,F_Inputs_Formatted!AE72)</f>
        <v>-</v>
      </c>
      <c r="AF72" s="99" t="str">
        <f>IF(Overrides!AF72&lt;&gt;"",Overrides!AF72,F_Inputs_Formatted!AF72)</f>
        <v>-</v>
      </c>
      <c r="AG72" s="99" t="str">
        <f>IF(Overrides!AG72&lt;&gt;"",Overrides!AG72,F_Inputs_Formatted!AG72)</f>
        <v>-</v>
      </c>
      <c r="AH72" s="99" t="str">
        <f>IF(Overrides!AH72&lt;&gt;"",Overrides!AH72,F_Inputs_Formatted!AH72)</f>
        <v>-</v>
      </c>
    </row>
    <row r="73" spans="1:34" ht="20.25" customHeight="1" x14ac:dyDescent="0.45">
      <c r="A73" s="9"/>
      <c r="B73" s="10" t="s">
        <v>73</v>
      </c>
      <c r="C73" s="11" t="str">
        <f>_xlfn.XLOOKUP($B73,FD_Lists!$B$4:$B$25,FD_Lists!C$4:C$25)</f>
        <v>Anglian Water</v>
      </c>
      <c r="D73" s="11" t="str">
        <f>_xlfn.XLOOKUP($B73,FD_Lists!$B$4:$B$25,FD_Lists!D$4:D$25)</f>
        <v>England</v>
      </c>
      <c r="E73" s="11" t="str">
        <f>_xlfn.XLOOKUP($B73,FD_Lists!$B$4:$B$25,FD_Lists!E$4:E$25)</f>
        <v>Company</v>
      </c>
      <c r="F73" s="11" t="str">
        <f>_xlfn.XLOOKUP($B73,FD_Lists!$B$4:$B$25,FD_Lists!F$4:F$25)</f>
        <v>WaSC</v>
      </c>
      <c r="G73" s="14" t="s">
        <v>109</v>
      </c>
      <c r="H73" s="13" t="s">
        <v>85</v>
      </c>
      <c r="I73" s="13" t="str">
        <f t="shared" si="0"/>
        <v>ANHOUT5_10_B_PR24</v>
      </c>
      <c r="J73" s="13" t="str">
        <f>VLOOKUP(H73, FD_Lists!$D$78:$I$110, 2, FALSE)</f>
        <v>Totex</v>
      </c>
      <c r="K73" s="13" t="str">
        <f>VLOOKUP(H73, FD_Lists!$D$78:$I$110, 3, FALSE)</f>
        <v>Company view (DD)</v>
      </c>
      <c r="L73" s="13" t="s">
        <v>119</v>
      </c>
      <c r="M73" s="14" t="str">
        <f>VLOOKUP($H73, FD_Lists!$D$78:$I$110, 4, FALSE)</f>
        <v>Total number of storm overflows</v>
      </c>
      <c r="N73" s="14" t="str">
        <f>VLOOKUP($H73, FD_Lists!$D$78:$I$110, 5, FALSE)</f>
        <v>Number</v>
      </c>
      <c r="O73" s="14">
        <f>VLOOKUP($H73, FD_Lists!$D$78:$I$110, 6, FALSE)</f>
        <v>0</v>
      </c>
      <c r="P73" s="99" t="str">
        <f>IF(Overrides!P73&lt;&gt;"",Overrides!P73,F_Inputs_Formatted!P73)</f>
        <v>-</v>
      </c>
      <c r="Q73" s="99" t="str">
        <f>IF(Overrides!Q73&lt;&gt;"",Overrides!Q73,F_Inputs_Formatted!Q73)</f>
        <v>-</v>
      </c>
      <c r="R73" s="99" t="str">
        <f>IF(Overrides!R73&lt;&gt;"",Overrides!R73,F_Inputs_Formatted!R73)</f>
        <v>-</v>
      </c>
      <c r="S73" s="99" t="str">
        <f>IF(Overrides!S73&lt;&gt;"",Overrides!S73,F_Inputs_Formatted!S73)</f>
        <v>-</v>
      </c>
      <c r="T73" s="99" t="str">
        <f>IF(Overrides!T73&lt;&gt;"",Overrides!T73,F_Inputs_Formatted!T73)</f>
        <v>-</v>
      </c>
      <c r="U73" s="99" t="str">
        <f>IF(Overrides!U73&lt;&gt;"",Overrides!U73,F_Inputs_Formatted!U73)</f>
        <v>-</v>
      </c>
      <c r="V73" s="99" t="str">
        <f>IF(Overrides!V73&lt;&gt;"",Overrides!V73,F_Inputs_Formatted!V73)</f>
        <v>-</v>
      </c>
      <c r="W73" s="99">
        <f>IF(Overrides!W73&lt;&gt;"",Overrides!W73,F_Inputs_Formatted!W73)</f>
        <v>1629</v>
      </c>
      <c r="X73" s="99">
        <f>IF(Overrides!X73&lt;&gt;"",Overrides!X73,F_Inputs_Formatted!X73)</f>
        <v>1646</v>
      </c>
      <c r="Y73" s="99">
        <f>IF(Overrides!Y73&lt;&gt;"",Overrides!Y73,F_Inputs_Formatted!Y73)</f>
        <v>1617</v>
      </c>
      <c r="Z73" s="99">
        <f>IF(Overrides!Z73&lt;&gt;"",Overrides!Z73,F_Inputs_Formatted!Z73)</f>
        <v>1622</v>
      </c>
      <c r="AA73" s="99">
        <f>IF(Overrides!AA73&lt;&gt;"",Overrides!AA73,F_Inputs_Formatted!AA73)</f>
        <v>1566</v>
      </c>
      <c r="AB73" s="99">
        <f>IF(Overrides!AB73&lt;&gt;"",Overrides!AB73,F_Inputs_Formatted!AB73)</f>
        <v>1476</v>
      </c>
      <c r="AC73" s="99">
        <f>IF(Overrides!AC73&lt;&gt;"",Overrides!AC73,F_Inputs_Formatted!AC73)</f>
        <v>1476</v>
      </c>
      <c r="AD73" s="99">
        <f>IF(Overrides!AD73&lt;&gt;"",Overrides!AD73,F_Inputs_Formatted!AD73)</f>
        <v>1476</v>
      </c>
      <c r="AE73" s="99">
        <f>IF(Overrides!AE73&lt;&gt;"",Overrides!AE73,F_Inputs_Formatted!AE73)</f>
        <v>1476</v>
      </c>
      <c r="AF73" s="99">
        <f>IF(Overrides!AF73&lt;&gt;"",Overrides!AF73,F_Inputs_Formatted!AF73)</f>
        <v>1476</v>
      </c>
      <c r="AG73" s="99">
        <f>IF(Overrides!AG73&lt;&gt;"",Overrides!AG73,F_Inputs_Formatted!AG73)</f>
        <v>1476</v>
      </c>
      <c r="AH73" s="99">
        <f>IF(Overrides!AH73&lt;&gt;"",Overrides!AH73,F_Inputs_Formatted!AH73)</f>
        <v>1476</v>
      </c>
    </row>
    <row r="74" spans="1:34" ht="20.25" customHeight="1" x14ac:dyDescent="0.45">
      <c r="A74" s="9"/>
      <c r="B74" s="11" t="s">
        <v>94</v>
      </c>
      <c r="C74" s="11" t="str">
        <f>_xlfn.XLOOKUP($B74,FD_Lists!$B$4:$B$25,FD_Lists!C$4:C$25)</f>
        <v>Dŵr Cymru</v>
      </c>
      <c r="D74" s="11" t="str">
        <f>_xlfn.XLOOKUP($B74,FD_Lists!$B$4:$B$25,FD_Lists!D$4:D$25)</f>
        <v>Wales</v>
      </c>
      <c r="E74" s="11" t="str">
        <f>_xlfn.XLOOKUP($B74,FD_Lists!$B$4:$B$25,FD_Lists!E$4:E$25)</f>
        <v>Company</v>
      </c>
      <c r="F74" s="11" t="str">
        <f>_xlfn.XLOOKUP($B74,FD_Lists!$B$4:$B$25,FD_Lists!F$4:F$25)</f>
        <v>WaSC</v>
      </c>
      <c r="G74" s="14" t="s">
        <v>109</v>
      </c>
      <c r="H74" s="13" t="s">
        <v>85</v>
      </c>
      <c r="I74" s="13" t="str">
        <f t="shared" si="0"/>
        <v>WSHOUT5_10_B_PR24</v>
      </c>
      <c r="J74" s="13" t="str">
        <f>VLOOKUP(H74, FD_Lists!$D$78:$I$110, 2, FALSE)</f>
        <v>Totex</v>
      </c>
      <c r="K74" s="13" t="str">
        <f>VLOOKUP(H74, FD_Lists!$D$78:$I$110, 3, FALSE)</f>
        <v>Company view (DD)</v>
      </c>
      <c r="L74" s="13" t="s">
        <v>119</v>
      </c>
      <c r="M74" s="14" t="str">
        <f>VLOOKUP($H74, FD_Lists!$D$78:$I$110, 4, FALSE)</f>
        <v>Total number of storm overflows</v>
      </c>
      <c r="N74" s="14" t="str">
        <f>VLOOKUP($H74, FD_Lists!$D$78:$I$110, 5, FALSE)</f>
        <v>Number</v>
      </c>
      <c r="O74" s="14">
        <f>VLOOKUP($H74, FD_Lists!$D$78:$I$110, 6, FALSE)</f>
        <v>0</v>
      </c>
      <c r="P74" s="99" t="str">
        <f>IF(Overrides!P74&lt;&gt;"",Overrides!P74,F_Inputs_Formatted!P74)</f>
        <v>-</v>
      </c>
      <c r="Q74" s="99" t="str">
        <f>IF(Overrides!Q74&lt;&gt;"",Overrides!Q74,F_Inputs_Formatted!Q74)</f>
        <v>-</v>
      </c>
      <c r="R74" s="99" t="str">
        <f>IF(Overrides!R74&lt;&gt;"",Overrides!R74,F_Inputs_Formatted!R74)</f>
        <v>-</v>
      </c>
      <c r="S74" s="99" t="str">
        <f>IF(Overrides!S74&lt;&gt;"",Overrides!S74,F_Inputs_Formatted!S74)</f>
        <v>-</v>
      </c>
      <c r="T74" s="99" t="str">
        <f>IF(Overrides!T74&lt;&gt;"",Overrides!T74,F_Inputs_Formatted!T74)</f>
        <v>-</v>
      </c>
      <c r="U74" s="99" t="str">
        <f>IF(Overrides!U74&lt;&gt;"",Overrides!U74,F_Inputs_Formatted!U74)</f>
        <v>-</v>
      </c>
      <c r="V74" s="99">
        <f>IF(Overrides!V74&lt;&gt;"",Overrides!V74,F_Inputs_Formatted!V74)</f>
        <v>1014</v>
      </c>
      <c r="W74" s="99">
        <f>IF(Overrides!W74&lt;&gt;"",Overrides!W74,F_Inputs_Formatted!W74)</f>
        <v>1441</v>
      </c>
      <c r="X74" s="99">
        <f>IF(Overrides!X74&lt;&gt;"",Overrides!X74,F_Inputs_Formatted!X74)</f>
        <v>1755</v>
      </c>
      <c r="Y74" s="99">
        <f>IF(Overrides!Y74&lt;&gt;"",Overrides!Y74,F_Inputs_Formatted!Y74)</f>
        <v>2114</v>
      </c>
      <c r="Z74" s="99">
        <f>IF(Overrides!Z74&lt;&gt;"",Overrides!Z74,F_Inputs_Formatted!Z74)</f>
        <v>2312</v>
      </c>
      <c r="AA74" s="99">
        <f>IF(Overrides!AA74&lt;&gt;"",Overrides!AA74,F_Inputs_Formatted!AA74)</f>
        <v>2337</v>
      </c>
      <c r="AB74" s="99">
        <f>IF(Overrides!AB74&lt;&gt;"",Overrides!AB74,F_Inputs_Formatted!AB74)</f>
        <v>2304</v>
      </c>
      <c r="AC74" s="99">
        <f>IF(Overrides!AC74&lt;&gt;"",Overrides!AC74,F_Inputs_Formatted!AC74)</f>
        <v>2304</v>
      </c>
      <c r="AD74" s="99">
        <f>IF(Overrides!AD74&lt;&gt;"",Overrides!AD74,F_Inputs_Formatted!AD74)</f>
        <v>2304</v>
      </c>
      <c r="AE74" s="99">
        <f>IF(Overrides!AE74&lt;&gt;"",Overrides!AE74,F_Inputs_Formatted!AE74)</f>
        <v>2304</v>
      </c>
      <c r="AF74" s="99">
        <f>IF(Overrides!AF74&lt;&gt;"",Overrides!AF74,F_Inputs_Formatted!AF74)</f>
        <v>2304</v>
      </c>
      <c r="AG74" s="99">
        <f>IF(Overrides!AG74&lt;&gt;"",Overrides!AG74,F_Inputs_Formatted!AG74)</f>
        <v>2304</v>
      </c>
      <c r="AH74" s="99">
        <f>IF(Overrides!AH74&lt;&gt;"",Overrides!AH74,F_Inputs_Formatted!AH74)</f>
        <v>2304</v>
      </c>
    </row>
    <row r="75" spans="1:34" ht="20.25" customHeight="1" x14ac:dyDescent="0.45">
      <c r="A75" s="9"/>
      <c r="B75" s="11" t="s">
        <v>95</v>
      </c>
      <c r="C75" s="11" t="str">
        <f>_xlfn.XLOOKUP($B75,FD_Lists!$B$4:$B$25,FD_Lists!C$4:C$25)</f>
        <v>Hafren Dyfrdwy</v>
      </c>
      <c r="D75" s="11" t="str">
        <f>_xlfn.XLOOKUP($B75,FD_Lists!$B$4:$B$25,FD_Lists!D$4:D$25)</f>
        <v>Wales</v>
      </c>
      <c r="E75" s="11" t="str">
        <f>_xlfn.XLOOKUP($B75,FD_Lists!$B$4:$B$25,FD_Lists!E$4:E$25)</f>
        <v>Company</v>
      </c>
      <c r="F75" s="11" t="str">
        <f>_xlfn.XLOOKUP($B75,FD_Lists!$B$4:$B$25,FD_Lists!F$4:F$25)</f>
        <v>WaSC</v>
      </c>
      <c r="G75" s="14" t="s">
        <v>109</v>
      </c>
      <c r="H75" s="13" t="s">
        <v>85</v>
      </c>
      <c r="I75" s="13" t="str">
        <f t="shared" si="0"/>
        <v>HDDOUT5_10_B_PR24</v>
      </c>
      <c r="J75" s="13" t="str">
        <f>VLOOKUP(H75, FD_Lists!$D$78:$I$110, 2, FALSE)</f>
        <v>Totex</v>
      </c>
      <c r="K75" s="13" t="str">
        <f>VLOOKUP(H75, FD_Lists!$D$78:$I$110, 3, FALSE)</f>
        <v>Company view (DD)</v>
      </c>
      <c r="L75" s="13" t="s">
        <v>119</v>
      </c>
      <c r="M75" s="14" t="str">
        <f>VLOOKUP($H75, FD_Lists!$D$78:$I$110, 4, FALSE)</f>
        <v>Total number of storm overflows</v>
      </c>
      <c r="N75" s="14" t="str">
        <f>VLOOKUP($H75, FD_Lists!$D$78:$I$110, 5, FALSE)</f>
        <v>Number</v>
      </c>
      <c r="O75" s="14">
        <f>VLOOKUP($H75, FD_Lists!$D$78:$I$110, 6, FALSE)</f>
        <v>0</v>
      </c>
      <c r="P75" s="99" t="str">
        <f>IF(Overrides!P75&lt;&gt;"",Overrides!P75,F_Inputs_Formatted!P75)</f>
        <v>-</v>
      </c>
      <c r="Q75" s="99" t="str">
        <f>IF(Overrides!Q75&lt;&gt;"",Overrides!Q75,F_Inputs_Formatted!Q75)</f>
        <v>-</v>
      </c>
      <c r="R75" s="99" t="str">
        <f>IF(Overrides!R75&lt;&gt;"",Overrides!R75,F_Inputs_Formatted!R75)</f>
        <v>-</v>
      </c>
      <c r="S75" s="99" t="str">
        <f>IF(Overrides!S75&lt;&gt;"",Overrides!S75,F_Inputs_Formatted!S75)</f>
        <v>-</v>
      </c>
      <c r="T75" s="99" t="str">
        <f>IF(Overrides!T75&lt;&gt;"",Overrides!T75,F_Inputs_Formatted!T75)</f>
        <v>-</v>
      </c>
      <c r="U75" s="99" t="str">
        <f>IF(Overrides!U75&lt;&gt;"",Overrides!U75,F_Inputs_Formatted!U75)</f>
        <v>-</v>
      </c>
      <c r="V75" s="99" t="str">
        <f>IF(Overrides!V75&lt;&gt;"",Overrides!V75,F_Inputs_Formatted!V75)</f>
        <v>-</v>
      </c>
      <c r="W75" s="99" t="str">
        <f>IF(Overrides!W75&lt;&gt;"",Overrides!W75,F_Inputs_Formatted!W75)</f>
        <v>-</v>
      </c>
      <c r="X75" s="99" t="str">
        <f>IF(Overrides!X75&lt;&gt;"",Overrides!X75,F_Inputs_Formatted!X75)</f>
        <v>-</v>
      </c>
      <c r="Y75" s="99">
        <f>IF(Overrides!Y75&lt;&gt;"",Overrides!Y75,F_Inputs_Formatted!Y75)</f>
        <v>53</v>
      </c>
      <c r="Z75" s="99">
        <f>IF(Overrides!Z75&lt;&gt;"",Overrides!Z75,F_Inputs_Formatted!Z75)</f>
        <v>54</v>
      </c>
      <c r="AA75" s="99">
        <f>IF(Overrides!AA75&lt;&gt;"",Overrides!AA75,F_Inputs_Formatted!AA75)</f>
        <v>52</v>
      </c>
      <c r="AB75" s="99">
        <f>IF(Overrides!AB75&lt;&gt;"",Overrides!AB75,F_Inputs_Formatted!AB75)</f>
        <v>54</v>
      </c>
      <c r="AC75" s="99">
        <f>IF(Overrides!AC75&lt;&gt;"",Overrides!AC75,F_Inputs_Formatted!AC75)</f>
        <v>54</v>
      </c>
      <c r="AD75" s="99">
        <f>IF(Overrides!AD75&lt;&gt;"",Overrides!AD75,F_Inputs_Formatted!AD75)</f>
        <v>54</v>
      </c>
      <c r="AE75" s="99">
        <f>IF(Overrides!AE75&lt;&gt;"",Overrides!AE75,F_Inputs_Formatted!AE75)</f>
        <v>54</v>
      </c>
      <c r="AF75" s="99">
        <f>IF(Overrides!AF75&lt;&gt;"",Overrides!AF75,F_Inputs_Formatted!AF75)</f>
        <v>54</v>
      </c>
      <c r="AG75" s="99">
        <f>IF(Overrides!AG75&lt;&gt;"",Overrides!AG75,F_Inputs_Formatted!AG75)</f>
        <v>54</v>
      </c>
      <c r="AH75" s="99">
        <f>IF(Overrides!AH75&lt;&gt;"",Overrides!AH75,F_Inputs_Formatted!AH75)</f>
        <v>54</v>
      </c>
    </row>
    <row r="76" spans="1:34" ht="20.25" customHeight="1" x14ac:dyDescent="0.45">
      <c r="A76" s="9"/>
      <c r="B76" s="11" t="s">
        <v>96</v>
      </c>
      <c r="C76" s="11" t="str">
        <f>_xlfn.XLOOKUP($B76,FD_Lists!$B$4:$B$25,FD_Lists!C$4:C$25)</f>
        <v>Northumbrian Water</v>
      </c>
      <c r="D76" s="11" t="str">
        <f>_xlfn.XLOOKUP($B76,FD_Lists!$B$4:$B$25,FD_Lists!D$4:D$25)</f>
        <v>England</v>
      </c>
      <c r="E76" s="11" t="str">
        <f>_xlfn.XLOOKUP($B76,FD_Lists!$B$4:$B$25,FD_Lists!E$4:E$25)</f>
        <v>Company</v>
      </c>
      <c r="F76" s="11" t="str">
        <f>_xlfn.XLOOKUP($B76,FD_Lists!$B$4:$B$25,FD_Lists!F$4:F$25)</f>
        <v>WaSC</v>
      </c>
      <c r="G76" s="14" t="s">
        <v>109</v>
      </c>
      <c r="H76" s="13" t="s">
        <v>85</v>
      </c>
      <c r="I76" s="13" t="str">
        <f t="shared" si="0"/>
        <v>NESOUT5_10_B_PR24</v>
      </c>
      <c r="J76" s="13" t="str">
        <f>VLOOKUP(H76, FD_Lists!$D$78:$I$110, 2, FALSE)</f>
        <v>Totex</v>
      </c>
      <c r="K76" s="13" t="str">
        <f>VLOOKUP(H76, FD_Lists!$D$78:$I$110, 3, FALSE)</f>
        <v>Company view (DD)</v>
      </c>
      <c r="L76" s="13" t="s">
        <v>119</v>
      </c>
      <c r="M76" s="14" t="str">
        <f>VLOOKUP($H76, FD_Lists!$D$78:$I$110, 4, FALSE)</f>
        <v>Total number of storm overflows</v>
      </c>
      <c r="N76" s="14" t="str">
        <f>VLOOKUP($H76, FD_Lists!$D$78:$I$110, 5, FALSE)</f>
        <v>Number</v>
      </c>
      <c r="O76" s="14">
        <f>VLOOKUP($H76, FD_Lists!$D$78:$I$110, 6, FALSE)</f>
        <v>0</v>
      </c>
      <c r="P76" s="99" t="str">
        <f>IF(Overrides!P76&lt;&gt;"",Overrides!P76,F_Inputs_Formatted!P76)</f>
        <v>-</v>
      </c>
      <c r="Q76" s="99" t="str">
        <f>IF(Overrides!Q76&lt;&gt;"",Overrides!Q76,F_Inputs_Formatted!Q76)</f>
        <v>-</v>
      </c>
      <c r="R76" s="99" t="str">
        <f>IF(Overrides!R76&lt;&gt;"",Overrides!R76,F_Inputs_Formatted!R76)</f>
        <v>-</v>
      </c>
      <c r="S76" s="99" t="str">
        <f>IF(Overrides!S76&lt;&gt;"",Overrides!S76,F_Inputs_Formatted!S76)</f>
        <v>-</v>
      </c>
      <c r="T76" s="99" t="str">
        <f>IF(Overrides!T76&lt;&gt;"",Overrides!T76,F_Inputs_Formatted!T76)</f>
        <v>-</v>
      </c>
      <c r="U76" s="99" t="str">
        <f>IF(Overrides!U76&lt;&gt;"",Overrides!U76,F_Inputs_Formatted!U76)</f>
        <v>-</v>
      </c>
      <c r="V76" s="99" t="str">
        <f>IF(Overrides!V76&lt;&gt;"",Overrides!V76,F_Inputs_Formatted!V76)</f>
        <v>-</v>
      </c>
      <c r="W76" s="99" t="str">
        <f>IF(Overrides!W76&lt;&gt;"",Overrides!W76,F_Inputs_Formatted!W76)</f>
        <v>-</v>
      </c>
      <c r="X76" s="99" t="str">
        <f>IF(Overrides!X76&lt;&gt;"",Overrides!X76,F_Inputs_Formatted!X76)</f>
        <v>-</v>
      </c>
      <c r="Y76" s="99">
        <f>IF(Overrides!Y76&lt;&gt;"",Overrides!Y76,F_Inputs_Formatted!Y76)</f>
        <v>1520</v>
      </c>
      <c r="Z76" s="99">
        <f>IF(Overrides!Z76&lt;&gt;"",Overrides!Z76,F_Inputs_Formatted!Z76)</f>
        <v>1567</v>
      </c>
      <c r="AA76" s="99">
        <f>IF(Overrides!AA76&lt;&gt;"",Overrides!AA76,F_Inputs_Formatted!AA76)</f>
        <v>1564</v>
      </c>
      <c r="AB76" s="99">
        <f>IF(Overrides!AB76&lt;&gt;"",Overrides!AB76,F_Inputs_Formatted!AB76)</f>
        <v>1565</v>
      </c>
      <c r="AC76" s="99">
        <f>IF(Overrides!AC76&lt;&gt;"",Overrides!AC76,F_Inputs_Formatted!AC76)</f>
        <v>1564</v>
      </c>
      <c r="AD76" s="99">
        <f>IF(Overrides!AD76&lt;&gt;"",Overrides!AD76,F_Inputs_Formatted!AD76)</f>
        <v>1564</v>
      </c>
      <c r="AE76" s="99">
        <f>IF(Overrides!AE76&lt;&gt;"",Overrides!AE76,F_Inputs_Formatted!AE76)</f>
        <v>1564</v>
      </c>
      <c r="AF76" s="99">
        <f>IF(Overrides!AF76&lt;&gt;"",Overrides!AF76,F_Inputs_Formatted!AF76)</f>
        <v>1564</v>
      </c>
      <c r="AG76" s="99">
        <f>IF(Overrides!AG76&lt;&gt;"",Overrides!AG76,F_Inputs_Formatted!AG76)</f>
        <v>1564</v>
      </c>
      <c r="AH76" s="99">
        <f>IF(Overrides!AH76&lt;&gt;"",Overrides!AH76,F_Inputs_Formatted!AH76)</f>
        <v>1564</v>
      </c>
    </row>
    <row r="77" spans="1:34" ht="20.25" customHeight="1" x14ac:dyDescent="0.45">
      <c r="A77" s="9"/>
      <c r="B77" s="11" t="s">
        <v>97</v>
      </c>
      <c r="C77" s="11" t="str">
        <f>_xlfn.XLOOKUP($B77,FD_Lists!$B$4:$B$25,FD_Lists!C$4:C$25)</f>
        <v>Severn Trent Water</v>
      </c>
      <c r="D77" s="11" t="str">
        <f>_xlfn.XLOOKUP($B77,FD_Lists!$B$4:$B$25,FD_Lists!D$4:D$25)</f>
        <v>England</v>
      </c>
      <c r="E77" s="11" t="str">
        <f>_xlfn.XLOOKUP($B77,FD_Lists!$B$4:$B$25,FD_Lists!E$4:E$25)</f>
        <v>Company</v>
      </c>
      <c r="F77" s="11" t="str">
        <f>_xlfn.XLOOKUP($B77,FD_Lists!$B$4:$B$25,FD_Lists!F$4:F$25)</f>
        <v>WaSC</v>
      </c>
      <c r="G77" s="14" t="s">
        <v>109</v>
      </c>
      <c r="H77" s="13" t="s">
        <v>85</v>
      </c>
      <c r="I77" s="13" t="str">
        <f t="shared" si="0"/>
        <v>SVEOUT5_10_B_PR24</v>
      </c>
      <c r="J77" s="13" t="str">
        <f>VLOOKUP(H77, FD_Lists!$D$78:$I$110, 2, FALSE)</f>
        <v>Totex</v>
      </c>
      <c r="K77" s="13" t="str">
        <f>VLOOKUP(H77, FD_Lists!$D$78:$I$110, 3, FALSE)</f>
        <v>Company view (DD)</v>
      </c>
      <c r="L77" s="13" t="s">
        <v>119</v>
      </c>
      <c r="M77" s="14" t="str">
        <f>VLOOKUP($H77, FD_Lists!$D$78:$I$110, 4, FALSE)</f>
        <v>Total number of storm overflows</v>
      </c>
      <c r="N77" s="14" t="str">
        <f>VLOOKUP($H77, FD_Lists!$D$78:$I$110, 5, FALSE)</f>
        <v>Number</v>
      </c>
      <c r="O77" s="14">
        <f>VLOOKUP($H77, FD_Lists!$D$78:$I$110, 6, FALSE)</f>
        <v>0</v>
      </c>
      <c r="P77" s="99" t="str">
        <f>IF(Overrides!P77&lt;&gt;"",Overrides!P77,F_Inputs_Formatted!P77)</f>
        <v>-</v>
      </c>
      <c r="Q77" s="99" t="str">
        <f>IF(Overrides!Q77&lt;&gt;"",Overrides!Q77,F_Inputs_Formatted!Q77)</f>
        <v>-</v>
      </c>
      <c r="R77" s="99" t="str">
        <f>IF(Overrides!R77&lt;&gt;"",Overrides!R77,F_Inputs_Formatted!R77)</f>
        <v>-</v>
      </c>
      <c r="S77" s="99" t="str">
        <f>IF(Overrides!S77&lt;&gt;"",Overrides!S77,F_Inputs_Formatted!S77)</f>
        <v>-</v>
      </c>
      <c r="T77" s="99" t="str">
        <f>IF(Overrides!T77&lt;&gt;"",Overrides!T77,F_Inputs_Formatted!T77)</f>
        <v>-</v>
      </c>
      <c r="U77" s="99">
        <f>IF(Overrides!U77&lt;&gt;"",Overrides!U77,F_Inputs_Formatted!U77)</f>
        <v>2925</v>
      </c>
      <c r="V77" s="99">
        <f>IF(Overrides!V77&lt;&gt;"",Overrides!V77,F_Inputs_Formatted!V77)</f>
        <v>3291</v>
      </c>
      <c r="W77" s="99">
        <f>IF(Overrides!W77&lt;&gt;"",Overrides!W77,F_Inputs_Formatted!W77)</f>
        <v>3203</v>
      </c>
      <c r="X77" s="99">
        <f>IF(Overrides!X77&lt;&gt;"",Overrides!X77,F_Inputs_Formatted!X77)</f>
        <v>2954</v>
      </c>
      <c r="Y77" s="99">
        <f>IF(Overrides!Y77&lt;&gt;"",Overrides!Y77,F_Inputs_Formatted!Y77)</f>
        <v>2961</v>
      </c>
      <c r="Z77" s="99">
        <f>IF(Overrides!Z77&lt;&gt;"",Overrides!Z77,F_Inputs_Formatted!Z77)</f>
        <v>2658</v>
      </c>
      <c r="AA77" s="99">
        <f>IF(Overrides!AA77&lt;&gt;"",Overrides!AA77,F_Inputs_Formatted!AA77)</f>
        <v>2438</v>
      </c>
      <c r="AB77" s="99">
        <f>IF(Overrides!AB77&lt;&gt;"",Overrides!AB77,F_Inputs_Formatted!AB77)</f>
        <v>2421</v>
      </c>
      <c r="AC77" s="99">
        <f>IF(Overrides!AC77&lt;&gt;"",Overrides!AC77,F_Inputs_Formatted!AC77)</f>
        <v>2401</v>
      </c>
      <c r="AD77" s="99">
        <f>IF(Overrides!AD77&lt;&gt;"",Overrides!AD77,F_Inputs_Formatted!AD77)</f>
        <v>2394</v>
      </c>
      <c r="AE77" s="99">
        <f>IF(Overrides!AE77&lt;&gt;"",Overrides!AE77,F_Inputs_Formatted!AE77)</f>
        <v>2387</v>
      </c>
      <c r="AF77" s="99">
        <f>IF(Overrides!AF77&lt;&gt;"",Overrides!AF77,F_Inputs_Formatted!AF77)</f>
        <v>2380</v>
      </c>
      <c r="AG77" s="99">
        <f>IF(Overrides!AG77&lt;&gt;"",Overrides!AG77,F_Inputs_Formatted!AG77)</f>
        <v>2373</v>
      </c>
      <c r="AH77" s="99">
        <f>IF(Overrides!AH77&lt;&gt;"",Overrides!AH77,F_Inputs_Formatted!AH77)</f>
        <v>2366</v>
      </c>
    </row>
    <row r="78" spans="1:34" ht="20.25" customHeight="1" x14ac:dyDescent="0.45">
      <c r="A78" s="9"/>
      <c r="B78" s="11" t="s">
        <v>99</v>
      </c>
      <c r="C78" s="11" t="str">
        <f>_xlfn.XLOOKUP($B78,FD_Lists!$B$4:$B$25,FD_Lists!C$4:C$25)</f>
        <v>Southern Water</v>
      </c>
      <c r="D78" s="11" t="str">
        <f>_xlfn.XLOOKUP($B78,FD_Lists!$B$4:$B$25,FD_Lists!D$4:D$25)</f>
        <v>England</v>
      </c>
      <c r="E78" s="11" t="str">
        <f>_xlfn.XLOOKUP($B78,FD_Lists!$B$4:$B$25,FD_Lists!E$4:E$25)</f>
        <v>Company</v>
      </c>
      <c r="F78" s="11" t="str">
        <f>_xlfn.XLOOKUP($B78,FD_Lists!$B$4:$B$25,FD_Lists!F$4:F$25)</f>
        <v>WaSC</v>
      </c>
      <c r="G78" s="14" t="s">
        <v>109</v>
      </c>
      <c r="H78" s="13" t="s">
        <v>85</v>
      </c>
      <c r="I78" s="13" t="str">
        <f t="shared" si="0"/>
        <v>SRNOUT5_10_B_PR24</v>
      </c>
      <c r="J78" s="13" t="str">
        <f>VLOOKUP(H78, FD_Lists!$D$78:$I$110, 2, FALSE)</f>
        <v>Totex</v>
      </c>
      <c r="K78" s="13" t="str">
        <f>VLOOKUP(H78, FD_Lists!$D$78:$I$110, 3, FALSE)</f>
        <v>Company view (DD)</v>
      </c>
      <c r="L78" s="13" t="s">
        <v>119</v>
      </c>
      <c r="M78" s="14" t="str">
        <f>VLOOKUP($H78, FD_Lists!$D$78:$I$110, 4, FALSE)</f>
        <v>Total number of storm overflows</v>
      </c>
      <c r="N78" s="14" t="str">
        <f>VLOOKUP($H78, FD_Lists!$D$78:$I$110, 5, FALSE)</f>
        <v>Number</v>
      </c>
      <c r="O78" s="14">
        <f>VLOOKUP($H78, FD_Lists!$D$78:$I$110, 6, FALSE)</f>
        <v>0</v>
      </c>
      <c r="P78" s="99" t="str">
        <f>IF(Overrides!P78&lt;&gt;"",Overrides!P78,F_Inputs_Formatted!P78)</f>
        <v>-</v>
      </c>
      <c r="Q78" s="99" t="str">
        <f>IF(Overrides!Q78&lt;&gt;"",Overrides!Q78,F_Inputs_Formatted!Q78)</f>
        <v>-</v>
      </c>
      <c r="R78" s="99" t="str">
        <f>IF(Overrides!R78&lt;&gt;"",Overrides!R78,F_Inputs_Formatted!R78)</f>
        <v>-</v>
      </c>
      <c r="S78" s="99" t="str">
        <f>IF(Overrides!S78&lt;&gt;"",Overrides!S78,F_Inputs_Formatted!S78)</f>
        <v>-</v>
      </c>
      <c r="T78" s="99" t="str">
        <f>IF(Overrides!T78&lt;&gt;"",Overrides!T78,F_Inputs_Formatted!T78)</f>
        <v>-</v>
      </c>
      <c r="U78" s="99" t="str">
        <f>IF(Overrides!U78&lt;&gt;"",Overrides!U78,F_Inputs_Formatted!U78)</f>
        <v>-</v>
      </c>
      <c r="V78" s="99">
        <f>IF(Overrides!V78&lt;&gt;"",Overrides!V78,F_Inputs_Formatted!V78)</f>
        <v>978</v>
      </c>
      <c r="W78" s="99">
        <f>IF(Overrides!W78&lt;&gt;"",Overrides!W78,F_Inputs_Formatted!W78)</f>
        <v>978</v>
      </c>
      <c r="X78" s="99">
        <f>IF(Overrides!X78&lt;&gt;"",Overrides!X78,F_Inputs_Formatted!X78)</f>
        <v>978</v>
      </c>
      <c r="Y78" s="99">
        <f>IF(Overrides!Y78&lt;&gt;"",Overrides!Y78,F_Inputs_Formatted!Y78)</f>
        <v>978</v>
      </c>
      <c r="Z78" s="99">
        <f>IF(Overrides!Z78&lt;&gt;"",Overrides!Z78,F_Inputs_Formatted!Z78)</f>
        <v>978</v>
      </c>
      <c r="AA78" s="99">
        <f>IF(Overrides!AA78&lt;&gt;"",Overrides!AA78,F_Inputs_Formatted!AA78)</f>
        <v>978</v>
      </c>
      <c r="AB78" s="99">
        <f>IF(Overrides!AB78&lt;&gt;"",Overrides!AB78,F_Inputs_Formatted!AB78)</f>
        <v>976</v>
      </c>
      <c r="AC78" s="99">
        <f>IF(Overrides!AC78&lt;&gt;"",Overrides!AC78,F_Inputs_Formatted!AC78)</f>
        <v>976</v>
      </c>
      <c r="AD78" s="99">
        <f>IF(Overrides!AD78&lt;&gt;"",Overrides!AD78,F_Inputs_Formatted!AD78)</f>
        <v>976</v>
      </c>
      <c r="AE78" s="99">
        <f>IF(Overrides!AE78&lt;&gt;"",Overrides!AE78,F_Inputs_Formatted!AE78)</f>
        <v>976</v>
      </c>
      <c r="AF78" s="99">
        <f>IF(Overrides!AF78&lt;&gt;"",Overrides!AF78,F_Inputs_Formatted!AF78)</f>
        <v>976</v>
      </c>
      <c r="AG78" s="99">
        <f>IF(Overrides!AG78&lt;&gt;"",Overrides!AG78,F_Inputs_Formatted!AG78)</f>
        <v>976</v>
      </c>
      <c r="AH78" s="99">
        <f>IF(Overrides!AH78&lt;&gt;"",Overrides!AH78,F_Inputs_Formatted!AH78)</f>
        <v>976</v>
      </c>
    </row>
    <row r="79" spans="1:34" ht="20.25" customHeight="1" x14ac:dyDescent="0.45">
      <c r="A79" s="9"/>
      <c r="B79" s="11" t="s">
        <v>100</v>
      </c>
      <c r="C79" s="11" t="str">
        <f>_xlfn.XLOOKUP($B79,FD_Lists!$B$4:$B$25,FD_Lists!C$4:C$25)</f>
        <v>Thames Water</v>
      </c>
      <c r="D79" s="11" t="str">
        <f>_xlfn.XLOOKUP($B79,FD_Lists!$B$4:$B$25,FD_Lists!D$4:D$25)</f>
        <v>England</v>
      </c>
      <c r="E79" s="11" t="str">
        <f>_xlfn.XLOOKUP($B79,FD_Lists!$B$4:$B$25,FD_Lists!E$4:E$25)</f>
        <v>Company</v>
      </c>
      <c r="F79" s="11" t="str">
        <f>_xlfn.XLOOKUP($B79,FD_Lists!$B$4:$B$25,FD_Lists!F$4:F$25)</f>
        <v>WaSC</v>
      </c>
      <c r="G79" s="14" t="s">
        <v>109</v>
      </c>
      <c r="H79" s="13" t="s">
        <v>85</v>
      </c>
      <c r="I79" s="13" t="str">
        <f t="shared" si="0"/>
        <v>TMSOUT5_10_B_PR24</v>
      </c>
      <c r="J79" s="13" t="str">
        <f>VLOOKUP(H79, FD_Lists!$D$78:$I$110, 2, FALSE)</f>
        <v>Totex</v>
      </c>
      <c r="K79" s="13" t="str">
        <f>VLOOKUP(H79, FD_Lists!$D$78:$I$110, 3, FALSE)</f>
        <v>Company view (DD)</v>
      </c>
      <c r="L79" s="13" t="s">
        <v>119</v>
      </c>
      <c r="M79" s="14" t="str">
        <f>VLOOKUP($H79, FD_Lists!$D$78:$I$110, 4, FALSE)</f>
        <v>Total number of storm overflows</v>
      </c>
      <c r="N79" s="14" t="str">
        <f>VLOOKUP($H79, FD_Lists!$D$78:$I$110, 5, FALSE)</f>
        <v>Number</v>
      </c>
      <c r="O79" s="14">
        <f>VLOOKUP($H79, FD_Lists!$D$78:$I$110, 6, FALSE)</f>
        <v>0</v>
      </c>
      <c r="P79" s="99">
        <f>IF(Overrides!P79&lt;&gt;"",Overrides!P79,F_Inputs_Formatted!P79)</f>
        <v>0</v>
      </c>
      <c r="Q79" s="99">
        <f>IF(Overrides!Q79&lt;&gt;"",Overrides!Q79,F_Inputs_Formatted!Q79)</f>
        <v>0</v>
      </c>
      <c r="R79" s="99">
        <f>IF(Overrides!R79&lt;&gt;"",Overrides!R79,F_Inputs_Formatted!R79)</f>
        <v>0</v>
      </c>
      <c r="S79" s="99">
        <f>IF(Overrides!S79&lt;&gt;"",Overrides!S79,F_Inputs_Formatted!S79)</f>
        <v>0</v>
      </c>
      <c r="T79" s="99">
        <f>IF(Overrides!T79&lt;&gt;"",Overrides!T79,F_Inputs_Formatted!T79)</f>
        <v>0</v>
      </c>
      <c r="U79" s="99">
        <f>IF(Overrides!U79&lt;&gt;"",Overrides!U79,F_Inputs_Formatted!U79)</f>
        <v>0</v>
      </c>
      <c r="V79" s="99">
        <f>IF(Overrides!V79&lt;&gt;"",Overrides!V79,F_Inputs_Formatted!V79)</f>
        <v>0</v>
      </c>
      <c r="W79" s="99">
        <f>IF(Overrides!W79&lt;&gt;"",Overrides!W79,F_Inputs_Formatted!W79)</f>
        <v>0</v>
      </c>
      <c r="X79" s="99">
        <f>IF(Overrides!X79&lt;&gt;"",Overrides!X79,F_Inputs_Formatted!X79)</f>
        <v>0</v>
      </c>
      <c r="Y79" s="99">
        <f>IF(Overrides!Y79&lt;&gt;"",Overrides!Y79,F_Inputs_Formatted!Y79)</f>
        <v>606</v>
      </c>
      <c r="Z79" s="99">
        <f>IF(Overrides!Z79&lt;&gt;"",Overrides!Z79,F_Inputs_Formatted!Z79)</f>
        <v>606</v>
      </c>
      <c r="AA79" s="99">
        <f>IF(Overrides!AA79&lt;&gt;"",Overrides!AA79,F_Inputs_Formatted!AA79)</f>
        <v>606</v>
      </c>
      <c r="AB79" s="99">
        <f>IF(Overrides!AB79&lt;&gt;"",Overrides!AB79,F_Inputs_Formatted!AB79)</f>
        <v>619</v>
      </c>
      <c r="AC79" s="99">
        <f>IF(Overrides!AC79&lt;&gt;"",Overrides!AC79,F_Inputs_Formatted!AC79)</f>
        <v>606</v>
      </c>
      <c r="AD79" s="99">
        <f>IF(Overrides!AD79&lt;&gt;"",Overrides!AD79,F_Inputs_Formatted!AD79)</f>
        <v>606</v>
      </c>
      <c r="AE79" s="99">
        <f>IF(Overrides!AE79&lt;&gt;"",Overrides!AE79,F_Inputs_Formatted!AE79)</f>
        <v>606</v>
      </c>
      <c r="AF79" s="99">
        <f>IF(Overrides!AF79&lt;&gt;"",Overrides!AF79,F_Inputs_Formatted!AF79)</f>
        <v>606</v>
      </c>
      <c r="AG79" s="99">
        <f>IF(Overrides!AG79&lt;&gt;"",Overrides!AG79,F_Inputs_Formatted!AG79)</f>
        <v>606</v>
      </c>
      <c r="AH79" s="99">
        <f>IF(Overrides!AH79&lt;&gt;"",Overrides!AH79,F_Inputs_Formatted!AH79)</f>
        <v>606</v>
      </c>
    </row>
    <row r="80" spans="1:34" x14ac:dyDescent="0.45">
      <c r="A80" s="16" t="s">
        <v>120</v>
      </c>
      <c r="B80" s="11" t="s">
        <v>101</v>
      </c>
      <c r="C80" s="11" t="str">
        <f>_xlfn.XLOOKUP($B80,FD_Lists!$B$4:$B$25,FD_Lists!C$4:C$25)</f>
        <v xml:space="preserve">United Utilities </v>
      </c>
      <c r="D80" s="11" t="str">
        <f>_xlfn.XLOOKUP($B80,FD_Lists!$B$4:$B$25,FD_Lists!D$4:D$25)</f>
        <v>England</v>
      </c>
      <c r="E80" s="11" t="str">
        <f>_xlfn.XLOOKUP($B80,FD_Lists!$B$4:$B$25,FD_Lists!E$4:E$25)</f>
        <v>Company</v>
      </c>
      <c r="F80" s="11" t="str">
        <f>_xlfn.XLOOKUP($B80,FD_Lists!$B$4:$B$25,FD_Lists!F$4:F$25)</f>
        <v>WaSC</v>
      </c>
      <c r="G80" s="14" t="s">
        <v>109</v>
      </c>
      <c r="H80" s="13" t="s">
        <v>85</v>
      </c>
      <c r="I80" s="13" t="str">
        <f t="shared" si="0"/>
        <v>NWTOUT5_10_B_PR24</v>
      </c>
      <c r="J80" s="13" t="str">
        <f>VLOOKUP(H80, FD_Lists!$D$78:$I$110, 2, FALSE)</f>
        <v>Totex</v>
      </c>
      <c r="K80" s="13" t="str">
        <f>VLOOKUP(H80, FD_Lists!$D$78:$I$110, 3, FALSE)</f>
        <v>Company view (DD)</v>
      </c>
      <c r="L80" s="13" t="s">
        <v>119</v>
      </c>
      <c r="M80" s="14" t="str">
        <f>VLOOKUP($H80, FD_Lists!$D$78:$I$110, 4, FALSE)</f>
        <v>Total number of storm overflows</v>
      </c>
      <c r="N80" s="14" t="str">
        <f>VLOOKUP($H80, FD_Lists!$D$78:$I$110, 5, FALSE)</f>
        <v>Number</v>
      </c>
      <c r="O80" s="14">
        <f>VLOOKUP($H80, FD_Lists!$D$78:$I$110, 6, FALSE)</f>
        <v>0</v>
      </c>
      <c r="P80" s="99" t="str">
        <f>IF(Overrides!P80&lt;&gt;"",Overrides!P80,F_Inputs_Formatted!P80)</f>
        <v>-</v>
      </c>
      <c r="Q80" s="99" t="str">
        <f>IF(Overrides!Q80&lt;&gt;"",Overrides!Q80,F_Inputs_Formatted!Q80)</f>
        <v>-</v>
      </c>
      <c r="R80" s="99" t="str">
        <f>IF(Overrides!R80&lt;&gt;"",Overrides!R80,F_Inputs_Formatted!R80)</f>
        <v>-</v>
      </c>
      <c r="S80" s="99" t="str">
        <f>IF(Overrides!S80&lt;&gt;"",Overrides!S80,F_Inputs_Formatted!S80)</f>
        <v>-</v>
      </c>
      <c r="T80" s="99" t="str">
        <f>IF(Overrides!T80&lt;&gt;"",Overrides!T80,F_Inputs_Formatted!T80)</f>
        <v>-</v>
      </c>
      <c r="U80" s="99" t="str">
        <f>IF(Overrides!U80&lt;&gt;"",Overrides!U80,F_Inputs_Formatted!U80)</f>
        <v>-</v>
      </c>
      <c r="V80" s="99" t="str">
        <f>IF(Overrides!V80&lt;&gt;"",Overrides!V80,F_Inputs_Formatted!V80)</f>
        <v>-</v>
      </c>
      <c r="W80" s="99" t="str">
        <f>IF(Overrides!W80&lt;&gt;"",Overrides!W80,F_Inputs_Formatted!W80)</f>
        <v>-</v>
      </c>
      <c r="X80" s="99" t="str">
        <f>IF(Overrides!X80&lt;&gt;"",Overrides!X80,F_Inputs_Formatted!X80)</f>
        <v>-</v>
      </c>
      <c r="Y80" s="99">
        <f>IF(Overrides!Y80&lt;&gt;"",Overrides!Y80,F_Inputs_Formatted!Y80)</f>
        <v>1925</v>
      </c>
      <c r="Z80" s="99">
        <f>IF(Overrides!Z80&lt;&gt;"",Overrides!Z80,F_Inputs_Formatted!Z80)</f>
        <v>2192</v>
      </c>
      <c r="AA80" s="99">
        <f>IF(Overrides!AA80&lt;&gt;"",Overrides!AA80,F_Inputs_Formatted!AA80)</f>
        <v>2254</v>
      </c>
      <c r="AB80" s="99">
        <f>IF(Overrides!AB80&lt;&gt;"",Overrides!AB80,F_Inputs_Formatted!AB80)</f>
        <v>2264</v>
      </c>
      <c r="AC80" s="99">
        <f>IF(Overrides!AC80&lt;&gt;"",Overrides!AC80,F_Inputs_Formatted!AC80)</f>
        <v>2267</v>
      </c>
      <c r="AD80" s="99">
        <f>IF(Overrides!AD80&lt;&gt;"",Overrides!AD80,F_Inputs_Formatted!AD80)</f>
        <v>2267</v>
      </c>
      <c r="AE80" s="99">
        <f>IF(Overrides!AE80&lt;&gt;"",Overrides!AE80,F_Inputs_Formatted!AE80)</f>
        <v>2267</v>
      </c>
      <c r="AF80" s="99">
        <f>IF(Overrides!AF80&lt;&gt;"",Overrides!AF80,F_Inputs_Formatted!AF80)</f>
        <v>2267</v>
      </c>
      <c r="AG80" s="99">
        <f>IF(Overrides!AG80&lt;&gt;"",Overrides!AG80,F_Inputs_Formatted!AG80)</f>
        <v>2267</v>
      </c>
      <c r="AH80" s="99">
        <f>IF(Overrides!AH80&lt;&gt;"",Overrides!AH80,F_Inputs_Formatted!AH80)</f>
        <v>2267</v>
      </c>
    </row>
    <row r="81" spans="1:34" ht="20.25" customHeight="1" x14ac:dyDescent="0.45">
      <c r="A81" s="9"/>
      <c r="B81" s="11" t="s">
        <v>102</v>
      </c>
      <c r="C81" s="11" t="str">
        <f>_xlfn.XLOOKUP($B81,FD_Lists!$B$4:$B$25,FD_Lists!C$4:C$25)</f>
        <v>Wessex Water</v>
      </c>
      <c r="D81" s="11" t="str">
        <f>_xlfn.XLOOKUP($B81,FD_Lists!$B$4:$B$25,FD_Lists!D$4:D$25)</f>
        <v>England</v>
      </c>
      <c r="E81" s="11" t="str">
        <f>_xlfn.XLOOKUP($B81,FD_Lists!$B$4:$B$25,FD_Lists!E$4:E$25)</f>
        <v>Company</v>
      </c>
      <c r="F81" s="11" t="str">
        <f>_xlfn.XLOOKUP($B81,FD_Lists!$B$4:$B$25,FD_Lists!F$4:F$25)</f>
        <v>WaSC</v>
      </c>
      <c r="G81" s="14" t="s">
        <v>109</v>
      </c>
      <c r="H81" s="13" t="s">
        <v>85</v>
      </c>
      <c r="I81" s="13" t="str">
        <f t="shared" si="0"/>
        <v>WSXOUT5_10_B_PR24</v>
      </c>
      <c r="J81" s="13" t="str">
        <f>VLOOKUP(H81, FD_Lists!$D$78:$I$110, 2, FALSE)</f>
        <v>Totex</v>
      </c>
      <c r="K81" s="13" t="str">
        <f>VLOOKUP(H81, FD_Lists!$D$78:$I$110, 3, FALSE)</f>
        <v>Company view (DD)</v>
      </c>
      <c r="L81" s="13" t="s">
        <v>119</v>
      </c>
      <c r="M81" s="14" t="str">
        <f>VLOOKUP($H81, FD_Lists!$D$78:$I$110, 4, FALSE)</f>
        <v>Total number of storm overflows</v>
      </c>
      <c r="N81" s="14" t="str">
        <f>VLOOKUP($H81, FD_Lists!$D$78:$I$110, 5, FALSE)</f>
        <v>Number</v>
      </c>
      <c r="O81" s="14">
        <f>VLOOKUP($H81, FD_Lists!$D$78:$I$110, 6, FALSE)</f>
        <v>0</v>
      </c>
      <c r="P81" s="99" t="str">
        <f>IF(Overrides!P81&lt;&gt;"",Overrides!P81,F_Inputs_Formatted!P81)</f>
        <v>-</v>
      </c>
      <c r="Q81" s="99" t="str">
        <f>IF(Overrides!Q81&lt;&gt;"",Overrides!Q81,F_Inputs_Formatted!Q81)</f>
        <v>-</v>
      </c>
      <c r="R81" s="99" t="str">
        <f>IF(Overrides!R81&lt;&gt;"",Overrides!R81,F_Inputs_Formatted!R81)</f>
        <v>-</v>
      </c>
      <c r="S81" s="99" t="str">
        <f>IF(Overrides!S81&lt;&gt;"",Overrides!S81,F_Inputs_Formatted!S81)</f>
        <v>-</v>
      </c>
      <c r="T81" s="99" t="str">
        <f>IF(Overrides!T81&lt;&gt;"",Overrides!T81,F_Inputs_Formatted!T81)</f>
        <v>-</v>
      </c>
      <c r="U81" s="99">
        <f>IF(Overrides!U81&lt;&gt;"",Overrides!U81,F_Inputs_Formatted!U81)</f>
        <v>1295</v>
      </c>
      <c r="V81" s="99">
        <f>IF(Overrides!V81&lt;&gt;"",Overrides!V81,F_Inputs_Formatted!V81)</f>
        <v>1295</v>
      </c>
      <c r="W81" s="99">
        <f>IF(Overrides!W81&lt;&gt;"",Overrides!W81,F_Inputs_Formatted!W81)</f>
        <v>1295</v>
      </c>
      <c r="X81" s="99">
        <f>IF(Overrides!X81&lt;&gt;"",Overrides!X81,F_Inputs_Formatted!X81)</f>
        <v>1295</v>
      </c>
      <c r="Y81" s="99">
        <f>IF(Overrides!Y81&lt;&gt;"",Overrides!Y81,F_Inputs_Formatted!Y81)</f>
        <v>1295</v>
      </c>
      <c r="Z81" s="99">
        <f>IF(Overrides!Z81&lt;&gt;"",Overrides!Z81,F_Inputs_Formatted!Z81)</f>
        <v>1295</v>
      </c>
      <c r="AA81" s="99">
        <f>IF(Overrides!AA81&lt;&gt;"",Overrides!AA81,F_Inputs_Formatted!AA81)</f>
        <v>1295</v>
      </c>
      <c r="AB81" s="99">
        <f>IF(Overrides!AB81&lt;&gt;"",Overrides!AB81,F_Inputs_Formatted!AB81)</f>
        <v>1295</v>
      </c>
      <c r="AC81" s="99">
        <f>IF(Overrides!AC81&lt;&gt;"",Overrides!AC81,F_Inputs_Formatted!AC81)</f>
        <v>1295</v>
      </c>
      <c r="AD81" s="99">
        <f>IF(Overrides!AD81&lt;&gt;"",Overrides!AD81,F_Inputs_Formatted!AD81)</f>
        <v>1295</v>
      </c>
      <c r="AE81" s="99">
        <f>IF(Overrides!AE81&lt;&gt;"",Overrides!AE81,F_Inputs_Formatted!AE81)</f>
        <v>1295</v>
      </c>
      <c r="AF81" s="99">
        <f>IF(Overrides!AF81&lt;&gt;"",Overrides!AF81,F_Inputs_Formatted!AF81)</f>
        <v>1295</v>
      </c>
      <c r="AG81" s="99">
        <f>IF(Overrides!AG81&lt;&gt;"",Overrides!AG81,F_Inputs_Formatted!AG81)</f>
        <v>1295</v>
      </c>
      <c r="AH81" s="99">
        <f>IF(Overrides!AH81&lt;&gt;"",Overrides!AH81,F_Inputs_Formatted!AH81)</f>
        <v>1295</v>
      </c>
    </row>
    <row r="82" spans="1:34" ht="20.25" customHeight="1" x14ac:dyDescent="0.45">
      <c r="A82" s="9"/>
      <c r="B82" s="11" t="s">
        <v>103</v>
      </c>
      <c r="C82" s="11" t="str">
        <f>_xlfn.XLOOKUP($B82,FD_Lists!$B$4:$B$25,FD_Lists!C$4:C$25)</f>
        <v>Yorkshire Water</v>
      </c>
      <c r="D82" s="11" t="str">
        <f>_xlfn.XLOOKUP($B82,FD_Lists!$B$4:$B$25,FD_Lists!D$4:D$25)</f>
        <v>England</v>
      </c>
      <c r="E82" s="11" t="str">
        <f>_xlfn.XLOOKUP($B82,FD_Lists!$B$4:$B$25,FD_Lists!E$4:E$25)</f>
        <v>Company</v>
      </c>
      <c r="F82" s="11" t="str">
        <f>_xlfn.XLOOKUP($B82,FD_Lists!$B$4:$B$25,FD_Lists!F$4:F$25)</f>
        <v>WaSC</v>
      </c>
      <c r="G82" s="14" t="s">
        <v>109</v>
      </c>
      <c r="H82" s="13" t="s">
        <v>85</v>
      </c>
      <c r="I82" s="13" t="str">
        <f t="shared" si="0"/>
        <v>YKYOUT5_10_B_PR24</v>
      </c>
      <c r="J82" s="13" t="str">
        <f>VLOOKUP(H82, FD_Lists!$D$78:$I$110, 2, FALSE)</f>
        <v>Totex</v>
      </c>
      <c r="K82" s="13" t="str">
        <f>VLOOKUP(H82, FD_Lists!$D$78:$I$110, 3, FALSE)</f>
        <v>Company view (DD)</v>
      </c>
      <c r="L82" s="13" t="s">
        <v>119</v>
      </c>
      <c r="M82" s="14" t="str">
        <f>VLOOKUP($H82, FD_Lists!$D$78:$I$110, 4, FALSE)</f>
        <v>Total number of storm overflows</v>
      </c>
      <c r="N82" s="14" t="str">
        <f>VLOOKUP($H82, FD_Lists!$D$78:$I$110, 5, FALSE)</f>
        <v>Number</v>
      </c>
      <c r="O82" s="14">
        <f>VLOOKUP($H82, FD_Lists!$D$78:$I$110, 6, FALSE)</f>
        <v>0</v>
      </c>
      <c r="P82" s="99">
        <f>IF(Overrides!P82&lt;&gt;"",Overrides!P82,F_Inputs_Formatted!P82)</f>
        <v>2206</v>
      </c>
      <c r="Q82" s="99">
        <f>IF(Overrides!Q82&lt;&gt;"",Overrides!Q82,F_Inputs_Formatted!Q82)</f>
        <v>2270</v>
      </c>
      <c r="R82" s="99">
        <f>IF(Overrides!R82&lt;&gt;"",Overrides!R82,F_Inputs_Formatted!R82)</f>
        <v>2262</v>
      </c>
      <c r="S82" s="99">
        <f>IF(Overrides!S82&lt;&gt;"",Overrides!S82,F_Inputs_Formatted!S82)</f>
        <v>2270</v>
      </c>
      <c r="T82" s="99">
        <f>IF(Overrides!T82&lt;&gt;"",Overrides!T82,F_Inputs_Formatted!T82)</f>
        <v>2259</v>
      </c>
      <c r="U82" s="99">
        <f>IF(Overrides!U82&lt;&gt;"",Overrides!U82,F_Inputs_Formatted!U82)</f>
        <v>2241</v>
      </c>
      <c r="V82" s="99">
        <f>IF(Overrides!V82&lt;&gt;"",Overrides!V82,F_Inputs_Formatted!V82)</f>
        <v>2283</v>
      </c>
      <c r="W82" s="99">
        <f>IF(Overrides!W82&lt;&gt;"",Overrides!W82,F_Inputs_Formatted!W82)</f>
        <v>2248</v>
      </c>
      <c r="X82" s="99">
        <f>IF(Overrides!X82&lt;&gt;"",Overrides!X82,F_Inputs_Formatted!X82)</f>
        <v>2258</v>
      </c>
      <c r="Y82" s="99">
        <f>IF(Overrides!Y82&lt;&gt;"",Overrides!Y82,F_Inputs_Formatted!Y82)</f>
        <v>2241</v>
      </c>
      <c r="Z82" s="99">
        <f>IF(Overrides!Z82&lt;&gt;"",Overrides!Z82,F_Inputs_Formatted!Z82)</f>
        <v>2246</v>
      </c>
      <c r="AA82" s="99">
        <f>IF(Overrides!AA82&lt;&gt;"",Overrides!AA82,F_Inputs_Formatted!AA82)</f>
        <v>2221</v>
      </c>
      <c r="AB82" s="99">
        <f>IF(Overrides!AB82&lt;&gt;"",Overrides!AB82,F_Inputs_Formatted!AB82)</f>
        <v>2195</v>
      </c>
      <c r="AC82" s="99">
        <f>IF(Overrides!AC82&lt;&gt;"",Overrides!AC82,F_Inputs_Formatted!AC82)</f>
        <v>2191</v>
      </c>
      <c r="AD82" s="99">
        <f>IF(Overrides!AD82&lt;&gt;"",Overrides!AD82,F_Inputs_Formatted!AD82)</f>
        <v>2191</v>
      </c>
      <c r="AE82" s="99">
        <f>IF(Overrides!AE82&lt;&gt;"",Overrides!AE82,F_Inputs_Formatted!AE82)</f>
        <v>2191</v>
      </c>
      <c r="AF82" s="99">
        <f>IF(Overrides!AF82&lt;&gt;"",Overrides!AF82,F_Inputs_Formatted!AF82)</f>
        <v>2191</v>
      </c>
      <c r="AG82" s="99">
        <f>IF(Overrides!AG82&lt;&gt;"",Overrides!AG82,F_Inputs_Formatted!AG82)</f>
        <v>2191</v>
      </c>
      <c r="AH82" s="99">
        <f>IF(Overrides!AH82&lt;&gt;"",Overrides!AH82,F_Inputs_Formatted!AH82)</f>
        <v>2191</v>
      </c>
    </row>
    <row r="83" spans="1:34" ht="20.25" customHeight="1" x14ac:dyDescent="0.45">
      <c r="A83" s="9"/>
      <c r="B83" s="11" t="s">
        <v>121</v>
      </c>
      <c r="C83" s="11" t="str">
        <f>_xlfn.XLOOKUP($B83,FD_Lists!$B$4:$B$25,FD_Lists!C$4:C$25)</f>
        <v>Affinity Water</v>
      </c>
      <c r="D83" s="11" t="str">
        <f>_xlfn.XLOOKUP($B83,FD_Lists!$B$4:$B$25,FD_Lists!D$4:D$25)</f>
        <v>England</v>
      </c>
      <c r="E83" s="11" t="str">
        <f>_xlfn.XLOOKUP($B83,FD_Lists!$B$4:$B$25,FD_Lists!E$4:E$25)</f>
        <v>Company</v>
      </c>
      <c r="F83" s="11" t="str">
        <f>_xlfn.XLOOKUP($B83,FD_Lists!$B$4:$B$25,FD_Lists!F$4:F$25)</f>
        <v>WoC</v>
      </c>
      <c r="G83" s="14" t="s">
        <v>109</v>
      </c>
      <c r="H83" s="13" t="s">
        <v>85</v>
      </c>
      <c r="I83" s="13" t="str">
        <f t="shared" si="0"/>
        <v>AFWOUT5_10_B_PR24</v>
      </c>
      <c r="J83" s="13" t="str">
        <f>VLOOKUP(H83, FD_Lists!$D$78:$I$110, 2, FALSE)</f>
        <v>Totex</v>
      </c>
      <c r="K83" s="13" t="str">
        <f>VLOOKUP(H83, FD_Lists!$D$78:$I$110, 3, FALSE)</f>
        <v>Company view (DD)</v>
      </c>
      <c r="L83" s="13" t="s">
        <v>119</v>
      </c>
      <c r="M83" s="14" t="str">
        <f>VLOOKUP($H83, FD_Lists!$D$78:$I$110, 4, FALSE)</f>
        <v>Total number of storm overflows</v>
      </c>
      <c r="N83" s="14" t="str">
        <f>VLOOKUP($H83, FD_Lists!$D$78:$I$110, 5, FALSE)</f>
        <v>Number</v>
      </c>
      <c r="O83" s="14">
        <f>VLOOKUP($H83, FD_Lists!$D$78:$I$110, 6, FALSE)</f>
        <v>0</v>
      </c>
      <c r="P83" s="99" t="str">
        <f>IF(Overrides!P83&lt;&gt;"",Overrides!P83,F_Inputs_Formatted!P83)</f>
        <v>-</v>
      </c>
      <c r="Q83" s="99" t="str">
        <f>IF(Overrides!Q83&lt;&gt;"",Overrides!Q83,F_Inputs_Formatted!Q83)</f>
        <v>-</v>
      </c>
      <c r="R83" s="99" t="str">
        <f>IF(Overrides!R83&lt;&gt;"",Overrides!R83,F_Inputs_Formatted!R83)</f>
        <v>-</v>
      </c>
      <c r="S83" s="99" t="str">
        <f>IF(Overrides!S83&lt;&gt;"",Overrides!S83,F_Inputs_Formatted!S83)</f>
        <v>-</v>
      </c>
      <c r="T83" s="99" t="str">
        <f>IF(Overrides!T83&lt;&gt;"",Overrides!T83,F_Inputs_Formatted!T83)</f>
        <v>-</v>
      </c>
      <c r="U83" s="99" t="str">
        <f>IF(Overrides!U83&lt;&gt;"",Overrides!U83,F_Inputs_Formatted!U83)</f>
        <v>-</v>
      </c>
      <c r="V83" s="99" t="str">
        <f>IF(Overrides!V83&lt;&gt;"",Overrides!V83,F_Inputs_Formatted!V83)</f>
        <v>-</v>
      </c>
      <c r="W83" s="99" t="str">
        <f>IF(Overrides!W83&lt;&gt;"",Overrides!W83,F_Inputs_Formatted!W83)</f>
        <v>-</v>
      </c>
      <c r="X83" s="99" t="str">
        <f>IF(Overrides!X83&lt;&gt;"",Overrides!X83,F_Inputs_Formatted!X83)</f>
        <v>-</v>
      </c>
      <c r="Y83" s="99" t="str">
        <f>IF(Overrides!Y83&lt;&gt;"",Overrides!Y83,F_Inputs_Formatted!Y83)</f>
        <v>-</v>
      </c>
      <c r="Z83" s="99" t="str">
        <f>IF(Overrides!Z83&lt;&gt;"",Overrides!Z83,F_Inputs_Formatted!Z83)</f>
        <v>-</v>
      </c>
      <c r="AA83" s="99" t="str">
        <f>IF(Overrides!AA83&lt;&gt;"",Overrides!AA83,F_Inputs_Formatted!AA83)</f>
        <v>-</v>
      </c>
      <c r="AB83" s="99" t="str">
        <f>IF(Overrides!AB83&lt;&gt;"",Overrides!AB83,F_Inputs_Formatted!AB83)</f>
        <v>-</v>
      </c>
      <c r="AC83" s="99" t="str">
        <f>IF(Overrides!AC83&lt;&gt;"",Overrides!AC83,F_Inputs_Formatted!AC83)</f>
        <v>-</v>
      </c>
      <c r="AD83" s="99" t="str">
        <f>IF(Overrides!AD83&lt;&gt;"",Overrides!AD83,F_Inputs_Formatted!AD83)</f>
        <v>-</v>
      </c>
      <c r="AE83" s="99" t="str">
        <f>IF(Overrides!AE83&lt;&gt;"",Overrides!AE83,F_Inputs_Formatted!AE83)</f>
        <v>-</v>
      </c>
      <c r="AF83" s="99" t="str">
        <f>IF(Overrides!AF83&lt;&gt;"",Overrides!AF83,F_Inputs_Formatted!AF83)</f>
        <v>-</v>
      </c>
      <c r="AG83" s="99" t="str">
        <f>IF(Overrides!AG83&lt;&gt;"",Overrides!AG83,F_Inputs_Formatted!AG83)</f>
        <v>-</v>
      </c>
      <c r="AH83" s="99" t="str">
        <f>IF(Overrides!AH83&lt;&gt;"",Overrides!AH83,F_Inputs_Formatted!AH83)</f>
        <v>-</v>
      </c>
    </row>
    <row r="84" spans="1:34" ht="20.25" customHeight="1" x14ac:dyDescent="0.45">
      <c r="A84" s="9"/>
      <c r="B84" s="11" t="s">
        <v>122</v>
      </c>
      <c r="C84" s="11" t="str">
        <f>_xlfn.XLOOKUP($B84,FD_Lists!$B$4:$B$25,FD_Lists!C$4:C$25)</f>
        <v>Portsmouth Water</v>
      </c>
      <c r="D84" s="11" t="str">
        <f>_xlfn.XLOOKUP($B84,FD_Lists!$B$4:$B$25,FD_Lists!D$4:D$25)</f>
        <v>England</v>
      </c>
      <c r="E84" s="11" t="str">
        <f>_xlfn.XLOOKUP($B84,FD_Lists!$B$4:$B$25,FD_Lists!E$4:E$25)</f>
        <v>Company</v>
      </c>
      <c r="F84" s="11" t="str">
        <f>_xlfn.XLOOKUP($B84,FD_Lists!$B$4:$B$25,FD_Lists!F$4:F$25)</f>
        <v>WoC</v>
      </c>
      <c r="G84" s="14" t="s">
        <v>109</v>
      </c>
      <c r="H84" s="13" t="s">
        <v>85</v>
      </c>
      <c r="I84" s="13" t="str">
        <f t="shared" si="0"/>
        <v>PRTOUT5_10_B_PR24</v>
      </c>
      <c r="J84" s="13" t="str">
        <f>VLOOKUP(H84, FD_Lists!$D$78:$I$110, 2, FALSE)</f>
        <v>Totex</v>
      </c>
      <c r="K84" s="13" t="str">
        <f>VLOOKUP(H84, FD_Lists!$D$78:$I$110, 3, FALSE)</f>
        <v>Company view (DD)</v>
      </c>
      <c r="L84" s="13" t="s">
        <v>119</v>
      </c>
      <c r="M84" s="14" t="str">
        <f>VLOOKUP($H84, FD_Lists!$D$78:$I$110, 4, FALSE)</f>
        <v>Total number of storm overflows</v>
      </c>
      <c r="N84" s="14" t="str">
        <f>VLOOKUP($H84, FD_Lists!$D$78:$I$110, 5, FALSE)</f>
        <v>Number</v>
      </c>
      <c r="O84" s="14">
        <f>VLOOKUP($H84, FD_Lists!$D$78:$I$110, 6, FALSE)</f>
        <v>0</v>
      </c>
      <c r="P84" s="99" t="str">
        <f>IF(Overrides!P84&lt;&gt;"",Overrides!P84,F_Inputs_Formatted!P84)</f>
        <v>-</v>
      </c>
      <c r="Q84" s="99" t="str">
        <f>IF(Overrides!Q84&lt;&gt;"",Overrides!Q84,F_Inputs_Formatted!Q84)</f>
        <v>-</v>
      </c>
      <c r="R84" s="99" t="str">
        <f>IF(Overrides!R84&lt;&gt;"",Overrides!R84,F_Inputs_Formatted!R84)</f>
        <v>-</v>
      </c>
      <c r="S84" s="99" t="str">
        <f>IF(Overrides!S84&lt;&gt;"",Overrides!S84,F_Inputs_Formatted!S84)</f>
        <v>-</v>
      </c>
      <c r="T84" s="99" t="str">
        <f>IF(Overrides!T84&lt;&gt;"",Overrides!T84,F_Inputs_Formatted!T84)</f>
        <v>-</v>
      </c>
      <c r="U84" s="99" t="str">
        <f>IF(Overrides!U84&lt;&gt;"",Overrides!U84,F_Inputs_Formatted!U84)</f>
        <v>-</v>
      </c>
      <c r="V84" s="99" t="str">
        <f>IF(Overrides!V84&lt;&gt;"",Overrides!V84,F_Inputs_Formatted!V84)</f>
        <v>-</v>
      </c>
      <c r="W84" s="99" t="str">
        <f>IF(Overrides!W84&lt;&gt;"",Overrides!W84,F_Inputs_Formatted!W84)</f>
        <v>-</v>
      </c>
      <c r="X84" s="99" t="str">
        <f>IF(Overrides!X84&lt;&gt;"",Overrides!X84,F_Inputs_Formatted!X84)</f>
        <v>-</v>
      </c>
      <c r="Y84" s="99" t="str">
        <f>IF(Overrides!Y84&lt;&gt;"",Overrides!Y84,F_Inputs_Formatted!Y84)</f>
        <v>-</v>
      </c>
      <c r="Z84" s="99" t="str">
        <f>IF(Overrides!Z84&lt;&gt;"",Overrides!Z84,F_Inputs_Formatted!Z84)</f>
        <v>-</v>
      </c>
      <c r="AA84" s="99" t="str">
        <f>IF(Overrides!AA84&lt;&gt;"",Overrides!AA84,F_Inputs_Formatted!AA84)</f>
        <v>-</v>
      </c>
      <c r="AB84" s="99" t="str">
        <f>IF(Overrides!AB84&lt;&gt;"",Overrides!AB84,F_Inputs_Formatted!AB84)</f>
        <v>-</v>
      </c>
      <c r="AC84" s="99" t="str">
        <f>IF(Overrides!AC84&lt;&gt;"",Overrides!AC84,F_Inputs_Formatted!AC84)</f>
        <v>-</v>
      </c>
      <c r="AD84" s="99" t="str">
        <f>IF(Overrides!AD84&lt;&gt;"",Overrides!AD84,F_Inputs_Formatted!AD84)</f>
        <v>-</v>
      </c>
      <c r="AE84" s="99" t="str">
        <f>IF(Overrides!AE84&lt;&gt;"",Overrides!AE84,F_Inputs_Formatted!AE84)</f>
        <v>-</v>
      </c>
      <c r="AF84" s="99" t="str">
        <f>IF(Overrides!AF84&lt;&gt;"",Overrides!AF84,F_Inputs_Formatted!AF84)</f>
        <v>-</v>
      </c>
      <c r="AG84" s="99" t="str">
        <f>IF(Overrides!AG84&lt;&gt;"",Overrides!AG84,F_Inputs_Formatted!AG84)</f>
        <v>-</v>
      </c>
      <c r="AH84" s="99" t="str">
        <f>IF(Overrides!AH84&lt;&gt;"",Overrides!AH84,F_Inputs_Formatted!AH84)</f>
        <v>-</v>
      </c>
    </row>
    <row r="85" spans="1:34" ht="20.25" customHeight="1" x14ac:dyDescent="0.45">
      <c r="A85" s="9"/>
      <c r="B85" s="11" t="s">
        <v>123</v>
      </c>
      <c r="C85" s="11" t="str">
        <f>_xlfn.XLOOKUP($B85,FD_Lists!$B$4:$B$25,FD_Lists!C$4:C$25)</f>
        <v>South East Water</v>
      </c>
      <c r="D85" s="11" t="str">
        <f>_xlfn.XLOOKUP($B85,FD_Lists!$B$4:$B$25,FD_Lists!D$4:D$25)</f>
        <v>England</v>
      </c>
      <c r="E85" s="11" t="str">
        <f>_xlfn.XLOOKUP($B85,FD_Lists!$B$4:$B$25,FD_Lists!E$4:E$25)</f>
        <v>Company</v>
      </c>
      <c r="F85" s="11" t="str">
        <f>_xlfn.XLOOKUP($B85,FD_Lists!$B$4:$B$25,FD_Lists!F$4:F$25)</f>
        <v>WoC</v>
      </c>
      <c r="G85" s="14" t="s">
        <v>109</v>
      </c>
      <c r="H85" s="13" t="s">
        <v>85</v>
      </c>
      <c r="I85" s="13" t="str">
        <f t="shared" si="0"/>
        <v>SEWOUT5_10_B_PR24</v>
      </c>
      <c r="J85" s="13" t="str">
        <f>VLOOKUP(H85, FD_Lists!$D$78:$I$110, 2, FALSE)</f>
        <v>Totex</v>
      </c>
      <c r="K85" s="13" t="str">
        <f>VLOOKUP(H85, FD_Lists!$D$78:$I$110, 3, FALSE)</f>
        <v>Company view (DD)</v>
      </c>
      <c r="L85" s="13" t="s">
        <v>119</v>
      </c>
      <c r="M85" s="14" t="str">
        <f>VLOOKUP($H85, FD_Lists!$D$78:$I$110, 4, FALSE)</f>
        <v>Total number of storm overflows</v>
      </c>
      <c r="N85" s="14" t="str">
        <f>VLOOKUP($H85, FD_Lists!$D$78:$I$110, 5, FALSE)</f>
        <v>Number</v>
      </c>
      <c r="O85" s="14">
        <f>VLOOKUP($H85, FD_Lists!$D$78:$I$110, 6, FALSE)</f>
        <v>0</v>
      </c>
      <c r="P85" s="99" t="str">
        <f>IF(Overrides!P85&lt;&gt;"",Overrides!P85,F_Inputs_Formatted!P85)</f>
        <v>-</v>
      </c>
      <c r="Q85" s="99" t="str">
        <f>IF(Overrides!Q85&lt;&gt;"",Overrides!Q85,F_Inputs_Formatted!Q85)</f>
        <v>-</v>
      </c>
      <c r="R85" s="99" t="str">
        <f>IF(Overrides!R85&lt;&gt;"",Overrides!R85,F_Inputs_Formatted!R85)</f>
        <v>-</v>
      </c>
      <c r="S85" s="99" t="str">
        <f>IF(Overrides!S85&lt;&gt;"",Overrides!S85,F_Inputs_Formatted!S85)</f>
        <v>-</v>
      </c>
      <c r="T85" s="99" t="str">
        <f>IF(Overrides!T85&lt;&gt;"",Overrides!T85,F_Inputs_Formatted!T85)</f>
        <v>-</v>
      </c>
      <c r="U85" s="99" t="str">
        <f>IF(Overrides!U85&lt;&gt;"",Overrides!U85,F_Inputs_Formatted!U85)</f>
        <v>-</v>
      </c>
      <c r="V85" s="99" t="str">
        <f>IF(Overrides!V85&lt;&gt;"",Overrides!V85,F_Inputs_Formatted!V85)</f>
        <v>-</v>
      </c>
      <c r="W85" s="99" t="str">
        <f>IF(Overrides!W85&lt;&gt;"",Overrides!W85,F_Inputs_Formatted!W85)</f>
        <v>-</v>
      </c>
      <c r="X85" s="99" t="str">
        <f>IF(Overrides!X85&lt;&gt;"",Overrides!X85,F_Inputs_Formatted!X85)</f>
        <v>-</v>
      </c>
      <c r="Y85" s="99" t="str">
        <f>IF(Overrides!Y85&lt;&gt;"",Overrides!Y85,F_Inputs_Formatted!Y85)</f>
        <v>-</v>
      </c>
      <c r="Z85" s="99" t="str">
        <f>IF(Overrides!Z85&lt;&gt;"",Overrides!Z85,F_Inputs_Formatted!Z85)</f>
        <v>-</v>
      </c>
      <c r="AA85" s="99" t="str">
        <f>IF(Overrides!AA85&lt;&gt;"",Overrides!AA85,F_Inputs_Formatted!AA85)</f>
        <v>-</v>
      </c>
      <c r="AB85" s="99" t="str">
        <f>IF(Overrides!AB85&lt;&gt;"",Overrides!AB85,F_Inputs_Formatted!AB85)</f>
        <v>-</v>
      </c>
      <c r="AC85" s="99" t="str">
        <f>IF(Overrides!AC85&lt;&gt;"",Overrides!AC85,F_Inputs_Formatted!AC85)</f>
        <v>-</v>
      </c>
      <c r="AD85" s="99" t="str">
        <f>IF(Overrides!AD85&lt;&gt;"",Overrides!AD85,F_Inputs_Formatted!AD85)</f>
        <v>-</v>
      </c>
      <c r="AE85" s="99" t="str">
        <f>IF(Overrides!AE85&lt;&gt;"",Overrides!AE85,F_Inputs_Formatted!AE85)</f>
        <v>-</v>
      </c>
      <c r="AF85" s="99" t="str">
        <f>IF(Overrides!AF85&lt;&gt;"",Overrides!AF85,F_Inputs_Formatted!AF85)</f>
        <v>-</v>
      </c>
      <c r="AG85" s="99" t="str">
        <f>IF(Overrides!AG85&lt;&gt;"",Overrides!AG85,F_Inputs_Formatted!AG85)</f>
        <v>-</v>
      </c>
      <c r="AH85" s="99" t="str">
        <f>IF(Overrides!AH85&lt;&gt;"",Overrides!AH85,F_Inputs_Formatted!AH85)</f>
        <v>-</v>
      </c>
    </row>
    <row r="86" spans="1:34" ht="20.25" customHeight="1" x14ac:dyDescent="0.45">
      <c r="A86" s="9"/>
      <c r="B86" s="11" t="s">
        <v>124</v>
      </c>
      <c r="C86" s="11" t="str">
        <f>_xlfn.XLOOKUP($B86,FD_Lists!$B$4:$B$25,FD_Lists!C$4:C$25)</f>
        <v>South Staffordshire Water</v>
      </c>
      <c r="D86" s="11" t="str">
        <f>_xlfn.XLOOKUP($B86,FD_Lists!$B$4:$B$25,FD_Lists!D$4:D$25)</f>
        <v>England</v>
      </c>
      <c r="E86" s="11" t="str">
        <f>_xlfn.XLOOKUP($B86,FD_Lists!$B$4:$B$25,FD_Lists!E$4:E$25)</f>
        <v>Company</v>
      </c>
      <c r="F86" s="11" t="str">
        <f>_xlfn.XLOOKUP($B86,FD_Lists!$B$4:$B$25,FD_Lists!F$4:F$25)</f>
        <v>WoC</v>
      </c>
      <c r="G86" s="14" t="s">
        <v>109</v>
      </c>
      <c r="H86" s="13" t="s">
        <v>85</v>
      </c>
      <c r="I86" s="13" t="str">
        <f t="shared" si="0"/>
        <v>SSCOUT5_10_B_PR24</v>
      </c>
      <c r="J86" s="13" t="str">
        <f>VLOOKUP(H86, FD_Lists!$D$78:$I$110, 2, FALSE)</f>
        <v>Totex</v>
      </c>
      <c r="K86" s="13" t="str">
        <f>VLOOKUP(H86, FD_Lists!$D$78:$I$110, 3, FALSE)</f>
        <v>Company view (DD)</v>
      </c>
      <c r="L86" s="13" t="s">
        <v>119</v>
      </c>
      <c r="M86" s="14" t="str">
        <f>VLOOKUP($H86, FD_Lists!$D$78:$I$110, 4, FALSE)</f>
        <v>Total number of storm overflows</v>
      </c>
      <c r="N86" s="14" t="str">
        <f>VLOOKUP($H86, FD_Lists!$D$78:$I$110, 5, FALSE)</f>
        <v>Number</v>
      </c>
      <c r="O86" s="14">
        <f>VLOOKUP($H86, FD_Lists!$D$78:$I$110, 6, FALSE)</f>
        <v>0</v>
      </c>
      <c r="P86" s="99" t="str">
        <f>IF(Overrides!P86&lt;&gt;"",Overrides!P86,F_Inputs_Formatted!P86)</f>
        <v>-</v>
      </c>
      <c r="Q86" s="99" t="str">
        <f>IF(Overrides!Q86&lt;&gt;"",Overrides!Q86,F_Inputs_Formatted!Q86)</f>
        <v>-</v>
      </c>
      <c r="R86" s="99" t="str">
        <f>IF(Overrides!R86&lt;&gt;"",Overrides!R86,F_Inputs_Formatted!R86)</f>
        <v>-</v>
      </c>
      <c r="S86" s="99" t="str">
        <f>IF(Overrides!S86&lt;&gt;"",Overrides!S86,F_Inputs_Formatted!S86)</f>
        <v>-</v>
      </c>
      <c r="T86" s="99" t="str">
        <f>IF(Overrides!T86&lt;&gt;"",Overrides!T86,F_Inputs_Formatted!T86)</f>
        <v>-</v>
      </c>
      <c r="U86" s="99" t="str">
        <f>IF(Overrides!U86&lt;&gt;"",Overrides!U86,F_Inputs_Formatted!U86)</f>
        <v>-</v>
      </c>
      <c r="V86" s="99" t="str">
        <f>IF(Overrides!V86&lt;&gt;"",Overrides!V86,F_Inputs_Formatted!V86)</f>
        <v>-</v>
      </c>
      <c r="W86" s="99" t="str">
        <f>IF(Overrides!W86&lt;&gt;"",Overrides!W86,F_Inputs_Formatted!W86)</f>
        <v>-</v>
      </c>
      <c r="X86" s="99" t="str">
        <f>IF(Overrides!X86&lt;&gt;"",Overrides!X86,F_Inputs_Formatted!X86)</f>
        <v>-</v>
      </c>
      <c r="Y86" s="99" t="str">
        <f>IF(Overrides!Y86&lt;&gt;"",Overrides!Y86,F_Inputs_Formatted!Y86)</f>
        <v>-</v>
      </c>
      <c r="Z86" s="99" t="str">
        <f>IF(Overrides!Z86&lt;&gt;"",Overrides!Z86,F_Inputs_Formatted!Z86)</f>
        <v>-</v>
      </c>
      <c r="AA86" s="99" t="str">
        <f>IF(Overrides!AA86&lt;&gt;"",Overrides!AA86,F_Inputs_Formatted!AA86)</f>
        <v>-</v>
      </c>
      <c r="AB86" s="99" t="str">
        <f>IF(Overrides!AB86&lt;&gt;"",Overrides!AB86,F_Inputs_Formatted!AB86)</f>
        <v>-</v>
      </c>
      <c r="AC86" s="99" t="str">
        <f>IF(Overrides!AC86&lt;&gt;"",Overrides!AC86,F_Inputs_Formatted!AC86)</f>
        <v>-</v>
      </c>
      <c r="AD86" s="99" t="str">
        <f>IF(Overrides!AD86&lt;&gt;"",Overrides!AD86,F_Inputs_Formatted!AD86)</f>
        <v>-</v>
      </c>
      <c r="AE86" s="99" t="str">
        <f>IF(Overrides!AE86&lt;&gt;"",Overrides!AE86,F_Inputs_Formatted!AE86)</f>
        <v>-</v>
      </c>
      <c r="AF86" s="99" t="str">
        <f>IF(Overrides!AF86&lt;&gt;"",Overrides!AF86,F_Inputs_Formatted!AF86)</f>
        <v>-</v>
      </c>
      <c r="AG86" s="99" t="str">
        <f>IF(Overrides!AG86&lt;&gt;"",Overrides!AG86,F_Inputs_Formatted!AG86)</f>
        <v>-</v>
      </c>
      <c r="AH86" s="99" t="str">
        <f>IF(Overrides!AH86&lt;&gt;"",Overrides!AH86,F_Inputs_Formatted!AH86)</f>
        <v>-</v>
      </c>
    </row>
    <row r="87" spans="1:34" ht="20.25" customHeight="1" x14ac:dyDescent="0.45">
      <c r="A87" s="9"/>
      <c r="B87" s="11" t="s">
        <v>125</v>
      </c>
      <c r="C87" s="11" t="str">
        <f>_xlfn.XLOOKUP($B87,FD_Lists!$B$4:$B$25,FD_Lists!C$4:C$25)</f>
        <v>SES Water</v>
      </c>
      <c r="D87" s="11" t="str">
        <f>_xlfn.XLOOKUP($B87,FD_Lists!$B$4:$B$25,FD_Lists!D$4:D$25)</f>
        <v>England</v>
      </c>
      <c r="E87" s="11" t="str">
        <f>_xlfn.XLOOKUP($B87,FD_Lists!$B$4:$B$25,FD_Lists!E$4:E$25)</f>
        <v>Company</v>
      </c>
      <c r="F87" s="11" t="str">
        <f>_xlfn.XLOOKUP($B87,FD_Lists!$B$4:$B$25,FD_Lists!F$4:F$25)</f>
        <v>WoC</v>
      </c>
      <c r="G87" s="14" t="s">
        <v>109</v>
      </c>
      <c r="H87" s="13" t="s">
        <v>85</v>
      </c>
      <c r="I87" s="13" t="str">
        <f t="shared" si="0"/>
        <v>SESOUT5_10_B_PR24</v>
      </c>
      <c r="J87" s="13" t="str">
        <f>VLOOKUP(H87, FD_Lists!$D$78:$I$110, 2, FALSE)</f>
        <v>Totex</v>
      </c>
      <c r="K87" s="13" t="str">
        <f>VLOOKUP(H87, FD_Lists!$D$78:$I$110, 3, FALSE)</f>
        <v>Company view (DD)</v>
      </c>
      <c r="L87" s="13" t="s">
        <v>119</v>
      </c>
      <c r="M87" s="14" t="str">
        <f>VLOOKUP($H87, FD_Lists!$D$78:$I$110, 4, FALSE)</f>
        <v>Total number of storm overflows</v>
      </c>
      <c r="N87" s="14" t="str">
        <f>VLOOKUP($H87, FD_Lists!$D$78:$I$110, 5, FALSE)</f>
        <v>Number</v>
      </c>
      <c r="O87" s="14">
        <f>VLOOKUP($H87, FD_Lists!$D$78:$I$110, 6, FALSE)</f>
        <v>0</v>
      </c>
      <c r="P87" s="99" t="str">
        <f>IF(Overrides!P87&lt;&gt;"",Overrides!P87,F_Inputs_Formatted!P87)</f>
        <v>-</v>
      </c>
      <c r="Q87" s="99" t="str">
        <f>IF(Overrides!Q87&lt;&gt;"",Overrides!Q87,F_Inputs_Formatted!Q87)</f>
        <v>-</v>
      </c>
      <c r="R87" s="99" t="str">
        <f>IF(Overrides!R87&lt;&gt;"",Overrides!R87,F_Inputs_Formatted!R87)</f>
        <v>-</v>
      </c>
      <c r="S87" s="99" t="str">
        <f>IF(Overrides!S87&lt;&gt;"",Overrides!S87,F_Inputs_Formatted!S87)</f>
        <v>-</v>
      </c>
      <c r="T87" s="99" t="str">
        <f>IF(Overrides!T87&lt;&gt;"",Overrides!T87,F_Inputs_Formatted!T87)</f>
        <v>-</v>
      </c>
      <c r="U87" s="99" t="str">
        <f>IF(Overrides!U87&lt;&gt;"",Overrides!U87,F_Inputs_Formatted!U87)</f>
        <v>-</v>
      </c>
      <c r="V87" s="99" t="str">
        <f>IF(Overrides!V87&lt;&gt;"",Overrides!V87,F_Inputs_Formatted!V87)</f>
        <v>-</v>
      </c>
      <c r="W87" s="99" t="str">
        <f>IF(Overrides!W87&lt;&gt;"",Overrides!W87,F_Inputs_Formatted!W87)</f>
        <v>-</v>
      </c>
      <c r="X87" s="99" t="str">
        <f>IF(Overrides!X87&lt;&gt;"",Overrides!X87,F_Inputs_Formatted!X87)</f>
        <v>-</v>
      </c>
      <c r="Y87" s="99" t="str">
        <f>IF(Overrides!Y87&lt;&gt;"",Overrides!Y87,F_Inputs_Formatted!Y87)</f>
        <v>-</v>
      </c>
      <c r="Z87" s="99" t="str">
        <f>IF(Overrides!Z87&lt;&gt;"",Overrides!Z87,F_Inputs_Formatted!Z87)</f>
        <v>-</v>
      </c>
      <c r="AA87" s="99" t="str">
        <f>IF(Overrides!AA87&lt;&gt;"",Overrides!AA87,F_Inputs_Formatted!AA87)</f>
        <v>-</v>
      </c>
      <c r="AB87" s="99" t="str">
        <f>IF(Overrides!AB87&lt;&gt;"",Overrides!AB87,F_Inputs_Formatted!AB87)</f>
        <v>-</v>
      </c>
      <c r="AC87" s="99" t="str">
        <f>IF(Overrides!AC87&lt;&gt;"",Overrides!AC87,F_Inputs_Formatted!AC87)</f>
        <v>-</v>
      </c>
      <c r="AD87" s="99" t="str">
        <f>IF(Overrides!AD87&lt;&gt;"",Overrides!AD87,F_Inputs_Formatted!AD87)</f>
        <v>-</v>
      </c>
      <c r="AE87" s="99" t="str">
        <f>IF(Overrides!AE87&lt;&gt;"",Overrides!AE87,F_Inputs_Formatted!AE87)</f>
        <v>-</v>
      </c>
      <c r="AF87" s="99" t="str">
        <f>IF(Overrides!AF87&lt;&gt;"",Overrides!AF87,F_Inputs_Formatted!AF87)</f>
        <v>-</v>
      </c>
      <c r="AG87" s="99" t="str">
        <f>IF(Overrides!AG87&lt;&gt;"",Overrides!AG87,F_Inputs_Formatted!AG87)</f>
        <v>-</v>
      </c>
      <c r="AH87" s="99" t="str">
        <f>IF(Overrides!AH87&lt;&gt;"",Overrides!AH87,F_Inputs_Formatted!AH87)</f>
        <v>-</v>
      </c>
    </row>
    <row r="88" spans="1:34" ht="30.75" customHeight="1" x14ac:dyDescent="0.45">
      <c r="A88" s="9"/>
      <c r="B88" s="11" t="s">
        <v>98</v>
      </c>
      <c r="C88" s="11" t="str">
        <f>_xlfn.XLOOKUP($B88,FD_Lists!$B$4:$B$25,FD_Lists!C$4:C$25)</f>
        <v>South West Water</v>
      </c>
      <c r="D88" s="11" t="str">
        <f>_xlfn.XLOOKUP($B88,FD_Lists!$B$4:$B$25,FD_Lists!D$4:D$25)</f>
        <v>England</v>
      </c>
      <c r="E88" s="11" t="str">
        <f>_xlfn.XLOOKUP($B88,FD_Lists!$B$4:$B$25,FD_Lists!E$4:E$25)</f>
        <v>Company</v>
      </c>
      <c r="F88" s="11" t="str">
        <f>_xlfn.XLOOKUP($B88,FD_Lists!$B$4:$B$25,FD_Lists!F$4:F$25)</f>
        <v>WaSC</v>
      </c>
      <c r="G88" s="14" t="s">
        <v>109</v>
      </c>
      <c r="H88" s="13" t="s">
        <v>85</v>
      </c>
      <c r="I88" s="13" t="str">
        <f t="shared" si="0"/>
        <v>SWBOUT5_10_B_PR24</v>
      </c>
      <c r="J88" s="13" t="str">
        <f>VLOOKUP(H88, FD_Lists!$D$78:$I$110, 2, FALSE)</f>
        <v>Totex</v>
      </c>
      <c r="K88" s="13" t="str">
        <f>VLOOKUP(H88, FD_Lists!$D$78:$I$110, 3, FALSE)</f>
        <v>Company view (DD)</v>
      </c>
      <c r="L88" s="13" t="s">
        <v>119</v>
      </c>
      <c r="M88" s="14" t="str">
        <f>VLOOKUP($H88, FD_Lists!$D$78:$I$110, 4, FALSE)</f>
        <v>Total number of storm overflows</v>
      </c>
      <c r="N88" s="14" t="str">
        <f>VLOOKUP($H88, FD_Lists!$D$78:$I$110, 5, FALSE)</f>
        <v>Number</v>
      </c>
      <c r="O88" s="14">
        <f>VLOOKUP($H88, FD_Lists!$D$78:$I$110, 6, FALSE)</f>
        <v>0</v>
      </c>
      <c r="P88" s="99" t="str">
        <f>IF(Overrides!P88&lt;&gt;"",Overrides!P88,F_Inputs_Formatted!P88)</f>
        <v>-</v>
      </c>
      <c r="Q88" s="99" t="str">
        <f>IF(Overrides!Q88&lt;&gt;"",Overrides!Q88,F_Inputs_Formatted!Q88)</f>
        <v>-</v>
      </c>
      <c r="R88" s="99" t="str">
        <f>IF(Overrides!R88&lt;&gt;"",Overrides!R88,F_Inputs_Formatted!R88)</f>
        <v>-</v>
      </c>
      <c r="S88" s="99" t="str">
        <f>IF(Overrides!S88&lt;&gt;"",Overrides!S88,F_Inputs_Formatted!S88)</f>
        <v>-</v>
      </c>
      <c r="T88" s="99" t="str">
        <f>IF(Overrides!T88&lt;&gt;"",Overrides!T88,F_Inputs_Formatted!T88)</f>
        <v>-</v>
      </c>
      <c r="U88" s="99">
        <f>IF(Overrides!U88&lt;&gt;"",Overrides!U88,F_Inputs_Formatted!U88)</f>
        <v>1342</v>
      </c>
      <c r="V88" s="99">
        <f>IF(Overrides!V88&lt;&gt;"",Overrides!V88,F_Inputs_Formatted!V88)</f>
        <v>1342</v>
      </c>
      <c r="W88" s="99">
        <f>IF(Overrides!W88&lt;&gt;"",Overrides!W88,F_Inputs_Formatted!W88)</f>
        <v>1342</v>
      </c>
      <c r="X88" s="99">
        <f>IF(Overrides!X88&lt;&gt;"",Overrides!X88,F_Inputs_Formatted!X88)</f>
        <v>1342</v>
      </c>
      <c r="Y88" s="99">
        <f>IF(Overrides!Y88&lt;&gt;"",Overrides!Y88,F_Inputs_Formatted!Y88)</f>
        <v>1342</v>
      </c>
      <c r="Z88" s="99">
        <f>IF(Overrides!Z88&lt;&gt;"",Overrides!Z88,F_Inputs_Formatted!Z88)</f>
        <v>1342</v>
      </c>
      <c r="AA88" s="99">
        <f>IF(Overrides!AA88&lt;&gt;"",Overrides!AA88,F_Inputs_Formatted!AA88)</f>
        <v>1342</v>
      </c>
      <c r="AB88" s="99">
        <f>IF(Overrides!AB88&lt;&gt;"",Overrides!AB88,F_Inputs_Formatted!AB88)</f>
        <v>1342</v>
      </c>
      <c r="AC88" s="99">
        <f>IF(Overrides!AC88&lt;&gt;"",Overrides!AC88,F_Inputs_Formatted!AC88)</f>
        <v>1389</v>
      </c>
      <c r="AD88" s="99">
        <f>IF(Overrides!AD88&lt;&gt;"",Overrides!AD88,F_Inputs_Formatted!AD88)</f>
        <v>1389</v>
      </c>
      <c r="AE88" s="99">
        <f>IF(Overrides!AE88&lt;&gt;"",Overrides!AE88,F_Inputs_Formatted!AE88)</f>
        <v>1389</v>
      </c>
      <c r="AF88" s="99">
        <f>IF(Overrides!AF88&lt;&gt;"",Overrides!AF88,F_Inputs_Formatted!AF88)</f>
        <v>1389</v>
      </c>
      <c r="AG88" s="99">
        <f>IF(Overrides!AG88&lt;&gt;"",Overrides!AG88,F_Inputs_Formatted!AG88)</f>
        <v>1389</v>
      </c>
      <c r="AH88" s="99">
        <f>IF(Overrides!AH88&lt;&gt;"",Overrides!AH88,F_Inputs_Formatted!AH88)</f>
        <v>1389</v>
      </c>
    </row>
    <row r="89" spans="1:34" ht="20.25" customHeight="1" x14ac:dyDescent="0.45">
      <c r="A89" s="9"/>
      <c r="B89" s="11" t="s">
        <v>126</v>
      </c>
      <c r="C89" s="11" t="str">
        <f>_xlfn.XLOOKUP($B89,FD_Lists!$B$4:$B$25,FD_Lists!C$4:C$25)</f>
        <v>Bristol Water</v>
      </c>
      <c r="D89" s="11" t="str">
        <f>_xlfn.XLOOKUP($B89,FD_Lists!$B$4:$B$25,FD_Lists!D$4:D$25)</f>
        <v>England</v>
      </c>
      <c r="E89" s="11" t="str">
        <f>_xlfn.XLOOKUP($B89,FD_Lists!$B$4:$B$25,FD_Lists!E$4:E$25)</f>
        <v>Company</v>
      </c>
      <c r="F89" s="11" t="str">
        <f>_xlfn.XLOOKUP($B89,FD_Lists!$B$4:$B$25,FD_Lists!F$4:F$25)</f>
        <v>WoC</v>
      </c>
      <c r="G89" s="14" t="s">
        <v>109</v>
      </c>
      <c r="H89" s="13" t="s">
        <v>85</v>
      </c>
      <c r="I89" s="13" t="str">
        <f t="shared" si="0"/>
        <v>BRLOUT5_10_B_PR24</v>
      </c>
      <c r="J89" s="13" t="str">
        <f>VLOOKUP(H89, FD_Lists!$D$78:$I$110, 2, FALSE)</f>
        <v>Totex</v>
      </c>
      <c r="K89" s="13" t="str">
        <f>VLOOKUP(H89, FD_Lists!$D$78:$I$110, 3, FALSE)</f>
        <v>Company view (DD)</v>
      </c>
      <c r="L89" s="13" t="s">
        <v>119</v>
      </c>
      <c r="M89" s="14" t="str">
        <f>VLOOKUP($H89, FD_Lists!$D$78:$I$110, 4, FALSE)</f>
        <v>Total number of storm overflows</v>
      </c>
      <c r="N89" s="14" t="str">
        <f>VLOOKUP($H89, FD_Lists!$D$78:$I$110, 5, FALSE)</f>
        <v>Number</v>
      </c>
      <c r="O89" s="14">
        <f>VLOOKUP($H89, FD_Lists!$D$78:$I$110, 6, FALSE)</f>
        <v>0</v>
      </c>
      <c r="P89" s="99" t="str">
        <f>IF(Overrides!P89&lt;&gt;"",Overrides!P89,F_Inputs_Formatted!P89)</f>
        <v>-</v>
      </c>
      <c r="Q89" s="99" t="str">
        <f>IF(Overrides!Q89&lt;&gt;"",Overrides!Q89,F_Inputs_Formatted!Q89)</f>
        <v>-</v>
      </c>
      <c r="R89" s="99" t="str">
        <f>IF(Overrides!R89&lt;&gt;"",Overrides!R89,F_Inputs_Formatted!R89)</f>
        <v>-</v>
      </c>
      <c r="S89" s="99" t="str">
        <f>IF(Overrides!S89&lt;&gt;"",Overrides!S89,F_Inputs_Formatted!S89)</f>
        <v>-</v>
      </c>
      <c r="T89" s="99" t="str">
        <f>IF(Overrides!T89&lt;&gt;"",Overrides!T89,F_Inputs_Formatted!T89)</f>
        <v>-</v>
      </c>
      <c r="U89" s="99" t="str">
        <f>IF(Overrides!U89&lt;&gt;"",Overrides!U89,F_Inputs_Formatted!U89)</f>
        <v>-</v>
      </c>
      <c r="V89" s="99" t="str">
        <f>IF(Overrides!V89&lt;&gt;"",Overrides!V89,F_Inputs_Formatted!V89)</f>
        <v>-</v>
      </c>
      <c r="W89" s="99" t="str">
        <f>IF(Overrides!W89&lt;&gt;"",Overrides!W89,F_Inputs_Formatted!W89)</f>
        <v>-</v>
      </c>
      <c r="X89" s="99" t="str">
        <f>IF(Overrides!X89&lt;&gt;"",Overrides!X89,F_Inputs_Formatted!X89)</f>
        <v>-</v>
      </c>
      <c r="Y89" s="99" t="str">
        <f>IF(Overrides!Y89&lt;&gt;"",Overrides!Y89,F_Inputs_Formatted!Y89)</f>
        <v>-</v>
      </c>
      <c r="Z89" s="99" t="str">
        <f>IF(Overrides!Z89&lt;&gt;"",Overrides!Z89,F_Inputs_Formatted!Z89)</f>
        <v>-</v>
      </c>
      <c r="AA89" s="99" t="str">
        <f>IF(Overrides!AA89&lt;&gt;"",Overrides!AA89,F_Inputs_Formatted!AA89)</f>
        <v>-</v>
      </c>
      <c r="AB89" s="99" t="str">
        <f>IF(Overrides!AB89&lt;&gt;"",Overrides!AB89,F_Inputs_Formatted!AB89)</f>
        <v>-</v>
      </c>
      <c r="AC89" s="99" t="str">
        <f>IF(Overrides!AC89&lt;&gt;"",Overrides!AC89,F_Inputs_Formatted!AC89)</f>
        <v>-</v>
      </c>
      <c r="AD89" s="99" t="str">
        <f>IF(Overrides!AD89&lt;&gt;"",Overrides!AD89,F_Inputs_Formatted!AD89)</f>
        <v>-</v>
      </c>
      <c r="AE89" s="99" t="str">
        <f>IF(Overrides!AE89&lt;&gt;"",Overrides!AE89,F_Inputs_Formatted!AE89)</f>
        <v>-</v>
      </c>
      <c r="AF89" s="99" t="str">
        <f>IF(Overrides!AF89&lt;&gt;"",Overrides!AF89,F_Inputs_Formatted!AF89)</f>
        <v>-</v>
      </c>
      <c r="AG89" s="99" t="str">
        <f>IF(Overrides!AG89&lt;&gt;"",Overrides!AG89,F_Inputs_Formatted!AG89)</f>
        <v>-</v>
      </c>
      <c r="AH89" s="99" t="str">
        <f>IF(Overrides!AH89&lt;&gt;"",Overrides!AH89,F_Inputs_Formatted!AH89)</f>
        <v>-</v>
      </c>
    </row>
    <row r="90" spans="1:34" ht="20.25" customHeight="1" x14ac:dyDescent="0.45">
      <c r="A90" s="9"/>
      <c r="B90" s="10" t="s">
        <v>73</v>
      </c>
      <c r="C90" s="11" t="str">
        <f>_xlfn.XLOOKUP($B90,FD_Lists!$B$4:$B$25,FD_Lists!C$4:C$25)</f>
        <v>Anglian Water</v>
      </c>
      <c r="D90" s="11" t="str">
        <f>_xlfn.XLOOKUP($B90,FD_Lists!$B$4:$B$25,FD_Lists!D$4:D$25)</f>
        <v>England</v>
      </c>
      <c r="E90" s="11" t="str">
        <f>_xlfn.XLOOKUP($B90,FD_Lists!$B$4:$B$25,FD_Lists!E$4:E$25)</f>
        <v>Company</v>
      </c>
      <c r="F90" s="11" t="str">
        <f>_xlfn.XLOOKUP($B90,FD_Lists!$B$4:$B$25,FD_Lists!F$4:F$25)</f>
        <v>WaSC</v>
      </c>
      <c r="G90" s="14" t="s">
        <v>109</v>
      </c>
      <c r="H90" s="13" t="s">
        <v>87</v>
      </c>
      <c r="I90" s="13" t="str">
        <f t="shared" si="0"/>
        <v>ANHOUT5_10_C_PR24</v>
      </c>
      <c r="J90" s="13" t="str">
        <f>VLOOKUP(H90, FD_Lists!$D$78:$I$110, 2, FALSE)</f>
        <v>Totex</v>
      </c>
      <c r="K90" s="13" t="str">
        <f>VLOOKUP(H90, FD_Lists!$D$78:$I$110, 3, FALSE)</f>
        <v>Company view (DD)</v>
      </c>
      <c r="L90" s="13" t="s">
        <v>119</v>
      </c>
      <c r="M90" s="14" t="str">
        <f>VLOOKUP($H90, FD_Lists!$D$78:$I$110, 4, FALSE)</f>
        <v>Average spills per overflow - monitored</v>
      </c>
      <c r="N90" s="14" t="str">
        <f>VLOOKUP($H90, FD_Lists!$D$78:$I$110, 5, FALSE)</f>
        <v>Number</v>
      </c>
      <c r="O90" s="14">
        <f>VLOOKUP($H90, FD_Lists!$D$78:$I$110, 6, FALSE)</f>
        <v>2</v>
      </c>
      <c r="P90" s="99" t="str">
        <f>IF(Overrides!P90&lt;&gt;"",Overrides!P90,F_Inputs_Formatted!P90)</f>
        <v>-</v>
      </c>
      <c r="Q90" s="99" t="str">
        <f>IF(Overrides!Q90&lt;&gt;"",Overrides!Q90,F_Inputs_Formatted!Q90)</f>
        <v>-</v>
      </c>
      <c r="R90" s="99" t="str">
        <f>IF(Overrides!R90&lt;&gt;"",Overrides!R90,F_Inputs_Formatted!R90)</f>
        <v>-</v>
      </c>
      <c r="S90" s="99" t="str">
        <f>IF(Overrides!S90&lt;&gt;"",Overrides!S90,F_Inputs_Formatted!S90)</f>
        <v>-</v>
      </c>
      <c r="T90" s="99" t="str">
        <f>IF(Overrides!T90&lt;&gt;"",Overrides!T90,F_Inputs_Formatted!T90)</f>
        <v>-</v>
      </c>
      <c r="U90" s="99" t="str">
        <f>IF(Overrides!U90&lt;&gt;"",Overrides!U90,F_Inputs_Formatted!U90)</f>
        <v>-</v>
      </c>
      <c r="V90" s="99" t="str">
        <f>IF(Overrides!V90&lt;&gt;"",Overrides!V90,F_Inputs_Formatted!V90)</f>
        <v>-</v>
      </c>
      <c r="W90" s="99">
        <f>IF(Overrides!W90&lt;&gt;"",Overrides!W90,F_Inputs_Formatted!W90)</f>
        <v>3.11</v>
      </c>
      <c r="X90" s="99">
        <f>IF(Overrides!X90&lt;&gt;"",Overrides!X90,F_Inputs_Formatted!X90)</f>
        <v>9.27</v>
      </c>
      <c r="Y90" s="99">
        <f>IF(Overrides!Y90&lt;&gt;"",Overrides!Y90,F_Inputs_Formatted!Y90)</f>
        <v>10.78</v>
      </c>
      <c r="Z90" s="99">
        <f>IF(Overrides!Z90&lt;&gt;"",Overrides!Z90,F_Inputs_Formatted!Z90)</f>
        <v>13.16</v>
      </c>
      <c r="AA90" s="99">
        <f>IF(Overrides!AA90&lt;&gt;"",Overrides!AA90,F_Inputs_Formatted!AA90)</f>
        <v>10.27</v>
      </c>
      <c r="AB90" s="99">
        <f>IF(Overrides!AB90&lt;&gt;"",Overrides!AB90,F_Inputs_Formatted!AB90)</f>
        <v>22.2</v>
      </c>
      <c r="AC90" s="99">
        <f>IF(Overrides!AC90&lt;&gt;"",Overrides!AC90,F_Inputs_Formatted!AC90)</f>
        <v>20</v>
      </c>
      <c r="AD90" s="99">
        <f>IF(Overrides!AD90&lt;&gt;"",Overrides!AD90,F_Inputs_Formatted!AD90)</f>
        <v>19.920000000000002</v>
      </c>
      <c r="AE90" s="99">
        <f>IF(Overrides!AE90&lt;&gt;"",Overrides!AE90,F_Inputs_Formatted!AE90)</f>
        <v>19.7</v>
      </c>
      <c r="AF90" s="99">
        <f>IF(Overrides!AF90&lt;&gt;"",Overrides!AF90,F_Inputs_Formatted!AF90)</f>
        <v>19.5</v>
      </c>
      <c r="AG90" s="99">
        <f>IF(Overrides!AG90&lt;&gt;"",Overrides!AG90,F_Inputs_Formatted!AG90)</f>
        <v>18.100000000000001</v>
      </c>
      <c r="AH90" s="99">
        <f>IF(Overrides!AH90&lt;&gt;"",Overrides!AH90,F_Inputs_Formatted!AH90)</f>
        <v>17.399999999999999</v>
      </c>
    </row>
    <row r="91" spans="1:34" ht="20.25" customHeight="1" x14ac:dyDescent="0.45">
      <c r="A91" s="9"/>
      <c r="B91" s="11" t="s">
        <v>94</v>
      </c>
      <c r="C91" s="11" t="str">
        <f>_xlfn.XLOOKUP($B91,FD_Lists!$B$4:$B$25,FD_Lists!C$4:C$25)</f>
        <v>Dŵr Cymru</v>
      </c>
      <c r="D91" s="11" t="str">
        <f>_xlfn.XLOOKUP($B91,FD_Lists!$B$4:$B$25,FD_Lists!D$4:D$25)</f>
        <v>Wales</v>
      </c>
      <c r="E91" s="11" t="str">
        <f>_xlfn.XLOOKUP($B91,FD_Lists!$B$4:$B$25,FD_Lists!E$4:E$25)</f>
        <v>Company</v>
      </c>
      <c r="F91" s="11" t="str">
        <f>_xlfn.XLOOKUP($B91,FD_Lists!$B$4:$B$25,FD_Lists!F$4:F$25)</f>
        <v>WaSC</v>
      </c>
      <c r="G91" s="14" t="s">
        <v>109</v>
      </c>
      <c r="H91" s="13" t="s">
        <v>87</v>
      </c>
      <c r="I91" s="13" t="str">
        <f t="shared" si="0"/>
        <v>WSHOUT5_10_C_PR24</v>
      </c>
      <c r="J91" s="13" t="str">
        <f>VLOOKUP(H91, FD_Lists!$D$78:$I$110, 2, FALSE)</f>
        <v>Totex</v>
      </c>
      <c r="K91" s="13" t="str">
        <f>VLOOKUP(H91, FD_Lists!$D$78:$I$110, 3, FALSE)</f>
        <v>Company view (DD)</v>
      </c>
      <c r="L91" s="13" t="s">
        <v>119</v>
      </c>
      <c r="M91" s="14" t="str">
        <f>VLOOKUP($H91, FD_Lists!$D$78:$I$110, 4, FALSE)</f>
        <v>Average spills per overflow - monitored</v>
      </c>
      <c r="N91" s="14" t="str">
        <f>VLOOKUP($H91, FD_Lists!$D$78:$I$110, 5, FALSE)</f>
        <v>Number</v>
      </c>
      <c r="O91" s="14">
        <f>VLOOKUP($H91, FD_Lists!$D$78:$I$110, 6, FALSE)</f>
        <v>2</v>
      </c>
      <c r="P91" s="99" t="str">
        <f>IF(Overrides!P91&lt;&gt;"",Overrides!P91,F_Inputs_Formatted!P91)</f>
        <v>-</v>
      </c>
      <c r="Q91" s="99" t="str">
        <f>IF(Overrides!Q91&lt;&gt;"",Overrides!Q91,F_Inputs_Formatted!Q91)</f>
        <v>-</v>
      </c>
      <c r="R91" s="99" t="str">
        <f>IF(Overrides!R91&lt;&gt;"",Overrides!R91,F_Inputs_Formatted!R91)</f>
        <v>-</v>
      </c>
      <c r="S91" s="99" t="str">
        <f>IF(Overrides!S91&lt;&gt;"",Overrides!S91,F_Inputs_Formatted!S91)</f>
        <v>-</v>
      </c>
      <c r="T91" s="99" t="str">
        <f>IF(Overrides!T91&lt;&gt;"",Overrides!T91,F_Inputs_Formatted!T91)</f>
        <v>-</v>
      </c>
      <c r="U91" s="99" t="str">
        <f>IF(Overrides!U91&lt;&gt;"",Overrides!U91,F_Inputs_Formatted!U91)</f>
        <v>-</v>
      </c>
      <c r="V91" s="99">
        <f>IF(Overrides!V91&lt;&gt;"",Overrides!V91,F_Inputs_Formatted!V91)</f>
        <v>29.82</v>
      </c>
      <c r="W91" s="99">
        <f>IF(Overrides!W91&lt;&gt;"",Overrides!W91,F_Inputs_Formatted!W91)</f>
        <v>34.89</v>
      </c>
      <c r="X91" s="99">
        <f>IF(Overrides!X91&lt;&gt;"",Overrides!X91,F_Inputs_Formatted!X91)</f>
        <v>43.37</v>
      </c>
      <c r="Y91" s="99">
        <f>IF(Overrides!Y91&lt;&gt;"",Overrides!Y91,F_Inputs_Formatted!Y91)</f>
        <v>51.3</v>
      </c>
      <c r="Z91" s="99">
        <f>IF(Overrides!Z91&lt;&gt;"",Overrides!Z91,F_Inputs_Formatted!Z91)</f>
        <v>42.37</v>
      </c>
      <c r="AA91" s="99">
        <f>IF(Overrides!AA91&lt;&gt;"",Overrides!AA91,F_Inputs_Formatted!AA91)</f>
        <v>36.92</v>
      </c>
      <c r="AB91" s="99">
        <f>IF(Overrides!AB91&lt;&gt;"",Overrides!AB91,F_Inputs_Formatted!AB91)</f>
        <v>52.7</v>
      </c>
      <c r="AC91" s="99">
        <f>IF(Overrides!AC91&lt;&gt;"",Overrides!AC91,F_Inputs_Formatted!AC91)</f>
        <v>44.93</v>
      </c>
      <c r="AD91" s="99">
        <f>IF(Overrides!AD91&lt;&gt;"",Overrides!AD91,F_Inputs_Formatted!AD91)</f>
        <v>44.93</v>
      </c>
      <c r="AE91" s="99">
        <f>IF(Overrides!AE91&lt;&gt;"",Overrides!AE91,F_Inputs_Formatted!AE91)</f>
        <v>44.38</v>
      </c>
      <c r="AF91" s="99">
        <f>IF(Overrides!AF91&lt;&gt;"",Overrides!AF91,F_Inputs_Formatted!AF91)</f>
        <v>42.17</v>
      </c>
      <c r="AG91" s="99">
        <f>IF(Overrides!AG91&lt;&gt;"",Overrides!AG91,F_Inputs_Formatted!AG91)</f>
        <v>38.020000000000003</v>
      </c>
      <c r="AH91" s="99">
        <f>IF(Overrides!AH91&lt;&gt;"",Overrides!AH91,F_Inputs_Formatted!AH91)</f>
        <v>33.869999999999997</v>
      </c>
    </row>
    <row r="92" spans="1:34" ht="20.25" customHeight="1" x14ac:dyDescent="0.45">
      <c r="A92" s="9"/>
      <c r="B92" s="11" t="s">
        <v>95</v>
      </c>
      <c r="C92" s="11" t="str">
        <f>_xlfn.XLOOKUP($B92,FD_Lists!$B$4:$B$25,FD_Lists!C$4:C$25)</f>
        <v>Hafren Dyfrdwy</v>
      </c>
      <c r="D92" s="11" t="str">
        <f>_xlfn.XLOOKUP($B92,FD_Lists!$B$4:$B$25,FD_Lists!D$4:D$25)</f>
        <v>Wales</v>
      </c>
      <c r="E92" s="11" t="str">
        <f>_xlfn.XLOOKUP($B92,FD_Lists!$B$4:$B$25,FD_Lists!E$4:E$25)</f>
        <v>Company</v>
      </c>
      <c r="F92" s="11" t="str">
        <f>_xlfn.XLOOKUP($B92,FD_Lists!$B$4:$B$25,FD_Lists!F$4:F$25)</f>
        <v>WaSC</v>
      </c>
      <c r="G92" s="14" t="s">
        <v>109</v>
      </c>
      <c r="H92" s="13" t="s">
        <v>87</v>
      </c>
      <c r="I92" s="13" t="str">
        <f t="shared" si="0"/>
        <v>HDDOUT5_10_C_PR24</v>
      </c>
      <c r="J92" s="13" t="str">
        <f>VLOOKUP(H92, FD_Lists!$D$78:$I$110, 2, FALSE)</f>
        <v>Totex</v>
      </c>
      <c r="K92" s="13" t="str">
        <f>VLOOKUP(H92, FD_Lists!$D$78:$I$110, 3, FALSE)</f>
        <v>Company view (DD)</v>
      </c>
      <c r="L92" s="13" t="s">
        <v>119</v>
      </c>
      <c r="M92" s="14" t="str">
        <f>VLOOKUP($H92, FD_Lists!$D$78:$I$110, 4, FALSE)</f>
        <v>Average spills per overflow - monitored</v>
      </c>
      <c r="N92" s="14" t="str">
        <f>VLOOKUP($H92, FD_Lists!$D$78:$I$110, 5, FALSE)</f>
        <v>Number</v>
      </c>
      <c r="O92" s="14">
        <f>VLOOKUP($H92, FD_Lists!$D$78:$I$110, 6, FALSE)</f>
        <v>2</v>
      </c>
      <c r="P92" s="99" t="str">
        <f>IF(Overrides!P92&lt;&gt;"",Overrides!P92,F_Inputs_Formatted!P92)</f>
        <v>-</v>
      </c>
      <c r="Q92" s="99" t="str">
        <f>IF(Overrides!Q92&lt;&gt;"",Overrides!Q92,F_Inputs_Formatted!Q92)</f>
        <v>-</v>
      </c>
      <c r="R92" s="99" t="str">
        <f>IF(Overrides!R92&lt;&gt;"",Overrides!R92,F_Inputs_Formatted!R92)</f>
        <v>-</v>
      </c>
      <c r="S92" s="99" t="str">
        <f>IF(Overrides!S92&lt;&gt;"",Overrides!S92,F_Inputs_Formatted!S92)</f>
        <v>-</v>
      </c>
      <c r="T92" s="99" t="str">
        <f>IF(Overrides!T92&lt;&gt;"",Overrides!T92,F_Inputs_Formatted!T92)</f>
        <v>-</v>
      </c>
      <c r="U92" s="99" t="str">
        <f>IF(Overrides!U92&lt;&gt;"",Overrides!U92,F_Inputs_Formatted!U92)</f>
        <v>-</v>
      </c>
      <c r="V92" s="99" t="str">
        <f>IF(Overrides!V92&lt;&gt;"",Overrides!V92,F_Inputs_Formatted!V92)</f>
        <v>-</v>
      </c>
      <c r="W92" s="99" t="str">
        <f>IF(Overrides!W92&lt;&gt;"",Overrides!W92,F_Inputs_Formatted!W92)</f>
        <v>-</v>
      </c>
      <c r="X92" s="99" t="str">
        <f>IF(Overrides!X92&lt;&gt;"",Overrides!X92,F_Inputs_Formatted!X92)</f>
        <v>-</v>
      </c>
      <c r="Y92" s="99">
        <f>IF(Overrides!Y92&lt;&gt;"",Overrides!Y92,F_Inputs_Formatted!Y92)</f>
        <v>23.94</v>
      </c>
      <c r="Z92" s="99">
        <f>IF(Overrides!Z92&lt;&gt;"",Overrides!Z92,F_Inputs_Formatted!Z92)</f>
        <v>31.02</v>
      </c>
      <c r="AA92" s="99">
        <f>IF(Overrides!AA92&lt;&gt;"",Overrides!AA92,F_Inputs_Formatted!AA92)</f>
        <v>27.35</v>
      </c>
      <c r="AB92" s="99">
        <f>IF(Overrides!AB92&lt;&gt;"",Overrides!AB92,F_Inputs_Formatted!AB92)</f>
        <v>36.700000000000003</v>
      </c>
      <c r="AC92" s="99">
        <f>IF(Overrides!AC92&lt;&gt;"",Overrides!AC92,F_Inputs_Formatted!AC92)</f>
        <v>39.72</v>
      </c>
      <c r="AD92" s="99">
        <f>IF(Overrides!AD92&lt;&gt;"",Overrides!AD92,F_Inputs_Formatted!AD92)</f>
        <v>37.76</v>
      </c>
      <c r="AE92" s="99">
        <f>IF(Overrides!AE92&lt;&gt;"",Overrides!AE92,F_Inputs_Formatted!AE92)</f>
        <v>35.78</v>
      </c>
      <c r="AF92" s="99">
        <f>IF(Overrides!AF92&lt;&gt;"",Overrides!AF92,F_Inputs_Formatted!AF92)</f>
        <v>29.81</v>
      </c>
      <c r="AG92" s="99">
        <f>IF(Overrides!AG92&lt;&gt;"",Overrides!AG92,F_Inputs_Formatted!AG92)</f>
        <v>25.93</v>
      </c>
      <c r="AH92" s="99">
        <f>IF(Overrides!AH92&lt;&gt;"",Overrides!AH92,F_Inputs_Formatted!AH92)</f>
        <v>17.260000000000002</v>
      </c>
    </row>
    <row r="93" spans="1:34" ht="20.25" customHeight="1" x14ac:dyDescent="0.45">
      <c r="A93" s="9"/>
      <c r="B93" s="11" t="s">
        <v>96</v>
      </c>
      <c r="C93" s="11" t="str">
        <f>_xlfn.XLOOKUP($B93,FD_Lists!$B$4:$B$25,FD_Lists!C$4:C$25)</f>
        <v>Northumbrian Water</v>
      </c>
      <c r="D93" s="11" t="str">
        <f>_xlfn.XLOOKUP($B93,FD_Lists!$B$4:$B$25,FD_Lists!D$4:D$25)</f>
        <v>England</v>
      </c>
      <c r="E93" s="11" t="str">
        <f>_xlfn.XLOOKUP($B93,FD_Lists!$B$4:$B$25,FD_Lists!E$4:E$25)</f>
        <v>Company</v>
      </c>
      <c r="F93" s="11" t="str">
        <f>_xlfn.XLOOKUP($B93,FD_Lists!$B$4:$B$25,FD_Lists!F$4:F$25)</f>
        <v>WaSC</v>
      </c>
      <c r="G93" s="14" t="s">
        <v>109</v>
      </c>
      <c r="H93" s="13" t="s">
        <v>87</v>
      </c>
      <c r="I93" s="13" t="str">
        <f t="shared" si="0"/>
        <v>NESOUT5_10_C_PR24</v>
      </c>
      <c r="J93" s="13" t="str">
        <f>VLOOKUP(H93, FD_Lists!$D$78:$I$110, 2, FALSE)</f>
        <v>Totex</v>
      </c>
      <c r="K93" s="13" t="str">
        <f>VLOOKUP(H93, FD_Lists!$D$78:$I$110, 3, FALSE)</f>
        <v>Company view (DD)</v>
      </c>
      <c r="L93" s="13" t="s">
        <v>119</v>
      </c>
      <c r="M93" s="14" t="str">
        <f>VLOOKUP($H93, FD_Lists!$D$78:$I$110, 4, FALSE)</f>
        <v>Average spills per overflow - monitored</v>
      </c>
      <c r="N93" s="14" t="str">
        <f>VLOOKUP($H93, FD_Lists!$D$78:$I$110, 5, FALSE)</f>
        <v>Number</v>
      </c>
      <c r="O93" s="14">
        <f>VLOOKUP($H93, FD_Lists!$D$78:$I$110, 6, FALSE)</f>
        <v>2</v>
      </c>
      <c r="P93" s="99" t="str">
        <f>IF(Overrides!P93&lt;&gt;"",Overrides!P93,F_Inputs_Formatted!P93)</f>
        <v>-</v>
      </c>
      <c r="Q93" s="99" t="str">
        <f>IF(Overrides!Q93&lt;&gt;"",Overrides!Q93,F_Inputs_Formatted!Q93)</f>
        <v>-</v>
      </c>
      <c r="R93" s="99" t="str">
        <f>IF(Overrides!R93&lt;&gt;"",Overrides!R93,F_Inputs_Formatted!R93)</f>
        <v>-</v>
      </c>
      <c r="S93" s="99" t="str">
        <f>IF(Overrides!S93&lt;&gt;"",Overrides!S93,F_Inputs_Formatted!S93)</f>
        <v>-</v>
      </c>
      <c r="T93" s="99" t="str">
        <f>IF(Overrides!T93&lt;&gt;"",Overrides!T93,F_Inputs_Formatted!T93)</f>
        <v>-</v>
      </c>
      <c r="U93" s="99" t="str">
        <f>IF(Overrides!U93&lt;&gt;"",Overrides!U93,F_Inputs_Formatted!U93)</f>
        <v>-</v>
      </c>
      <c r="V93" s="99">
        <f>IF(Overrides!V93&lt;&gt;"",Overrides!V93,F_Inputs_Formatted!V93)</f>
        <v>17.38</v>
      </c>
      <c r="W93" s="99">
        <f>IF(Overrides!W93&lt;&gt;"",Overrides!W93,F_Inputs_Formatted!W93)</f>
        <v>16.25</v>
      </c>
      <c r="X93" s="99">
        <f>IF(Overrides!X93&lt;&gt;"",Overrides!X93,F_Inputs_Formatted!X93)</f>
        <v>24.02</v>
      </c>
      <c r="Y93" s="99">
        <f>IF(Overrides!Y93&lt;&gt;"",Overrides!Y93,F_Inputs_Formatted!Y93)</f>
        <v>21.67</v>
      </c>
      <c r="Z93" s="99">
        <f>IF(Overrides!Z93&lt;&gt;"",Overrides!Z93,F_Inputs_Formatted!Z93)</f>
        <v>23.28</v>
      </c>
      <c r="AA93" s="99">
        <f>IF(Overrides!AA93&lt;&gt;"",Overrides!AA93,F_Inputs_Formatted!AA93)</f>
        <v>18.989999999999998</v>
      </c>
      <c r="AB93" s="99">
        <f>IF(Overrides!AB93&lt;&gt;"",Overrides!AB93,F_Inputs_Formatted!AB93)</f>
        <v>29.71</v>
      </c>
      <c r="AC93" s="99">
        <f>IF(Overrides!AC93&lt;&gt;"",Overrides!AC93,F_Inputs_Formatted!AC93)</f>
        <v>20</v>
      </c>
      <c r="AD93" s="99">
        <f>IF(Overrides!AD93&lt;&gt;"",Overrides!AD93,F_Inputs_Formatted!AD93)</f>
        <v>19.329999999999998</v>
      </c>
      <c r="AE93" s="99">
        <f>IF(Overrides!AE93&lt;&gt;"",Overrides!AE93,F_Inputs_Formatted!AE93)</f>
        <v>18.11</v>
      </c>
      <c r="AF93" s="99">
        <f>IF(Overrides!AF93&lt;&gt;"",Overrides!AF93,F_Inputs_Formatted!AF93)</f>
        <v>16.739999999999998</v>
      </c>
      <c r="AG93" s="99">
        <f>IF(Overrides!AG93&lt;&gt;"",Overrides!AG93,F_Inputs_Formatted!AG93)</f>
        <v>15.36</v>
      </c>
      <c r="AH93" s="99">
        <f>IF(Overrides!AH93&lt;&gt;"",Overrides!AH93,F_Inputs_Formatted!AH93)</f>
        <v>14</v>
      </c>
    </row>
    <row r="94" spans="1:34" ht="20.25" customHeight="1" x14ac:dyDescent="0.45">
      <c r="A94" s="9"/>
      <c r="B94" s="11" t="s">
        <v>97</v>
      </c>
      <c r="C94" s="11" t="str">
        <f>_xlfn.XLOOKUP($B94,FD_Lists!$B$4:$B$25,FD_Lists!C$4:C$25)</f>
        <v>Severn Trent Water</v>
      </c>
      <c r="D94" s="11" t="str">
        <f>_xlfn.XLOOKUP($B94,FD_Lists!$B$4:$B$25,FD_Lists!D$4:D$25)</f>
        <v>England</v>
      </c>
      <c r="E94" s="11" t="str">
        <f>_xlfn.XLOOKUP($B94,FD_Lists!$B$4:$B$25,FD_Lists!E$4:E$25)</f>
        <v>Company</v>
      </c>
      <c r="F94" s="11" t="str">
        <f>_xlfn.XLOOKUP($B94,FD_Lists!$B$4:$B$25,FD_Lists!F$4:F$25)</f>
        <v>WaSC</v>
      </c>
      <c r="G94" s="14" t="s">
        <v>109</v>
      </c>
      <c r="H94" s="13" t="s">
        <v>87</v>
      </c>
      <c r="I94" s="13" t="str">
        <f t="shared" si="0"/>
        <v>SVEOUT5_10_C_PR24</v>
      </c>
      <c r="J94" s="13" t="str">
        <f>VLOOKUP(H94, FD_Lists!$D$78:$I$110, 2, FALSE)</f>
        <v>Totex</v>
      </c>
      <c r="K94" s="13" t="str">
        <f>VLOOKUP(H94, FD_Lists!$D$78:$I$110, 3, FALSE)</f>
        <v>Company view (DD)</v>
      </c>
      <c r="L94" s="13" t="s">
        <v>119</v>
      </c>
      <c r="M94" s="14" t="str">
        <f>VLOOKUP($H94, FD_Lists!$D$78:$I$110, 4, FALSE)</f>
        <v>Average spills per overflow - monitored</v>
      </c>
      <c r="N94" s="14" t="str">
        <f>VLOOKUP($H94, FD_Lists!$D$78:$I$110, 5, FALSE)</f>
        <v>Number</v>
      </c>
      <c r="O94" s="14">
        <f>VLOOKUP($H94, FD_Lists!$D$78:$I$110, 6, FALSE)</f>
        <v>2</v>
      </c>
      <c r="P94" s="99" t="str">
        <f>IF(Overrides!P94&lt;&gt;"",Overrides!P94,F_Inputs_Formatted!P94)</f>
        <v>-</v>
      </c>
      <c r="Q94" s="99" t="str">
        <f>IF(Overrides!Q94&lt;&gt;"",Overrides!Q94,F_Inputs_Formatted!Q94)</f>
        <v>-</v>
      </c>
      <c r="R94" s="99" t="str">
        <f>IF(Overrides!R94&lt;&gt;"",Overrides!R94,F_Inputs_Formatted!R94)</f>
        <v>-</v>
      </c>
      <c r="S94" s="99" t="str">
        <f>IF(Overrides!S94&lt;&gt;"",Overrides!S94,F_Inputs_Formatted!S94)</f>
        <v>-</v>
      </c>
      <c r="T94" s="99" t="str">
        <f>IF(Overrides!T94&lt;&gt;"",Overrides!T94,F_Inputs_Formatted!T94)</f>
        <v>-</v>
      </c>
      <c r="U94" s="99">
        <f>IF(Overrides!U94&lt;&gt;"",Overrides!U94,F_Inputs_Formatted!U94)</f>
        <v>0.33</v>
      </c>
      <c r="V94" s="99">
        <f>IF(Overrides!V94&lt;&gt;"",Overrides!V94,F_Inputs_Formatted!V94)</f>
        <v>0.46</v>
      </c>
      <c r="W94" s="99">
        <f>IF(Overrides!W94&lt;&gt;"",Overrides!W94,F_Inputs_Formatted!W94)</f>
        <v>4.0599999999999996</v>
      </c>
      <c r="X94" s="99">
        <f>IF(Overrides!X94&lt;&gt;"",Overrides!X94,F_Inputs_Formatted!X94)</f>
        <v>13.52</v>
      </c>
      <c r="Y94" s="99">
        <f>IF(Overrides!Y94&lt;&gt;"",Overrides!Y94,F_Inputs_Formatted!Y94)</f>
        <v>20.6</v>
      </c>
      <c r="Z94" s="99">
        <f>IF(Overrides!Z94&lt;&gt;"",Overrides!Z94,F_Inputs_Formatted!Z94)</f>
        <v>22.45</v>
      </c>
      <c r="AA94" s="99">
        <f>IF(Overrides!AA94&lt;&gt;"",Overrides!AA94,F_Inputs_Formatted!AA94)</f>
        <v>18.36</v>
      </c>
      <c r="AB94" s="99">
        <f>IF(Overrides!AB94&lt;&gt;"",Overrides!AB94,F_Inputs_Formatted!AB94)</f>
        <v>24.89</v>
      </c>
      <c r="AC94" s="99">
        <f>IF(Overrides!AC94&lt;&gt;"",Overrides!AC94,F_Inputs_Formatted!AC94)</f>
        <v>19.940000000000001</v>
      </c>
      <c r="AD94" s="99">
        <f>IF(Overrides!AD94&lt;&gt;"",Overrides!AD94,F_Inputs_Formatted!AD94)</f>
        <v>18.8</v>
      </c>
      <c r="AE94" s="99">
        <f>IF(Overrides!AE94&lt;&gt;"",Overrides!AE94,F_Inputs_Formatted!AE94)</f>
        <v>17.600000000000001</v>
      </c>
      <c r="AF94" s="99">
        <f>IF(Overrides!AF94&lt;&gt;"",Overrides!AF94,F_Inputs_Formatted!AF94)</f>
        <v>16.399999999999999</v>
      </c>
      <c r="AG94" s="99">
        <f>IF(Overrides!AG94&lt;&gt;"",Overrides!AG94,F_Inputs_Formatted!AG94)</f>
        <v>15.2</v>
      </c>
      <c r="AH94" s="99">
        <f>IF(Overrides!AH94&lt;&gt;"",Overrides!AH94,F_Inputs_Formatted!AH94)</f>
        <v>14</v>
      </c>
    </row>
    <row r="95" spans="1:34" ht="20.25" customHeight="1" x14ac:dyDescent="0.45">
      <c r="A95" s="9"/>
      <c r="B95" s="11" t="s">
        <v>99</v>
      </c>
      <c r="C95" s="11" t="str">
        <f>_xlfn.XLOOKUP($B95,FD_Lists!$B$4:$B$25,FD_Lists!C$4:C$25)</f>
        <v>Southern Water</v>
      </c>
      <c r="D95" s="11" t="str">
        <f>_xlfn.XLOOKUP($B95,FD_Lists!$B$4:$B$25,FD_Lists!D$4:D$25)</f>
        <v>England</v>
      </c>
      <c r="E95" s="11" t="str">
        <f>_xlfn.XLOOKUP($B95,FD_Lists!$B$4:$B$25,FD_Lists!E$4:E$25)</f>
        <v>Company</v>
      </c>
      <c r="F95" s="11" t="str">
        <f>_xlfn.XLOOKUP($B95,FD_Lists!$B$4:$B$25,FD_Lists!F$4:F$25)</f>
        <v>WaSC</v>
      </c>
      <c r="G95" s="14" t="s">
        <v>109</v>
      </c>
      <c r="H95" s="13" t="s">
        <v>87</v>
      </c>
      <c r="I95" s="13" t="str">
        <f t="shared" si="0"/>
        <v>SRNOUT5_10_C_PR24</v>
      </c>
      <c r="J95" s="13" t="str">
        <f>VLOOKUP(H95, FD_Lists!$D$78:$I$110, 2, FALSE)</f>
        <v>Totex</v>
      </c>
      <c r="K95" s="13" t="str">
        <f>VLOOKUP(H95, FD_Lists!$D$78:$I$110, 3, FALSE)</f>
        <v>Company view (DD)</v>
      </c>
      <c r="L95" s="13" t="s">
        <v>119</v>
      </c>
      <c r="M95" s="14" t="str">
        <f>VLOOKUP($H95, FD_Lists!$D$78:$I$110, 4, FALSE)</f>
        <v>Average spills per overflow - monitored</v>
      </c>
      <c r="N95" s="14" t="str">
        <f>VLOOKUP($H95, FD_Lists!$D$78:$I$110, 5, FALSE)</f>
        <v>Number</v>
      </c>
      <c r="O95" s="14">
        <f>VLOOKUP($H95, FD_Lists!$D$78:$I$110, 6, FALSE)</f>
        <v>2</v>
      </c>
      <c r="P95" s="99" t="str">
        <f>IF(Overrides!P95&lt;&gt;"",Overrides!P95,F_Inputs_Formatted!P95)</f>
        <v>-</v>
      </c>
      <c r="Q95" s="99" t="str">
        <f>IF(Overrides!Q95&lt;&gt;"",Overrides!Q95,F_Inputs_Formatted!Q95)</f>
        <v>-</v>
      </c>
      <c r="R95" s="99" t="str">
        <f>IF(Overrides!R95&lt;&gt;"",Overrides!R95,F_Inputs_Formatted!R95)</f>
        <v>-</v>
      </c>
      <c r="S95" s="99" t="str">
        <f>IF(Overrides!S95&lt;&gt;"",Overrides!S95,F_Inputs_Formatted!S95)</f>
        <v>-</v>
      </c>
      <c r="T95" s="99" t="str">
        <f>IF(Overrides!T95&lt;&gt;"",Overrides!T95,F_Inputs_Formatted!T95)</f>
        <v>-</v>
      </c>
      <c r="U95" s="99" t="str">
        <f>IF(Overrides!U95&lt;&gt;"",Overrides!U95,F_Inputs_Formatted!U95)</f>
        <v>-</v>
      </c>
      <c r="V95" s="99">
        <f>IF(Overrides!V95&lt;&gt;"",Overrides!V95,F_Inputs_Formatted!V95)</f>
        <v>9.6999999999999993</v>
      </c>
      <c r="W95" s="99">
        <f>IF(Overrides!W95&lt;&gt;"",Overrides!W95,F_Inputs_Formatted!W95)</f>
        <v>11.5</v>
      </c>
      <c r="X95" s="99">
        <f>IF(Overrides!X95&lt;&gt;"",Overrides!X95,F_Inputs_Formatted!X95)</f>
        <v>16.8</v>
      </c>
      <c r="Y95" s="99">
        <f>IF(Overrides!Y95&lt;&gt;"",Overrides!Y95,F_Inputs_Formatted!Y95)</f>
        <v>25.89</v>
      </c>
      <c r="Z95" s="99">
        <f>IF(Overrides!Z95&lt;&gt;"",Overrides!Z95,F_Inputs_Formatted!Z95)</f>
        <v>20.23</v>
      </c>
      <c r="AA95" s="99">
        <f>IF(Overrides!AA95&lt;&gt;"",Overrides!AA95,F_Inputs_Formatted!AA95)</f>
        <v>17.77</v>
      </c>
      <c r="AB95" s="99">
        <f>IF(Overrides!AB95&lt;&gt;"",Overrides!AB95,F_Inputs_Formatted!AB95)</f>
        <v>30.66</v>
      </c>
      <c r="AC95" s="99">
        <f>IF(Overrides!AC95&lt;&gt;"",Overrides!AC95,F_Inputs_Formatted!AC95)</f>
        <v>18</v>
      </c>
      <c r="AD95" s="99">
        <f>IF(Overrides!AD95&lt;&gt;"",Overrides!AD95,F_Inputs_Formatted!AD95)</f>
        <v>17.45</v>
      </c>
      <c r="AE95" s="99">
        <f>IF(Overrides!AE95&lt;&gt;"",Overrides!AE95,F_Inputs_Formatted!AE95)</f>
        <v>17.41</v>
      </c>
      <c r="AF95" s="99">
        <f>IF(Overrides!AF95&lt;&gt;"",Overrides!AF95,F_Inputs_Formatted!AF95)</f>
        <v>16.61</v>
      </c>
      <c r="AG95" s="99">
        <f>IF(Overrides!AG95&lt;&gt;"",Overrides!AG95,F_Inputs_Formatted!AG95)</f>
        <v>16.61</v>
      </c>
      <c r="AH95" s="99">
        <f>IF(Overrides!AH95&lt;&gt;"",Overrides!AH95,F_Inputs_Formatted!AH95)</f>
        <v>14.27</v>
      </c>
    </row>
    <row r="96" spans="1:34" ht="20.25" customHeight="1" x14ac:dyDescent="0.45">
      <c r="A96" s="9"/>
      <c r="B96" s="11" t="s">
        <v>100</v>
      </c>
      <c r="C96" s="11" t="str">
        <f>_xlfn.XLOOKUP($B96,FD_Lists!$B$4:$B$25,FD_Lists!C$4:C$25)</f>
        <v>Thames Water</v>
      </c>
      <c r="D96" s="11" t="str">
        <f>_xlfn.XLOOKUP($B96,FD_Lists!$B$4:$B$25,FD_Lists!D$4:D$25)</f>
        <v>England</v>
      </c>
      <c r="E96" s="11" t="str">
        <f>_xlfn.XLOOKUP($B96,FD_Lists!$B$4:$B$25,FD_Lists!E$4:E$25)</f>
        <v>Company</v>
      </c>
      <c r="F96" s="11" t="str">
        <f>_xlfn.XLOOKUP($B96,FD_Lists!$B$4:$B$25,FD_Lists!F$4:F$25)</f>
        <v>WaSC</v>
      </c>
      <c r="G96" s="14" t="s">
        <v>109</v>
      </c>
      <c r="H96" s="13" t="s">
        <v>87</v>
      </c>
      <c r="I96" s="13" t="str">
        <f t="shared" si="0"/>
        <v>TMSOUT5_10_C_PR24</v>
      </c>
      <c r="J96" s="13" t="str">
        <f>VLOOKUP(H96, FD_Lists!$D$78:$I$110, 2, FALSE)</f>
        <v>Totex</v>
      </c>
      <c r="K96" s="13" t="str">
        <f>VLOOKUP(H96, FD_Lists!$D$78:$I$110, 3, FALSE)</f>
        <v>Company view (DD)</v>
      </c>
      <c r="L96" s="13" t="s">
        <v>119</v>
      </c>
      <c r="M96" s="14" t="str">
        <f>VLOOKUP($H96, FD_Lists!$D$78:$I$110, 4, FALSE)</f>
        <v>Average spills per overflow - monitored</v>
      </c>
      <c r="N96" s="14" t="str">
        <f>VLOOKUP($H96, FD_Lists!$D$78:$I$110, 5, FALSE)</f>
        <v>Number</v>
      </c>
      <c r="O96" s="14">
        <f>VLOOKUP($H96, FD_Lists!$D$78:$I$110, 6, FALSE)</f>
        <v>2</v>
      </c>
      <c r="P96" s="99" t="str">
        <f>IF(Overrides!P96&lt;&gt;"",Overrides!P96,F_Inputs_Formatted!P96)</f>
        <v>-</v>
      </c>
      <c r="Q96" s="99" t="str">
        <f>IF(Overrides!Q96&lt;&gt;"",Overrides!Q96,F_Inputs_Formatted!Q96)</f>
        <v>-</v>
      </c>
      <c r="R96" s="99" t="str">
        <f>IF(Overrides!R96&lt;&gt;"",Overrides!R96,F_Inputs_Formatted!R96)</f>
        <v>-</v>
      </c>
      <c r="S96" s="99" t="str">
        <f>IF(Overrides!S96&lt;&gt;"",Overrides!S96,F_Inputs_Formatted!S96)</f>
        <v>-</v>
      </c>
      <c r="T96" s="99" t="str">
        <f>IF(Overrides!T96&lt;&gt;"",Overrides!T96,F_Inputs_Formatted!T96)</f>
        <v>-</v>
      </c>
      <c r="U96" s="99" t="str">
        <f>IF(Overrides!U96&lt;&gt;"",Overrides!U96,F_Inputs_Formatted!U96)</f>
        <v>-</v>
      </c>
      <c r="V96" s="99" t="str">
        <f>IF(Overrides!V96&lt;&gt;"",Overrides!V96,F_Inputs_Formatted!V96)</f>
        <v>-</v>
      </c>
      <c r="W96" s="99" t="str">
        <f>IF(Overrides!W96&lt;&gt;"",Overrides!W96,F_Inputs_Formatted!W96)</f>
        <v>-</v>
      </c>
      <c r="X96" s="99" t="str">
        <f>IF(Overrides!X96&lt;&gt;"",Overrides!X96,F_Inputs_Formatted!X96)</f>
        <v>-</v>
      </c>
      <c r="Y96" s="99">
        <f>IF(Overrides!Y96&lt;&gt;"",Overrides!Y96,F_Inputs_Formatted!Y96)</f>
        <v>30.43</v>
      </c>
      <c r="Z96" s="99">
        <f>IF(Overrides!Z96&lt;&gt;"",Overrides!Z96,F_Inputs_Formatted!Z96)</f>
        <v>24.28</v>
      </c>
      <c r="AA96" s="99">
        <f>IF(Overrides!AA96&lt;&gt;"",Overrides!AA96,F_Inputs_Formatted!AA96)</f>
        <v>13.22</v>
      </c>
      <c r="AB96" s="99">
        <f>IF(Overrides!AB96&lt;&gt;"",Overrides!AB96,F_Inputs_Formatted!AB96)</f>
        <v>27.45</v>
      </c>
      <c r="AC96" s="99">
        <f>IF(Overrides!AC96&lt;&gt;"",Overrides!AC96,F_Inputs_Formatted!AC96)</f>
        <v>23.82</v>
      </c>
      <c r="AD96" s="99">
        <f>IF(Overrides!AD96&lt;&gt;"",Overrides!AD96,F_Inputs_Formatted!AD96)</f>
        <v>22.31</v>
      </c>
      <c r="AE96" s="99">
        <f>IF(Overrides!AE96&lt;&gt;"",Overrides!AE96,F_Inputs_Formatted!AE96)</f>
        <v>19.27</v>
      </c>
      <c r="AF96" s="99">
        <f>IF(Overrides!AF96&lt;&gt;"",Overrides!AF96,F_Inputs_Formatted!AF96)</f>
        <v>17.95</v>
      </c>
      <c r="AG96" s="99">
        <f>IF(Overrides!AG96&lt;&gt;"",Overrides!AG96,F_Inputs_Formatted!AG96)</f>
        <v>17.77</v>
      </c>
      <c r="AH96" s="99">
        <f>IF(Overrides!AH96&lt;&gt;"",Overrides!AH96,F_Inputs_Formatted!AH96)</f>
        <v>15.07</v>
      </c>
    </row>
    <row r="97" spans="1:34" x14ac:dyDescent="0.45">
      <c r="A97" s="16" t="s">
        <v>120</v>
      </c>
      <c r="B97" s="11" t="s">
        <v>101</v>
      </c>
      <c r="C97" s="11" t="str">
        <f>_xlfn.XLOOKUP($B97,FD_Lists!$B$4:$B$25,FD_Lists!C$4:C$25)</f>
        <v xml:space="preserve">United Utilities </v>
      </c>
      <c r="D97" s="11" t="str">
        <f>_xlfn.XLOOKUP($B97,FD_Lists!$B$4:$B$25,FD_Lists!D$4:D$25)</f>
        <v>England</v>
      </c>
      <c r="E97" s="11" t="str">
        <f>_xlfn.XLOOKUP($B97,FD_Lists!$B$4:$B$25,FD_Lists!E$4:E$25)</f>
        <v>Company</v>
      </c>
      <c r="F97" s="11" t="str">
        <f>_xlfn.XLOOKUP($B97,FD_Lists!$B$4:$B$25,FD_Lists!F$4:F$25)</f>
        <v>WaSC</v>
      </c>
      <c r="G97" s="14" t="s">
        <v>109</v>
      </c>
      <c r="H97" s="13" t="s">
        <v>87</v>
      </c>
      <c r="I97" s="13" t="str">
        <f t="shared" si="0"/>
        <v>NWTOUT5_10_C_PR24</v>
      </c>
      <c r="J97" s="13" t="str">
        <f>VLOOKUP(H97, FD_Lists!$D$78:$I$110, 2, FALSE)</f>
        <v>Totex</v>
      </c>
      <c r="K97" s="13" t="str">
        <f>VLOOKUP(H97, FD_Lists!$D$78:$I$110, 3, FALSE)</f>
        <v>Company view (DD)</v>
      </c>
      <c r="L97" s="13" t="s">
        <v>119</v>
      </c>
      <c r="M97" s="14" t="str">
        <f>VLOOKUP($H97, FD_Lists!$D$78:$I$110, 4, FALSE)</f>
        <v>Average spills per overflow - monitored</v>
      </c>
      <c r="N97" s="14" t="str">
        <f>VLOOKUP($H97, FD_Lists!$D$78:$I$110, 5, FALSE)</f>
        <v>Number</v>
      </c>
      <c r="O97" s="14">
        <f>VLOOKUP($H97, FD_Lists!$D$78:$I$110, 6, FALSE)</f>
        <v>2</v>
      </c>
      <c r="P97" s="99" t="str">
        <f>IF(Overrides!P97&lt;&gt;"",Overrides!P97,F_Inputs_Formatted!P97)</f>
        <v>-</v>
      </c>
      <c r="Q97" s="99" t="str">
        <f>IF(Overrides!Q97&lt;&gt;"",Overrides!Q97,F_Inputs_Formatted!Q97)</f>
        <v>-</v>
      </c>
      <c r="R97" s="99" t="str">
        <f>IF(Overrides!R97&lt;&gt;"",Overrides!R97,F_Inputs_Formatted!R97)</f>
        <v>-</v>
      </c>
      <c r="S97" s="99" t="str">
        <f>IF(Overrides!S97&lt;&gt;"",Overrides!S97,F_Inputs_Formatted!S97)</f>
        <v>-</v>
      </c>
      <c r="T97" s="99" t="str">
        <f>IF(Overrides!T97&lt;&gt;"",Overrides!T97,F_Inputs_Formatted!T97)</f>
        <v>-</v>
      </c>
      <c r="U97" s="99" t="str">
        <f>IF(Overrides!U97&lt;&gt;"",Overrides!U97,F_Inputs_Formatted!U97)</f>
        <v>-</v>
      </c>
      <c r="V97" s="99" t="str">
        <f>IF(Overrides!V97&lt;&gt;"",Overrides!V97,F_Inputs_Formatted!V97)</f>
        <v>-</v>
      </c>
      <c r="W97" s="99" t="str">
        <f>IF(Overrides!W97&lt;&gt;"",Overrides!W97,F_Inputs_Formatted!W97)</f>
        <v>-</v>
      </c>
      <c r="X97" s="99" t="str">
        <f>IF(Overrides!X97&lt;&gt;"",Overrides!X97,F_Inputs_Formatted!X97)</f>
        <v>-</v>
      </c>
      <c r="Y97" s="99">
        <f>IF(Overrides!Y97&lt;&gt;"",Overrides!Y97,F_Inputs_Formatted!Y97)</f>
        <v>59.19</v>
      </c>
      <c r="Z97" s="99">
        <f>IF(Overrides!Z97&lt;&gt;"",Overrides!Z97,F_Inputs_Formatted!Z97)</f>
        <v>37.26</v>
      </c>
      <c r="AA97" s="99">
        <f>IF(Overrides!AA97&lt;&gt;"",Overrides!AA97,F_Inputs_Formatted!AA97)</f>
        <v>30.72</v>
      </c>
      <c r="AB97" s="99">
        <f>IF(Overrides!AB97&lt;&gt;"",Overrides!AB97,F_Inputs_Formatted!AB97)</f>
        <v>43.08</v>
      </c>
      <c r="AC97" s="99">
        <f>IF(Overrides!AC97&lt;&gt;"",Overrides!AC97,F_Inputs_Formatted!AC97)</f>
        <v>26.92</v>
      </c>
      <c r="AD97" s="99">
        <f>IF(Overrides!AD97&lt;&gt;"",Overrides!AD97,F_Inputs_Formatted!AD97)</f>
        <v>26.35</v>
      </c>
      <c r="AE97" s="99">
        <f>IF(Overrides!AE97&lt;&gt;"",Overrides!AE97,F_Inputs_Formatted!AE97)</f>
        <v>25.5</v>
      </c>
      <c r="AF97" s="99">
        <f>IF(Overrides!AF97&lt;&gt;"",Overrides!AF97,F_Inputs_Formatted!AF97)</f>
        <v>24.09</v>
      </c>
      <c r="AG97" s="99">
        <f>IF(Overrides!AG97&lt;&gt;"",Overrides!AG97,F_Inputs_Formatted!AG97)</f>
        <v>22.28</v>
      </c>
      <c r="AH97" s="99">
        <f>IF(Overrides!AH97&lt;&gt;"",Overrides!AH97,F_Inputs_Formatted!AH97)</f>
        <v>18.71</v>
      </c>
    </row>
    <row r="98" spans="1:34" ht="20.25" customHeight="1" x14ac:dyDescent="0.45">
      <c r="A98" s="9"/>
      <c r="B98" s="11" t="s">
        <v>102</v>
      </c>
      <c r="C98" s="11" t="str">
        <f>_xlfn.XLOOKUP($B98,FD_Lists!$B$4:$B$25,FD_Lists!C$4:C$25)</f>
        <v>Wessex Water</v>
      </c>
      <c r="D98" s="11" t="str">
        <f>_xlfn.XLOOKUP($B98,FD_Lists!$B$4:$B$25,FD_Lists!D$4:D$25)</f>
        <v>England</v>
      </c>
      <c r="E98" s="11" t="str">
        <f>_xlfn.XLOOKUP($B98,FD_Lists!$B$4:$B$25,FD_Lists!E$4:E$25)</f>
        <v>Company</v>
      </c>
      <c r="F98" s="11" t="str">
        <f>_xlfn.XLOOKUP($B98,FD_Lists!$B$4:$B$25,FD_Lists!F$4:F$25)</f>
        <v>WaSC</v>
      </c>
      <c r="G98" s="14" t="s">
        <v>109</v>
      </c>
      <c r="H98" s="13" t="s">
        <v>87</v>
      </c>
      <c r="I98" s="13" t="str">
        <f t="shared" si="0"/>
        <v>WSXOUT5_10_C_PR24</v>
      </c>
      <c r="J98" s="13" t="str">
        <f>VLOOKUP(H98, FD_Lists!$D$78:$I$110, 2, FALSE)</f>
        <v>Totex</v>
      </c>
      <c r="K98" s="13" t="str">
        <f>VLOOKUP(H98, FD_Lists!$D$78:$I$110, 3, FALSE)</f>
        <v>Company view (DD)</v>
      </c>
      <c r="L98" s="13" t="s">
        <v>119</v>
      </c>
      <c r="M98" s="14" t="str">
        <f>VLOOKUP($H98, FD_Lists!$D$78:$I$110, 4, FALSE)</f>
        <v>Average spills per overflow - monitored</v>
      </c>
      <c r="N98" s="14" t="str">
        <f>VLOOKUP($H98, FD_Lists!$D$78:$I$110, 5, FALSE)</f>
        <v>Number</v>
      </c>
      <c r="O98" s="14">
        <f>VLOOKUP($H98, FD_Lists!$D$78:$I$110, 6, FALSE)</f>
        <v>2</v>
      </c>
      <c r="P98" s="99" t="str">
        <f>IF(Overrides!P98&lt;&gt;"",Overrides!P98,F_Inputs_Formatted!P98)</f>
        <v>-</v>
      </c>
      <c r="Q98" s="99" t="str">
        <f>IF(Overrides!Q98&lt;&gt;"",Overrides!Q98,F_Inputs_Formatted!Q98)</f>
        <v>-</v>
      </c>
      <c r="R98" s="99" t="str">
        <f>IF(Overrides!R98&lt;&gt;"",Overrides!R98,F_Inputs_Formatted!R98)</f>
        <v>-</v>
      </c>
      <c r="S98" s="99" t="str">
        <f>IF(Overrides!S98&lt;&gt;"",Overrides!S98,F_Inputs_Formatted!S98)</f>
        <v>-</v>
      </c>
      <c r="T98" s="99" t="str">
        <f>IF(Overrides!T98&lt;&gt;"",Overrides!T98,F_Inputs_Formatted!T98)</f>
        <v>-</v>
      </c>
      <c r="U98" s="99">
        <f>IF(Overrides!U98&lt;&gt;"",Overrides!U98,F_Inputs_Formatted!U98)</f>
        <v>10.78</v>
      </c>
      <c r="V98" s="99">
        <f>IF(Overrides!V98&lt;&gt;"",Overrides!V98,F_Inputs_Formatted!V98)</f>
        <v>10.66</v>
      </c>
      <c r="W98" s="99">
        <f>IF(Overrides!W98&lt;&gt;"",Overrides!W98,F_Inputs_Formatted!W98)</f>
        <v>21.27</v>
      </c>
      <c r="X98" s="99">
        <f>IF(Overrides!X98&lt;&gt;"",Overrides!X98,F_Inputs_Formatted!X98)</f>
        <v>26.8</v>
      </c>
      <c r="Y98" s="99">
        <f>IF(Overrides!Y98&lt;&gt;"",Overrides!Y98,F_Inputs_Formatted!Y98)</f>
        <v>30.92</v>
      </c>
      <c r="Z98" s="99">
        <f>IF(Overrides!Z98&lt;&gt;"",Overrides!Z98,F_Inputs_Formatted!Z98)</f>
        <v>22.53</v>
      </c>
      <c r="AA98" s="99">
        <f>IF(Overrides!AA98&lt;&gt;"",Overrides!AA98,F_Inputs_Formatted!AA98)</f>
        <v>18.52</v>
      </c>
      <c r="AB98" s="99">
        <f>IF(Overrides!AB98&lt;&gt;"",Overrides!AB98,F_Inputs_Formatted!AB98)</f>
        <v>32.01</v>
      </c>
      <c r="AC98" s="99">
        <f>IF(Overrides!AC98&lt;&gt;"",Overrides!AC98,F_Inputs_Formatted!AC98)</f>
        <v>24.01</v>
      </c>
      <c r="AD98" s="99">
        <f>IF(Overrides!AD98&lt;&gt;"",Overrides!AD98,F_Inputs_Formatted!AD98)</f>
        <v>23.5</v>
      </c>
      <c r="AE98" s="99">
        <f>IF(Overrides!AE98&lt;&gt;"",Overrides!AE98,F_Inputs_Formatted!AE98)</f>
        <v>23.5</v>
      </c>
      <c r="AF98" s="99">
        <f>IF(Overrides!AF98&lt;&gt;"",Overrides!AF98,F_Inputs_Formatted!AF98)</f>
        <v>22.76</v>
      </c>
      <c r="AG98" s="99">
        <f>IF(Overrides!AG98&lt;&gt;"",Overrides!AG98,F_Inputs_Formatted!AG98)</f>
        <v>22</v>
      </c>
      <c r="AH98" s="99">
        <f>IF(Overrides!AH98&lt;&gt;"",Overrides!AH98,F_Inputs_Formatted!AH98)</f>
        <v>20</v>
      </c>
    </row>
    <row r="99" spans="1:34" ht="20.25" customHeight="1" x14ac:dyDescent="0.45">
      <c r="A99" s="9"/>
      <c r="B99" s="11" t="s">
        <v>103</v>
      </c>
      <c r="C99" s="11" t="str">
        <f>_xlfn.XLOOKUP($B99,FD_Lists!$B$4:$B$25,FD_Lists!C$4:C$25)</f>
        <v>Yorkshire Water</v>
      </c>
      <c r="D99" s="11" t="str">
        <f>_xlfn.XLOOKUP($B99,FD_Lists!$B$4:$B$25,FD_Lists!D$4:D$25)</f>
        <v>England</v>
      </c>
      <c r="E99" s="11" t="str">
        <f>_xlfn.XLOOKUP($B99,FD_Lists!$B$4:$B$25,FD_Lists!E$4:E$25)</f>
        <v>Company</v>
      </c>
      <c r="F99" s="11" t="str">
        <f>_xlfn.XLOOKUP($B99,FD_Lists!$B$4:$B$25,FD_Lists!F$4:F$25)</f>
        <v>WaSC</v>
      </c>
      <c r="G99" s="14" t="s">
        <v>109</v>
      </c>
      <c r="H99" s="13" t="s">
        <v>87</v>
      </c>
      <c r="I99" s="13" t="str">
        <f t="shared" si="0"/>
        <v>YKYOUT5_10_C_PR24</v>
      </c>
      <c r="J99" s="13" t="str">
        <f>VLOOKUP(H99, FD_Lists!$D$78:$I$110, 2, FALSE)</f>
        <v>Totex</v>
      </c>
      <c r="K99" s="13" t="str">
        <f>VLOOKUP(H99, FD_Lists!$D$78:$I$110, 3, FALSE)</f>
        <v>Company view (DD)</v>
      </c>
      <c r="L99" s="13" t="s">
        <v>119</v>
      </c>
      <c r="M99" s="14" t="str">
        <f>VLOOKUP($H99, FD_Lists!$D$78:$I$110, 4, FALSE)</f>
        <v>Average spills per overflow - monitored</v>
      </c>
      <c r="N99" s="14" t="str">
        <f>VLOOKUP($H99, FD_Lists!$D$78:$I$110, 5, FALSE)</f>
        <v>Number</v>
      </c>
      <c r="O99" s="14">
        <f>VLOOKUP($H99, FD_Lists!$D$78:$I$110, 6, FALSE)</f>
        <v>2</v>
      </c>
      <c r="P99" s="99" t="str">
        <f>IF(Overrides!P99&lt;&gt;"",Overrides!P99,F_Inputs_Formatted!P99)</f>
        <v>-</v>
      </c>
      <c r="Q99" s="99" t="str">
        <f>IF(Overrides!Q99&lt;&gt;"",Overrides!Q99,F_Inputs_Formatted!Q99)</f>
        <v>-</v>
      </c>
      <c r="R99" s="99" t="str">
        <f>IF(Overrides!R99&lt;&gt;"",Overrides!R99,F_Inputs_Formatted!R99)</f>
        <v>-</v>
      </c>
      <c r="S99" s="99" t="str">
        <f>IF(Overrides!S99&lt;&gt;"",Overrides!S99,F_Inputs_Formatted!S99)</f>
        <v>-</v>
      </c>
      <c r="T99" s="99" t="str">
        <f>IF(Overrides!T99&lt;&gt;"",Overrides!T99,F_Inputs_Formatted!T99)</f>
        <v>-</v>
      </c>
      <c r="U99" s="99" t="str">
        <f>IF(Overrides!U99&lt;&gt;"",Overrides!U99,F_Inputs_Formatted!U99)</f>
        <v>-</v>
      </c>
      <c r="V99" s="99" t="str">
        <f>IF(Overrides!V99&lt;&gt;"",Overrides!V99,F_Inputs_Formatted!V99)</f>
        <v>-</v>
      </c>
      <c r="W99" s="99" t="str">
        <f>IF(Overrides!W99&lt;&gt;"",Overrides!W99,F_Inputs_Formatted!W99)</f>
        <v>-</v>
      </c>
      <c r="X99" s="99" t="str">
        <f>IF(Overrides!X99&lt;&gt;"",Overrides!X99,F_Inputs_Formatted!X99)</f>
        <v>-</v>
      </c>
      <c r="Y99" s="99">
        <f>IF(Overrides!Y99&lt;&gt;"",Overrides!Y99,F_Inputs_Formatted!Y99)</f>
        <v>29.04</v>
      </c>
      <c r="Z99" s="99">
        <f>IF(Overrides!Z99&lt;&gt;"",Overrides!Z99,F_Inputs_Formatted!Z99)</f>
        <v>31.19</v>
      </c>
      <c r="AA99" s="99">
        <f>IF(Overrides!AA99&lt;&gt;"",Overrides!AA99,F_Inputs_Formatted!AA99)</f>
        <v>24.44</v>
      </c>
      <c r="AB99" s="99">
        <f>IF(Overrides!AB99&lt;&gt;"",Overrides!AB99,F_Inputs_Formatted!AB99)</f>
        <v>35.43</v>
      </c>
      <c r="AC99" s="99">
        <f>IF(Overrides!AC99&lt;&gt;"",Overrides!AC99,F_Inputs_Formatted!AC99)</f>
        <v>33.96</v>
      </c>
      <c r="AD99" s="99">
        <f>IF(Overrides!AD99&lt;&gt;"",Overrides!AD99,F_Inputs_Formatted!AD99)</f>
        <v>29.75</v>
      </c>
      <c r="AE99" s="99">
        <f>IF(Overrides!AE99&lt;&gt;"",Overrides!AE99,F_Inputs_Formatted!AE99)</f>
        <v>28.24</v>
      </c>
      <c r="AF99" s="99">
        <f>IF(Overrides!AF99&lt;&gt;"",Overrides!AF99,F_Inputs_Formatted!AF99)</f>
        <v>27.58</v>
      </c>
      <c r="AG99" s="99">
        <f>IF(Overrides!AG99&lt;&gt;"",Overrides!AG99,F_Inputs_Formatted!AG99)</f>
        <v>25.94</v>
      </c>
      <c r="AH99" s="99">
        <f>IF(Overrides!AH99&lt;&gt;"",Overrides!AH99,F_Inputs_Formatted!AH99)</f>
        <v>19.989999999999998</v>
      </c>
    </row>
    <row r="100" spans="1:34" ht="20.25" customHeight="1" x14ac:dyDescent="0.45">
      <c r="A100" s="9"/>
      <c r="B100" s="11" t="s">
        <v>121</v>
      </c>
      <c r="C100" s="11" t="str">
        <f>_xlfn.XLOOKUP($B100,FD_Lists!$B$4:$B$25,FD_Lists!C$4:C$25)</f>
        <v>Affinity Water</v>
      </c>
      <c r="D100" s="11" t="str">
        <f>_xlfn.XLOOKUP($B100,FD_Lists!$B$4:$B$25,FD_Lists!D$4:D$25)</f>
        <v>England</v>
      </c>
      <c r="E100" s="11" t="str">
        <f>_xlfn.XLOOKUP($B100,FD_Lists!$B$4:$B$25,FD_Lists!E$4:E$25)</f>
        <v>Company</v>
      </c>
      <c r="F100" s="11" t="str">
        <f>_xlfn.XLOOKUP($B100,FD_Lists!$B$4:$B$25,FD_Lists!F$4:F$25)</f>
        <v>WoC</v>
      </c>
      <c r="G100" s="14" t="s">
        <v>109</v>
      </c>
      <c r="H100" s="13" t="s">
        <v>87</v>
      </c>
      <c r="I100" s="13" t="str">
        <f t="shared" si="0"/>
        <v>AFWOUT5_10_C_PR24</v>
      </c>
      <c r="J100" s="13" t="str">
        <f>VLOOKUP(H100, FD_Lists!$D$78:$I$110, 2, FALSE)</f>
        <v>Totex</v>
      </c>
      <c r="K100" s="13" t="str">
        <f>VLOOKUP(H100, FD_Lists!$D$78:$I$110, 3, FALSE)</f>
        <v>Company view (DD)</v>
      </c>
      <c r="L100" s="13" t="s">
        <v>119</v>
      </c>
      <c r="M100" s="14" t="str">
        <f>VLOOKUP($H100, FD_Lists!$D$78:$I$110, 4, FALSE)</f>
        <v>Average spills per overflow - monitored</v>
      </c>
      <c r="N100" s="14" t="str">
        <f>VLOOKUP($H100, FD_Lists!$D$78:$I$110, 5, FALSE)</f>
        <v>Number</v>
      </c>
      <c r="O100" s="14">
        <f>VLOOKUP($H100, FD_Lists!$D$78:$I$110, 6, FALSE)</f>
        <v>2</v>
      </c>
      <c r="P100" s="99" t="str">
        <f>IF(Overrides!P100&lt;&gt;"",Overrides!P100,F_Inputs_Formatted!P100)</f>
        <v>-</v>
      </c>
      <c r="Q100" s="99" t="str">
        <f>IF(Overrides!Q100&lt;&gt;"",Overrides!Q100,F_Inputs_Formatted!Q100)</f>
        <v>-</v>
      </c>
      <c r="R100" s="99" t="str">
        <f>IF(Overrides!R100&lt;&gt;"",Overrides!R100,F_Inputs_Formatted!R100)</f>
        <v>-</v>
      </c>
      <c r="S100" s="99" t="str">
        <f>IF(Overrides!S100&lt;&gt;"",Overrides!S100,F_Inputs_Formatted!S100)</f>
        <v>-</v>
      </c>
      <c r="T100" s="99" t="str">
        <f>IF(Overrides!T100&lt;&gt;"",Overrides!T100,F_Inputs_Formatted!T100)</f>
        <v>-</v>
      </c>
      <c r="U100" s="99" t="str">
        <f>IF(Overrides!U100&lt;&gt;"",Overrides!U100,F_Inputs_Formatted!U100)</f>
        <v>-</v>
      </c>
      <c r="V100" s="99" t="str">
        <f>IF(Overrides!V100&lt;&gt;"",Overrides!V100,F_Inputs_Formatted!V100)</f>
        <v>-</v>
      </c>
      <c r="W100" s="99" t="str">
        <f>IF(Overrides!W100&lt;&gt;"",Overrides!W100,F_Inputs_Formatted!W100)</f>
        <v>-</v>
      </c>
      <c r="X100" s="99" t="str">
        <f>IF(Overrides!X100&lt;&gt;"",Overrides!X100,F_Inputs_Formatted!X100)</f>
        <v>-</v>
      </c>
      <c r="Y100" s="99" t="str">
        <f>IF(Overrides!Y100&lt;&gt;"",Overrides!Y100,F_Inputs_Formatted!Y100)</f>
        <v>-</v>
      </c>
      <c r="Z100" s="99" t="str">
        <f>IF(Overrides!Z100&lt;&gt;"",Overrides!Z100,F_Inputs_Formatted!Z100)</f>
        <v>-</v>
      </c>
      <c r="AA100" s="99" t="str">
        <f>IF(Overrides!AA100&lt;&gt;"",Overrides!AA100,F_Inputs_Formatted!AA100)</f>
        <v>-</v>
      </c>
      <c r="AB100" s="99" t="str">
        <f>IF(Overrides!AB100&lt;&gt;"",Overrides!AB100,F_Inputs_Formatted!AB100)</f>
        <v>-</v>
      </c>
      <c r="AC100" s="99" t="str">
        <f>IF(Overrides!AC100&lt;&gt;"",Overrides!AC100,F_Inputs_Formatted!AC100)</f>
        <v>-</v>
      </c>
      <c r="AD100" s="99" t="str">
        <f>IF(Overrides!AD100&lt;&gt;"",Overrides!AD100,F_Inputs_Formatted!AD100)</f>
        <v>-</v>
      </c>
      <c r="AE100" s="99" t="str">
        <f>IF(Overrides!AE100&lt;&gt;"",Overrides!AE100,F_Inputs_Formatted!AE100)</f>
        <v>-</v>
      </c>
      <c r="AF100" s="99" t="str">
        <f>IF(Overrides!AF100&lt;&gt;"",Overrides!AF100,F_Inputs_Formatted!AF100)</f>
        <v>-</v>
      </c>
      <c r="AG100" s="99" t="str">
        <f>IF(Overrides!AG100&lt;&gt;"",Overrides!AG100,F_Inputs_Formatted!AG100)</f>
        <v>-</v>
      </c>
      <c r="AH100" s="99" t="str">
        <f>IF(Overrides!AH100&lt;&gt;"",Overrides!AH100,F_Inputs_Formatted!AH100)</f>
        <v>-</v>
      </c>
    </row>
    <row r="101" spans="1:34" ht="20.25" customHeight="1" x14ac:dyDescent="0.45">
      <c r="A101" s="9"/>
      <c r="B101" s="11" t="s">
        <v>122</v>
      </c>
      <c r="C101" s="11" t="str">
        <f>_xlfn.XLOOKUP($B101,FD_Lists!$B$4:$B$25,FD_Lists!C$4:C$25)</f>
        <v>Portsmouth Water</v>
      </c>
      <c r="D101" s="11" t="str">
        <f>_xlfn.XLOOKUP($B101,FD_Lists!$B$4:$B$25,FD_Lists!D$4:D$25)</f>
        <v>England</v>
      </c>
      <c r="E101" s="11" t="str">
        <f>_xlfn.XLOOKUP($B101,FD_Lists!$B$4:$B$25,FD_Lists!E$4:E$25)</f>
        <v>Company</v>
      </c>
      <c r="F101" s="11" t="str">
        <f>_xlfn.XLOOKUP($B101,FD_Lists!$B$4:$B$25,FD_Lists!F$4:F$25)</f>
        <v>WoC</v>
      </c>
      <c r="G101" s="14" t="s">
        <v>109</v>
      </c>
      <c r="H101" s="13" t="s">
        <v>87</v>
      </c>
      <c r="I101" s="13" t="str">
        <f t="shared" si="0"/>
        <v>PRTOUT5_10_C_PR24</v>
      </c>
      <c r="J101" s="13" t="str">
        <f>VLOOKUP(H101, FD_Lists!$D$78:$I$110, 2, FALSE)</f>
        <v>Totex</v>
      </c>
      <c r="K101" s="13" t="str">
        <f>VLOOKUP(H101, FD_Lists!$D$78:$I$110, 3, FALSE)</f>
        <v>Company view (DD)</v>
      </c>
      <c r="L101" s="13" t="s">
        <v>119</v>
      </c>
      <c r="M101" s="14" t="str">
        <f>VLOOKUP($H101, FD_Lists!$D$78:$I$110, 4, FALSE)</f>
        <v>Average spills per overflow - monitored</v>
      </c>
      <c r="N101" s="14" t="str">
        <f>VLOOKUP($H101, FD_Lists!$D$78:$I$110, 5, FALSE)</f>
        <v>Number</v>
      </c>
      <c r="O101" s="14">
        <f>VLOOKUP($H101, FD_Lists!$D$78:$I$110, 6, FALSE)</f>
        <v>2</v>
      </c>
      <c r="P101" s="99" t="str">
        <f>IF(Overrides!P101&lt;&gt;"",Overrides!P101,F_Inputs_Formatted!P101)</f>
        <v>-</v>
      </c>
      <c r="Q101" s="99" t="str">
        <f>IF(Overrides!Q101&lt;&gt;"",Overrides!Q101,F_Inputs_Formatted!Q101)</f>
        <v>-</v>
      </c>
      <c r="R101" s="99" t="str">
        <f>IF(Overrides!R101&lt;&gt;"",Overrides!R101,F_Inputs_Formatted!R101)</f>
        <v>-</v>
      </c>
      <c r="S101" s="99" t="str">
        <f>IF(Overrides!S101&lt;&gt;"",Overrides!S101,F_Inputs_Formatted!S101)</f>
        <v>-</v>
      </c>
      <c r="T101" s="99" t="str">
        <f>IF(Overrides!T101&lt;&gt;"",Overrides!T101,F_Inputs_Formatted!T101)</f>
        <v>-</v>
      </c>
      <c r="U101" s="99" t="str">
        <f>IF(Overrides!U101&lt;&gt;"",Overrides!U101,F_Inputs_Formatted!U101)</f>
        <v>-</v>
      </c>
      <c r="V101" s="99" t="str">
        <f>IF(Overrides!V101&lt;&gt;"",Overrides!V101,F_Inputs_Formatted!V101)</f>
        <v>-</v>
      </c>
      <c r="W101" s="99" t="str">
        <f>IF(Overrides!W101&lt;&gt;"",Overrides!W101,F_Inputs_Formatted!W101)</f>
        <v>-</v>
      </c>
      <c r="X101" s="99" t="str">
        <f>IF(Overrides!X101&lt;&gt;"",Overrides!X101,F_Inputs_Formatted!X101)</f>
        <v>-</v>
      </c>
      <c r="Y101" s="99" t="str">
        <f>IF(Overrides!Y101&lt;&gt;"",Overrides!Y101,F_Inputs_Formatted!Y101)</f>
        <v>-</v>
      </c>
      <c r="Z101" s="99" t="str">
        <f>IF(Overrides!Z101&lt;&gt;"",Overrides!Z101,F_Inputs_Formatted!Z101)</f>
        <v>-</v>
      </c>
      <c r="AA101" s="99" t="str">
        <f>IF(Overrides!AA101&lt;&gt;"",Overrides!AA101,F_Inputs_Formatted!AA101)</f>
        <v>-</v>
      </c>
      <c r="AB101" s="99" t="str">
        <f>IF(Overrides!AB101&lt;&gt;"",Overrides!AB101,F_Inputs_Formatted!AB101)</f>
        <v>-</v>
      </c>
      <c r="AC101" s="99" t="str">
        <f>IF(Overrides!AC101&lt;&gt;"",Overrides!AC101,F_Inputs_Formatted!AC101)</f>
        <v>-</v>
      </c>
      <c r="AD101" s="99" t="str">
        <f>IF(Overrides!AD101&lt;&gt;"",Overrides!AD101,F_Inputs_Formatted!AD101)</f>
        <v>-</v>
      </c>
      <c r="AE101" s="99" t="str">
        <f>IF(Overrides!AE101&lt;&gt;"",Overrides!AE101,F_Inputs_Formatted!AE101)</f>
        <v>-</v>
      </c>
      <c r="AF101" s="99" t="str">
        <f>IF(Overrides!AF101&lt;&gt;"",Overrides!AF101,F_Inputs_Formatted!AF101)</f>
        <v>-</v>
      </c>
      <c r="AG101" s="99" t="str">
        <f>IF(Overrides!AG101&lt;&gt;"",Overrides!AG101,F_Inputs_Formatted!AG101)</f>
        <v>-</v>
      </c>
      <c r="AH101" s="99" t="str">
        <f>IF(Overrides!AH101&lt;&gt;"",Overrides!AH101,F_Inputs_Formatted!AH101)</f>
        <v>-</v>
      </c>
    </row>
    <row r="102" spans="1:34" ht="20.25" customHeight="1" x14ac:dyDescent="0.45">
      <c r="A102" s="9"/>
      <c r="B102" s="11" t="s">
        <v>123</v>
      </c>
      <c r="C102" s="11" t="str">
        <f>_xlfn.XLOOKUP($B102,FD_Lists!$B$4:$B$25,FD_Lists!C$4:C$25)</f>
        <v>South East Water</v>
      </c>
      <c r="D102" s="11" t="str">
        <f>_xlfn.XLOOKUP($B102,FD_Lists!$B$4:$B$25,FD_Lists!D$4:D$25)</f>
        <v>England</v>
      </c>
      <c r="E102" s="11" t="str">
        <f>_xlfn.XLOOKUP($B102,FD_Lists!$B$4:$B$25,FD_Lists!E$4:E$25)</f>
        <v>Company</v>
      </c>
      <c r="F102" s="11" t="str">
        <f>_xlfn.XLOOKUP($B102,FD_Lists!$B$4:$B$25,FD_Lists!F$4:F$25)</f>
        <v>WoC</v>
      </c>
      <c r="G102" s="14" t="s">
        <v>109</v>
      </c>
      <c r="H102" s="13" t="s">
        <v>87</v>
      </c>
      <c r="I102" s="13" t="str">
        <f t="shared" si="0"/>
        <v>SEWOUT5_10_C_PR24</v>
      </c>
      <c r="J102" s="13" t="str">
        <f>VLOOKUP(H102, FD_Lists!$D$78:$I$110, 2, FALSE)</f>
        <v>Totex</v>
      </c>
      <c r="K102" s="13" t="str">
        <f>VLOOKUP(H102, FD_Lists!$D$78:$I$110, 3, FALSE)</f>
        <v>Company view (DD)</v>
      </c>
      <c r="L102" s="13" t="s">
        <v>119</v>
      </c>
      <c r="M102" s="14" t="str">
        <f>VLOOKUP($H102, FD_Lists!$D$78:$I$110, 4, FALSE)</f>
        <v>Average spills per overflow - monitored</v>
      </c>
      <c r="N102" s="14" t="str">
        <f>VLOOKUP($H102, FD_Lists!$D$78:$I$110, 5, FALSE)</f>
        <v>Number</v>
      </c>
      <c r="O102" s="14">
        <f>VLOOKUP($H102, FD_Lists!$D$78:$I$110, 6, FALSE)</f>
        <v>2</v>
      </c>
      <c r="P102" s="99" t="str">
        <f>IF(Overrides!P102&lt;&gt;"",Overrides!P102,F_Inputs_Formatted!P102)</f>
        <v>-</v>
      </c>
      <c r="Q102" s="99" t="str">
        <f>IF(Overrides!Q102&lt;&gt;"",Overrides!Q102,F_Inputs_Formatted!Q102)</f>
        <v>-</v>
      </c>
      <c r="R102" s="99" t="str">
        <f>IF(Overrides!R102&lt;&gt;"",Overrides!R102,F_Inputs_Formatted!R102)</f>
        <v>-</v>
      </c>
      <c r="S102" s="99" t="str">
        <f>IF(Overrides!S102&lt;&gt;"",Overrides!S102,F_Inputs_Formatted!S102)</f>
        <v>-</v>
      </c>
      <c r="T102" s="99" t="str">
        <f>IF(Overrides!T102&lt;&gt;"",Overrides!T102,F_Inputs_Formatted!T102)</f>
        <v>-</v>
      </c>
      <c r="U102" s="99" t="str">
        <f>IF(Overrides!U102&lt;&gt;"",Overrides!U102,F_Inputs_Formatted!U102)</f>
        <v>-</v>
      </c>
      <c r="V102" s="99" t="str">
        <f>IF(Overrides!V102&lt;&gt;"",Overrides!V102,F_Inputs_Formatted!V102)</f>
        <v>-</v>
      </c>
      <c r="W102" s="99" t="str">
        <f>IF(Overrides!W102&lt;&gt;"",Overrides!W102,F_Inputs_Formatted!W102)</f>
        <v>-</v>
      </c>
      <c r="X102" s="99" t="str">
        <f>IF(Overrides!X102&lt;&gt;"",Overrides!X102,F_Inputs_Formatted!X102)</f>
        <v>-</v>
      </c>
      <c r="Y102" s="99" t="str">
        <f>IF(Overrides!Y102&lt;&gt;"",Overrides!Y102,F_Inputs_Formatted!Y102)</f>
        <v>-</v>
      </c>
      <c r="Z102" s="99" t="str">
        <f>IF(Overrides!Z102&lt;&gt;"",Overrides!Z102,F_Inputs_Formatted!Z102)</f>
        <v>-</v>
      </c>
      <c r="AA102" s="99" t="str">
        <f>IF(Overrides!AA102&lt;&gt;"",Overrides!AA102,F_Inputs_Formatted!AA102)</f>
        <v>-</v>
      </c>
      <c r="AB102" s="99" t="str">
        <f>IF(Overrides!AB102&lt;&gt;"",Overrides!AB102,F_Inputs_Formatted!AB102)</f>
        <v>-</v>
      </c>
      <c r="AC102" s="99" t="str">
        <f>IF(Overrides!AC102&lt;&gt;"",Overrides!AC102,F_Inputs_Formatted!AC102)</f>
        <v>-</v>
      </c>
      <c r="AD102" s="99" t="str">
        <f>IF(Overrides!AD102&lt;&gt;"",Overrides!AD102,F_Inputs_Formatted!AD102)</f>
        <v>-</v>
      </c>
      <c r="AE102" s="99" t="str">
        <f>IF(Overrides!AE102&lt;&gt;"",Overrides!AE102,F_Inputs_Formatted!AE102)</f>
        <v>-</v>
      </c>
      <c r="AF102" s="99" t="str">
        <f>IF(Overrides!AF102&lt;&gt;"",Overrides!AF102,F_Inputs_Formatted!AF102)</f>
        <v>-</v>
      </c>
      <c r="AG102" s="99" t="str">
        <f>IF(Overrides!AG102&lt;&gt;"",Overrides!AG102,F_Inputs_Formatted!AG102)</f>
        <v>-</v>
      </c>
      <c r="AH102" s="99" t="str">
        <f>IF(Overrides!AH102&lt;&gt;"",Overrides!AH102,F_Inputs_Formatted!AH102)</f>
        <v>-</v>
      </c>
    </row>
    <row r="103" spans="1:34" ht="20.25" customHeight="1" x14ac:dyDescent="0.45">
      <c r="A103" s="9"/>
      <c r="B103" s="11" t="s">
        <v>124</v>
      </c>
      <c r="C103" s="11" t="str">
        <f>_xlfn.XLOOKUP($B103,FD_Lists!$B$4:$B$25,FD_Lists!C$4:C$25)</f>
        <v>South Staffordshire Water</v>
      </c>
      <c r="D103" s="11" t="str">
        <f>_xlfn.XLOOKUP($B103,FD_Lists!$B$4:$B$25,FD_Lists!D$4:D$25)</f>
        <v>England</v>
      </c>
      <c r="E103" s="11" t="str">
        <f>_xlfn.XLOOKUP($B103,FD_Lists!$B$4:$B$25,FD_Lists!E$4:E$25)</f>
        <v>Company</v>
      </c>
      <c r="F103" s="11" t="str">
        <f>_xlfn.XLOOKUP($B103,FD_Lists!$B$4:$B$25,FD_Lists!F$4:F$25)</f>
        <v>WoC</v>
      </c>
      <c r="G103" s="14" t="s">
        <v>109</v>
      </c>
      <c r="H103" s="13" t="s">
        <v>87</v>
      </c>
      <c r="I103" s="13" t="str">
        <f t="shared" si="0"/>
        <v>SSCOUT5_10_C_PR24</v>
      </c>
      <c r="J103" s="13" t="str">
        <f>VLOOKUP(H103, FD_Lists!$D$78:$I$110, 2, FALSE)</f>
        <v>Totex</v>
      </c>
      <c r="K103" s="13" t="str">
        <f>VLOOKUP(H103, FD_Lists!$D$78:$I$110, 3, FALSE)</f>
        <v>Company view (DD)</v>
      </c>
      <c r="L103" s="13" t="s">
        <v>119</v>
      </c>
      <c r="M103" s="14" t="str">
        <f>VLOOKUP($H103, FD_Lists!$D$78:$I$110, 4, FALSE)</f>
        <v>Average spills per overflow - monitored</v>
      </c>
      <c r="N103" s="14" t="str">
        <f>VLOOKUP($H103, FD_Lists!$D$78:$I$110, 5, FALSE)</f>
        <v>Number</v>
      </c>
      <c r="O103" s="14">
        <f>VLOOKUP($H103, FD_Lists!$D$78:$I$110, 6, FALSE)</f>
        <v>2</v>
      </c>
      <c r="P103" s="99" t="str">
        <f>IF(Overrides!P103&lt;&gt;"",Overrides!P103,F_Inputs_Formatted!P103)</f>
        <v>-</v>
      </c>
      <c r="Q103" s="99" t="str">
        <f>IF(Overrides!Q103&lt;&gt;"",Overrides!Q103,F_Inputs_Formatted!Q103)</f>
        <v>-</v>
      </c>
      <c r="R103" s="99" t="str">
        <f>IF(Overrides!R103&lt;&gt;"",Overrides!R103,F_Inputs_Formatted!R103)</f>
        <v>-</v>
      </c>
      <c r="S103" s="99" t="str">
        <f>IF(Overrides!S103&lt;&gt;"",Overrides!S103,F_Inputs_Formatted!S103)</f>
        <v>-</v>
      </c>
      <c r="T103" s="99" t="str">
        <f>IF(Overrides!T103&lt;&gt;"",Overrides!T103,F_Inputs_Formatted!T103)</f>
        <v>-</v>
      </c>
      <c r="U103" s="99" t="str">
        <f>IF(Overrides!U103&lt;&gt;"",Overrides!U103,F_Inputs_Formatted!U103)</f>
        <v>-</v>
      </c>
      <c r="V103" s="99" t="str">
        <f>IF(Overrides!V103&lt;&gt;"",Overrides!V103,F_Inputs_Formatted!V103)</f>
        <v>-</v>
      </c>
      <c r="W103" s="99" t="str">
        <f>IF(Overrides!W103&lt;&gt;"",Overrides!W103,F_Inputs_Formatted!W103)</f>
        <v>-</v>
      </c>
      <c r="X103" s="99" t="str">
        <f>IF(Overrides!X103&lt;&gt;"",Overrides!X103,F_Inputs_Formatted!X103)</f>
        <v>-</v>
      </c>
      <c r="Y103" s="99" t="str">
        <f>IF(Overrides!Y103&lt;&gt;"",Overrides!Y103,F_Inputs_Formatted!Y103)</f>
        <v>-</v>
      </c>
      <c r="Z103" s="99" t="str">
        <f>IF(Overrides!Z103&lt;&gt;"",Overrides!Z103,F_Inputs_Formatted!Z103)</f>
        <v>-</v>
      </c>
      <c r="AA103" s="99" t="str">
        <f>IF(Overrides!AA103&lt;&gt;"",Overrides!AA103,F_Inputs_Formatted!AA103)</f>
        <v>-</v>
      </c>
      <c r="AB103" s="99" t="str">
        <f>IF(Overrides!AB103&lt;&gt;"",Overrides!AB103,F_Inputs_Formatted!AB103)</f>
        <v>-</v>
      </c>
      <c r="AC103" s="99" t="str">
        <f>IF(Overrides!AC103&lt;&gt;"",Overrides!AC103,F_Inputs_Formatted!AC103)</f>
        <v>-</v>
      </c>
      <c r="AD103" s="99" t="str">
        <f>IF(Overrides!AD103&lt;&gt;"",Overrides!AD103,F_Inputs_Formatted!AD103)</f>
        <v>-</v>
      </c>
      <c r="AE103" s="99" t="str">
        <f>IF(Overrides!AE103&lt;&gt;"",Overrides!AE103,F_Inputs_Formatted!AE103)</f>
        <v>-</v>
      </c>
      <c r="AF103" s="99" t="str">
        <f>IF(Overrides!AF103&lt;&gt;"",Overrides!AF103,F_Inputs_Formatted!AF103)</f>
        <v>-</v>
      </c>
      <c r="AG103" s="99" t="str">
        <f>IF(Overrides!AG103&lt;&gt;"",Overrides!AG103,F_Inputs_Formatted!AG103)</f>
        <v>-</v>
      </c>
      <c r="AH103" s="99" t="str">
        <f>IF(Overrides!AH103&lt;&gt;"",Overrides!AH103,F_Inputs_Formatted!AH103)</f>
        <v>-</v>
      </c>
    </row>
    <row r="104" spans="1:34" ht="20.25" customHeight="1" x14ac:dyDescent="0.45">
      <c r="A104" s="9"/>
      <c r="B104" s="11" t="s">
        <v>125</v>
      </c>
      <c r="C104" s="11" t="str">
        <f>_xlfn.XLOOKUP($B104,FD_Lists!$B$4:$B$25,FD_Lists!C$4:C$25)</f>
        <v>SES Water</v>
      </c>
      <c r="D104" s="11" t="str">
        <f>_xlfn.XLOOKUP($B104,FD_Lists!$B$4:$B$25,FD_Lists!D$4:D$25)</f>
        <v>England</v>
      </c>
      <c r="E104" s="11" t="str">
        <f>_xlfn.XLOOKUP($B104,FD_Lists!$B$4:$B$25,FD_Lists!E$4:E$25)</f>
        <v>Company</v>
      </c>
      <c r="F104" s="11" t="str">
        <f>_xlfn.XLOOKUP($B104,FD_Lists!$B$4:$B$25,FD_Lists!F$4:F$25)</f>
        <v>WoC</v>
      </c>
      <c r="G104" s="14" t="s">
        <v>109</v>
      </c>
      <c r="H104" s="13" t="s">
        <v>87</v>
      </c>
      <c r="I104" s="13" t="str">
        <f t="shared" si="0"/>
        <v>SESOUT5_10_C_PR24</v>
      </c>
      <c r="J104" s="13" t="str">
        <f>VLOOKUP(H104, FD_Lists!$D$78:$I$110, 2, FALSE)</f>
        <v>Totex</v>
      </c>
      <c r="K104" s="13" t="str">
        <f>VLOOKUP(H104, FD_Lists!$D$78:$I$110, 3, FALSE)</f>
        <v>Company view (DD)</v>
      </c>
      <c r="L104" s="13" t="s">
        <v>119</v>
      </c>
      <c r="M104" s="14" t="str">
        <f>VLOOKUP($H104, FD_Lists!$D$78:$I$110, 4, FALSE)</f>
        <v>Average spills per overflow - monitored</v>
      </c>
      <c r="N104" s="14" t="str">
        <f>VLOOKUP($H104, FD_Lists!$D$78:$I$110, 5, FALSE)</f>
        <v>Number</v>
      </c>
      <c r="O104" s="14">
        <f>VLOOKUP($H104, FD_Lists!$D$78:$I$110, 6, FALSE)</f>
        <v>2</v>
      </c>
      <c r="P104" s="99" t="str">
        <f>IF(Overrides!P104&lt;&gt;"",Overrides!P104,F_Inputs_Formatted!P104)</f>
        <v>-</v>
      </c>
      <c r="Q104" s="99" t="str">
        <f>IF(Overrides!Q104&lt;&gt;"",Overrides!Q104,F_Inputs_Formatted!Q104)</f>
        <v>-</v>
      </c>
      <c r="R104" s="99" t="str">
        <f>IF(Overrides!R104&lt;&gt;"",Overrides!R104,F_Inputs_Formatted!R104)</f>
        <v>-</v>
      </c>
      <c r="S104" s="99" t="str">
        <f>IF(Overrides!S104&lt;&gt;"",Overrides!S104,F_Inputs_Formatted!S104)</f>
        <v>-</v>
      </c>
      <c r="T104" s="99" t="str">
        <f>IF(Overrides!T104&lt;&gt;"",Overrides!T104,F_Inputs_Formatted!T104)</f>
        <v>-</v>
      </c>
      <c r="U104" s="99" t="str">
        <f>IF(Overrides!U104&lt;&gt;"",Overrides!U104,F_Inputs_Formatted!U104)</f>
        <v>-</v>
      </c>
      <c r="V104" s="99" t="str">
        <f>IF(Overrides!V104&lt;&gt;"",Overrides!V104,F_Inputs_Formatted!V104)</f>
        <v>-</v>
      </c>
      <c r="W104" s="99" t="str">
        <f>IF(Overrides!W104&lt;&gt;"",Overrides!W104,F_Inputs_Formatted!W104)</f>
        <v>-</v>
      </c>
      <c r="X104" s="99" t="str">
        <f>IF(Overrides!X104&lt;&gt;"",Overrides!X104,F_Inputs_Formatted!X104)</f>
        <v>-</v>
      </c>
      <c r="Y104" s="99" t="str">
        <f>IF(Overrides!Y104&lt;&gt;"",Overrides!Y104,F_Inputs_Formatted!Y104)</f>
        <v>-</v>
      </c>
      <c r="Z104" s="99" t="str">
        <f>IF(Overrides!Z104&lt;&gt;"",Overrides!Z104,F_Inputs_Formatted!Z104)</f>
        <v>-</v>
      </c>
      <c r="AA104" s="99" t="str">
        <f>IF(Overrides!AA104&lt;&gt;"",Overrides!AA104,F_Inputs_Formatted!AA104)</f>
        <v>-</v>
      </c>
      <c r="AB104" s="99" t="str">
        <f>IF(Overrides!AB104&lt;&gt;"",Overrides!AB104,F_Inputs_Formatted!AB104)</f>
        <v>-</v>
      </c>
      <c r="AC104" s="99" t="str">
        <f>IF(Overrides!AC104&lt;&gt;"",Overrides!AC104,F_Inputs_Formatted!AC104)</f>
        <v>-</v>
      </c>
      <c r="AD104" s="99" t="str">
        <f>IF(Overrides!AD104&lt;&gt;"",Overrides!AD104,F_Inputs_Formatted!AD104)</f>
        <v>-</v>
      </c>
      <c r="AE104" s="99" t="str">
        <f>IF(Overrides!AE104&lt;&gt;"",Overrides!AE104,F_Inputs_Formatted!AE104)</f>
        <v>-</v>
      </c>
      <c r="AF104" s="99" t="str">
        <f>IF(Overrides!AF104&lt;&gt;"",Overrides!AF104,F_Inputs_Formatted!AF104)</f>
        <v>-</v>
      </c>
      <c r="AG104" s="99" t="str">
        <f>IF(Overrides!AG104&lt;&gt;"",Overrides!AG104,F_Inputs_Formatted!AG104)</f>
        <v>-</v>
      </c>
      <c r="AH104" s="99" t="str">
        <f>IF(Overrides!AH104&lt;&gt;"",Overrides!AH104,F_Inputs_Formatted!AH104)</f>
        <v>-</v>
      </c>
    </row>
    <row r="105" spans="1:34" ht="30.75" customHeight="1" x14ac:dyDescent="0.45">
      <c r="A105" s="9"/>
      <c r="B105" s="11" t="s">
        <v>98</v>
      </c>
      <c r="C105" s="11" t="str">
        <f>_xlfn.XLOOKUP($B105,FD_Lists!$B$4:$B$25,FD_Lists!C$4:C$25)</f>
        <v>South West Water</v>
      </c>
      <c r="D105" s="11" t="str">
        <f>_xlfn.XLOOKUP($B105,FD_Lists!$B$4:$B$25,FD_Lists!D$4:D$25)</f>
        <v>England</v>
      </c>
      <c r="E105" s="11" t="str">
        <f>_xlfn.XLOOKUP($B105,FD_Lists!$B$4:$B$25,FD_Lists!E$4:E$25)</f>
        <v>Company</v>
      </c>
      <c r="F105" s="11" t="str">
        <f>_xlfn.XLOOKUP($B105,FD_Lists!$B$4:$B$25,FD_Lists!F$4:F$25)</f>
        <v>WaSC</v>
      </c>
      <c r="G105" s="14" t="s">
        <v>109</v>
      </c>
      <c r="H105" s="13" t="s">
        <v>87</v>
      </c>
      <c r="I105" s="13" t="str">
        <f t="shared" si="0"/>
        <v>SWBOUT5_10_C_PR24</v>
      </c>
      <c r="J105" s="13" t="str">
        <f>VLOOKUP(H105, FD_Lists!$D$78:$I$110, 2, FALSE)</f>
        <v>Totex</v>
      </c>
      <c r="K105" s="13" t="str">
        <f>VLOOKUP(H105, FD_Lists!$D$78:$I$110, 3, FALSE)</f>
        <v>Company view (DD)</v>
      </c>
      <c r="L105" s="13" t="s">
        <v>119</v>
      </c>
      <c r="M105" s="14" t="str">
        <f>VLOOKUP($H105, FD_Lists!$D$78:$I$110, 4, FALSE)</f>
        <v>Average spills per overflow - monitored</v>
      </c>
      <c r="N105" s="14" t="str">
        <f>VLOOKUP($H105, FD_Lists!$D$78:$I$110, 5, FALSE)</f>
        <v>Number</v>
      </c>
      <c r="O105" s="14">
        <f>VLOOKUP($H105, FD_Lists!$D$78:$I$110, 6, FALSE)</f>
        <v>2</v>
      </c>
      <c r="P105" s="99" t="str">
        <f>IF(Overrides!P105&lt;&gt;"",Overrides!P105,F_Inputs_Formatted!P105)</f>
        <v>-</v>
      </c>
      <c r="Q105" s="99" t="str">
        <f>IF(Overrides!Q105&lt;&gt;"",Overrides!Q105,F_Inputs_Formatted!Q105)</f>
        <v>-</v>
      </c>
      <c r="R105" s="99" t="str">
        <f>IF(Overrides!R105&lt;&gt;"",Overrides!R105,F_Inputs_Formatted!R105)</f>
        <v>-</v>
      </c>
      <c r="S105" s="99" t="str">
        <f>IF(Overrides!S105&lt;&gt;"",Overrides!S105,F_Inputs_Formatted!S105)</f>
        <v>-</v>
      </c>
      <c r="T105" s="99" t="str">
        <f>IF(Overrides!T105&lt;&gt;"",Overrides!T105,F_Inputs_Formatted!T105)</f>
        <v>-</v>
      </c>
      <c r="U105" s="99">
        <f>IF(Overrides!U105&lt;&gt;"",Overrides!U105,F_Inputs_Formatted!U105)</f>
        <v>5.59</v>
      </c>
      <c r="V105" s="99">
        <f>IF(Overrides!V105&lt;&gt;"",Overrides!V105,F_Inputs_Formatted!V105)</f>
        <v>10.02</v>
      </c>
      <c r="W105" s="99">
        <f>IF(Overrides!W105&lt;&gt;"",Overrides!W105,F_Inputs_Formatted!W105)</f>
        <v>20.11</v>
      </c>
      <c r="X105" s="99">
        <f>IF(Overrides!X105&lt;&gt;"",Overrides!X105,F_Inputs_Formatted!X105)</f>
        <v>25.8</v>
      </c>
      <c r="Y105" s="99">
        <f>IF(Overrides!Y105&lt;&gt;"",Overrides!Y105,F_Inputs_Formatted!Y105)</f>
        <v>31.38</v>
      </c>
      <c r="Z105" s="99">
        <f>IF(Overrides!Z105&lt;&gt;"",Overrides!Z105,F_Inputs_Formatted!Z105)</f>
        <v>31.7</v>
      </c>
      <c r="AA105" s="99">
        <f>IF(Overrides!AA105&lt;&gt;"",Overrides!AA105,F_Inputs_Formatted!AA105)</f>
        <v>28.03</v>
      </c>
      <c r="AB105" s="99">
        <f>IF(Overrides!AB105&lt;&gt;"",Overrides!AB105,F_Inputs_Formatted!AB105)</f>
        <v>41.02</v>
      </c>
      <c r="AC105" s="99">
        <f>IF(Overrides!AC105&lt;&gt;"",Overrides!AC105,F_Inputs_Formatted!AC105)</f>
        <v>19.96</v>
      </c>
      <c r="AD105" s="99">
        <f>IF(Overrides!AD105&lt;&gt;"",Overrides!AD105,F_Inputs_Formatted!AD105)</f>
        <v>19.45</v>
      </c>
      <c r="AE105" s="99">
        <f>IF(Overrides!AE105&lt;&gt;"",Overrides!AE105,F_Inputs_Formatted!AE105)</f>
        <v>18.95</v>
      </c>
      <c r="AF105" s="99">
        <f>IF(Overrides!AF105&lt;&gt;"",Overrides!AF105,F_Inputs_Formatted!AF105)</f>
        <v>18.45</v>
      </c>
      <c r="AG105" s="99">
        <f>IF(Overrides!AG105&lt;&gt;"",Overrides!AG105,F_Inputs_Formatted!AG105)</f>
        <v>17.95</v>
      </c>
      <c r="AH105" s="99">
        <f>IF(Overrides!AH105&lt;&gt;"",Overrides!AH105,F_Inputs_Formatted!AH105)</f>
        <v>17.45</v>
      </c>
    </row>
    <row r="106" spans="1:34" ht="20.25" customHeight="1" x14ac:dyDescent="0.45">
      <c r="A106" s="9"/>
      <c r="B106" s="11" t="s">
        <v>126</v>
      </c>
      <c r="C106" s="11" t="str">
        <f>_xlfn.XLOOKUP($B106,FD_Lists!$B$4:$B$25,FD_Lists!C$4:C$25)</f>
        <v>Bristol Water</v>
      </c>
      <c r="D106" s="11" t="str">
        <f>_xlfn.XLOOKUP($B106,FD_Lists!$B$4:$B$25,FD_Lists!D$4:D$25)</f>
        <v>England</v>
      </c>
      <c r="E106" s="11" t="str">
        <f>_xlfn.XLOOKUP($B106,FD_Lists!$B$4:$B$25,FD_Lists!E$4:E$25)</f>
        <v>Company</v>
      </c>
      <c r="F106" s="11" t="str">
        <f>_xlfn.XLOOKUP($B106,FD_Lists!$B$4:$B$25,FD_Lists!F$4:F$25)</f>
        <v>WoC</v>
      </c>
      <c r="G106" s="14" t="s">
        <v>109</v>
      </c>
      <c r="H106" s="13" t="s">
        <v>87</v>
      </c>
      <c r="I106" s="13" t="str">
        <f t="shared" si="0"/>
        <v>BRLOUT5_10_C_PR24</v>
      </c>
      <c r="J106" s="13" t="str">
        <f>VLOOKUP(H106, FD_Lists!$D$78:$I$110, 2, FALSE)</f>
        <v>Totex</v>
      </c>
      <c r="K106" s="13" t="str">
        <f>VLOOKUP(H106, FD_Lists!$D$78:$I$110, 3, FALSE)</f>
        <v>Company view (DD)</v>
      </c>
      <c r="L106" s="13" t="s">
        <v>119</v>
      </c>
      <c r="M106" s="14" t="str">
        <f>VLOOKUP($H106, FD_Lists!$D$78:$I$110, 4, FALSE)</f>
        <v>Average spills per overflow - monitored</v>
      </c>
      <c r="N106" s="14" t="str">
        <f>VLOOKUP($H106, FD_Lists!$D$78:$I$110, 5, FALSE)</f>
        <v>Number</v>
      </c>
      <c r="O106" s="14">
        <f>VLOOKUP($H106, FD_Lists!$D$78:$I$110, 6, FALSE)</f>
        <v>2</v>
      </c>
      <c r="P106" s="99" t="str">
        <f>IF(Overrides!P106&lt;&gt;"",Overrides!P106,F_Inputs_Formatted!P106)</f>
        <v>-</v>
      </c>
      <c r="Q106" s="99" t="str">
        <f>IF(Overrides!Q106&lt;&gt;"",Overrides!Q106,F_Inputs_Formatted!Q106)</f>
        <v>-</v>
      </c>
      <c r="R106" s="99" t="str">
        <f>IF(Overrides!R106&lt;&gt;"",Overrides!R106,F_Inputs_Formatted!R106)</f>
        <v>-</v>
      </c>
      <c r="S106" s="99" t="str">
        <f>IF(Overrides!S106&lt;&gt;"",Overrides!S106,F_Inputs_Formatted!S106)</f>
        <v>-</v>
      </c>
      <c r="T106" s="99" t="str">
        <f>IF(Overrides!T106&lt;&gt;"",Overrides!T106,F_Inputs_Formatted!T106)</f>
        <v>-</v>
      </c>
      <c r="U106" s="99" t="str">
        <f>IF(Overrides!U106&lt;&gt;"",Overrides!U106,F_Inputs_Formatted!U106)</f>
        <v>-</v>
      </c>
      <c r="V106" s="99" t="str">
        <f>IF(Overrides!V106&lt;&gt;"",Overrides!V106,F_Inputs_Formatted!V106)</f>
        <v>-</v>
      </c>
      <c r="W106" s="99" t="str">
        <f>IF(Overrides!W106&lt;&gt;"",Overrides!W106,F_Inputs_Formatted!W106)</f>
        <v>-</v>
      </c>
      <c r="X106" s="99" t="str">
        <f>IF(Overrides!X106&lt;&gt;"",Overrides!X106,F_Inputs_Formatted!X106)</f>
        <v>-</v>
      </c>
      <c r="Y106" s="99" t="str">
        <f>IF(Overrides!Y106&lt;&gt;"",Overrides!Y106,F_Inputs_Formatted!Y106)</f>
        <v>-</v>
      </c>
      <c r="Z106" s="99" t="str">
        <f>IF(Overrides!Z106&lt;&gt;"",Overrides!Z106,F_Inputs_Formatted!Z106)</f>
        <v>-</v>
      </c>
      <c r="AA106" s="99" t="str">
        <f>IF(Overrides!AA106&lt;&gt;"",Overrides!AA106,F_Inputs_Formatted!AA106)</f>
        <v>-</v>
      </c>
      <c r="AB106" s="99" t="str">
        <f>IF(Overrides!AB106&lt;&gt;"",Overrides!AB106,F_Inputs_Formatted!AB106)</f>
        <v>-</v>
      </c>
      <c r="AC106" s="99" t="str">
        <f>IF(Overrides!AC106&lt;&gt;"",Overrides!AC106,F_Inputs_Formatted!AC106)</f>
        <v>-</v>
      </c>
      <c r="AD106" s="99" t="str">
        <f>IF(Overrides!AD106&lt;&gt;"",Overrides!AD106,F_Inputs_Formatted!AD106)</f>
        <v>-</v>
      </c>
      <c r="AE106" s="99" t="str">
        <f>IF(Overrides!AE106&lt;&gt;"",Overrides!AE106,F_Inputs_Formatted!AE106)</f>
        <v>-</v>
      </c>
      <c r="AF106" s="99" t="str">
        <f>IF(Overrides!AF106&lt;&gt;"",Overrides!AF106,F_Inputs_Formatted!AF106)</f>
        <v>-</v>
      </c>
      <c r="AG106" s="99" t="str">
        <f>IF(Overrides!AG106&lt;&gt;"",Overrides!AG106,F_Inputs_Formatted!AG106)</f>
        <v>-</v>
      </c>
      <c r="AH106" s="99" t="str">
        <f>IF(Overrides!AH106&lt;&gt;"",Overrides!AH106,F_Inputs_Formatted!AH106)</f>
        <v>-</v>
      </c>
    </row>
    <row r="107" spans="1:34" ht="20.25" customHeight="1" x14ac:dyDescent="0.45">
      <c r="A107" s="9"/>
      <c r="B107" s="10" t="s">
        <v>73</v>
      </c>
      <c r="C107" s="11" t="str">
        <f>_xlfn.XLOOKUP($B107,FD_Lists!$B$4:$B$25,FD_Lists!C$4:C$25)</f>
        <v>Anglian Water</v>
      </c>
      <c r="D107" s="11" t="str">
        <f>_xlfn.XLOOKUP($B107,FD_Lists!$B$4:$B$25,FD_Lists!D$4:D$25)</f>
        <v>England</v>
      </c>
      <c r="E107" s="11" t="str">
        <f>_xlfn.XLOOKUP($B107,FD_Lists!$B$4:$B$25,FD_Lists!E$4:E$25)</f>
        <v>Company</v>
      </c>
      <c r="F107" s="11" t="str">
        <f>_xlfn.XLOOKUP($B107,FD_Lists!$B$4:$B$25,FD_Lists!F$4:F$25)</f>
        <v>WaSC</v>
      </c>
      <c r="G107" s="14" t="s">
        <v>109</v>
      </c>
      <c r="H107" s="13" t="s">
        <v>89</v>
      </c>
      <c r="I107" s="13" t="str">
        <f t="shared" si="0"/>
        <v>ANHOUT5_10_D_PR24</v>
      </c>
      <c r="J107" s="13" t="str">
        <f>VLOOKUP(H107, FD_Lists!$D$78:$I$110, 2, FALSE)</f>
        <v>Totex</v>
      </c>
      <c r="K107" s="13" t="str">
        <f>VLOOKUP(H107, FD_Lists!$D$78:$I$110, 3, FALSE)</f>
        <v>Company view (DD)</v>
      </c>
      <c r="L107" s="13" t="s">
        <v>119</v>
      </c>
      <c r="M107" s="14" t="str">
        <f>VLOOKUP($H107, FD_Lists!$D$78:$I$110, 4, FALSE)</f>
        <v>Uptime</v>
      </c>
      <c r="N107" s="14" t="str">
        <f>VLOOKUP($H107, FD_Lists!$D$78:$I$110, 5, FALSE)</f>
        <v>%</v>
      </c>
      <c r="O107" s="14">
        <f>VLOOKUP($H107, FD_Lists!$D$78:$I$110, 6, FALSE)</f>
        <v>4</v>
      </c>
      <c r="P107" s="100" t="str">
        <f>IF(Overrides!P107&lt;&gt;"",Overrides!P107,F_Inputs_Formatted!P107)</f>
        <v>-</v>
      </c>
      <c r="Q107" s="100" t="str">
        <f>IF(Overrides!Q107&lt;&gt;"",Overrides!Q107,F_Inputs_Formatted!Q107)</f>
        <v>-</v>
      </c>
      <c r="R107" s="100" t="str">
        <f>IF(Overrides!R107&lt;&gt;"",Overrides!R107,F_Inputs_Formatted!R107)</f>
        <v>-</v>
      </c>
      <c r="S107" s="100" t="str">
        <f>IF(Overrides!S107&lt;&gt;"",Overrides!S107,F_Inputs_Formatted!S107)</f>
        <v>-</v>
      </c>
      <c r="T107" s="100" t="str">
        <f>IF(Overrides!T107&lt;&gt;"",Overrides!T107,F_Inputs_Formatted!T107)</f>
        <v>-</v>
      </c>
      <c r="U107" s="100" t="str">
        <f>IF(Overrides!U107&lt;&gt;"",Overrides!U107,F_Inputs_Formatted!U107)</f>
        <v>-</v>
      </c>
      <c r="V107" s="100" t="str">
        <f>IF(Overrides!V107&lt;&gt;"",Overrides!V107,F_Inputs_Formatted!V107)</f>
        <v>-</v>
      </c>
      <c r="W107" s="100">
        <f>IF(Overrides!W107&lt;&gt;"",Overrides!W107,F_Inputs_Formatted!W107)</f>
        <v>0.09</v>
      </c>
      <c r="X107" s="100">
        <f>IF(Overrides!X107&lt;&gt;"",Overrides!X107,F_Inputs_Formatted!X107)</f>
        <v>0.28000000000000003</v>
      </c>
      <c r="Y107" s="100">
        <f>IF(Overrides!Y107&lt;&gt;"",Overrides!Y107,F_Inputs_Formatted!Y107)</f>
        <v>0.45</v>
      </c>
      <c r="Z107" s="100">
        <f>IF(Overrides!Z107&lt;&gt;"",Overrides!Z107,F_Inputs_Formatted!Z107)</f>
        <v>0.54</v>
      </c>
      <c r="AA107" s="100">
        <f>IF(Overrides!AA107&lt;&gt;"",Overrides!AA107,F_Inputs_Formatted!AA107)</f>
        <v>0.7</v>
      </c>
      <c r="AB107" s="100">
        <f>IF(Overrides!AB107&lt;&gt;"",Overrides!AB107,F_Inputs_Formatted!AB107)</f>
        <v>0.96860000000000002</v>
      </c>
      <c r="AC107" s="100">
        <f>IF(Overrides!AC107&lt;&gt;"",Overrides!AC107,F_Inputs_Formatted!AC107)</f>
        <v>0.96860000000000002</v>
      </c>
      <c r="AD107" s="100">
        <f>IF(Overrides!AD107&lt;&gt;"",Overrides!AD107,F_Inputs_Formatted!AD107)</f>
        <v>1</v>
      </c>
      <c r="AE107" s="100">
        <f>IF(Overrides!AE107&lt;&gt;"",Overrides!AE107,F_Inputs_Formatted!AE107)</f>
        <v>1</v>
      </c>
      <c r="AF107" s="100">
        <f>IF(Overrides!AF107&lt;&gt;"",Overrides!AF107,F_Inputs_Formatted!AF107)</f>
        <v>1</v>
      </c>
      <c r="AG107" s="100">
        <f>IF(Overrides!AG107&lt;&gt;"",Overrides!AG107,F_Inputs_Formatted!AG107)</f>
        <v>1</v>
      </c>
      <c r="AH107" s="100">
        <f>IF(Overrides!AH107&lt;&gt;"",Overrides!AH107,F_Inputs_Formatted!AH107)</f>
        <v>1</v>
      </c>
    </row>
    <row r="108" spans="1:34" ht="20.25" customHeight="1" x14ac:dyDescent="0.45">
      <c r="A108" s="9"/>
      <c r="B108" s="11" t="s">
        <v>94</v>
      </c>
      <c r="C108" s="11" t="str">
        <f>_xlfn.XLOOKUP($B108,FD_Lists!$B$4:$B$25,FD_Lists!C$4:C$25)</f>
        <v>Dŵr Cymru</v>
      </c>
      <c r="D108" s="11" t="str">
        <f>_xlfn.XLOOKUP($B108,FD_Lists!$B$4:$B$25,FD_Lists!D$4:D$25)</f>
        <v>Wales</v>
      </c>
      <c r="E108" s="11" t="str">
        <f>_xlfn.XLOOKUP($B108,FD_Lists!$B$4:$B$25,FD_Lists!E$4:E$25)</f>
        <v>Company</v>
      </c>
      <c r="F108" s="11" t="str">
        <f>_xlfn.XLOOKUP($B108,FD_Lists!$B$4:$B$25,FD_Lists!F$4:F$25)</f>
        <v>WaSC</v>
      </c>
      <c r="G108" s="14" t="s">
        <v>109</v>
      </c>
      <c r="H108" s="13" t="s">
        <v>89</v>
      </c>
      <c r="I108" s="13" t="str">
        <f t="shared" si="0"/>
        <v>WSHOUT5_10_D_PR24</v>
      </c>
      <c r="J108" s="13" t="str">
        <f>VLOOKUP(H108, FD_Lists!$D$78:$I$110, 2, FALSE)</f>
        <v>Totex</v>
      </c>
      <c r="K108" s="13" t="str">
        <f>VLOOKUP(H108, FD_Lists!$D$78:$I$110, 3, FALSE)</f>
        <v>Company view (DD)</v>
      </c>
      <c r="L108" s="13" t="s">
        <v>119</v>
      </c>
      <c r="M108" s="14" t="str">
        <f>VLOOKUP($H108, FD_Lists!$D$78:$I$110, 4, FALSE)</f>
        <v>Uptime</v>
      </c>
      <c r="N108" s="14" t="str">
        <f>VLOOKUP($H108, FD_Lists!$D$78:$I$110, 5, FALSE)</f>
        <v>%</v>
      </c>
      <c r="O108" s="14">
        <f>VLOOKUP($H108, FD_Lists!$D$78:$I$110, 6, FALSE)</f>
        <v>4</v>
      </c>
      <c r="P108" s="100">
        <f>IF(Overrides!P108&lt;&gt;"",Overrides!P108,F_Inputs_Formatted!P108)</f>
        <v>1</v>
      </c>
      <c r="Q108" s="100">
        <f>IF(Overrides!Q108&lt;&gt;"",Overrides!Q108,F_Inputs_Formatted!Q108)</f>
        <v>1</v>
      </c>
      <c r="R108" s="100">
        <f>IF(Overrides!R108&lt;&gt;"",Overrides!R108,F_Inputs_Formatted!R108)</f>
        <v>1</v>
      </c>
      <c r="S108" s="100">
        <f>IF(Overrides!S108&lt;&gt;"",Overrides!S108,F_Inputs_Formatted!S108)</f>
        <v>1</v>
      </c>
      <c r="T108" s="100">
        <f>IF(Overrides!T108&lt;&gt;"",Overrides!T108,F_Inputs_Formatted!T108)</f>
        <v>1</v>
      </c>
      <c r="U108" s="100">
        <f>IF(Overrides!U108&lt;&gt;"",Overrides!U108,F_Inputs_Formatted!U108)</f>
        <v>1</v>
      </c>
      <c r="V108" s="100">
        <f>IF(Overrides!V108&lt;&gt;"",Overrides!V108,F_Inputs_Formatted!V108)</f>
        <v>0.93600000000000005</v>
      </c>
      <c r="W108" s="100">
        <f>IF(Overrides!W108&lt;&gt;"",Overrides!W108,F_Inputs_Formatted!W108)</f>
        <v>0.93600000000000005</v>
      </c>
      <c r="X108" s="100">
        <f>IF(Overrides!X108&lt;&gt;"",Overrides!X108,F_Inputs_Formatted!X108)</f>
        <v>0.93600000000000005</v>
      </c>
      <c r="Y108" s="100">
        <f>IF(Overrides!Y108&lt;&gt;"",Overrides!Y108,F_Inputs_Formatted!Y108)</f>
        <v>0.93600000000000005</v>
      </c>
      <c r="Z108" s="100">
        <f>IF(Overrides!Z108&lt;&gt;"",Overrides!Z108,F_Inputs_Formatted!Z108)</f>
        <v>0.93600000000000005</v>
      </c>
      <c r="AA108" s="100">
        <f>IF(Overrides!AA108&lt;&gt;"",Overrides!AA108,F_Inputs_Formatted!AA108)</f>
        <v>0.93600000000000005</v>
      </c>
      <c r="AB108" s="100">
        <f>IF(Overrides!AB108&lt;&gt;"",Overrides!AB108,F_Inputs_Formatted!AB108)</f>
        <v>0.94299999999999995</v>
      </c>
      <c r="AC108" s="100">
        <f>IF(Overrides!AC108&lt;&gt;"",Overrides!AC108,F_Inputs_Formatted!AC108)</f>
        <v>0.95</v>
      </c>
      <c r="AD108" s="100">
        <f>IF(Overrides!AD108&lt;&gt;"",Overrides!AD108,F_Inputs_Formatted!AD108)</f>
        <v>1</v>
      </c>
      <c r="AE108" s="100">
        <f>IF(Overrides!AE108&lt;&gt;"",Overrides!AE108,F_Inputs_Formatted!AE108)</f>
        <v>1</v>
      </c>
      <c r="AF108" s="100">
        <f>IF(Overrides!AF108&lt;&gt;"",Overrides!AF108,F_Inputs_Formatted!AF108)</f>
        <v>1</v>
      </c>
      <c r="AG108" s="100">
        <f>IF(Overrides!AG108&lt;&gt;"",Overrides!AG108,F_Inputs_Formatted!AG108)</f>
        <v>1</v>
      </c>
      <c r="AH108" s="100">
        <f>IF(Overrides!AH108&lt;&gt;"",Overrides!AH108,F_Inputs_Formatted!AH108)</f>
        <v>1</v>
      </c>
    </row>
    <row r="109" spans="1:34" ht="20.25" customHeight="1" x14ac:dyDescent="0.45">
      <c r="A109" s="9"/>
      <c r="B109" s="11" t="s">
        <v>95</v>
      </c>
      <c r="C109" s="11" t="str">
        <f>_xlfn.XLOOKUP($B109,FD_Lists!$B$4:$B$25,FD_Lists!C$4:C$25)</f>
        <v>Hafren Dyfrdwy</v>
      </c>
      <c r="D109" s="11" t="str">
        <f>_xlfn.XLOOKUP($B109,FD_Lists!$B$4:$B$25,FD_Lists!D$4:D$25)</f>
        <v>Wales</v>
      </c>
      <c r="E109" s="11" t="str">
        <f>_xlfn.XLOOKUP($B109,FD_Lists!$B$4:$B$25,FD_Lists!E$4:E$25)</f>
        <v>Company</v>
      </c>
      <c r="F109" s="11" t="str">
        <f>_xlfn.XLOOKUP($B109,FD_Lists!$B$4:$B$25,FD_Lists!F$4:F$25)</f>
        <v>WaSC</v>
      </c>
      <c r="G109" s="14" t="s">
        <v>109</v>
      </c>
      <c r="H109" s="13" t="s">
        <v>89</v>
      </c>
      <c r="I109" s="13" t="str">
        <f t="shared" si="0"/>
        <v>HDDOUT5_10_D_PR24</v>
      </c>
      <c r="J109" s="13" t="str">
        <f>VLOOKUP(H109, FD_Lists!$D$78:$I$110, 2, FALSE)</f>
        <v>Totex</v>
      </c>
      <c r="K109" s="13" t="str">
        <f>VLOOKUP(H109, FD_Lists!$D$78:$I$110, 3, FALSE)</f>
        <v>Company view (DD)</v>
      </c>
      <c r="L109" s="13" t="s">
        <v>119</v>
      </c>
      <c r="M109" s="14" t="str">
        <f>VLOOKUP($H109, FD_Lists!$D$78:$I$110, 4, FALSE)</f>
        <v>Uptime</v>
      </c>
      <c r="N109" s="14" t="str">
        <f>VLOOKUP($H109, FD_Lists!$D$78:$I$110, 5, FALSE)</f>
        <v>%</v>
      </c>
      <c r="O109" s="14">
        <f>VLOOKUP($H109, FD_Lists!$D$78:$I$110, 6, FALSE)</f>
        <v>4</v>
      </c>
      <c r="P109" s="100" t="str">
        <f>IF(Overrides!P109&lt;&gt;"",Overrides!P109,F_Inputs_Formatted!P109)</f>
        <v>-</v>
      </c>
      <c r="Q109" s="100" t="str">
        <f>IF(Overrides!Q109&lt;&gt;"",Overrides!Q109,F_Inputs_Formatted!Q109)</f>
        <v>-</v>
      </c>
      <c r="R109" s="100" t="str">
        <f>IF(Overrides!R109&lt;&gt;"",Overrides!R109,F_Inputs_Formatted!R109)</f>
        <v>-</v>
      </c>
      <c r="S109" s="100" t="str">
        <f>IF(Overrides!S109&lt;&gt;"",Overrides!S109,F_Inputs_Formatted!S109)</f>
        <v>-</v>
      </c>
      <c r="T109" s="100" t="str">
        <f>IF(Overrides!T109&lt;&gt;"",Overrides!T109,F_Inputs_Formatted!T109)</f>
        <v>-</v>
      </c>
      <c r="U109" s="100" t="str">
        <f>IF(Overrides!U109&lt;&gt;"",Overrides!U109,F_Inputs_Formatted!U109)</f>
        <v>-</v>
      </c>
      <c r="V109" s="100" t="str">
        <f>IF(Overrides!V109&lt;&gt;"",Overrides!V109,F_Inputs_Formatted!V109)</f>
        <v>-</v>
      </c>
      <c r="W109" s="100" t="str">
        <f>IF(Overrides!W109&lt;&gt;"",Overrides!W109,F_Inputs_Formatted!W109)</f>
        <v>-</v>
      </c>
      <c r="X109" s="100" t="str">
        <f>IF(Overrides!X109&lt;&gt;"",Overrides!X109,F_Inputs_Formatted!X109)</f>
        <v>-</v>
      </c>
      <c r="Y109" s="100">
        <f>IF(Overrides!Y109&lt;&gt;"",Overrides!Y109,F_Inputs_Formatted!Y109)</f>
        <v>0.85850000000000004</v>
      </c>
      <c r="Z109" s="100">
        <f>IF(Overrides!Z109&lt;&gt;"",Overrides!Z109,F_Inputs_Formatted!Z109)</f>
        <v>0.80220000000000002</v>
      </c>
      <c r="AA109" s="100">
        <f>IF(Overrides!AA109&lt;&gt;"",Overrides!AA109,F_Inputs_Formatted!AA109)</f>
        <v>0.85540000000000005</v>
      </c>
      <c r="AB109" s="100">
        <f>IF(Overrides!AB109&lt;&gt;"",Overrides!AB109,F_Inputs_Formatted!AB109)</f>
        <v>0.94750000000000001</v>
      </c>
      <c r="AC109" s="100">
        <f>IF(Overrides!AC109&lt;&gt;"",Overrides!AC109,F_Inputs_Formatted!AC109)</f>
        <v>1</v>
      </c>
      <c r="AD109" s="100">
        <f>IF(Overrides!AD109&lt;&gt;"",Overrides!AD109,F_Inputs_Formatted!AD109)</f>
        <v>1</v>
      </c>
      <c r="AE109" s="100">
        <f>IF(Overrides!AE109&lt;&gt;"",Overrides!AE109,F_Inputs_Formatted!AE109)</f>
        <v>1</v>
      </c>
      <c r="AF109" s="100">
        <f>IF(Overrides!AF109&lt;&gt;"",Overrides!AF109,F_Inputs_Formatted!AF109)</f>
        <v>1</v>
      </c>
      <c r="AG109" s="100">
        <f>IF(Overrides!AG109&lt;&gt;"",Overrides!AG109,F_Inputs_Formatted!AG109)</f>
        <v>1</v>
      </c>
      <c r="AH109" s="100">
        <f>IF(Overrides!AH109&lt;&gt;"",Overrides!AH109,F_Inputs_Formatted!AH109)</f>
        <v>1</v>
      </c>
    </row>
    <row r="110" spans="1:34" ht="20.25" customHeight="1" x14ac:dyDescent="0.45">
      <c r="A110" s="9"/>
      <c r="B110" s="11" t="s">
        <v>96</v>
      </c>
      <c r="C110" s="11" t="str">
        <f>_xlfn.XLOOKUP($B110,FD_Lists!$B$4:$B$25,FD_Lists!C$4:C$25)</f>
        <v>Northumbrian Water</v>
      </c>
      <c r="D110" s="11" t="str">
        <f>_xlfn.XLOOKUP($B110,FD_Lists!$B$4:$B$25,FD_Lists!D$4:D$25)</f>
        <v>England</v>
      </c>
      <c r="E110" s="11" t="str">
        <f>_xlfn.XLOOKUP($B110,FD_Lists!$B$4:$B$25,FD_Lists!E$4:E$25)</f>
        <v>Company</v>
      </c>
      <c r="F110" s="11" t="str">
        <f>_xlfn.XLOOKUP($B110,FD_Lists!$B$4:$B$25,FD_Lists!F$4:F$25)</f>
        <v>WaSC</v>
      </c>
      <c r="G110" s="14" t="s">
        <v>109</v>
      </c>
      <c r="H110" s="13" t="s">
        <v>89</v>
      </c>
      <c r="I110" s="13" t="str">
        <f t="shared" si="0"/>
        <v>NESOUT5_10_D_PR24</v>
      </c>
      <c r="J110" s="13" t="str">
        <f>VLOOKUP(H110, FD_Lists!$D$78:$I$110, 2, FALSE)</f>
        <v>Totex</v>
      </c>
      <c r="K110" s="13" t="str">
        <f>VLOOKUP(H110, FD_Lists!$D$78:$I$110, 3, FALSE)</f>
        <v>Company view (DD)</v>
      </c>
      <c r="L110" s="13" t="s">
        <v>119</v>
      </c>
      <c r="M110" s="14" t="str">
        <f>VLOOKUP($H110, FD_Lists!$D$78:$I$110, 4, FALSE)</f>
        <v>Uptime</v>
      </c>
      <c r="N110" s="14" t="str">
        <f>VLOOKUP($H110, FD_Lists!$D$78:$I$110, 5, FALSE)</f>
        <v>%</v>
      </c>
      <c r="O110" s="14">
        <f>VLOOKUP($H110, FD_Lists!$D$78:$I$110, 6, FALSE)</f>
        <v>4</v>
      </c>
      <c r="P110" s="100" t="str">
        <f>IF(Overrides!P110&lt;&gt;"",Overrides!P110,F_Inputs_Formatted!P110)</f>
        <v>-</v>
      </c>
      <c r="Q110" s="100" t="str">
        <f>IF(Overrides!Q110&lt;&gt;"",Overrides!Q110,F_Inputs_Formatted!Q110)</f>
        <v>-</v>
      </c>
      <c r="R110" s="100" t="str">
        <f>IF(Overrides!R110&lt;&gt;"",Overrides!R110,F_Inputs_Formatted!R110)</f>
        <v>-</v>
      </c>
      <c r="S110" s="100" t="str">
        <f>IF(Overrides!S110&lt;&gt;"",Overrides!S110,F_Inputs_Formatted!S110)</f>
        <v>-</v>
      </c>
      <c r="T110" s="100" t="str">
        <f>IF(Overrides!T110&lt;&gt;"",Overrides!T110,F_Inputs_Formatted!T110)</f>
        <v>-</v>
      </c>
      <c r="U110" s="100" t="str">
        <f>IF(Overrides!U110&lt;&gt;"",Overrides!U110,F_Inputs_Formatted!U110)</f>
        <v>-</v>
      </c>
      <c r="V110" s="100">
        <f>IF(Overrides!V110&lt;&gt;"",Overrides!V110,F_Inputs_Formatted!V110)</f>
        <v>0.93320000000000003</v>
      </c>
      <c r="W110" s="100">
        <f>IF(Overrides!W110&lt;&gt;"",Overrides!W110,F_Inputs_Formatted!W110)</f>
        <v>0.96230000000000004</v>
      </c>
      <c r="X110" s="100">
        <f>IF(Overrides!X110&lt;&gt;"",Overrides!X110,F_Inputs_Formatted!X110)</f>
        <v>0.97750000000000004</v>
      </c>
      <c r="Y110" s="100">
        <f>IF(Overrides!Y110&lt;&gt;"",Overrides!Y110,F_Inputs_Formatted!Y110)</f>
        <v>0.95330000000000004</v>
      </c>
      <c r="Z110" s="100">
        <f>IF(Overrides!Z110&lt;&gt;"",Overrides!Z110,F_Inputs_Formatted!Z110)</f>
        <v>0.8821</v>
      </c>
      <c r="AA110" s="100">
        <f>IF(Overrides!AA110&lt;&gt;"",Overrides!AA110,F_Inputs_Formatted!AA110)</f>
        <v>0.89849999999999997</v>
      </c>
      <c r="AB110" s="100">
        <f>IF(Overrides!AB110&lt;&gt;"",Overrides!AB110,F_Inputs_Formatted!AB110)</f>
        <v>0.93579999999999997</v>
      </c>
      <c r="AC110" s="100">
        <f>IF(Overrides!AC110&lt;&gt;"",Overrides!AC110,F_Inputs_Formatted!AC110)</f>
        <v>0.94</v>
      </c>
      <c r="AD110" s="100">
        <f>IF(Overrides!AD110&lt;&gt;"",Overrides!AD110,F_Inputs_Formatted!AD110)</f>
        <v>1</v>
      </c>
      <c r="AE110" s="100">
        <f>IF(Overrides!AE110&lt;&gt;"",Overrides!AE110,F_Inputs_Formatted!AE110)</f>
        <v>1</v>
      </c>
      <c r="AF110" s="100">
        <f>IF(Overrides!AF110&lt;&gt;"",Overrides!AF110,F_Inputs_Formatted!AF110)</f>
        <v>1</v>
      </c>
      <c r="AG110" s="100">
        <f>IF(Overrides!AG110&lt;&gt;"",Overrides!AG110,F_Inputs_Formatted!AG110)</f>
        <v>1</v>
      </c>
      <c r="AH110" s="100">
        <f>IF(Overrides!AH110&lt;&gt;"",Overrides!AH110,F_Inputs_Formatted!AH110)</f>
        <v>1</v>
      </c>
    </row>
    <row r="111" spans="1:34" ht="20.25" customHeight="1" x14ac:dyDescent="0.45">
      <c r="A111" s="9"/>
      <c r="B111" s="11" t="s">
        <v>97</v>
      </c>
      <c r="C111" s="11" t="str">
        <f>_xlfn.XLOOKUP($B111,FD_Lists!$B$4:$B$25,FD_Lists!C$4:C$25)</f>
        <v>Severn Trent Water</v>
      </c>
      <c r="D111" s="11" t="str">
        <f>_xlfn.XLOOKUP($B111,FD_Lists!$B$4:$B$25,FD_Lists!D$4:D$25)</f>
        <v>England</v>
      </c>
      <c r="E111" s="11" t="str">
        <f>_xlfn.XLOOKUP($B111,FD_Lists!$B$4:$B$25,FD_Lists!E$4:E$25)</f>
        <v>Company</v>
      </c>
      <c r="F111" s="11" t="str">
        <f>_xlfn.XLOOKUP($B111,FD_Lists!$B$4:$B$25,FD_Lists!F$4:F$25)</f>
        <v>WaSC</v>
      </c>
      <c r="G111" s="14" t="s">
        <v>109</v>
      </c>
      <c r="H111" s="13" t="s">
        <v>89</v>
      </c>
      <c r="I111" s="13" t="str">
        <f t="shared" si="0"/>
        <v>SVEOUT5_10_D_PR24</v>
      </c>
      <c r="J111" s="13" t="str">
        <f>VLOOKUP(H111, FD_Lists!$D$78:$I$110, 2, FALSE)</f>
        <v>Totex</v>
      </c>
      <c r="K111" s="13" t="str">
        <f>VLOOKUP(H111, FD_Lists!$D$78:$I$110, 3, FALSE)</f>
        <v>Company view (DD)</v>
      </c>
      <c r="L111" s="13" t="s">
        <v>119</v>
      </c>
      <c r="M111" s="14" t="str">
        <f>VLOOKUP($H111, FD_Lists!$D$78:$I$110, 4, FALSE)</f>
        <v>Uptime</v>
      </c>
      <c r="N111" s="14" t="str">
        <f>VLOOKUP($H111, FD_Lists!$D$78:$I$110, 5, FALSE)</f>
        <v>%</v>
      </c>
      <c r="O111" s="14">
        <f>VLOOKUP($H111, FD_Lists!$D$78:$I$110, 6, FALSE)</f>
        <v>4</v>
      </c>
      <c r="P111" s="100" t="str">
        <f>IF(Overrides!P111&lt;&gt;"",Overrides!P111,F_Inputs_Formatted!P111)</f>
        <v>-</v>
      </c>
      <c r="Q111" s="100" t="str">
        <f>IF(Overrides!Q111&lt;&gt;"",Overrides!Q111,F_Inputs_Formatted!Q111)</f>
        <v>-</v>
      </c>
      <c r="R111" s="100" t="str">
        <f>IF(Overrides!R111&lt;&gt;"",Overrides!R111,F_Inputs_Formatted!R111)</f>
        <v>-</v>
      </c>
      <c r="S111" s="100" t="str">
        <f>IF(Overrides!S111&lt;&gt;"",Overrides!S111,F_Inputs_Formatted!S111)</f>
        <v>-</v>
      </c>
      <c r="T111" s="100" t="str">
        <f>IF(Overrides!T111&lt;&gt;"",Overrides!T111,F_Inputs_Formatted!T111)</f>
        <v>-</v>
      </c>
      <c r="U111" s="100">
        <f>IF(Overrides!U111&lt;&gt;"",Overrides!U111,F_Inputs_Formatted!U111)</f>
        <v>1.1900000000000001E-2</v>
      </c>
      <c r="V111" s="100">
        <f>IF(Overrides!V111&lt;&gt;"",Overrides!V111,F_Inputs_Formatted!V111)</f>
        <v>1.01E-2</v>
      </c>
      <c r="W111" s="100">
        <f>IF(Overrides!W111&lt;&gt;"",Overrides!W111,F_Inputs_Formatted!W111)</f>
        <v>0.20250000000000001</v>
      </c>
      <c r="X111" s="100">
        <f>IF(Overrides!X111&lt;&gt;"",Overrides!X111,F_Inputs_Formatted!X111)</f>
        <v>0.39419999999999999</v>
      </c>
      <c r="Y111" s="100">
        <f>IF(Overrides!Y111&lt;&gt;"",Overrides!Y111,F_Inputs_Formatted!Y111)</f>
        <v>0.72450000000000003</v>
      </c>
      <c r="Z111" s="100">
        <f>IF(Overrides!Z111&lt;&gt;"",Overrides!Z111,F_Inputs_Formatted!Z111)</f>
        <v>0.82020000000000004</v>
      </c>
      <c r="AA111" s="100">
        <f>IF(Overrides!AA111&lt;&gt;"",Overrides!AA111,F_Inputs_Formatted!AA111)</f>
        <v>0.84789999999999999</v>
      </c>
      <c r="AB111" s="100">
        <f>IF(Overrides!AB111&lt;&gt;"",Overrides!AB111,F_Inputs_Formatted!AB111)</f>
        <v>0.9</v>
      </c>
      <c r="AC111" s="100">
        <f>IF(Overrides!AC111&lt;&gt;"",Overrides!AC111,F_Inputs_Formatted!AC111)</f>
        <v>0.95</v>
      </c>
      <c r="AD111" s="100">
        <f>IF(Overrides!AD111&lt;&gt;"",Overrides!AD111,F_Inputs_Formatted!AD111)</f>
        <v>1</v>
      </c>
      <c r="AE111" s="100">
        <f>IF(Overrides!AE111&lt;&gt;"",Overrides!AE111,F_Inputs_Formatted!AE111)</f>
        <v>1</v>
      </c>
      <c r="AF111" s="100">
        <f>IF(Overrides!AF111&lt;&gt;"",Overrides!AF111,F_Inputs_Formatted!AF111)</f>
        <v>1</v>
      </c>
      <c r="AG111" s="100">
        <f>IF(Overrides!AG111&lt;&gt;"",Overrides!AG111,F_Inputs_Formatted!AG111)</f>
        <v>1</v>
      </c>
      <c r="AH111" s="100">
        <f>IF(Overrides!AH111&lt;&gt;"",Overrides!AH111,F_Inputs_Formatted!AH111)</f>
        <v>1</v>
      </c>
    </row>
    <row r="112" spans="1:34" ht="20.25" customHeight="1" x14ac:dyDescent="0.45">
      <c r="A112" s="9"/>
      <c r="B112" s="11" t="s">
        <v>99</v>
      </c>
      <c r="C112" s="11" t="str">
        <f>_xlfn.XLOOKUP($B112,FD_Lists!$B$4:$B$25,FD_Lists!C$4:C$25)</f>
        <v>Southern Water</v>
      </c>
      <c r="D112" s="11" t="str">
        <f>_xlfn.XLOOKUP($B112,FD_Lists!$B$4:$B$25,FD_Lists!D$4:D$25)</f>
        <v>England</v>
      </c>
      <c r="E112" s="11" t="str">
        <f>_xlfn.XLOOKUP($B112,FD_Lists!$B$4:$B$25,FD_Lists!E$4:E$25)</f>
        <v>Company</v>
      </c>
      <c r="F112" s="11" t="str">
        <f>_xlfn.XLOOKUP($B112,FD_Lists!$B$4:$B$25,FD_Lists!F$4:F$25)</f>
        <v>WaSC</v>
      </c>
      <c r="G112" s="14" t="s">
        <v>109</v>
      </c>
      <c r="H112" s="13" t="s">
        <v>89</v>
      </c>
      <c r="I112" s="13" t="str">
        <f t="shared" si="0"/>
        <v>SRNOUT5_10_D_PR24</v>
      </c>
      <c r="J112" s="13" t="str">
        <f>VLOOKUP(H112, FD_Lists!$D$78:$I$110, 2, FALSE)</f>
        <v>Totex</v>
      </c>
      <c r="K112" s="13" t="str">
        <f>VLOOKUP(H112, FD_Lists!$D$78:$I$110, 3, FALSE)</f>
        <v>Company view (DD)</v>
      </c>
      <c r="L112" s="13" t="s">
        <v>119</v>
      </c>
      <c r="M112" s="14" t="str">
        <f>VLOOKUP($H112, FD_Lists!$D$78:$I$110, 4, FALSE)</f>
        <v>Uptime</v>
      </c>
      <c r="N112" s="14" t="str">
        <f>VLOOKUP($H112, FD_Lists!$D$78:$I$110, 5, FALSE)</f>
        <v>%</v>
      </c>
      <c r="O112" s="14">
        <f>VLOOKUP($H112, FD_Lists!$D$78:$I$110, 6, FALSE)</f>
        <v>4</v>
      </c>
      <c r="P112" s="100" t="str">
        <f>IF(Overrides!P112&lt;&gt;"",Overrides!P112,F_Inputs_Formatted!P112)</f>
        <v>-</v>
      </c>
      <c r="Q112" s="100" t="str">
        <f>IF(Overrides!Q112&lt;&gt;"",Overrides!Q112,F_Inputs_Formatted!Q112)</f>
        <v>-</v>
      </c>
      <c r="R112" s="100" t="str">
        <f>IF(Overrides!R112&lt;&gt;"",Overrides!R112,F_Inputs_Formatted!R112)</f>
        <v>-</v>
      </c>
      <c r="S112" s="100" t="str">
        <f>IF(Overrides!S112&lt;&gt;"",Overrides!S112,F_Inputs_Formatted!S112)</f>
        <v>-</v>
      </c>
      <c r="T112" s="100" t="str">
        <f>IF(Overrides!T112&lt;&gt;"",Overrides!T112,F_Inputs_Formatted!T112)</f>
        <v>-</v>
      </c>
      <c r="U112" s="100" t="str">
        <f>IF(Overrides!U112&lt;&gt;"",Overrides!U112,F_Inputs_Formatted!U112)</f>
        <v>-</v>
      </c>
      <c r="V112" s="100">
        <f>IF(Overrides!V112&lt;&gt;"",Overrides!V112,F_Inputs_Formatted!V112)</f>
        <v>0.99160000000000004</v>
      </c>
      <c r="W112" s="100">
        <f>IF(Overrides!W112&lt;&gt;"",Overrides!W112,F_Inputs_Formatted!W112)</f>
        <v>0.97909999999999997</v>
      </c>
      <c r="X112" s="100">
        <f>IF(Overrides!X112&lt;&gt;"",Overrides!X112,F_Inputs_Formatted!X112)</f>
        <v>0.9587</v>
      </c>
      <c r="Y112" s="100">
        <f>IF(Overrides!Y112&lt;&gt;"",Overrides!Y112,F_Inputs_Formatted!Y112)</f>
        <v>0.96189999999999998</v>
      </c>
      <c r="Z112" s="100">
        <f>IF(Overrides!Z112&lt;&gt;"",Overrides!Z112,F_Inputs_Formatted!Z112)</f>
        <v>0.91779999999999995</v>
      </c>
      <c r="AA112" s="100">
        <f>IF(Overrides!AA112&lt;&gt;"",Overrides!AA112,F_Inputs_Formatted!AA112)</f>
        <v>0.92049999999999998</v>
      </c>
      <c r="AB112" s="100">
        <f>IF(Overrides!AB112&lt;&gt;"",Overrides!AB112,F_Inputs_Formatted!AB112)</f>
        <v>0.92649999999999999</v>
      </c>
      <c r="AC112" s="100">
        <f>IF(Overrides!AC112&lt;&gt;"",Overrides!AC112,F_Inputs_Formatted!AC112)</f>
        <v>0.97</v>
      </c>
      <c r="AD112" s="100">
        <f>IF(Overrides!AD112&lt;&gt;"",Overrides!AD112,F_Inputs_Formatted!AD112)</f>
        <v>0.97</v>
      </c>
      <c r="AE112" s="100">
        <f>IF(Overrides!AE112&lt;&gt;"",Overrides!AE112,F_Inputs_Formatted!AE112)</f>
        <v>0.97</v>
      </c>
      <c r="AF112" s="100">
        <f>IF(Overrides!AF112&lt;&gt;"",Overrides!AF112,F_Inputs_Formatted!AF112)</f>
        <v>0.97</v>
      </c>
      <c r="AG112" s="100">
        <f>IF(Overrides!AG112&lt;&gt;"",Overrides!AG112,F_Inputs_Formatted!AG112)</f>
        <v>0.97</v>
      </c>
      <c r="AH112" s="100">
        <f>IF(Overrides!AH112&lt;&gt;"",Overrides!AH112,F_Inputs_Formatted!AH112)</f>
        <v>0.97</v>
      </c>
    </row>
    <row r="113" spans="1:34" ht="20.25" customHeight="1" x14ac:dyDescent="0.45">
      <c r="A113" s="9"/>
      <c r="B113" s="11" t="s">
        <v>100</v>
      </c>
      <c r="C113" s="11" t="str">
        <f>_xlfn.XLOOKUP($B113,FD_Lists!$B$4:$B$25,FD_Lists!C$4:C$25)</f>
        <v>Thames Water</v>
      </c>
      <c r="D113" s="11" t="str">
        <f>_xlfn.XLOOKUP($B113,FD_Lists!$B$4:$B$25,FD_Lists!D$4:D$25)</f>
        <v>England</v>
      </c>
      <c r="E113" s="11" t="str">
        <f>_xlfn.XLOOKUP($B113,FD_Lists!$B$4:$B$25,FD_Lists!E$4:E$25)</f>
        <v>Company</v>
      </c>
      <c r="F113" s="11" t="str">
        <f>_xlfn.XLOOKUP($B113,FD_Lists!$B$4:$B$25,FD_Lists!F$4:F$25)</f>
        <v>WaSC</v>
      </c>
      <c r="G113" s="14" t="s">
        <v>109</v>
      </c>
      <c r="H113" s="13" t="s">
        <v>89</v>
      </c>
      <c r="I113" s="13" t="str">
        <f t="shared" si="0"/>
        <v>TMSOUT5_10_D_PR24</v>
      </c>
      <c r="J113" s="13" t="str">
        <f>VLOOKUP(H113, FD_Lists!$D$78:$I$110, 2, FALSE)</f>
        <v>Totex</v>
      </c>
      <c r="K113" s="13" t="str">
        <f>VLOOKUP(H113, FD_Lists!$D$78:$I$110, 3, FALSE)</f>
        <v>Company view (DD)</v>
      </c>
      <c r="L113" s="13" t="s">
        <v>119</v>
      </c>
      <c r="M113" s="14" t="str">
        <f>VLOOKUP($H113, FD_Lists!$D$78:$I$110, 4, FALSE)</f>
        <v>Uptime</v>
      </c>
      <c r="N113" s="14" t="str">
        <f>VLOOKUP($H113, FD_Lists!$D$78:$I$110, 5, FALSE)</f>
        <v>%</v>
      </c>
      <c r="O113" s="14">
        <f>VLOOKUP($H113, FD_Lists!$D$78:$I$110, 6, FALSE)</f>
        <v>4</v>
      </c>
      <c r="P113" s="100">
        <f>IF(Overrides!P113&lt;&gt;"",Overrides!P113,F_Inputs_Formatted!P113)</f>
        <v>0</v>
      </c>
      <c r="Q113" s="100">
        <f>IF(Overrides!Q113&lt;&gt;"",Overrides!Q113,F_Inputs_Formatted!Q113)</f>
        <v>0</v>
      </c>
      <c r="R113" s="100">
        <f>IF(Overrides!R113&lt;&gt;"",Overrides!R113,F_Inputs_Formatted!R113)</f>
        <v>0</v>
      </c>
      <c r="S113" s="100">
        <f>IF(Overrides!S113&lt;&gt;"",Overrides!S113,F_Inputs_Formatted!S113)</f>
        <v>0</v>
      </c>
      <c r="T113" s="100">
        <f>IF(Overrides!T113&lt;&gt;"",Overrides!T113,F_Inputs_Formatted!T113)</f>
        <v>0</v>
      </c>
      <c r="U113" s="100">
        <f>IF(Overrides!U113&lt;&gt;"",Overrides!U113,F_Inputs_Formatted!U113)</f>
        <v>0</v>
      </c>
      <c r="V113" s="100">
        <f>IF(Overrides!V113&lt;&gt;"",Overrides!V113,F_Inputs_Formatted!V113)</f>
        <v>0</v>
      </c>
      <c r="W113" s="100">
        <f>IF(Overrides!W113&lt;&gt;"",Overrides!W113,F_Inputs_Formatted!W113)</f>
        <v>0</v>
      </c>
      <c r="X113" s="100">
        <f>IF(Overrides!X113&lt;&gt;"",Overrides!X113,F_Inputs_Formatted!X113)</f>
        <v>0</v>
      </c>
      <c r="Y113" s="100">
        <f>IF(Overrides!Y113&lt;&gt;"",Overrides!Y113,F_Inputs_Formatted!Y113)</f>
        <v>0.71809999999999996</v>
      </c>
      <c r="Z113" s="100">
        <f>IF(Overrides!Z113&lt;&gt;"",Overrides!Z113,F_Inputs_Formatted!Z113)</f>
        <v>0.70269999999999999</v>
      </c>
      <c r="AA113" s="100">
        <f>IF(Overrides!AA113&lt;&gt;"",Overrides!AA113,F_Inputs_Formatted!AA113)</f>
        <v>0.71009999999999995</v>
      </c>
      <c r="AB113" s="100">
        <f>IF(Overrides!AB113&lt;&gt;"",Overrides!AB113,F_Inputs_Formatted!AB113)</f>
        <v>0.90300000000000002</v>
      </c>
      <c r="AC113" s="100">
        <f>IF(Overrides!AC113&lt;&gt;"",Overrides!AC113,F_Inputs_Formatted!AC113)</f>
        <v>0.98</v>
      </c>
      <c r="AD113" s="100">
        <f>IF(Overrides!AD113&lt;&gt;"",Overrides!AD113,F_Inputs_Formatted!AD113)</f>
        <v>0.98</v>
      </c>
      <c r="AE113" s="100">
        <f>IF(Overrides!AE113&lt;&gt;"",Overrides!AE113,F_Inputs_Formatted!AE113)</f>
        <v>0.98</v>
      </c>
      <c r="AF113" s="100">
        <f>IF(Overrides!AF113&lt;&gt;"",Overrides!AF113,F_Inputs_Formatted!AF113)</f>
        <v>0.98</v>
      </c>
      <c r="AG113" s="100">
        <f>IF(Overrides!AG113&lt;&gt;"",Overrides!AG113,F_Inputs_Formatted!AG113)</f>
        <v>0.98</v>
      </c>
      <c r="AH113" s="100">
        <f>IF(Overrides!AH113&lt;&gt;"",Overrides!AH113,F_Inputs_Formatted!AH113)</f>
        <v>0.98</v>
      </c>
    </row>
    <row r="114" spans="1:34" x14ac:dyDescent="0.45">
      <c r="A114" s="16" t="s">
        <v>120</v>
      </c>
      <c r="B114" s="11" t="s">
        <v>101</v>
      </c>
      <c r="C114" s="11" t="str">
        <f>_xlfn.XLOOKUP($B114,FD_Lists!$B$4:$B$25,FD_Lists!C$4:C$25)</f>
        <v xml:space="preserve">United Utilities </v>
      </c>
      <c r="D114" s="11" t="str">
        <f>_xlfn.XLOOKUP($B114,FD_Lists!$B$4:$B$25,FD_Lists!D$4:D$25)</f>
        <v>England</v>
      </c>
      <c r="E114" s="11" t="str">
        <f>_xlfn.XLOOKUP($B114,FD_Lists!$B$4:$B$25,FD_Lists!E$4:E$25)</f>
        <v>Company</v>
      </c>
      <c r="F114" s="11" t="str">
        <f>_xlfn.XLOOKUP($B114,FD_Lists!$B$4:$B$25,FD_Lists!F$4:F$25)</f>
        <v>WaSC</v>
      </c>
      <c r="G114" s="14" t="s">
        <v>109</v>
      </c>
      <c r="H114" s="13" t="s">
        <v>89</v>
      </c>
      <c r="I114" s="13" t="str">
        <f t="shared" si="0"/>
        <v>NWTOUT5_10_D_PR24</v>
      </c>
      <c r="J114" s="13" t="str">
        <f>VLOOKUP(H114, FD_Lists!$D$78:$I$110, 2, FALSE)</f>
        <v>Totex</v>
      </c>
      <c r="K114" s="13" t="str">
        <f>VLOOKUP(H114, FD_Lists!$D$78:$I$110, 3, FALSE)</f>
        <v>Company view (DD)</v>
      </c>
      <c r="L114" s="13" t="s">
        <v>119</v>
      </c>
      <c r="M114" s="14" t="str">
        <f>VLOOKUP($H114, FD_Lists!$D$78:$I$110, 4, FALSE)</f>
        <v>Uptime</v>
      </c>
      <c r="N114" s="14" t="str">
        <f>VLOOKUP($H114, FD_Lists!$D$78:$I$110, 5, FALSE)</f>
        <v>%</v>
      </c>
      <c r="O114" s="14">
        <f>VLOOKUP($H114, FD_Lists!$D$78:$I$110, 6, FALSE)</f>
        <v>4</v>
      </c>
      <c r="P114" s="100">
        <f>IF(Overrides!P114&lt;&gt;"",Overrides!P114,F_Inputs_Formatted!P114)</f>
        <v>1</v>
      </c>
      <c r="Q114" s="100">
        <f>IF(Overrides!Q114&lt;&gt;"",Overrides!Q114,F_Inputs_Formatted!Q114)</f>
        <v>1</v>
      </c>
      <c r="R114" s="100">
        <f>IF(Overrides!R114&lt;&gt;"",Overrides!R114,F_Inputs_Formatted!R114)</f>
        <v>1</v>
      </c>
      <c r="S114" s="100">
        <f>IF(Overrides!S114&lt;&gt;"",Overrides!S114,F_Inputs_Formatted!S114)</f>
        <v>1</v>
      </c>
      <c r="T114" s="100">
        <f>IF(Overrides!T114&lt;&gt;"",Overrides!T114,F_Inputs_Formatted!T114)</f>
        <v>1</v>
      </c>
      <c r="U114" s="100">
        <f>IF(Overrides!U114&lt;&gt;"",Overrides!U114,F_Inputs_Formatted!U114)</f>
        <v>1</v>
      </c>
      <c r="V114" s="100">
        <f>IF(Overrides!V114&lt;&gt;"",Overrides!V114,F_Inputs_Formatted!V114)</f>
        <v>1</v>
      </c>
      <c r="W114" s="100">
        <f>IF(Overrides!W114&lt;&gt;"",Overrides!W114,F_Inputs_Formatted!W114)</f>
        <v>1</v>
      </c>
      <c r="X114" s="100">
        <f>IF(Overrides!X114&lt;&gt;"",Overrides!X114,F_Inputs_Formatted!X114)</f>
        <v>1</v>
      </c>
      <c r="Y114" s="100">
        <f>IF(Overrides!Y114&lt;&gt;"",Overrides!Y114,F_Inputs_Formatted!Y114)</f>
        <v>0.95289999999999997</v>
      </c>
      <c r="Z114" s="100">
        <f>IF(Overrides!Z114&lt;&gt;"",Overrides!Z114,F_Inputs_Formatted!Z114)</f>
        <v>0.84230000000000005</v>
      </c>
      <c r="AA114" s="100">
        <f>IF(Overrides!AA114&lt;&gt;"",Overrides!AA114,F_Inputs_Formatted!AA114)</f>
        <v>0.80989999999999995</v>
      </c>
      <c r="AB114" s="100">
        <f>IF(Overrides!AB114&lt;&gt;"",Overrides!AB114,F_Inputs_Formatted!AB114)</f>
        <v>0.92449999999999999</v>
      </c>
      <c r="AC114" s="100">
        <f>IF(Overrides!AC114&lt;&gt;"",Overrides!AC114,F_Inputs_Formatted!AC114)</f>
        <v>0.97560000000000002</v>
      </c>
      <c r="AD114" s="100">
        <f>IF(Overrides!AD114&lt;&gt;"",Overrides!AD114,F_Inputs_Formatted!AD114)</f>
        <v>1</v>
      </c>
      <c r="AE114" s="100">
        <f>IF(Overrides!AE114&lt;&gt;"",Overrides!AE114,F_Inputs_Formatted!AE114)</f>
        <v>1</v>
      </c>
      <c r="AF114" s="100">
        <f>IF(Overrides!AF114&lt;&gt;"",Overrides!AF114,F_Inputs_Formatted!AF114)</f>
        <v>1</v>
      </c>
      <c r="AG114" s="100">
        <f>IF(Overrides!AG114&lt;&gt;"",Overrides!AG114,F_Inputs_Formatted!AG114)</f>
        <v>1</v>
      </c>
      <c r="AH114" s="100">
        <f>IF(Overrides!AH114&lt;&gt;"",Overrides!AH114,F_Inputs_Formatted!AH114)</f>
        <v>1</v>
      </c>
    </row>
    <row r="115" spans="1:34" ht="20.25" customHeight="1" x14ac:dyDescent="0.45">
      <c r="A115" s="9"/>
      <c r="B115" s="11" t="s">
        <v>102</v>
      </c>
      <c r="C115" s="11" t="str">
        <f>_xlfn.XLOOKUP($B115,FD_Lists!$B$4:$B$25,FD_Lists!C$4:C$25)</f>
        <v>Wessex Water</v>
      </c>
      <c r="D115" s="11" t="str">
        <f>_xlfn.XLOOKUP($B115,FD_Lists!$B$4:$B$25,FD_Lists!D$4:D$25)</f>
        <v>England</v>
      </c>
      <c r="E115" s="11" t="str">
        <f>_xlfn.XLOOKUP($B115,FD_Lists!$B$4:$B$25,FD_Lists!E$4:E$25)</f>
        <v>Company</v>
      </c>
      <c r="F115" s="11" t="str">
        <f>_xlfn.XLOOKUP($B115,FD_Lists!$B$4:$B$25,FD_Lists!F$4:F$25)</f>
        <v>WaSC</v>
      </c>
      <c r="G115" s="14" t="s">
        <v>109</v>
      </c>
      <c r="H115" s="13" t="s">
        <v>89</v>
      </c>
      <c r="I115" s="13" t="str">
        <f t="shared" si="0"/>
        <v>WSXOUT5_10_D_PR24</v>
      </c>
      <c r="J115" s="13" t="str">
        <f>VLOOKUP(H115, FD_Lists!$D$78:$I$110, 2, FALSE)</f>
        <v>Totex</v>
      </c>
      <c r="K115" s="13" t="str">
        <f>VLOOKUP(H115, FD_Lists!$D$78:$I$110, 3, FALSE)</f>
        <v>Company view (DD)</v>
      </c>
      <c r="L115" s="13" t="s">
        <v>119</v>
      </c>
      <c r="M115" s="14" t="str">
        <f>VLOOKUP($H115, FD_Lists!$D$78:$I$110, 4, FALSE)</f>
        <v>Uptime</v>
      </c>
      <c r="N115" s="14" t="str">
        <f>VLOOKUP($H115, FD_Lists!$D$78:$I$110, 5, FALSE)</f>
        <v>%</v>
      </c>
      <c r="O115" s="14">
        <f>VLOOKUP($H115, FD_Lists!$D$78:$I$110, 6, FALSE)</f>
        <v>4</v>
      </c>
      <c r="P115" s="100" t="str">
        <f>IF(Overrides!P115&lt;&gt;"",Overrides!P115,F_Inputs_Formatted!P115)</f>
        <v>-</v>
      </c>
      <c r="Q115" s="100" t="str">
        <f>IF(Overrides!Q115&lt;&gt;"",Overrides!Q115,F_Inputs_Formatted!Q115)</f>
        <v>-</v>
      </c>
      <c r="R115" s="100" t="str">
        <f>IF(Overrides!R115&lt;&gt;"",Overrides!R115,F_Inputs_Formatted!R115)</f>
        <v>-</v>
      </c>
      <c r="S115" s="100" t="str">
        <f>IF(Overrides!S115&lt;&gt;"",Overrides!S115,F_Inputs_Formatted!S115)</f>
        <v>-</v>
      </c>
      <c r="T115" s="100" t="str">
        <f>IF(Overrides!T115&lt;&gt;"",Overrides!T115,F_Inputs_Formatted!T115)</f>
        <v>-</v>
      </c>
      <c r="U115" s="100">
        <f>IF(Overrides!U115&lt;&gt;"",Overrides!U115,F_Inputs_Formatted!U115)</f>
        <v>1</v>
      </c>
      <c r="V115" s="100">
        <f>IF(Overrides!V115&lt;&gt;"",Overrides!V115,F_Inputs_Formatted!V115)</f>
        <v>1</v>
      </c>
      <c r="W115" s="100">
        <f>IF(Overrides!W115&lt;&gt;"",Overrides!W115,F_Inputs_Formatted!W115)</f>
        <v>1</v>
      </c>
      <c r="X115" s="100">
        <f>IF(Overrides!X115&lt;&gt;"",Overrides!X115,F_Inputs_Formatted!X115)</f>
        <v>1</v>
      </c>
      <c r="Y115" s="100">
        <f>IF(Overrides!Y115&lt;&gt;"",Overrides!Y115,F_Inputs_Formatted!Y115)</f>
        <v>1</v>
      </c>
      <c r="Z115" s="100">
        <f>IF(Overrides!Z115&lt;&gt;"",Overrides!Z115,F_Inputs_Formatted!Z115)</f>
        <v>1</v>
      </c>
      <c r="AA115" s="100">
        <f>IF(Overrides!AA115&lt;&gt;"",Overrides!AA115,F_Inputs_Formatted!AA115)</f>
        <v>1</v>
      </c>
      <c r="AB115" s="100">
        <f>IF(Overrides!AB115&lt;&gt;"",Overrides!AB115,F_Inputs_Formatted!AB115)</f>
        <v>1</v>
      </c>
      <c r="AC115" s="100">
        <f>IF(Overrides!AC115&lt;&gt;"",Overrides!AC115,F_Inputs_Formatted!AC115)</f>
        <v>1</v>
      </c>
      <c r="AD115" s="100">
        <f>IF(Overrides!AD115&lt;&gt;"",Overrides!AD115,F_Inputs_Formatted!AD115)</f>
        <v>1</v>
      </c>
      <c r="AE115" s="100">
        <f>IF(Overrides!AE115&lt;&gt;"",Overrides!AE115,F_Inputs_Formatted!AE115)</f>
        <v>1</v>
      </c>
      <c r="AF115" s="100">
        <f>IF(Overrides!AF115&lt;&gt;"",Overrides!AF115,F_Inputs_Formatted!AF115)</f>
        <v>1</v>
      </c>
      <c r="AG115" s="100">
        <f>IF(Overrides!AG115&lt;&gt;"",Overrides!AG115,F_Inputs_Formatted!AG115)</f>
        <v>1</v>
      </c>
      <c r="AH115" s="100">
        <f>IF(Overrides!AH115&lt;&gt;"",Overrides!AH115,F_Inputs_Formatted!AH115)</f>
        <v>1</v>
      </c>
    </row>
    <row r="116" spans="1:34" ht="20.25" customHeight="1" x14ac:dyDescent="0.45">
      <c r="A116" s="9"/>
      <c r="B116" s="11" t="s">
        <v>103</v>
      </c>
      <c r="C116" s="11" t="str">
        <f>_xlfn.XLOOKUP($B116,FD_Lists!$B$4:$B$25,FD_Lists!C$4:C$25)</f>
        <v>Yorkshire Water</v>
      </c>
      <c r="D116" s="11" t="str">
        <f>_xlfn.XLOOKUP($B116,FD_Lists!$B$4:$B$25,FD_Lists!D$4:D$25)</f>
        <v>England</v>
      </c>
      <c r="E116" s="11" t="str">
        <f>_xlfn.XLOOKUP($B116,FD_Lists!$B$4:$B$25,FD_Lists!E$4:E$25)</f>
        <v>Company</v>
      </c>
      <c r="F116" s="11" t="str">
        <f>_xlfn.XLOOKUP($B116,FD_Lists!$B$4:$B$25,FD_Lists!F$4:F$25)</f>
        <v>WaSC</v>
      </c>
      <c r="G116" s="14" t="s">
        <v>109</v>
      </c>
      <c r="H116" s="13" t="s">
        <v>89</v>
      </c>
      <c r="I116" s="13" t="str">
        <f t="shared" si="0"/>
        <v>YKYOUT5_10_D_PR24</v>
      </c>
      <c r="J116" s="13" t="str">
        <f>VLOOKUP(H116, FD_Lists!$D$78:$I$110, 2, FALSE)</f>
        <v>Totex</v>
      </c>
      <c r="K116" s="13" t="str">
        <f>VLOOKUP(H116, FD_Lists!$D$78:$I$110, 3, FALSE)</f>
        <v>Company view (DD)</v>
      </c>
      <c r="L116" s="13" t="s">
        <v>119</v>
      </c>
      <c r="M116" s="14" t="str">
        <f>VLOOKUP($H116, FD_Lists!$D$78:$I$110, 4, FALSE)</f>
        <v>Uptime</v>
      </c>
      <c r="N116" s="14" t="str">
        <f>VLOOKUP($H116, FD_Lists!$D$78:$I$110, 5, FALSE)</f>
        <v>%</v>
      </c>
      <c r="O116" s="14">
        <f>VLOOKUP($H116, FD_Lists!$D$78:$I$110, 6, FALSE)</f>
        <v>4</v>
      </c>
      <c r="P116" s="100" t="str">
        <f>IF(Overrides!P116&lt;&gt;"",Overrides!P116,F_Inputs_Formatted!P116)</f>
        <v>-</v>
      </c>
      <c r="Q116" s="100" t="str">
        <f>IF(Overrides!Q116&lt;&gt;"",Overrides!Q116,F_Inputs_Formatted!Q116)</f>
        <v>-</v>
      </c>
      <c r="R116" s="100" t="str">
        <f>IF(Overrides!R116&lt;&gt;"",Overrides!R116,F_Inputs_Formatted!R116)</f>
        <v>-</v>
      </c>
      <c r="S116" s="100" t="str">
        <f>IF(Overrides!S116&lt;&gt;"",Overrides!S116,F_Inputs_Formatted!S116)</f>
        <v>-</v>
      </c>
      <c r="T116" s="100" t="str">
        <f>IF(Overrides!T116&lt;&gt;"",Overrides!T116,F_Inputs_Formatted!T116)</f>
        <v>-</v>
      </c>
      <c r="U116" s="100" t="str">
        <f>IF(Overrides!U116&lt;&gt;"",Overrides!U116,F_Inputs_Formatted!U116)</f>
        <v>-</v>
      </c>
      <c r="V116" s="100" t="str">
        <f>IF(Overrides!V116&lt;&gt;"",Overrides!V116,F_Inputs_Formatted!V116)</f>
        <v>-</v>
      </c>
      <c r="W116" s="100" t="str">
        <f>IF(Overrides!W116&lt;&gt;"",Overrides!W116,F_Inputs_Formatted!W116)</f>
        <v>-</v>
      </c>
      <c r="X116" s="100" t="str">
        <f>IF(Overrides!X116&lt;&gt;"",Overrides!X116,F_Inputs_Formatted!X116)</f>
        <v>-</v>
      </c>
      <c r="Y116" s="100">
        <f>IF(Overrides!Y116&lt;&gt;"",Overrides!Y116,F_Inputs_Formatted!Y116)</f>
        <v>0.89549999999999996</v>
      </c>
      <c r="Z116" s="100">
        <f>IF(Overrides!Z116&lt;&gt;"",Overrides!Z116,F_Inputs_Formatted!Z116)</f>
        <v>0.87</v>
      </c>
      <c r="AA116" s="100">
        <f>IF(Overrides!AA116&lt;&gt;"",Overrides!AA116,F_Inputs_Formatted!AA116)</f>
        <v>0.86470000000000002</v>
      </c>
      <c r="AB116" s="100">
        <f>IF(Overrides!AB116&lt;&gt;"",Overrides!AB116,F_Inputs_Formatted!AB116)</f>
        <v>0.92589999999999995</v>
      </c>
      <c r="AC116" s="100">
        <f>IF(Overrides!AC116&lt;&gt;"",Overrides!AC116,F_Inputs_Formatted!AC116)</f>
        <v>0.95</v>
      </c>
      <c r="AD116" s="100">
        <f>IF(Overrides!AD116&lt;&gt;"",Overrides!AD116,F_Inputs_Formatted!AD116)</f>
        <v>0.97</v>
      </c>
      <c r="AE116" s="100">
        <f>IF(Overrides!AE116&lt;&gt;"",Overrides!AE116,F_Inputs_Formatted!AE116)</f>
        <v>0.97250000000000003</v>
      </c>
      <c r="AF116" s="100">
        <f>IF(Overrides!AF116&lt;&gt;"",Overrides!AF116,F_Inputs_Formatted!AF116)</f>
        <v>0.97499999999999998</v>
      </c>
      <c r="AG116" s="100">
        <f>IF(Overrides!AG116&lt;&gt;"",Overrides!AG116,F_Inputs_Formatted!AG116)</f>
        <v>0.97750000000000004</v>
      </c>
      <c r="AH116" s="100">
        <f>IF(Overrides!AH116&lt;&gt;"",Overrides!AH116,F_Inputs_Formatted!AH116)</f>
        <v>0.98</v>
      </c>
    </row>
    <row r="117" spans="1:34" ht="20.25" customHeight="1" x14ac:dyDescent="0.45">
      <c r="A117" s="9"/>
      <c r="B117" s="11" t="s">
        <v>121</v>
      </c>
      <c r="C117" s="11" t="str">
        <f>_xlfn.XLOOKUP($B117,FD_Lists!$B$4:$B$25,FD_Lists!C$4:C$25)</f>
        <v>Affinity Water</v>
      </c>
      <c r="D117" s="11" t="str">
        <f>_xlfn.XLOOKUP($B117,FD_Lists!$B$4:$B$25,FD_Lists!D$4:D$25)</f>
        <v>England</v>
      </c>
      <c r="E117" s="11" t="str">
        <f>_xlfn.XLOOKUP($B117,FD_Lists!$B$4:$B$25,FD_Lists!E$4:E$25)</f>
        <v>Company</v>
      </c>
      <c r="F117" s="11" t="str">
        <f>_xlfn.XLOOKUP($B117,FD_Lists!$B$4:$B$25,FD_Lists!F$4:F$25)</f>
        <v>WoC</v>
      </c>
      <c r="G117" s="14" t="s">
        <v>109</v>
      </c>
      <c r="H117" s="13" t="s">
        <v>89</v>
      </c>
      <c r="I117" s="13" t="str">
        <f t="shared" si="0"/>
        <v>AFWOUT5_10_D_PR24</v>
      </c>
      <c r="J117" s="13" t="str">
        <f>VLOOKUP(H117, FD_Lists!$D$78:$I$110, 2, FALSE)</f>
        <v>Totex</v>
      </c>
      <c r="K117" s="13" t="str">
        <f>VLOOKUP(H117, FD_Lists!$D$78:$I$110, 3, FALSE)</f>
        <v>Company view (DD)</v>
      </c>
      <c r="L117" s="13" t="s">
        <v>119</v>
      </c>
      <c r="M117" s="14" t="str">
        <f>VLOOKUP($H117, FD_Lists!$D$78:$I$110, 4, FALSE)</f>
        <v>Uptime</v>
      </c>
      <c r="N117" s="14" t="str">
        <f>VLOOKUP($H117, FD_Lists!$D$78:$I$110, 5, FALSE)</f>
        <v>%</v>
      </c>
      <c r="O117" s="14">
        <f>VLOOKUP($H117, FD_Lists!$D$78:$I$110, 6, FALSE)</f>
        <v>4</v>
      </c>
      <c r="P117" s="100" t="str">
        <f>IF(Overrides!P117&lt;&gt;"",Overrides!P117,F_Inputs_Formatted!P117)</f>
        <v>-</v>
      </c>
      <c r="Q117" s="100" t="str">
        <f>IF(Overrides!Q117&lt;&gt;"",Overrides!Q117,F_Inputs_Formatted!Q117)</f>
        <v>-</v>
      </c>
      <c r="R117" s="100" t="str">
        <f>IF(Overrides!R117&lt;&gt;"",Overrides!R117,F_Inputs_Formatted!R117)</f>
        <v>-</v>
      </c>
      <c r="S117" s="100" t="str">
        <f>IF(Overrides!S117&lt;&gt;"",Overrides!S117,F_Inputs_Formatted!S117)</f>
        <v>-</v>
      </c>
      <c r="T117" s="100" t="str">
        <f>IF(Overrides!T117&lt;&gt;"",Overrides!T117,F_Inputs_Formatted!T117)</f>
        <v>-</v>
      </c>
      <c r="U117" s="100" t="str">
        <f>IF(Overrides!U117&lt;&gt;"",Overrides!U117,F_Inputs_Formatted!U117)</f>
        <v>-</v>
      </c>
      <c r="V117" s="100" t="str">
        <f>IF(Overrides!V117&lt;&gt;"",Overrides!V117,F_Inputs_Formatted!V117)</f>
        <v>-</v>
      </c>
      <c r="W117" s="100" t="str">
        <f>IF(Overrides!W117&lt;&gt;"",Overrides!W117,F_Inputs_Formatted!W117)</f>
        <v>-</v>
      </c>
      <c r="X117" s="100" t="str">
        <f>IF(Overrides!X117&lt;&gt;"",Overrides!X117,F_Inputs_Formatted!X117)</f>
        <v>-</v>
      </c>
      <c r="Y117" s="100" t="str">
        <f>IF(Overrides!Y117&lt;&gt;"",Overrides!Y117,F_Inputs_Formatted!Y117)</f>
        <v>-</v>
      </c>
      <c r="Z117" s="100" t="str">
        <f>IF(Overrides!Z117&lt;&gt;"",Overrides!Z117,F_Inputs_Formatted!Z117)</f>
        <v>-</v>
      </c>
      <c r="AA117" s="100" t="str">
        <f>IF(Overrides!AA117&lt;&gt;"",Overrides!AA117,F_Inputs_Formatted!AA117)</f>
        <v>-</v>
      </c>
      <c r="AB117" s="100" t="str">
        <f>IF(Overrides!AB117&lt;&gt;"",Overrides!AB117,F_Inputs_Formatted!AB117)</f>
        <v>-</v>
      </c>
      <c r="AC117" s="100" t="str">
        <f>IF(Overrides!AC117&lt;&gt;"",Overrides!AC117,F_Inputs_Formatted!AC117)</f>
        <v>-</v>
      </c>
      <c r="AD117" s="100" t="str">
        <f>IF(Overrides!AD117&lt;&gt;"",Overrides!AD117,F_Inputs_Formatted!AD117)</f>
        <v>-</v>
      </c>
      <c r="AE117" s="100" t="str">
        <f>IF(Overrides!AE117&lt;&gt;"",Overrides!AE117,F_Inputs_Formatted!AE117)</f>
        <v>-</v>
      </c>
      <c r="AF117" s="100" t="str">
        <f>IF(Overrides!AF117&lt;&gt;"",Overrides!AF117,F_Inputs_Formatted!AF117)</f>
        <v>-</v>
      </c>
      <c r="AG117" s="100" t="str">
        <f>IF(Overrides!AG117&lt;&gt;"",Overrides!AG117,F_Inputs_Formatted!AG117)</f>
        <v>-</v>
      </c>
      <c r="AH117" s="100" t="str">
        <f>IF(Overrides!AH117&lt;&gt;"",Overrides!AH117,F_Inputs_Formatted!AH117)</f>
        <v>-</v>
      </c>
    </row>
    <row r="118" spans="1:34" ht="20.25" customHeight="1" x14ac:dyDescent="0.45">
      <c r="A118" s="9"/>
      <c r="B118" s="11" t="s">
        <v>122</v>
      </c>
      <c r="C118" s="11" t="str">
        <f>_xlfn.XLOOKUP($B118,FD_Lists!$B$4:$B$25,FD_Lists!C$4:C$25)</f>
        <v>Portsmouth Water</v>
      </c>
      <c r="D118" s="11" t="str">
        <f>_xlfn.XLOOKUP($B118,FD_Lists!$B$4:$B$25,FD_Lists!D$4:D$25)</f>
        <v>England</v>
      </c>
      <c r="E118" s="11" t="str">
        <f>_xlfn.XLOOKUP($B118,FD_Lists!$B$4:$B$25,FD_Lists!E$4:E$25)</f>
        <v>Company</v>
      </c>
      <c r="F118" s="11" t="str">
        <f>_xlfn.XLOOKUP($B118,FD_Lists!$B$4:$B$25,FD_Lists!F$4:F$25)</f>
        <v>WoC</v>
      </c>
      <c r="G118" s="14" t="s">
        <v>109</v>
      </c>
      <c r="H118" s="13" t="s">
        <v>89</v>
      </c>
      <c r="I118" s="13" t="str">
        <f t="shared" si="0"/>
        <v>PRTOUT5_10_D_PR24</v>
      </c>
      <c r="J118" s="13" t="str">
        <f>VLOOKUP(H118, FD_Lists!$D$78:$I$110, 2, FALSE)</f>
        <v>Totex</v>
      </c>
      <c r="K118" s="13" t="str">
        <f>VLOOKUP(H118, FD_Lists!$D$78:$I$110, 3, FALSE)</f>
        <v>Company view (DD)</v>
      </c>
      <c r="L118" s="13" t="s">
        <v>119</v>
      </c>
      <c r="M118" s="14" t="str">
        <f>VLOOKUP($H118, FD_Lists!$D$78:$I$110, 4, FALSE)</f>
        <v>Uptime</v>
      </c>
      <c r="N118" s="14" t="str">
        <f>VLOOKUP($H118, FD_Lists!$D$78:$I$110, 5, FALSE)</f>
        <v>%</v>
      </c>
      <c r="O118" s="14">
        <f>VLOOKUP($H118, FD_Lists!$D$78:$I$110, 6, FALSE)</f>
        <v>4</v>
      </c>
      <c r="P118" s="100" t="str">
        <f>IF(Overrides!P118&lt;&gt;"",Overrides!P118,F_Inputs_Formatted!P118)</f>
        <v>-</v>
      </c>
      <c r="Q118" s="100" t="str">
        <f>IF(Overrides!Q118&lt;&gt;"",Overrides!Q118,F_Inputs_Formatted!Q118)</f>
        <v>-</v>
      </c>
      <c r="R118" s="100" t="str">
        <f>IF(Overrides!R118&lt;&gt;"",Overrides!R118,F_Inputs_Formatted!R118)</f>
        <v>-</v>
      </c>
      <c r="S118" s="100" t="str">
        <f>IF(Overrides!S118&lt;&gt;"",Overrides!S118,F_Inputs_Formatted!S118)</f>
        <v>-</v>
      </c>
      <c r="T118" s="100" t="str">
        <f>IF(Overrides!T118&lt;&gt;"",Overrides!T118,F_Inputs_Formatted!T118)</f>
        <v>-</v>
      </c>
      <c r="U118" s="100" t="str">
        <f>IF(Overrides!U118&lt;&gt;"",Overrides!U118,F_Inputs_Formatted!U118)</f>
        <v>-</v>
      </c>
      <c r="V118" s="100" t="str">
        <f>IF(Overrides!V118&lt;&gt;"",Overrides!V118,F_Inputs_Formatted!V118)</f>
        <v>-</v>
      </c>
      <c r="W118" s="100" t="str">
        <f>IF(Overrides!W118&lt;&gt;"",Overrides!W118,F_Inputs_Formatted!W118)</f>
        <v>-</v>
      </c>
      <c r="X118" s="100" t="str">
        <f>IF(Overrides!X118&lt;&gt;"",Overrides!X118,F_Inputs_Formatted!X118)</f>
        <v>-</v>
      </c>
      <c r="Y118" s="100" t="str">
        <f>IF(Overrides!Y118&lt;&gt;"",Overrides!Y118,F_Inputs_Formatted!Y118)</f>
        <v>-</v>
      </c>
      <c r="Z118" s="100" t="str">
        <f>IF(Overrides!Z118&lt;&gt;"",Overrides!Z118,F_Inputs_Formatted!Z118)</f>
        <v>-</v>
      </c>
      <c r="AA118" s="100" t="str">
        <f>IF(Overrides!AA118&lt;&gt;"",Overrides!AA118,F_Inputs_Formatted!AA118)</f>
        <v>-</v>
      </c>
      <c r="AB118" s="100" t="str">
        <f>IF(Overrides!AB118&lt;&gt;"",Overrides!AB118,F_Inputs_Formatted!AB118)</f>
        <v>-</v>
      </c>
      <c r="AC118" s="100" t="str">
        <f>IF(Overrides!AC118&lt;&gt;"",Overrides!AC118,F_Inputs_Formatted!AC118)</f>
        <v>-</v>
      </c>
      <c r="AD118" s="100" t="str">
        <f>IF(Overrides!AD118&lt;&gt;"",Overrides!AD118,F_Inputs_Formatted!AD118)</f>
        <v>-</v>
      </c>
      <c r="AE118" s="100" t="str">
        <f>IF(Overrides!AE118&lt;&gt;"",Overrides!AE118,F_Inputs_Formatted!AE118)</f>
        <v>-</v>
      </c>
      <c r="AF118" s="100" t="str">
        <f>IF(Overrides!AF118&lt;&gt;"",Overrides!AF118,F_Inputs_Formatted!AF118)</f>
        <v>-</v>
      </c>
      <c r="AG118" s="100" t="str">
        <f>IF(Overrides!AG118&lt;&gt;"",Overrides!AG118,F_Inputs_Formatted!AG118)</f>
        <v>-</v>
      </c>
      <c r="AH118" s="100" t="str">
        <f>IF(Overrides!AH118&lt;&gt;"",Overrides!AH118,F_Inputs_Formatted!AH118)</f>
        <v>-</v>
      </c>
    </row>
    <row r="119" spans="1:34" ht="20.25" customHeight="1" x14ac:dyDescent="0.45">
      <c r="A119" s="9"/>
      <c r="B119" s="11" t="s">
        <v>123</v>
      </c>
      <c r="C119" s="11" t="str">
        <f>_xlfn.XLOOKUP($B119,FD_Lists!$B$4:$B$25,FD_Lists!C$4:C$25)</f>
        <v>South East Water</v>
      </c>
      <c r="D119" s="11" t="str">
        <f>_xlfn.XLOOKUP($B119,FD_Lists!$B$4:$B$25,FD_Lists!D$4:D$25)</f>
        <v>England</v>
      </c>
      <c r="E119" s="11" t="str">
        <f>_xlfn.XLOOKUP($B119,FD_Lists!$B$4:$B$25,FD_Lists!E$4:E$25)</f>
        <v>Company</v>
      </c>
      <c r="F119" s="11" t="str">
        <f>_xlfn.XLOOKUP($B119,FD_Lists!$B$4:$B$25,FD_Lists!F$4:F$25)</f>
        <v>WoC</v>
      </c>
      <c r="G119" s="14" t="s">
        <v>109</v>
      </c>
      <c r="H119" s="13" t="s">
        <v>89</v>
      </c>
      <c r="I119" s="13" t="str">
        <f t="shared" si="0"/>
        <v>SEWOUT5_10_D_PR24</v>
      </c>
      <c r="J119" s="13" t="str">
        <f>VLOOKUP(H119, FD_Lists!$D$78:$I$110, 2, FALSE)</f>
        <v>Totex</v>
      </c>
      <c r="K119" s="13" t="str">
        <f>VLOOKUP(H119, FD_Lists!$D$78:$I$110, 3, FALSE)</f>
        <v>Company view (DD)</v>
      </c>
      <c r="L119" s="13" t="s">
        <v>119</v>
      </c>
      <c r="M119" s="14" t="str">
        <f>VLOOKUP($H119, FD_Lists!$D$78:$I$110, 4, FALSE)</f>
        <v>Uptime</v>
      </c>
      <c r="N119" s="14" t="str">
        <f>VLOOKUP($H119, FD_Lists!$D$78:$I$110, 5, FALSE)</f>
        <v>%</v>
      </c>
      <c r="O119" s="14">
        <f>VLOOKUP($H119, FD_Lists!$D$78:$I$110, 6, FALSE)</f>
        <v>4</v>
      </c>
      <c r="P119" s="100" t="str">
        <f>IF(Overrides!P119&lt;&gt;"",Overrides!P119,F_Inputs_Formatted!P119)</f>
        <v>-</v>
      </c>
      <c r="Q119" s="100" t="str">
        <f>IF(Overrides!Q119&lt;&gt;"",Overrides!Q119,F_Inputs_Formatted!Q119)</f>
        <v>-</v>
      </c>
      <c r="R119" s="100" t="str">
        <f>IF(Overrides!R119&lt;&gt;"",Overrides!R119,F_Inputs_Formatted!R119)</f>
        <v>-</v>
      </c>
      <c r="S119" s="100" t="str">
        <f>IF(Overrides!S119&lt;&gt;"",Overrides!S119,F_Inputs_Formatted!S119)</f>
        <v>-</v>
      </c>
      <c r="T119" s="100" t="str">
        <f>IF(Overrides!T119&lt;&gt;"",Overrides!T119,F_Inputs_Formatted!T119)</f>
        <v>-</v>
      </c>
      <c r="U119" s="100" t="str">
        <f>IF(Overrides!U119&lt;&gt;"",Overrides!U119,F_Inputs_Formatted!U119)</f>
        <v>-</v>
      </c>
      <c r="V119" s="100" t="str">
        <f>IF(Overrides!V119&lt;&gt;"",Overrides!V119,F_Inputs_Formatted!V119)</f>
        <v>-</v>
      </c>
      <c r="W119" s="100" t="str">
        <f>IF(Overrides!W119&lt;&gt;"",Overrides!W119,F_Inputs_Formatted!W119)</f>
        <v>-</v>
      </c>
      <c r="X119" s="100" t="str">
        <f>IF(Overrides!X119&lt;&gt;"",Overrides!X119,F_Inputs_Formatted!X119)</f>
        <v>-</v>
      </c>
      <c r="Y119" s="100" t="str">
        <f>IF(Overrides!Y119&lt;&gt;"",Overrides!Y119,F_Inputs_Formatted!Y119)</f>
        <v>-</v>
      </c>
      <c r="Z119" s="100" t="str">
        <f>IF(Overrides!Z119&lt;&gt;"",Overrides!Z119,F_Inputs_Formatted!Z119)</f>
        <v>-</v>
      </c>
      <c r="AA119" s="100" t="str">
        <f>IF(Overrides!AA119&lt;&gt;"",Overrides!AA119,F_Inputs_Formatted!AA119)</f>
        <v>-</v>
      </c>
      <c r="AB119" s="100" t="str">
        <f>IF(Overrides!AB119&lt;&gt;"",Overrides!AB119,F_Inputs_Formatted!AB119)</f>
        <v>-</v>
      </c>
      <c r="AC119" s="100" t="str">
        <f>IF(Overrides!AC119&lt;&gt;"",Overrides!AC119,F_Inputs_Formatted!AC119)</f>
        <v>-</v>
      </c>
      <c r="AD119" s="100" t="str">
        <f>IF(Overrides!AD119&lt;&gt;"",Overrides!AD119,F_Inputs_Formatted!AD119)</f>
        <v>-</v>
      </c>
      <c r="AE119" s="100" t="str">
        <f>IF(Overrides!AE119&lt;&gt;"",Overrides!AE119,F_Inputs_Formatted!AE119)</f>
        <v>-</v>
      </c>
      <c r="AF119" s="100" t="str">
        <f>IF(Overrides!AF119&lt;&gt;"",Overrides!AF119,F_Inputs_Formatted!AF119)</f>
        <v>-</v>
      </c>
      <c r="AG119" s="100" t="str">
        <f>IF(Overrides!AG119&lt;&gt;"",Overrides!AG119,F_Inputs_Formatted!AG119)</f>
        <v>-</v>
      </c>
      <c r="AH119" s="100" t="str">
        <f>IF(Overrides!AH119&lt;&gt;"",Overrides!AH119,F_Inputs_Formatted!AH119)</f>
        <v>-</v>
      </c>
    </row>
    <row r="120" spans="1:34" ht="20.25" customHeight="1" x14ac:dyDescent="0.45">
      <c r="A120" s="9"/>
      <c r="B120" s="11" t="s">
        <v>124</v>
      </c>
      <c r="C120" s="11" t="str">
        <f>_xlfn.XLOOKUP($B120,FD_Lists!$B$4:$B$25,FD_Lists!C$4:C$25)</f>
        <v>South Staffordshire Water</v>
      </c>
      <c r="D120" s="11" t="str">
        <f>_xlfn.XLOOKUP($B120,FD_Lists!$B$4:$B$25,FD_Lists!D$4:D$25)</f>
        <v>England</v>
      </c>
      <c r="E120" s="11" t="str">
        <f>_xlfn.XLOOKUP($B120,FD_Lists!$B$4:$B$25,FD_Lists!E$4:E$25)</f>
        <v>Company</v>
      </c>
      <c r="F120" s="11" t="str">
        <f>_xlfn.XLOOKUP($B120,FD_Lists!$B$4:$B$25,FD_Lists!F$4:F$25)</f>
        <v>WoC</v>
      </c>
      <c r="G120" s="14" t="s">
        <v>109</v>
      </c>
      <c r="H120" s="13" t="s">
        <v>89</v>
      </c>
      <c r="I120" s="13" t="str">
        <f t="shared" si="0"/>
        <v>SSCOUT5_10_D_PR24</v>
      </c>
      <c r="J120" s="13" t="str">
        <f>VLOOKUP(H120, FD_Lists!$D$78:$I$110, 2, FALSE)</f>
        <v>Totex</v>
      </c>
      <c r="K120" s="13" t="str">
        <f>VLOOKUP(H120, FD_Lists!$D$78:$I$110, 3, FALSE)</f>
        <v>Company view (DD)</v>
      </c>
      <c r="L120" s="13" t="s">
        <v>119</v>
      </c>
      <c r="M120" s="14" t="str">
        <f>VLOOKUP($H120, FD_Lists!$D$78:$I$110, 4, FALSE)</f>
        <v>Uptime</v>
      </c>
      <c r="N120" s="14" t="str">
        <f>VLOOKUP($H120, FD_Lists!$D$78:$I$110, 5, FALSE)</f>
        <v>%</v>
      </c>
      <c r="O120" s="14">
        <f>VLOOKUP($H120, FD_Lists!$D$78:$I$110, 6, FALSE)</f>
        <v>4</v>
      </c>
      <c r="P120" s="100" t="str">
        <f>IF(Overrides!P120&lt;&gt;"",Overrides!P120,F_Inputs_Formatted!P120)</f>
        <v>-</v>
      </c>
      <c r="Q120" s="100" t="str">
        <f>IF(Overrides!Q120&lt;&gt;"",Overrides!Q120,F_Inputs_Formatted!Q120)</f>
        <v>-</v>
      </c>
      <c r="R120" s="100" t="str">
        <f>IF(Overrides!R120&lt;&gt;"",Overrides!R120,F_Inputs_Formatted!R120)</f>
        <v>-</v>
      </c>
      <c r="S120" s="100" t="str">
        <f>IF(Overrides!S120&lt;&gt;"",Overrides!S120,F_Inputs_Formatted!S120)</f>
        <v>-</v>
      </c>
      <c r="T120" s="100" t="str">
        <f>IF(Overrides!T120&lt;&gt;"",Overrides!T120,F_Inputs_Formatted!T120)</f>
        <v>-</v>
      </c>
      <c r="U120" s="100" t="str">
        <f>IF(Overrides!U120&lt;&gt;"",Overrides!U120,F_Inputs_Formatted!U120)</f>
        <v>-</v>
      </c>
      <c r="V120" s="100" t="str">
        <f>IF(Overrides!V120&lt;&gt;"",Overrides!V120,F_Inputs_Formatted!V120)</f>
        <v>-</v>
      </c>
      <c r="W120" s="100" t="str">
        <f>IF(Overrides!W120&lt;&gt;"",Overrides!W120,F_Inputs_Formatted!W120)</f>
        <v>-</v>
      </c>
      <c r="X120" s="100" t="str">
        <f>IF(Overrides!X120&lt;&gt;"",Overrides!X120,F_Inputs_Formatted!X120)</f>
        <v>-</v>
      </c>
      <c r="Y120" s="100" t="str">
        <f>IF(Overrides!Y120&lt;&gt;"",Overrides!Y120,F_Inputs_Formatted!Y120)</f>
        <v>-</v>
      </c>
      <c r="Z120" s="100" t="str">
        <f>IF(Overrides!Z120&lt;&gt;"",Overrides!Z120,F_Inputs_Formatted!Z120)</f>
        <v>-</v>
      </c>
      <c r="AA120" s="100" t="str">
        <f>IF(Overrides!AA120&lt;&gt;"",Overrides!AA120,F_Inputs_Formatted!AA120)</f>
        <v>-</v>
      </c>
      <c r="AB120" s="100" t="str">
        <f>IF(Overrides!AB120&lt;&gt;"",Overrides!AB120,F_Inputs_Formatted!AB120)</f>
        <v>-</v>
      </c>
      <c r="AC120" s="100" t="str">
        <f>IF(Overrides!AC120&lt;&gt;"",Overrides!AC120,F_Inputs_Formatted!AC120)</f>
        <v>-</v>
      </c>
      <c r="AD120" s="100" t="str">
        <f>IF(Overrides!AD120&lt;&gt;"",Overrides!AD120,F_Inputs_Formatted!AD120)</f>
        <v>-</v>
      </c>
      <c r="AE120" s="100" t="str">
        <f>IF(Overrides!AE120&lt;&gt;"",Overrides!AE120,F_Inputs_Formatted!AE120)</f>
        <v>-</v>
      </c>
      <c r="AF120" s="100" t="str">
        <f>IF(Overrides!AF120&lt;&gt;"",Overrides!AF120,F_Inputs_Formatted!AF120)</f>
        <v>-</v>
      </c>
      <c r="AG120" s="100" t="str">
        <f>IF(Overrides!AG120&lt;&gt;"",Overrides!AG120,F_Inputs_Formatted!AG120)</f>
        <v>-</v>
      </c>
      <c r="AH120" s="100" t="str">
        <f>IF(Overrides!AH120&lt;&gt;"",Overrides!AH120,F_Inputs_Formatted!AH120)</f>
        <v>-</v>
      </c>
    </row>
    <row r="121" spans="1:34" ht="20.25" customHeight="1" x14ac:dyDescent="0.45">
      <c r="A121" s="9"/>
      <c r="B121" s="11" t="s">
        <v>125</v>
      </c>
      <c r="C121" s="11" t="str">
        <f>_xlfn.XLOOKUP($B121,FD_Lists!$B$4:$B$25,FD_Lists!C$4:C$25)</f>
        <v>SES Water</v>
      </c>
      <c r="D121" s="11" t="str">
        <f>_xlfn.XLOOKUP($B121,FD_Lists!$B$4:$B$25,FD_Lists!D$4:D$25)</f>
        <v>England</v>
      </c>
      <c r="E121" s="11" t="str">
        <f>_xlfn.XLOOKUP($B121,FD_Lists!$B$4:$B$25,FD_Lists!E$4:E$25)</f>
        <v>Company</v>
      </c>
      <c r="F121" s="11" t="str">
        <f>_xlfn.XLOOKUP($B121,FD_Lists!$B$4:$B$25,FD_Lists!F$4:F$25)</f>
        <v>WoC</v>
      </c>
      <c r="G121" s="14" t="s">
        <v>109</v>
      </c>
      <c r="H121" s="13" t="s">
        <v>89</v>
      </c>
      <c r="I121" s="13" t="str">
        <f t="shared" si="0"/>
        <v>SESOUT5_10_D_PR24</v>
      </c>
      <c r="J121" s="13" t="str">
        <f>VLOOKUP(H121, FD_Lists!$D$78:$I$110, 2, FALSE)</f>
        <v>Totex</v>
      </c>
      <c r="K121" s="13" t="str">
        <f>VLOOKUP(H121, FD_Lists!$D$78:$I$110, 3, FALSE)</f>
        <v>Company view (DD)</v>
      </c>
      <c r="L121" s="13" t="s">
        <v>119</v>
      </c>
      <c r="M121" s="14" t="str">
        <f>VLOOKUP($H121, FD_Lists!$D$78:$I$110, 4, FALSE)</f>
        <v>Uptime</v>
      </c>
      <c r="N121" s="14" t="str">
        <f>VLOOKUP($H121, FD_Lists!$D$78:$I$110, 5, FALSE)</f>
        <v>%</v>
      </c>
      <c r="O121" s="14">
        <f>VLOOKUP($H121, FD_Lists!$D$78:$I$110, 6, FALSE)</f>
        <v>4</v>
      </c>
      <c r="P121" s="100" t="str">
        <f>IF(Overrides!P121&lt;&gt;"",Overrides!P121,F_Inputs_Formatted!P121)</f>
        <v>-</v>
      </c>
      <c r="Q121" s="100" t="str">
        <f>IF(Overrides!Q121&lt;&gt;"",Overrides!Q121,F_Inputs_Formatted!Q121)</f>
        <v>-</v>
      </c>
      <c r="R121" s="100" t="str">
        <f>IF(Overrides!R121&lt;&gt;"",Overrides!R121,F_Inputs_Formatted!R121)</f>
        <v>-</v>
      </c>
      <c r="S121" s="100" t="str">
        <f>IF(Overrides!S121&lt;&gt;"",Overrides!S121,F_Inputs_Formatted!S121)</f>
        <v>-</v>
      </c>
      <c r="T121" s="100" t="str">
        <f>IF(Overrides!T121&lt;&gt;"",Overrides!T121,F_Inputs_Formatted!T121)</f>
        <v>-</v>
      </c>
      <c r="U121" s="100" t="str">
        <f>IF(Overrides!U121&lt;&gt;"",Overrides!U121,F_Inputs_Formatted!U121)</f>
        <v>-</v>
      </c>
      <c r="V121" s="100" t="str">
        <f>IF(Overrides!V121&lt;&gt;"",Overrides!V121,F_Inputs_Formatted!V121)</f>
        <v>-</v>
      </c>
      <c r="W121" s="100" t="str">
        <f>IF(Overrides!W121&lt;&gt;"",Overrides!W121,F_Inputs_Formatted!W121)</f>
        <v>-</v>
      </c>
      <c r="X121" s="100" t="str">
        <f>IF(Overrides!X121&lt;&gt;"",Overrides!X121,F_Inputs_Formatted!X121)</f>
        <v>-</v>
      </c>
      <c r="Y121" s="100" t="str">
        <f>IF(Overrides!Y121&lt;&gt;"",Overrides!Y121,F_Inputs_Formatted!Y121)</f>
        <v>-</v>
      </c>
      <c r="Z121" s="100" t="str">
        <f>IF(Overrides!Z121&lt;&gt;"",Overrides!Z121,F_Inputs_Formatted!Z121)</f>
        <v>-</v>
      </c>
      <c r="AA121" s="100" t="str">
        <f>IF(Overrides!AA121&lt;&gt;"",Overrides!AA121,F_Inputs_Formatted!AA121)</f>
        <v>-</v>
      </c>
      <c r="AB121" s="100" t="str">
        <f>IF(Overrides!AB121&lt;&gt;"",Overrides!AB121,F_Inputs_Formatted!AB121)</f>
        <v>-</v>
      </c>
      <c r="AC121" s="100" t="str">
        <f>IF(Overrides!AC121&lt;&gt;"",Overrides!AC121,F_Inputs_Formatted!AC121)</f>
        <v>-</v>
      </c>
      <c r="AD121" s="100" t="str">
        <f>IF(Overrides!AD121&lt;&gt;"",Overrides!AD121,F_Inputs_Formatted!AD121)</f>
        <v>-</v>
      </c>
      <c r="AE121" s="100" t="str">
        <f>IF(Overrides!AE121&lt;&gt;"",Overrides!AE121,F_Inputs_Formatted!AE121)</f>
        <v>-</v>
      </c>
      <c r="AF121" s="100" t="str">
        <f>IF(Overrides!AF121&lt;&gt;"",Overrides!AF121,F_Inputs_Formatted!AF121)</f>
        <v>-</v>
      </c>
      <c r="AG121" s="100" t="str">
        <f>IF(Overrides!AG121&lt;&gt;"",Overrides!AG121,F_Inputs_Formatted!AG121)</f>
        <v>-</v>
      </c>
      <c r="AH121" s="100" t="str">
        <f>IF(Overrides!AH121&lt;&gt;"",Overrides!AH121,F_Inputs_Formatted!AH121)</f>
        <v>-</v>
      </c>
    </row>
    <row r="122" spans="1:34" ht="30.75" customHeight="1" x14ac:dyDescent="0.45">
      <c r="A122" s="9"/>
      <c r="B122" s="11" t="s">
        <v>98</v>
      </c>
      <c r="C122" s="11" t="str">
        <f>_xlfn.XLOOKUP($B122,FD_Lists!$B$4:$B$25,FD_Lists!C$4:C$25)</f>
        <v>South West Water</v>
      </c>
      <c r="D122" s="11" t="str">
        <f>_xlfn.XLOOKUP($B122,FD_Lists!$B$4:$B$25,FD_Lists!D$4:D$25)</f>
        <v>England</v>
      </c>
      <c r="E122" s="11" t="str">
        <f>_xlfn.XLOOKUP($B122,FD_Lists!$B$4:$B$25,FD_Lists!E$4:E$25)</f>
        <v>Company</v>
      </c>
      <c r="F122" s="11" t="str">
        <f>_xlfn.XLOOKUP($B122,FD_Lists!$B$4:$B$25,FD_Lists!F$4:F$25)</f>
        <v>WaSC</v>
      </c>
      <c r="G122" s="14" t="s">
        <v>109</v>
      </c>
      <c r="H122" s="13" t="s">
        <v>89</v>
      </c>
      <c r="I122" s="13" t="str">
        <f t="shared" si="0"/>
        <v>SWBOUT5_10_D_PR24</v>
      </c>
      <c r="J122" s="13" t="str">
        <f>VLOOKUP(H122, FD_Lists!$D$78:$I$110, 2, FALSE)</f>
        <v>Totex</v>
      </c>
      <c r="K122" s="13" t="str">
        <f>VLOOKUP(H122, FD_Lists!$D$78:$I$110, 3, FALSE)</f>
        <v>Company view (DD)</v>
      </c>
      <c r="L122" s="13" t="s">
        <v>119</v>
      </c>
      <c r="M122" s="14" t="str">
        <f>VLOOKUP($H122, FD_Lists!$D$78:$I$110, 4, FALSE)</f>
        <v>Uptime</v>
      </c>
      <c r="N122" s="14" t="str">
        <f>VLOOKUP($H122, FD_Lists!$D$78:$I$110, 5, FALSE)</f>
        <v>%</v>
      </c>
      <c r="O122" s="14">
        <f>VLOOKUP($H122, FD_Lists!$D$78:$I$110, 6, FALSE)</f>
        <v>4</v>
      </c>
      <c r="P122" s="100" t="str">
        <f>IF(Overrides!P122&lt;&gt;"",Overrides!P122,F_Inputs_Formatted!P122)</f>
        <v>-</v>
      </c>
      <c r="Q122" s="100" t="str">
        <f>IF(Overrides!Q122&lt;&gt;"",Overrides!Q122,F_Inputs_Formatted!Q122)</f>
        <v>-</v>
      </c>
      <c r="R122" s="100" t="str">
        <f>IF(Overrides!R122&lt;&gt;"",Overrides!R122,F_Inputs_Formatted!R122)</f>
        <v>-</v>
      </c>
      <c r="S122" s="100" t="str">
        <f>IF(Overrides!S122&lt;&gt;"",Overrides!S122,F_Inputs_Formatted!S122)</f>
        <v>-</v>
      </c>
      <c r="T122" s="100" t="str">
        <f>IF(Overrides!T122&lt;&gt;"",Overrides!T122,F_Inputs_Formatted!T122)</f>
        <v>-</v>
      </c>
      <c r="U122" s="100">
        <f>IF(Overrides!U122&lt;&gt;"",Overrides!U122,F_Inputs_Formatted!U122)</f>
        <v>1</v>
      </c>
      <c r="V122" s="100">
        <f>IF(Overrides!V122&lt;&gt;"",Overrides!V122,F_Inputs_Formatted!V122)</f>
        <v>1</v>
      </c>
      <c r="W122" s="100">
        <f>IF(Overrides!W122&lt;&gt;"",Overrides!W122,F_Inputs_Formatted!W122)</f>
        <v>1</v>
      </c>
      <c r="X122" s="100">
        <f>IF(Overrides!X122&lt;&gt;"",Overrides!X122,F_Inputs_Formatted!X122)</f>
        <v>1</v>
      </c>
      <c r="Y122" s="100">
        <f>IF(Overrides!Y122&lt;&gt;"",Overrides!Y122,F_Inputs_Formatted!Y122)</f>
        <v>1</v>
      </c>
      <c r="Z122" s="100">
        <f>IF(Overrides!Z122&lt;&gt;"",Overrides!Z122,F_Inputs_Formatted!Z122)</f>
        <v>1</v>
      </c>
      <c r="AA122" s="100">
        <f>IF(Overrides!AA122&lt;&gt;"",Overrides!AA122,F_Inputs_Formatted!AA122)</f>
        <v>1</v>
      </c>
      <c r="AB122" s="100">
        <f>IF(Overrides!AB122&lt;&gt;"",Overrides!AB122,F_Inputs_Formatted!AB122)</f>
        <v>1</v>
      </c>
      <c r="AC122" s="100">
        <f>IF(Overrides!AC122&lt;&gt;"",Overrides!AC122,F_Inputs_Formatted!AC122)</f>
        <v>1</v>
      </c>
      <c r="AD122" s="100">
        <f>IF(Overrides!AD122&lt;&gt;"",Overrides!AD122,F_Inputs_Formatted!AD122)</f>
        <v>1</v>
      </c>
      <c r="AE122" s="100">
        <f>IF(Overrides!AE122&lt;&gt;"",Overrides!AE122,F_Inputs_Formatted!AE122)</f>
        <v>1</v>
      </c>
      <c r="AF122" s="100">
        <f>IF(Overrides!AF122&lt;&gt;"",Overrides!AF122,F_Inputs_Formatted!AF122)</f>
        <v>1</v>
      </c>
      <c r="AG122" s="100">
        <f>IF(Overrides!AG122&lt;&gt;"",Overrides!AG122,F_Inputs_Formatted!AG122)</f>
        <v>1</v>
      </c>
      <c r="AH122" s="100">
        <f>IF(Overrides!AH122&lt;&gt;"",Overrides!AH122,F_Inputs_Formatted!AH122)</f>
        <v>1</v>
      </c>
    </row>
    <row r="123" spans="1:34" ht="20.25" customHeight="1" x14ac:dyDescent="0.45">
      <c r="A123" s="9"/>
      <c r="B123" s="11" t="s">
        <v>126</v>
      </c>
      <c r="C123" s="11" t="str">
        <f>_xlfn.XLOOKUP($B123,FD_Lists!$B$4:$B$25,FD_Lists!C$4:C$25)</f>
        <v>Bristol Water</v>
      </c>
      <c r="D123" s="11" t="str">
        <f>_xlfn.XLOOKUP($B123,FD_Lists!$B$4:$B$25,FD_Lists!D$4:D$25)</f>
        <v>England</v>
      </c>
      <c r="E123" s="11" t="str">
        <f>_xlfn.XLOOKUP($B123,FD_Lists!$B$4:$B$25,FD_Lists!E$4:E$25)</f>
        <v>Company</v>
      </c>
      <c r="F123" s="11" t="str">
        <f>_xlfn.XLOOKUP($B123,FD_Lists!$B$4:$B$25,FD_Lists!F$4:F$25)</f>
        <v>WoC</v>
      </c>
      <c r="G123" s="14" t="s">
        <v>109</v>
      </c>
      <c r="H123" s="13" t="s">
        <v>89</v>
      </c>
      <c r="I123" s="13" t="str">
        <f t="shared" si="0"/>
        <v>BRLOUT5_10_D_PR24</v>
      </c>
      <c r="J123" s="13" t="str">
        <f>VLOOKUP(H123, FD_Lists!$D$78:$I$110, 2, FALSE)</f>
        <v>Totex</v>
      </c>
      <c r="K123" s="13" t="str">
        <f>VLOOKUP(H123, FD_Lists!$D$78:$I$110, 3, FALSE)</f>
        <v>Company view (DD)</v>
      </c>
      <c r="L123" s="13" t="s">
        <v>119</v>
      </c>
      <c r="M123" s="14" t="str">
        <f>VLOOKUP($H123, FD_Lists!$D$78:$I$110, 4, FALSE)</f>
        <v>Uptime</v>
      </c>
      <c r="N123" s="14" t="str">
        <f>VLOOKUP($H123, FD_Lists!$D$78:$I$110, 5, FALSE)</f>
        <v>%</v>
      </c>
      <c r="O123" s="14">
        <f>VLOOKUP($H123, FD_Lists!$D$78:$I$110, 6, FALSE)</f>
        <v>4</v>
      </c>
      <c r="P123" s="100" t="str">
        <f>IF(Overrides!P123&lt;&gt;"",Overrides!P123,F_Inputs_Formatted!P123)</f>
        <v>-</v>
      </c>
      <c r="Q123" s="100" t="str">
        <f>IF(Overrides!Q123&lt;&gt;"",Overrides!Q123,F_Inputs_Formatted!Q123)</f>
        <v>-</v>
      </c>
      <c r="R123" s="100" t="str">
        <f>IF(Overrides!R123&lt;&gt;"",Overrides!R123,F_Inputs_Formatted!R123)</f>
        <v>-</v>
      </c>
      <c r="S123" s="100" t="str">
        <f>IF(Overrides!S123&lt;&gt;"",Overrides!S123,F_Inputs_Formatted!S123)</f>
        <v>-</v>
      </c>
      <c r="T123" s="100" t="str">
        <f>IF(Overrides!T123&lt;&gt;"",Overrides!T123,F_Inputs_Formatted!T123)</f>
        <v>-</v>
      </c>
      <c r="U123" s="100" t="str">
        <f>IF(Overrides!U123&lt;&gt;"",Overrides!U123,F_Inputs_Formatted!U123)</f>
        <v>-</v>
      </c>
      <c r="V123" s="100" t="str">
        <f>IF(Overrides!V123&lt;&gt;"",Overrides!V123,F_Inputs_Formatted!V123)</f>
        <v>-</v>
      </c>
      <c r="W123" s="100" t="str">
        <f>IF(Overrides!W123&lt;&gt;"",Overrides!W123,F_Inputs_Formatted!W123)</f>
        <v>-</v>
      </c>
      <c r="X123" s="100" t="str">
        <f>IF(Overrides!X123&lt;&gt;"",Overrides!X123,F_Inputs_Formatted!X123)</f>
        <v>-</v>
      </c>
      <c r="Y123" s="100" t="str">
        <f>IF(Overrides!Y123&lt;&gt;"",Overrides!Y123,F_Inputs_Formatted!Y123)</f>
        <v>-</v>
      </c>
      <c r="Z123" s="100" t="str">
        <f>IF(Overrides!Z123&lt;&gt;"",Overrides!Z123,F_Inputs_Formatted!Z123)</f>
        <v>-</v>
      </c>
      <c r="AA123" s="100" t="str">
        <f>IF(Overrides!AA123&lt;&gt;"",Overrides!AA123,F_Inputs_Formatted!AA123)</f>
        <v>-</v>
      </c>
      <c r="AB123" s="100" t="str">
        <f>IF(Overrides!AB123&lt;&gt;"",Overrides!AB123,F_Inputs_Formatted!AB123)</f>
        <v>-</v>
      </c>
      <c r="AC123" s="100" t="str">
        <f>IF(Overrides!AC123&lt;&gt;"",Overrides!AC123,F_Inputs_Formatted!AC123)</f>
        <v>-</v>
      </c>
      <c r="AD123" s="100" t="str">
        <f>IF(Overrides!AD123&lt;&gt;"",Overrides!AD123,F_Inputs_Formatted!AD123)</f>
        <v>-</v>
      </c>
      <c r="AE123" s="100" t="str">
        <f>IF(Overrides!AE123&lt;&gt;"",Overrides!AE123,F_Inputs_Formatted!AE123)</f>
        <v>-</v>
      </c>
      <c r="AF123" s="100" t="str">
        <f>IF(Overrides!AF123&lt;&gt;"",Overrides!AF123,F_Inputs_Formatted!AF123)</f>
        <v>-</v>
      </c>
      <c r="AG123" s="100" t="str">
        <f>IF(Overrides!AG123&lt;&gt;"",Overrides!AG123,F_Inputs_Formatted!AG123)</f>
        <v>-</v>
      </c>
      <c r="AH123" s="100" t="str">
        <f>IF(Overrides!AH123&lt;&gt;"",Overrides!AH123,F_Inputs_Formatted!AH123)</f>
        <v>-</v>
      </c>
    </row>
    <row r="124" spans="1:34" ht="20.25" customHeight="1" x14ac:dyDescent="0.45">
      <c r="A124" s="9"/>
      <c r="B124" s="10" t="s">
        <v>73</v>
      </c>
      <c r="C124" s="11" t="str">
        <f>_xlfn.XLOOKUP($B124,FD_Lists!$B$4:$B$25,FD_Lists!C$4:C$25)</f>
        <v>Anglian Water</v>
      </c>
      <c r="D124" s="11" t="str">
        <f>_xlfn.XLOOKUP($B124,FD_Lists!$B$4:$B$25,FD_Lists!D$4:D$25)</f>
        <v>England</v>
      </c>
      <c r="E124" s="11" t="str">
        <f>_xlfn.XLOOKUP($B124,FD_Lists!$B$4:$B$25,FD_Lists!E$4:E$25)</f>
        <v>Company</v>
      </c>
      <c r="F124" s="11" t="str">
        <f>_xlfn.XLOOKUP($B124,FD_Lists!$B$4:$B$25,FD_Lists!F$4:F$25)</f>
        <v>WaSC</v>
      </c>
      <c r="G124" s="14" t="s">
        <v>109</v>
      </c>
      <c r="H124" s="13" t="s">
        <v>92</v>
      </c>
      <c r="I124" s="13" t="str">
        <f t="shared" ref="I124:I140" si="1">B124&amp;H124</f>
        <v>ANHOUT5_10_E_PR24</v>
      </c>
      <c r="J124" s="13" t="str">
        <f>VLOOKUP(H124, FD_Lists!$D$78:$I$110, 2, FALSE)</f>
        <v>Totex</v>
      </c>
      <c r="K124" s="13" t="str">
        <f>VLOOKUP(H124, FD_Lists!$D$78:$I$110, 3, FALSE)</f>
        <v>Company view (DD)</v>
      </c>
      <c r="L124" s="13" t="s">
        <v>119</v>
      </c>
      <c r="M124" s="14" t="str">
        <f>VLOOKUP($H124, FD_Lists!$D$78:$I$110, 4, FALSE)</f>
        <v>Unmonitored storm overflows adjustment</v>
      </c>
      <c r="N124" s="14" t="str">
        <f>VLOOKUP($H124, FD_Lists!$D$78:$I$110, 5, FALSE)</f>
        <v>Number</v>
      </c>
      <c r="O124" s="14">
        <f>VLOOKUP($H124, FD_Lists!$D$78:$I$110, 6, FALSE)</f>
        <v>2</v>
      </c>
      <c r="P124" s="99">
        <f>IF(Overrides!P124&lt;&gt;"",Overrides!P124,F_Inputs_Formatted!P124)</f>
        <v>100</v>
      </c>
      <c r="Q124" s="99">
        <f>IF(Overrides!Q124&lt;&gt;"",Overrides!Q124,F_Inputs_Formatted!Q124)</f>
        <v>100</v>
      </c>
      <c r="R124" s="99">
        <f>IF(Overrides!R124&lt;&gt;"",Overrides!R124,F_Inputs_Formatted!R124)</f>
        <v>100</v>
      </c>
      <c r="S124" s="99">
        <f>IF(Overrides!S124&lt;&gt;"",Overrides!S124,F_Inputs_Formatted!S124)</f>
        <v>100</v>
      </c>
      <c r="T124" s="99">
        <f>IF(Overrides!T124&lt;&gt;"",Overrides!T124,F_Inputs_Formatted!T124)</f>
        <v>100</v>
      </c>
      <c r="U124" s="99">
        <f>IF(Overrides!U124&lt;&gt;"",Overrides!U124,F_Inputs_Formatted!U124)</f>
        <v>100</v>
      </c>
      <c r="V124" s="99">
        <f>IF(Overrides!V124&lt;&gt;"",Overrides!V124,F_Inputs_Formatted!V124)</f>
        <v>100</v>
      </c>
      <c r="W124" s="99">
        <f>IF(Overrides!W124&lt;&gt;"",Overrides!W124,F_Inputs_Formatted!W124)</f>
        <v>91</v>
      </c>
      <c r="X124" s="99">
        <f>IF(Overrides!X124&lt;&gt;"",Overrides!X124,F_Inputs_Formatted!X124)</f>
        <v>72</v>
      </c>
      <c r="Y124" s="99">
        <f>IF(Overrides!Y124&lt;&gt;"",Overrides!Y124,F_Inputs_Formatted!Y124)</f>
        <v>55</v>
      </c>
      <c r="Z124" s="99">
        <f>IF(Overrides!Z124&lt;&gt;"",Overrides!Z124,F_Inputs_Formatted!Z124)</f>
        <v>46</v>
      </c>
      <c r="AA124" s="99">
        <f>IF(Overrides!AA124&lt;&gt;"",Overrides!AA124,F_Inputs_Formatted!AA124)</f>
        <v>30</v>
      </c>
      <c r="AB124" s="99">
        <f>IF(Overrides!AB124&lt;&gt;"",Overrides!AB124,F_Inputs_Formatted!AB124)</f>
        <v>3.14</v>
      </c>
      <c r="AC124" s="99">
        <f>IF(Overrides!AC124&lt;&gt;"",Overrides!AC124,F_Inputs_Formatted!AC124)</f>
        <v>3.14</v>
      </c>
      <c r="AD124" s="99">
        <f>IF(Overrides!AD124&lt;&gt;"",Overrides!AD124,F_Inputs_Formatted!AD124)</f>
        <v>0</v>
      </c>
      <c r="AE124" s="99">
        <f>IF(Overrides!AE124&lt;&gt;"",Overrides!AE124,F_Inputs_Formatted!AE124)</f>
        <v>0</v>
      </c>
      <c r="AF124" s="99">
        <f>IF(Overrides!AF124&lt;&gt;"",Overrides!AF124,F_Inputs_Formatted!AF124)</f>
        <v>0</v>
      </c>
      <c r="AG124" s="99">
        <f>IF(Overrides!AG124&lt;&gt;"",Overrides!AG124,F_Inputs_Formatted!AG124)</f>
        <v>0</v>
      </c>
      <c r="AH124" s="99">
        <f>IF(Overrides!AH124&lt;&gt;"",Overrides!AH124,F_Inputs_Formatted!AH124)</f>
        <v>0</v>
      </c>
    </row>
    <row r="125" spans="1:34" ht="20.25" customHeight="1" x14ac:dyDescent="0.45">
      <c r="A125" s="9"/>
      <c r="B125" s="11" t="s">
        <v>94</v>
      </c>
      <c r="C125" s="11" t="str">
        <f>_xlfn.XLOOKUP($B125,FD_Lists!$B$4:$B$25,FD_Lists!C$4:C$25)</f>
        <v>Dŵr Cymru</v>
      </c>
      <c r="D125" s="11" t="str">
        <f>_xlfn.XLOOKUP($B125,FD_Lists!$B$4:$B$25,FD_Lists!D$4:D$25)</f>
        <v>Wales</v>
      </c>
      <c r="E125" s="11" t="str">
        <f>_xlfn.XLOOKUP($B125,FD_Lists!$B$4:$B$25,FD_Lists!E$4:E$25)</f>
        <v>Company</v>
      </c>
      <c r="F125" s="11" t="str">
        <f>_xlfn.XLOOKUP($B125,FD_Lists!$B$4:$B$25,FD_Lists!F$4:F$25)</f>
        <v>WaSC</v>
      </c>
      <c r="G125" s="14" t="s">
        <v>109</v>
      </c>
      <c r="H125" s="13" t="s">
        <v>92</v>
      </c>
      <c r="I125" s="13" t="str">
        <f t="shared" si="1"/>
        <v>WSHOUT5_10_E_PR24</v>
      </c>
      <c r="J125" s="13" t="str">
        <f>VLOOKUP(H125, FD_Lists!$D$78:$I$110, 2, FALSE)</f>
        <v>Totex</v>
      </c>
      <c r="K125" s="13" t="str">
        <f>VLOOKUP(H125, FD_Lists!$D$78:$I$110, 3, FALSE)</f>
        <v>Company view (DD)</v>
      </c>
      <c r="L125" s="13" t="s">
        <v>119</v>
      </c>
      <c r="M125" s="14" t="str">
        <f>VLOOKUP($H125, FD_Lists!$D$78:$I$110, 4, FALSE)</f>
        <v>Unmonitored storm overflows adjustment</v>
      </c>
      <c r="N125" s="14" t="str">
        <f>VLOOKUP($H125, FD_Lists!$D$78:$I$110, 5, FALSE)</f>
        <v>Number</v>
      </c>
      <c r="O125" s="14">
        <f>VLOOKUP($H125, FD_Lists!$D$78:$I$110, 6, FALSE)</f>
        <v>2</v>
      </c>
      <c r="P125" s="99">
        <f>IF(Overrides!P125&lt;&gt;"",Overrides!P125,F_Inputs_Formatted!P125)</f>
        <v>0</v>
      </c>
      <c r="Q125" s="99">
        <f>IF(Overrides!Q125&lt;&gt;"",Overrides!Q125,F_Inputs_Formatted!Q125)</f>
        <v>0</v>
      </c>
      <c r="R125" s="99">
        <f>IF(Overrides!R125&lt;&gt;"",Overrides!R125,F_Inputs_Formatted!R125)</f>
        <v>0</v>
      </c>
      <c r="S125" s="99">
        <f>IF(Overrides!S125&lt;&gt;"",Overrides!S125,F_Inputs_Formatted!S125)</f>
        <v>0</v>
      </c>
      <c r="T125" s="99">
        <f>IF(Overrides!T125&lt;&gt;"",Overrides!T125,F_Inputs_Formatted!T125)</f>
        <v>0</v>
      </c>
      <c r="U125" s="99">
        <f>IF(Overrides!U125&lt;&gt;"",Overrides!U125,F_Inputs_Formatted!U125)</f>
        <v>0</v>
      </c>
      <c r="V125" s="99">
        <f>IF(Overrides!V125&lt;&gt;"",Overrides!V125,F_Inputs_Formatted!V125)</f>
        <v>6.4</v>
      </c>
      <c r="W125" s="99">
        <f>IF(Overrides!W125&lt;&gt;"",Overrides!W125,F_Inputs_Formatted!W125)</f>
        <v>6.4</v>
      </c>
      <c r="X125" s="99">
        <f>IF(Overrides!X125&lt;&gt;"",Overrides!X125,F_Inputs_Formatted!X125)</f>
        <v>6.4</v>
      </c>
      <c r="Y125" s="99">
        <f>IF(Overrides!Y125&lt;&gt;"",Overrides!Y125,F_Inputs_Formatted!Y125)</f>
        <v>6.4</v>
      </c>
      <c r="Z125" s="99">
        <f>IF(Overrides!Z125&lt;&gt;"",Overrides!Z125,F_Inputs_Formatted!Z125)</f>
        <v>6.4</v>
      </c>
      <c r="AA125" s="99">
        <f>IF(Overrides!AA125&lt;&gt;"",Overrides!AA125,F_Inputs_Formatted!AA125)</f>
        <v>6.4</v>
      </c>
      <c r="AB125" s="99">
        <f>IF(Overrides!AB125&lt;&gt;"",Overrides!AB125,F_Inputs_Formatted!AB125)</f>
        <v>5.7</v>
      </c>
      <c r="AC125" s="99">
        <f>IF(Overrides!AC125&lt;&gt;"",Overrides!AC125,F_Inputs_Formatted!AC125)</f>
        <v>5</v>
      </c>
      <c r="AD125" s="99">
        <f>IF(Overrides!AD125&lt;&gt;"",Overrides!AD125,F_Inputs_Formatted!AD125)</f>
        <v>0</v>
      </c>
      <c r="AE125" s="99">
        <f>IF(Overrides!AE125&lt;&gt;"",Overrides!AE125,F_Inputs_Formatted!AE125)</f>
        <v>0</v>
      </c>
      <c r="AF125" s="99">
        <f>IF(Overrides!AF125&lt;&gt;"",Overrides!AF125,F_Inputs_Formatted!AF125)</f>
        <v>0</v>
      </c>
      <c r="AG125" s="99">
        <f>IF(Overrides!AG125&lt;&gt;"",Overrides!AG125,F_Inputs_Formatted!AG125)</f>
        <v>0</v>
      </c>
      <c r="AH125" s="99">
        <f>IF(Overrides!AH125&lt;&gt;"",Overrides!AH125,F_Inputs_Formatted!AH125)</f>
        <v>0</v>
      </c>
    </row>
    <row r="126" spans="1:34" ht="20.25" customHeight="1" x14ac:dyDescent="0.45">
      <c r="A126" s="9"/>
      <c r="B126" s="11" t="s">
        <v>95</v>
      </c>
      <c r="C126" s="11" t="str">
        <f>_xlfn.XLOOKUP($B126,FD_Lists!$B$4:$B$25,FD_Lists!C$4:C$25)</f>
        <v>Hafren Dyfrdwy</v>
      </c>
      <c r="D126" s="11" t="str">
        <f>_xlfn.XLOOKUP($B126,FD_Lists!$B$4:$B$25,FD_Lists!D$4:D$25)</f>
        <v>Wales</v>
      </c>
      <c r="E126" s="11" t="str">
        <f>_xlfn.XLOOKUP($B126,FD_Lists!$B$4:$B$25,FD_Lists!E$4:E$25)</f>
        <v>Company</v>
      </c>
      <c r="F126" s="11" t="str">
        <f>_xlfn.XLOOKUP($B126,FD_Lists!$B$4:$B$25,FD_Lists!F$4:F$25)</f>
        <v>WaSC</v>
      </c>
      <c r="G126" s="14" t="s">
        <v>109</v>
      </c>
      <c r="H126" s="13" t="s">
        <v>92</v>
      </c>
      <c r="I126" s="13" t="str">
        <f t="shared" si="1"/>
        <v>HDDOUT5_10_E_PR24</v>
      </c>
      <c r="J126" s="13" t="str">
        <f>VLOOKUP(H126, FD_Lists!$D$78:$I$110, 2, FALSE)</f>
        <v>Totex</v>
      </c>
      <c r="K126" s="13" t="str">
        <f>VLOOKUP(H126, FD_Lists!$D$78:$I$110, 3, FALSE)</f>
        <v>Company view (DD)</v>
      </c>
      <c r="L126" s="13" t="s">
        <v>119</v>
      </c>
      <c r="M126" s="14" t="str">
        <f>VLOOKUP($H126, FD_Lists!$D$78:$I$110, 4, FALSE)</f>
        <v>Unmonitored storm overflows adjustment</v>
      </c>
      <c r="N126" s="14" t="str">
        <f>VLOOKUP($H126, FD_Lists!$D$78:$I$110, 5, FALSE)</f>
        <v>Number</v>
      </c>
      <c r="O126" s="14">
        <f>VLOOKUP($H126, FD_Lists!$D$78:$I$110, 6, FALSE)</f>
        <v>2</v>
      </c>
      <c r="P126" s="99">
        <f>IF(Overrides!P126&lt;&gt;"",Overrides!P126,F_Inputs_Formatted!P126)</f>
        <v>100</v>
      </c>
      <c r="Q126" s="99">
        <f>IF(Overrides!Q126&lt;&gt;"",Overrides!Q126,F_Inputs_Formatted!Q126)</f>
        <v>100</v>
      </c>
      <c r="R126" s="99">
        <f>IF(Overrides!R126&lt;&gt;"",Overrides!R126,F_Inputs_Formatted!R126)</f>
        <v>100</v>
      </c>
      <c r="S126" s="99">
        <f>IF(Overrides!S126&lt;&gt;"",Overrides!S126,F_Inputs_Formatted!S126)</f>
        <v>100</v>
      </c>
      <c r="T126" s="99">
        <f>IF(Overrides!T126&lt;&gt;"",Overrides!T126,F_Inputs_Formatted!T126)</f>
        <v>100</v>
      </c>
      <c r="U126" s="99">
        <f>IF(Overrides!U126&lt;&gt;"",Overrides!U126,F_Inputs_Formatted!U126)</f>
        <v>100</v>
      </c>
      <c r="V126" s="99">
        <f>IF(Overrides!V126&lt;&gt;"",Overrides!V126,F_Inputs_Formatted!V126)</f>
        <v>100</v>
      </c>
      <c r="W126" s="99">
        <f>IF(Overrides!W126&lt;&gt;"",Overrides!W126,F_Inputs_Formatted!W126)</f>
        <v>100</v>
      </c>
      <c r="X126" s="99">
        <f>IF(Overrides!X126&lt;&gt;"",Overrides!X126,F_Inputs_Formatted!X126)</f>
        <v>100</v>
      </c>
      <c r="Y126" s="99">
        <f>IF(Overrides!Y126&lt;&gt;"",Overrides!Y126,F_Inputs_Formatted!Y126)</f>
        <v>14.15</v>
      </c>
      <c r="Z126" s="99">
        <f>IF(Overrides!Z126&lt;&gt;"",Overrides!Z126,F_Inputs_Formatted!Z126)</f>
        <v>19.78</v>
      </c>
      <c r="AA126" s="99">
        <f>IF(Overrides!AA126&lt;&gt;"",Overrides!AA126,F_Inputs_Formatted!AA126)</f>
        <v>14.46</v>
      </c>
      <c r="AB126" s="99">
        <f>IF(Overrides!AB126&lt;&gt;"",Overrides!AB126,F_Inputs_Formatted!AB126)</f>
        <v>5.25</v>
      </c>
      <c r="AC126" s="99">
        <f>IF(Overrides!AC126&lt;&gt;"",Overrides!AC126,F_Inputs_Formatted!AC126)</f>
        <v>0</v>
      </c>
      <c r="AD126" s="99">
        <f>IF(Overrides!AD126&lt;&gt;"",Overrides!AD126,F_Inputs_Formatted!AD126)</f>
        <v>0</v>
      </c>
      <c r="AE126" s="99">
        <f>IF(Overrides!AE126&lt;&gt;"",Overrides!AE126,F_Inputs_Formatted!AE126)</f>
        <v>0</v>
      </c>
      <c r="AF126" s="99">
        <f>IF(Overrides!AF126&lt;&gt;"",Overrides!AF126,F_Inputs_Formatted!AF126)</f>
        <v>0</v>
      </c>
      <c r="AG126" s="99">
        <f>IF(Overrides!AG126&lt;&gt;"",Overrides!AG126,F_Inputs_Formatted!AG126)</f>
        <v>0</v>
      </c>
      <c r="AH126" s="99">
        <f>IF(Overrides!AH126&lt;&gt;"",Overrides!AH126,F_Inputs_Formatted!AH126)</f>
        <v>0</v>
      </c>
    </row>
    <row r="127" spans="1:34" ht="20.25" customHeight="1" x14ac:dyDescent="0.45">
      <c r="A127" s="9"/>
      <c r="B127" s="11" t="s">
        <v>96</v>
      </c>
      <c r="C127" s="11" t="str">
        <f>_xlfn.XLOOKUP($B127,FD_Lists!$B$4:$B$25,FD_Lists!C$4:C$25)</f>
        <v>Northumbrian Water</v>
      </c>
      <c r="D127" s="11" t="str">
        <f>_xlfn.XLOOKUP($B127,FD_Lists!$B$4:$B$25,FD_Lists!D$4:D$25)</f>
        <v>England</v>
      </c>
      <c r="E127" s="11" t="str">
        <f>_xlfn.XLOOKUP($B127,FD_Lists!$B$4:$B$25,FD_Lists!E$4:E$25)</f>
        <v>Company</v>
      </c>
      <c r="F127" s="11" t="str">
        <f>_xlfn.XLOOKUP($B127,FD_Lists!$B$4:$B$25,FD_Lists!F$4:F$25)</f>
        <v>WaSC</v>
      </c>
      <c r="G127" s="14" t="s">
        <v>109</v>
      </c>
      <c r="H127" s="13" t="s">
        <v>92</v>
      </c>
      <c r="I127" s="13" t="str">
        <f t="shared" si="1"/>
        <v>NESOUT5_10_E_PR24</v>
      </c>
      <c r="J127" s="13" t="str">
        <f>VLOOKUP(H127, FD_Lists!$D$78:$I$110, 2, FALSE)</f>
        <v>Totex</v>
      </c>
      <c r="K127" s="13" t="str">
        <f>VLOOKUP(H127, FD_Lists!$D$78:$I$110, 3, FALSE)</f>
        <v>Company view (DD)</v>
      </c>
      <c r="L127" s="13" t="s">
        <v>119</v>
      </c>
      <c r="M127" s="14" t="str">
        <f>VLOOKUP($H127, FD_Lists!$D$78:$I$110, 4, FALSE)</f>
        <v>Unmonitored storm overflows adjustment</v>
      </c>
      <c r="N127" s="14" t="str">
        <f>VLOOKUP($H127, FD_Lists!$D$78:$I$110, 5, FALSE)</f>
        <v>Number</v>
      </c>
      <c r="O127" s="14">
        <f>VLOOKUP($H127, FD_Lists!$D$78:$I$110, 6, FALSE)</f>
        <v>2</v>
      </c>
      <c r="P127" s="99">
        <f>IF(Overrides!P127&lt;&gt;"",Overrides!P127,F_Inputs_Formatted!P127)</f>
        <v>100</v>
      </c>
      <c r="Q127" s="99">
        <f>IF(Overrides!Q127&lt;&gt;"",Overrides!Q127,F_Inputs_Formatted!Q127)</f>
        <v>100</v>
      </c>
      <c r="R127" s="99">
        <f>IF(Overrides!R127&lt;&gt;"",Overrides!R127,F_Inputs_Formatted!R127)</f>
        <v>100</v>
      </c>
      <c r="S127" s="99">
        <f>IF(Overrides!S127&lt;&gt;"",Overrides!S127,F_Inputs_Formatted!S127)</f>
        <v>100</v>
      </c>
      <c r="T127" s="99">
        <f>IF(Overrides!T127&lt;&gt;"",Overrides!T127,F_Inputs_Formatted!T127)</f>
        <v>100</v>
      </c>
      <c r="U127" s="99">
        <f>IF(Overrides!U127&lt;&gt;"",Overrides!U127,F_Inputs_Formatted!U127)</f>
        <v>100</v>
      </c>
      <c r="V127" s="99">
        <f>IF(Overrides!V127&lt;&gt;"",Overrides!V127,F_Inputs_Formatted!V127)</f>
        <v>6.68</v>
      </c>
      <c r="W127" s="99">
        <f>IF(Overrides!W127&lt;&gt;"",Overrides!W127,F_Inputs_Formatted!W127)</f>
        <v>3.77</v>
      </c>
      <c r="X127" s="99">
        <f>IF(Overrides!X127&lt;&gt;"",Overrides!X127,F_Inputs_Formatted!X127)</f>
        <v>2.25</v>
      </c>
      <c r="Y127" s="99">
        <f>IF(Overrides!Y127&lt;&gt;"",Overrides!Y127,F_Inputs_Formatted!Y127)</f>
        <v>4.67</v>
      </c>
      <c r="Z127" s="99">
        <f>IF(Overrides!Z127&lt;&gt;"",Overrides!Z127,F_Inputs_Formatted!Z127)</f>
        <v>11.79</v>
      </c>
      <c r="AA127" s="99">
        <f>IF(Overrides!AA127&lt;&gt;"",Overrides!AA127,F_Inputs_Formatted!AA127)</f>
        <v>10.15</v>
      </c>
      <c r="AB127" s="99">
        <f>IF(Overrides!AB127&lt;&gt;"",Overrides!AB127,F_Inputs_Formatted!AB127)</f>
        <v>6.42</v>
      </c>
      <c r="AC127" s="99">
        <f>IF(Overrides!AC127&lt;&gt;"",Overrides!AC127,F_Inputs_Formatted!AC127)</f>
        <v>6</v>
      </c>
      <c r="AD127" s="99">
        <f>IF(Overrides!AD127&lt;&gt;"",Overrides!AD127,F_Inputs_Formatted!AD127)</f>
        <v>0</v>
      </c>
      <c r="AE127" s="99">
        <f>IF(Overrides!AE127&lt;&gt;"",Overrides!AE127,F_Inputs_Formatted!AE127)</f>
        <v>0</v>
      </c>
      <c r="AF127" s="99">
        <f>IF(Overrides!AF127&lt;&gt;"",Overrides!AF127,F_Inputs_Formatted!AF127)</f>
        <v>0</v>
      </c>
      <c r="AG127" s="99">
        <f>IF(Overrides!AG127&lt;&gt;"",Overrides!AG127,F_Inputs_Formatted!AG127)</f>
        <v>0</v>
      </c>
      <c r="AH127" s="99">
        <f>IF(Overrides!AH127&lt;&gt;"",Overrides!AH127,F_Inputs_Formatted!AH127)</f>
        <v>0</v>
      </c>
    </row>
    <row r="128" spans="1:34" ht="20.25" customHeight="1" x14ac:dyDescent="0.45">
      <c r="A128" s="9"/>
      <c r="B128" s="11" t="s">
        <v>97</v>
      </c>
      <c r="C128" s="11" t="str">
        <f>_xlfn.XLOOKUP($B128,FD_Lists!$B$4:$B$25,FD_Lists!C$4:C$25)</f>
        <v>Severn Trent Water</v>
      </c>
      <c r="D128" s="11" t="str">
        <f>_xlfn.XLOOKUP($B128,FD_Lists!$B$4:$B$25,FD_Lists!D$4:D$25)</f>
        <v>England</v>
      </c>
      <c r="E128" s="11" t="str">
        <f>_xlfn.XLOOKUP($B128,FD_Lists!$B$4:$B$25,FD_Lists!E$4:E$25)</f>
        <v>Company</v>
      </c>
      <c r="F128" s="11" t="str">
        <f>_xlfn.XLOOKUP($B128,FD_Lists!$B$4:$B$25,FD_Lists!F$4:F$25)</f>
        <v>WaSC</v>
      </c>
      <c r="G128" s="14" t="s">
        <v>109</v>
      </c>
      <c r="H128" s="13" t="s">
        <v>92</v>
      </c>
      <c r="I128" s="13" t="str">
        <f t="shared" si="1"/>
        <v>SVEOUT5_10_E_PR24</v>
      </c>
      <c r="J128" s="13" t="str">
        <f>VLOOKUP(H128, FD_Lists!$D$78:$I$110, 2, FALSE)</f>
        <v>Totex</v>
      </c>
      <c r="K128" s="13" t="str">
        <f>VLOOKUP(H128, FD_Lists!$D$78:$I$110, 3, FALSE)</f>
        <v>Company view (DD)</v>
      </c>
      <c r="L128" s="13" t="s">
        <v>119</v>
      </c>
      <c r="M128" s="14" t="str">
        <f>VLOOKUP($H128, FD_Lists!$D$78:$I$110, 4, FALSE)</f>
        <v>Unmonitored storm overflows adjustment</v>
      </c>
      <c r="N128" s="14" t="str">
        <f>VLOOKUP($H128, FD_Lists!$D$78:$I$110, 5, FALSE)</f>
        <v>Number</v>
      </c>
      <c r="O128" s="14">
        <f>VLOOKUP($H128, FD_Lists!$D$78:$I$110, 6, FALSE)</f>
        <v>2</v>
      </c>
      <c r="P128" s="99">
        <f>IF(Overrides!P128&lt;&gt;"",Overrides!P128,F_Inputs_Formatted!P128)</f>
        <v>100</v>
      </c>
      <c r="Q128" s="99">
        <f>IF(Overrides!Q128&lt;&gt;"",Overrides!Q128,F_Inputs_Formatted!Q128)</f>
        <v>100</v>
      </c>
      <c r="R128" s="99">
        <f>IF(Overrides!R128&lt;&gt;"",Overrides!R128,F_Inputs_Formatted!R128)</f>
        <v>100</v>
      </c>
      <c r="S128" s="99">
        <f>IF(Overrides!S128&lt;&gt;"",Overrides!S128,F_Inputs_Formatted!S128)</f>
        <v>100</v>
      </c>
      <c r="T128" s="99">
        <f>IF(Overrides!T128&lt;&gt;"",Overrides!T128,F_Inputs_Formatted!T128)</f>
        <v>100</v>
      </c>
      <c r="U128" s="99">
        <f>IF(Overrides!U128&lt;&gt;"",Overrides!U128,F_Inputs_Formatted!U128)</f>
        <v>98.81</v>
      </c>
      <c r="V128" s="99">
        <f>IF(Overrides!V128&lt;&gt;"",Overrides!V128,F_Inputs_Formatted!V128)</f>
        <v>98.99</v>
      </c>
      <c r="W128" s="99">
        <f>IF(Overrides!W128&lt;&gt;"",Overrides!W128,F_Inputs_Formatted!W128)</f>
        <v>79.75</v>
      </c>
      <c r="X128" s="99">
        <f>IF(Overrides!X128&lt;&gt;"",Overrides!X128,F_Inputs_Formatted!X128)</f>
        <v>60.58</v>
      </c>
      <c r="Y128" s="99">
        <f>IF(Overrides!Y128&lt;&gt;"",Overrides!Y128,F_Inputs_Formatted!Y128)</f>
        <v>27.55</v>
      </c>
      <c r="Z128" s="99">
        <f>IF(Overrides!Z128&lt;&gt;"",Overrides!Z128,F_Inputs_Formatted!Z128)</f>
        <v>17.98</v>
      </c>
      <c r="AA128" s="99">
        <f>IF(Overrides!AA128&lt;&gt;"",Overrides!AA128,F_Inputs_Formatted!AA128)</f>
        <v>15.21</v>
      </c>
      <c r="AB128" s="99">
        <f>IF(Overrides!AB128&lt;&gt;"",Overrides!AB128,F_Inputs_Formatted!AB128)</f>
        <v>10</v>
      </c>
      <c r="AC128" s="99">
        <f>IF(Overrides!AC128&lt;&gt;"",Overrides!AC128,F_Inputs_Formatted!AC128)</f>
        <v>5</v>
      </c>
      <c r="AD128" s="99">
        <f>IF(Overrides!AD128&lt;&gt;"",Overrides!AD128,F_Inputs_Formatted!AD128)</f>
        <v>0</v>
      </c>
      <c r="AE128" s="99">
        <f>IF(Overrides!AE128&lt;&gt;"",Overrides!AE128,F_Inputs_Formatted!AE128)</f>
        <v>0</v>
      </c>
      <c r="AF128" s="99">
        <f>IF(Overrides!AF128&lt;&gt;"",Overrides!AF128,F_Inputs_Formatted!AF128)</f>
        <v>0</v>
      </c>
      <c r="AG128" s="99">
        <f>IF(Overrides!AG128&lt;&gt;"",Overrides!AG128,F_Inputs_Formatted!AG128)</f>
        <v>0</v>
      </c>
      <c r="AH128" s="99">
        <f>IF(Overrides!AH128&lt;&gt;"",Overrides!AH128,F_Inputs_Formatted!AH128)</f>
        <v>0</v>
      </c>
    </row>
    <row r="129" spans="1:34" ht="20.25" customHeight="1" x14ac:dyDescent="0.45">
      <c r="A129" s="9"/>
      <c r="B129" s="11" t="s">
        <v>99</v>
      </c>
      <c r="C129" s="11" t="str">
        <f>_xlfn.XLOOKUP($B129,FD_Lists!$B$4:$B$25,FD_Lists!C$4:C$25)</f>
        <v>Southern Water</v>
      </c>
      <c r="D129" s="11" t="str">
        <f>_xlfn.XLOOKUP($B129,FD_Lists!$B$4:$B$25,FD_Lists!D$4:D$25)</f>
        <v>England</v>
      </c>
      <c r="E129" s="11" t="str">
        <f>_xlfn.XLOOKUP($B129,FD_Lists!$B$4:$B$25,FD_Lists!E$4:E$25)</f>
        <v>Company</v>
      </c>
      <c r="F129" s="11" t="str">
        <f>_xlfn.XLOOKUP($B129,FD_Lists!$B$4:$B$25,FD_Lists!F$4:F$25)</f>
        <v>WaSC</v>
      </c>
      <c r="G129" s="14" t="s">
        <v>109</v>
      </c>
      <c r="H129" s="13" t="s">
        <v>92</v>
      </c>
      <c r="I129" s="13" t="str">
        <f t="shared" si="1"/>
        <v>SRNOUT5_10_E_PR24</v>
      </c>
      <c r="J129" s="13" t="str">
        <f>VLOOKUP(H129, FD_Lists!$D$78:$I$110, 2, FALSE)</f>
        <v>Totex</v>
      </c>
      <c r="K129" s="13" t="str">
        <f>VLOOKUP(H129, FD_Lists!$D$78:$I$110, 3, FALSE)</f>
        <v>Company view (DD)</v>
      </c>
      <c r="L129" s="13" t="s">
        <v>119</v>
      </c>
      <c r="M129" s="14" t="str">
        <f>VLOOKUP($H129, FD_Lists!$D$78:$I$110, 4, FALSE)</f>
        <v>Unmonitored storm overflows adjustment</v>
      </c>
      <c r="N129" s="14" t="str">
        <f>VLOOKUP($H129, FD_Lists!$D$78:$I$110, 5, FALSE)</f>
        <v>Number</v>
      </c>
      <c r="O129" s="14">
        <f>VLOOKUP($H129, FD_Lists!$D$78:$I$110, 6, FALSE)</f>
        <v>2</v>
      </c>
      <c r="P129" s="99">
        <f>IF(Overrides!P129&lt;&gt;"",Overrides!P129,F_Inputs_Formatted!P129)</f>
        <v>100</v>
      </c>
      <c r="Q129" s="99">
        <f>IF(Overrides!Q129&lt;&gt;"",Overrides!Q129,F_Inputs_Formatted!Q129)</f>
        <v>100</v>
      </c>
      <c r="R129" s="99">
        <f>IF(Overrides!R129&lt;&gt;"",Overrides!R129,F_Inputs_Formatted!R129)</f>
        <v>100</v>
      </c>
      <c r="S129" s="99">
        <f>IF(Overrides!S129&lt;&gt;"",Overrides!S129,F_Inputs_Formatted!S129)</f>
        <v>100</v>
      </c>
      <c r="T129" s="99">
        <f>IF(Overrides!T129&lt;&gt;"",Overrides!T129,F_Inputs_Formatted!T129)</f>
        <v>100</v>
      </c>
      <c r="U129" s="99">
        <f>IF(Overrides!U129&lt;&gt;"",Overrides!U129,F_Inputs_Formatted!U129)</f>
        <v>100</v>
      </c>
      <c r="V129" s="99">
        <f>IF(Overrides!V129&lt;&gt;"",Overrides!V129,F_Inputs_Formatted!V129)</f>
        <v>0.84</v>
      </c>
      <c r="W129" s="99">
        <f>IF(Overrides!W129&lt;&gt;"",Overrides!W129,F_Inputs_Formatted!W129)</f>
        <v>2.09</v>
      </c>
      <c r="X129" s="99">
        <f>IF(Overrides!X129&lt;&gt;"",Overrides!X129,F_Inputs_Formatted!X129)</f>
        <v>4.13</v>
      </c>
      <c r="Y129" s="99">
        <f>IF(Overrides!Y129&lt;&gt;"",Overrides!Y129,F_Inputs_Formatted!Y129)</f>
        <v>3.81</v>
      </c>
      <c r="Z129" s="99">
        <f>IF(Overrides!Z129&lt;&gt;"",Overrides!Z129,F_Inputs_Formatted!Z129)</f>
        <v>8.2200000000000006</v>
      </c>
      <c r="AA129" s="99">
        <f>IF(Overrides!AA129&lt;&gt;"",Overrides!AA129,F_Inputs_Formatted!AA129)</f>
        <v>7.95</v>
      </c>
      <c r="AB129" s="99">
        <f>IF(Overrides!AB129&lt;&gt;"",Overrides!AB129,F_Inputs_Formatted!AB129)</f>
        <v>7.35</v>
      </c>
      <c r="AC129" s="99">
        <f>IF(Overrides!AC129&lt;&gt;"",Overrides!AC129,F_Inputs_Formatted!AC129)</f>
        <v>3</v>
      </c>
      <c r="AD129" s="99">
        <f>IF(Overrides!AD129&lt;&gt;"",Overrides!AD129,F_Inputs_Formatted!AD129)</f>
        <v>3</v>
      </c>
      <c r="AE129" s="99">
        <f>IF(Overrides!AE129&lt;&gt;"",Overrides!AE129,F_Inputs_Formatted!AE129)</f>
        <v>3</v>
      </c>
      <c r="AF129" s="99">
        <f>IF(Overrides!AF129&lt;&gt;"",Overrides!AF129,F_Inputs_Formatted!AF129)</f>
        <v>3</v>
      </c>
      <c r="AG129" s="99">
        <f>IF(Overrides!AG129&lt;&gt;"",Overrides!AG129,F_Inputs_Formatted!AG129)</f>
        <v>3</v>
      </c>
      <c r="AH129" s="99">
        <f>IF(Overrides!AH129&lt;&gt;"",Overrides!AH129,F_Inputs_Formatted!AH129)</f>
        <v>3</v>
      </c>
    </row>
    <row r="130" spans="1:34" ht="20.25" customHeight="1" x14ac:dyDescent="0.45">
      <c r="A130" s="9"/>
      <c r="B130" s="11" t="s">
        <v>100</v>
      </c>
      <c r="C130" s="11" t="str">
        <f>_xlfn.XLOOKUP($B130,FD_Lists!$B$4:$B$25,FD_Lists!C$4:C$25)</f>
        <v>Thames Water</v>
      </c>
      <c r="D130" s="11" t="str">
        <f>_xlfn.XLOOKUP($B130,FD_Lists!$B$4:$B$25,FD_Lists!D$4:D$25)</f>
        <v>England</v>
      </c>
      <c r="E130" s="11" t="str">
        <f>_xlfn.XLOOKUP($B130,FD_Lists!$B$4:$B$25,FD_Lists!E$4:E$25)</f>
        <v>Company</v>
      </c>
      <c r="F130" s="11" t="str">
        <f>_xlfn.XLOOKUP($B130,FD_Lists!$B$4:$B$25,FD_Lists!F$4:F$25)</f>
        <v>WaSC</v>
      </c>
      <c r="G130" s="14" t="s">
        <v>109</v>
      </c>
      <c r="H130" s="13" t="s">
        <v>92</v>
      </c>
      <c r="I130" s="13" t="str">
        <f t="shared" si="1"/>
        <v>TMSOUT5_10_E_PR24</v>
      </c>
      <c r="J130" s="13" t="str">
        <f>VLOOKUP(H130, FD_Lists!$D$78:$I$110, 2, FALSE)</f>
        <v>Totex</v>
      </c>
      <c r="K130" s="13" t="str">
        <f>VLOOKUP(H130, FD_Lists!$D$78:$I$110, 3, FALSE)</f>
        <v>Company view (DD)</v>
      </c>
      <c r="L130" s="13" t="s">
        <v>119</v>
      </c>
      <c r="M130" s="14" t="str">
        <f>VLOOKUP($H130, FD_Lists!$D$78:$I$110, 4, FALSE)</f>
        <v>Unmonitored storm overflows adjustment</v>
      </c>
      <c r="N130" s="14" t="str">
        <f>VLOOKUP($H130, FD_Lists!$D$78:$I$110, 5, FALSE)</f>
        <v>Number</v>
      </c>
      <c r="O130" s="14">
        <f>VLOOKUP($H130, FD_Lists!$D$78:$I$110, 6, FALSE)</f>
        <v>2</v>
      </c>
      <c r="P130" s="99">
        <f>IF(Overrides!P130&lt;&gt;"",Overrides!P130,F_Inputs_Formatted!P130)</f>
        <v>100</v>
      </c>
      <c r="Q130" s="99">
        <f>IF(Overrides!Q130&lt;&gt;"",Overrides!Q130,F_Inputs_Formatted!Q130)</f>
        <v>100</v>
      </c>
      <c r="R130" s="99">
        <f>IF(Overrides!R130&lt;&gt;"",Overrides!R130,F_Inputs_Formatted!R130)</f>
        <v>100</v>
      </c>
      <c r="S130" s="99">
        <f>IF(Overrides!S130&lt;&gt;"",Overrides!S130,F_Inputs_Formatted!S130)</f>
        <v>100</v>
      </c>
      <c r="T130" s="99">
        <f>IF(Overrides!T130&lt;&gt;"",Overrides!T130,F_Inputs_Formatted!T130)</f>
        <v>100</v>
      </c>
      <c r="U130" s="99">
        <f>IF(Overrides!U130&lt;&gt;"",Overrides!U130,F_Inputs_Formatted!U130)</f>
        <v>100</v>
      </c>
      <c r="V130" s="99">
        <f>IF(Overrides!V130&lt;&gt;"",Overrides!V130,F_Inputs_Formatted!V130)</f>
        <v>100</v>
      </c>
      <c r="W130" s="99">
        <f>IF(Overrides!W130&lt;&gt;"",Overrides!W130,F_Inputs_Formatted!W130)</f>
        <v>100</v>
      </c>
      <c r="X130" s="99">
        <f>IF(Overrides!X130&lt;&gt;"",Overrides!X130,F_Inputs_Formatted!X130)</f>
        <v>100</v>
      </c>
      <c r="Y130" s="99">
        <f>IF(Overrides!Y130&lt;&gt;"",Overrides!Y130,F_Inputs_Formatted!Y130)</f>
        <v>28.19</v>
      </c>
      <c r="Z130" s="99">
        <f>IF(Overrides!Z130&lt;&gt;"",Overrides!Z130,F_Inputs_Formatted!Z130)</f>
        <v>29.73</v>
      </c>
      <c r="AA130" s="99">
        <f>IF(Overrides!AA130&lt;&gt;"",Overrides!AA130,F_Inputs_Formatted!AA130)</f>
        <v>28.99</v>
      </c>
      <c r="AB130" s="99">
        <f>IF(Overrides!AB130&lt;&gt;"",Overrides!AB130,F_Inputs_Formatted!AB130)</f>
        <v>9.6999999999999993</v>
      </c>
      <c r="AC130" s="99">
        <f>IF(Overrides!AC130&lt;&gt;"",Overrides!AC130,F_Inputs_Formatted!AC130)</f>
        <v>2</v>
      </c>
      <c r="AD130" s="99">
        <f>IF(Overrides!AD130&lt;&gt;"",Overrides!AD130,F_Inputs_Formatted!AD130)</f>
        <v>2</v>
      </c>
      <c r="AE130" s="99">
        <f>IF(Overrides!AE130&lt;&gt;"",Overrides!AE130,F_Inputs_Formatted!AE130)</f>
        <v>2</v>
      </c>
      <c r="AF130" s="99">
        <f>IF(Overrides!AF130&lt;&gt;"",Overrides!AF130,F_Inputs_Formatted!AF130)</f>
        <v>2</v>
      </c>
      <c r="AG130" s="99">
        <f>IF(Overrides!AG130&lt;&gt;"",Overrides!AG130,F_Inputs_Formatted!AG130)</f>
        <v>2</v>
      </c>
      <c r="AH130" s="99">
        <f>IF(Overrides!AH130&lt;&gt;"",Overrides!AH130,F_Inputs_Formatted!AH130)</f>
        <v>2</v>
      </c>
    </row>
    <row r="131" spans="1:34" x14ac:dyDescent="0.45">
      <c r="A131" s="16" t="s">
        <v>120</v>
      </c>
      <c r="B131" s="11" t="s">
        <v>101</v>
      </c>
      <c r="C131" s="11" t="str">
        <f>_xlfn.XLOOKUP($B131,FD_Lists!$B$4:$B$25,FD_Lists!C$4:C$25)</f>
        <v xml:space="preserve">United Utilities </v>
      </c>
      <c r="D131" s="11" t="str">
        <f>_xlfn.XLOOKUP($B131,FD_Lists!$B$4:$B$25,FD_Lists!D$4:D$25)</f>
        <v>England</v>
      </c>
      <c r="E131" s="11" t="str">
        <f>_xlfn.XLOOKUP($B131,FD_Lists!$B$4:$B$25,FD_Lists!E$4:E$25)</f>
        <v>Company</v>
      </c>
      <c r="F131" s="11" t="str">
        <f>_xlfn.XLOOKUP($B131,FD_Lists!$B$4:$B$25,FD_Lists!F$4:F$25)</f>
        <v>WaSC</v>
      </c>
      <c r="G131" s="14" t="s">
        <v>109</v>
      </c>
      <c r="H131" s="13" t="s">
        <v>92</v>
      </c>
      <c r="I131" s="13" t="str">
        <f t="shared" si="1"/>
        <v>NWTOUT5_10_E_PR24</v>
      </c>
      <c r="J131" s="13" t="str">
        <f>VLOOKUP(H131, FD_Lists!$D$78:$I$110, 2, FALSE)</f>
        <v>Totex</v>
      </c>
      <c r="K131" s="13" t="str">
        <f>VLOOKUP(H131, FD_Lists!$D$78:$I$110, 3, FALSE)</f>
        <v>Company view (DD)</v>
      </c>
      <c r="L131" s="13" t="s">
        <v>119</v>
      </c>
      <c r="M131" s="14" t="str">
        <f>VLOOKUP($H131, FD_Lists!$D$78:$I$110, 4, FALSE)</f>
        <v>Unmonitored storm overflows adjustment</v>
      </c>
      <c r="N131" s="14" t="str">
        <f>VLOOKUP($H131, FD_Lists!$D$78:$I$110, 5, FALSE)</f>
        <v>Number</v>
      </c>
      <c r="O131" s="14">
        <f>VLOOKUP($H131, FD_Lists!$D$78:$I$110, 6, FALSE)</f>
        <v>2</v>
      </c>
      <c r="P131" s="99">
        <f>IF(Overrides!P131&lt;&gt;"",Overrides!P131,F_Inputs_Formatted!P131)</f>
        <v>0</v>
      </c>
      <c r="Q131" s="99">
        <f>IF(Overrides!Q131&lt;&gt;"",Overrides!Q131,F_Inputs_Formatted!Q131)</f>
        <v>0</v>
      </c>
      <c r="R131" s="99">
        <f>IF(Overrides!R131&lt;&gt;"",Overrides!R131,F_Inputs_Formatted!R131)</f>
        <v>0</v>
      </c>
      <c r="S131" s="99">
        <f>IF(Overrides!S131&lt;&gt;"",Overrides!S131,F_Inputs_Formatted!S131)</f>
        <v>0</v>
      </c>
      <c r="T131" s="99">
        <f>IF(Overrides!T131&lt;&gt;"",Overrides!T131,F_Inputs_Formatted!T131)</f>
        <v>0</v>
      </c>
      <c r="U131" s="99">
        <f>IF(Overrides!U131&lt;&gt;"",Overrides!U131,F_Inputs_Formatted!U131)</f>
        <v>0</v>
      </c>
      <c r="V131" s="99">
        <f>IF(Overrides!V131&lt;&gt;"",Overrides!V131,F_Inputs_Formatted!V131)</f>
        <v>0</v>
      </c>
      <c r="W131" s="99">
        <f>IF(Overrides!W131&lt;&gt;"",Overrides!W131,F_Inputs_Formatted!W131)</f>
        <v>0</v>
      </c>
      <c r="X131" s="99">
        <f>IF(Overrides!X131&lt;&gt;"",Overrides!X131,F_Inputs_Formatted!X131)</f>
        <v>0</v>
      </c>
      <c r="Y131" s="99">
        <f>IF(Overrides!Y131&lt;&gt;"",Overrides!Y131,F_Inputs_Formatted!Y131)</f>
        <v>4.71</v>
      </c>
      <c r="Z131" s="99">
        <f>IF(Overrides!Z131&lt;&gt;"",Overrides!Z131,F_Inputs_Formatted!Z131)</f>
        <v>15.77</v>
      </c>
      <c r="AA131" s="99">
        <f>IF(Overrides!AA131&lt;&gt;"",Overrides!AA131,F_Inputs_Formatted!AA131)</f>
        <v>19.010000000000002</v>
      </c>
      <c r="AB131" s="99">
        <f>IF(Overrides!AB131&lt;&gt;"",Overrides!AB131,F_Inputs_Formatted!AB131)</f>
        <v>7.55</v>
      </c>
      <c r="AC131" s="99">
        <f>IF(Overrides!AC131&lt;&gt;"",Overrides!AC131,F_Inputs_Formatted!AC131)</f>
        <v>2.44</v>
      </c>
      <c r="AD131" s="99">
        <f>IF(Overrides!AD131&lt;&gt;"",Overrides!AD131,F_Inputs_Formatted!AD131)</f>
        <v>0</v>
      </c>
      <c r="AE131" s="99">
        <f>IF(Overrides!AE131&lt;&gt;"",Overrides!AE131,F_Inputs_Formatted!AE131)</f>
        <v>0</v>
      </c>
      <c r="AF131" s="99">
        <f>IF(Overrides!AF131&lt;&gt;"",Overrides!AF131,F_Inputs_Formatted!AF131)</f>
        <v>0</v>
      </c>
      <c r="AG131" s="99">
        <f>IF(Overrides!AG131&lt;&gt;"",Overrides!AG131,F_Inputs_Formatted!AG131)</f>
        <v>0</v>
      </c>
      <c r="AH131" s="99">
        <f>IF(Overrides!AH131&lt;&gt;"",Overrides!AH131,F_Inputs_Formatted!AH131)</f>
        <v>0</v>
      </c>
    </row>
    <row r="132" spans="1:34" ht="20.25" customHeight="1" x14ac:dyDescent="0.45">
      <c r="A132" s="9"/>
      <c r="B132" s="11" t="s">
        <v>102</v>
      </c>
      <c r="C132" s="11" t="str">
        <f>_xlfn.XLOOKUP($B132,FD_Lists!$B$4:$B$25,FD_Lists!C$4:C$25)</f>
        <v>Wessex Water</v>
      </c>
      <c r="D132" s="11" t="str">
        <f>_xlfn.XLOOKUP($B132,FD_Lists!$B$4:$B$25,FD_Lists!D$4:D$25)</f>
        <v>England</v>
      </c>
      <c r="E132" s="11" t="str">
        <f>_xlfn.XLOOKUP($B132,FD_Lists!$B$4:$B$25,FD_Lists!E$4:E$25)</f>
        <v>Company</v>
      </c>
      <c r="F132" s="11" t="str">
        <f>_xlfn.XLOOKUP($B132,FD_Lists!$B$4:$B$25,FD_Lists!F$4:F$25)</f>
        <v>WaSC</v>
      </c>
      <c r="G132" s="14" t="s">
        <v>109</v>
      </c>
      <c r="H132" s="13" t="s">
        <v>92</v>
      </c>
      <c r="I132" s="13" t="str">
        <f t="shared" si="1"/>
        <v>WSXOUT5_10_E_PR24</v>
      </c>
      <c r="J132" s="13" t="str">
        <f>VLOOKUP(H132, FD_Lists!$D$78:$I$110, 2, FALSE)</f>
        <v>Totex</v>
      </c>
      <c r="K132" s="13" t="str">
        <f>VLOOKUP(H132, FD_Lists!$D$78:$I$110, 3, FALSE)</f>
        <v>Company view (DD)</v>
      </c>
      <c r="L132" s="13" t="s">
        <v>119</v>
      </c>
      <c r="M132" s="14" t="str">
        <f>VLOOKUP($H132, FD_Lists!$D$78:$I$110, 4, FALSE)</f>
        <v>Unmonitored storm overflows adjustment</v>
      </c>
      <c r="N132" s="14" t="str">
        <f>VLOOKUP($H132, FD_Lists!$D$78:$I$110, 5, FALSE)</f>
        <v>Number</v>
      </c>
      <c r="O132" s="14">
        <f>VLOOKUP($H132, FD_Lists!$D$78:$I$110, 6, FALSE)</f>
        <v>2</v>
      </c>
      <c r="P132" s="99">
        <f>IF(Overrides!P132&lt;&gt;"",Overrides!P132,F_Inputs_Formatted!P132)</f>
        <v>100</v>
      </c>
      <c r="Q132" s="99">
        <f>IF(Overrides!Q132&lt;&gt;"",Overrides!Q132,F_Inputs_Formatted!Q132)</f>
        <v>100</v>
      </c>
      <c r="R132" s="99">
        <f>IF(Overrides!R132&lt;&gt;"",Overrides!R132,F_Inputs_Formatted!R132)</f>
        <v>100</v>
      </c>
      <c r="S132" s="99">
        <f>IF(Overrides!S132&lt;&gt;"",Overrides!S132,F_Inputs_Formatted!S132)</f>
        <v>100</v>
      </c>
      <c r="T132" s="99">
        <f>IF(Overrides!T132&lt;&gt;"",Overrides!T132,F_Inputs_Formatted!T132)</f>
        <v>100</v>
      </c>
      <c r="U132" s="99">
        <f>IF(Overrides!U132&lt;&gt;"",Overrides!U132,F_Inputs_Formatted!U132)</f>
        <v>0</v>
      </c>
      <c r="V132" s="99">
        <f>IF(Overrides!V132&lt;&gt;"",Overrides!V132,F_Inputs_Formatted!V132)</f>
        <v>0</v>
      </c>
      <c r="W132" s="99">
        <f>IF(Overrides!W132&lt;&gt;"",Overrides!W132,F_Inputs_Formatted!W132)</f>
        <v>0</v>
      </c>
      <c r="X132" s="99">
        <f>IF(Overrides!X132&lt;&gt;"",Overrides!X132,F_Inputs_Formatted!X132)</f>
        <v>0</v>
      </c>
      <c r="Y132" s="99">
        <f>IF(Overrides!Y132&lt;&gt;"",Overrides!Y132,F_Inputs_Formatted!Y132)</f>
        <v>0</v>
      </c>
      <c r="Z132" s="99">
        <f>IF(Overrides!Z132&lt;&gt;"",Overrides!Z132,F_Inputs_Formatted!Z132)</f>
        <v>0</v>
      </c>
      <c r="AA132" s="99">
        <f>IF(Overrides!AA132&lt;&gt;"",Overrides!AA132,F_Inputs_Formatted!AA132)</f>
        <v>0</v>
      </c>
      <c r="AB132" s="99">
        <f>IF(Overrides!AB132&lt;&gt;"",Overrides!AB132,F_Inputs_Formatted!AB132)</f>
        <v>0</v>
      </c>
      <c r="AC132" s="99">
        <f>IF(Overrides!AC132&lt;&gt;"",Overrides!AC132,F_Inputs_Formatted!AC132)</f>
        <v>0</v>
      </c>
      <c r="AD132" s="99">
        <f>IF(Overrides!AD132&lt;&gt;"",Overrides!AD132,F_Inputs_Formatted!AD132)</f>
        <v>0</v>
      </c>
      <c r="AE132" s="99">
        <f>IF(Overrides!AE132&lt;&gt;"",Overrides!AE132,F_Inputs_Formatted!AE132)</f>
        <v>0</v>
      </c>
      <c r="AF132" s="99">
        <f>IF(Overrides!AF132&lt;&gt;"",Overrides!AF132,F_Inputs_Formatted!AF132)</f>
        <v>0</v>
      </c>
      <c r="AG132" s="99">
        <f>IF(Overrides!AG132&lt;&gt;"",Overrides!AG132,F_Inputs_Formatted!AG132)</f>
        <v>0</v>
      </c>
      <c r="AH132" s="99">
        <f>IF(Overrides!AH132&lt;&gt;"",Overrides!AH132,F_Inputs_Formatted!AH132)</f>
        <v>0</v>
      </c>
    </row>
    <row r="133" spans="1:34" ht="20.25" customHeight="1" x14ac:dyDescent="0.45">
      <c r="A133" s="9"/>
      <c r="B133" s="11" t="s">
        <v>103</v>
      </c>
      <c r="C133" s="11" t="str">
        <f>_xlfn.XLOOKUP($B133,FD_Lists!$B$4:$B$25,FD_Lists!C$4:C$25)</f>
        <v>Yorkshire Water</v>
      </c>
      <c r="D133" s="11" t="str">
        <f>_xlfn.XLOOKUP($B133,FD_Lists!$B$4:$B$25,FD_Lists!D$4:D$25)</f>
        <v>England</v>
      </c>
      <c r="E133" s="11" t="str">
        <f>_xlfn.XLOOKUP($B133,FD_Lists!$B$4:$B$25,FD_Lists!E$4:E$25)</f>
        <v>Company</v>
      </c>
      <c r="F133" s="11" t="str">
        <f>_xlfn.XLOOKUP($B133,FD_Lists!$B$4:$B$25,FD_Lists!F$4:F$25)</f>
        <v>WaSC</v>
      </c>
      <c r="G133" s="14" t="s">
        <v>109</v>
      </c>
      <c r="H133" s="13" t="s">
        <v>92</v>
      </c>
      <c r="I133" s="13" t="str">
        <f t="shared" si="1"/>
        <v>YKYOUT5_10_E_PR24</v>
      </c>
      <c r="J133" s="13" t="str">
        <f>VLOOKUP(H133, FD_Lists!$D$78:$I$110, 2, FALSE)</f>
        <v>Totex</v>
      </c>
      <c r="K133" s="13" t="str">
        <f>VLOOKUP(H133, FD_Lists!$D$78:$I$110, 3, FALSE)</f>
        <v>Company view (DD)</v>
      </c>
      <c r="L133" s="13" t="s">
        <v>119</v>
      </c>
      <c r="M133" s="14" t="str">
        <f>VLOOKUP($H133, FD_Lists!$D$78:$I$110, 4, FALSE)</f>
        <v>Unmonitored storm overflows adjustment</v>
      </c>
      <c r="N133" s="14" t="str">
        <f>VLOOKUP($H133, FD_Lists!$D$78:$I$110, 5, FALSE)</f>
        <v>Number</v>
      </c>
      <c r="O133" s="14">
        <f>VLOOKUP($H133, FD_Lists!$D$78:$I$110, 6, FALSE)</f>
        <v>2</v>
      </c>
      <c r="P133" s="99">
        <f>IF(Overrides!P133&lt;&gt;"",Overrides!P133,F_Inputs_Formatted!P133)</f>
        <v>100</v>
      </c>
      <c r="Q133" s="99">
        <f>IF(Overrides!Q133&lt;&gt;"",Overrides!Q133,F_Inputs_Formatted!Q133)</f>
        <v>100</v>
      </c>
      <c r="R133" s="99">
        <f>IF(Overrides!R133&lt;&gt;"",Overrides!R133,F_Inputs_Formatted!R133)</f>
        <v>100</v>
      </c>
      <c r="S133" s="99">
        <f>IF(Overrides!S133&lt;&gt;"",Overrides!S133,F_Inputs_Formatted!S133)</f>
        <v>100</v>
      </c>
      <c r="T133" s="99">
        <f>IF(Overrides!T133&lt;&gt;"",Overrides!T133,F_Inputs_Formatted!T133)</f>
        <v>100</v>
      </c>
      <c r="U133" s="99">
        <f>IF(Overrides!U133&lt;&gt;"",Overrides!U133,F_Inputs_Formatted!U133)</f>
        <v>100</v>
      </c>
      <c r="V133" s="99">
        <f>IF(Overrides!V133&lt;&gt;"",Overrides!V133,F_Inputs_Formatted!V133)</f>
        <v>100</v>
      </c>
      <c r="W133" s="99">
        <f>IF(Overrides!W133&lt;&gt;"",Overrides!W133,F_Inputs_Formatted!W133)</f>
        <v>100</v>
      </c>
      <c r="X133" s="99">
        <f>IF(Overrides!X133&lt;&gt;"",Overrides!X133,F_Inputs_Formatted!X133)</f>
        <v>100</v>
      </c>
      <c r="Y133" s="99">
        <f>IF(Overrides!Y133&lt;&gt;"",Overrides!Y133,F_Inputs_Formatted!Y133)</f>
        <v>10.45</v>
      </c>
      <c r="Z133" s="99">
        <f>IF(Overrides!Z133&lt;&gt;"",Overrides!Z133,F_Inputs_Formatted!Z133)</f>
        <v>13</v>
      </c>
      <c r="AA133" s="99">
        <f>IF(Overrides!AA133&lt;&gt;"",Overrides!AA133,F_Inputs_Formatted!AA133)</f>
        <v>13.53</v>
      </c>
      <c r="AB133" s="99">
        <f>IF(Overrides!AB133&lt;&gt;"",Overrides!AB133,F_Inputs_Formatted!AB133)</f>
        <v>7.41</v>
      </c>
      <c r="AC133" s="99">
        <f>IF(Overrides!AC133&lt;&gt;"",Overrides!AC133,F_Inputs_Formatted!AC133)</f>
        <v>5</v>
      </c>
      <c r="AD133" s="99">
        <f>IF(Overrides!AD133&lt;&gt;"",Overrides!AD133,F_Inputs_Formatted!AD133)</f>
        <v>3</v>
      </c>
      <c r="AE133" s="99">
        <f>IF(Overrides!AE133&lt;&gt;"",Overrides!AE133,F_Inputs_Formatted!AE133)</f>
        <v>2.75</v>
      </c>
      <c r="AF133" s="99">
        <f>IF(Overrides!AF133&lt;&gt;"",Overrides!AF133,F_Inputs_Formatted!AF133)</f>
        <v>2.5</v>
      </c>
      <c r="AG133" s="99">
        <f>IF(Overrides!AG133&lt;&gt;"",Overrides!AG133,F_Inputs_Formatted!AG133)</f>
        <v>2.25</v>
      </c>
      <c r="AH133" s="99">
        <f>IF(Overrides!AH133&lt;&gt;"",Overrides!AH133,F_Inputs_Formatted!AH133)</f>
        <v>2</v>
      </c>
    </row>
    <row r="134" spans="1:34" ht="20.25" customHeight="1" x14ac:dyDescent="0.45">
      <c r="A134" s="9"/>
      <c r="B134" s="11" t="s">
        <v>121</v>
      </c>
      <c r="C134" s="11" t="str">
        <f>_xlfn.XLOOKUP($B134,FD_Lists!$B$4:$B$25,FD_Lists!C$4:C$25)</f>
        <v>Affinity Water</v>
      </c>
      <c r="D134" s="11" t="str">
        <f>_xlfn.XLOOKUP($B134,FD_Lists!$B$4:$B$25,FD_Lists!D$4:D$25)</f>
        <v>England</v>
      </c>
      <c r="E134" s="11" t="str">
        <f>_xlfn.XLOOKUP($B134,FD_Lists!$B$4:$B$25,FD_Lists!E$4:E$25)</f>
        <v>Company</v>
      </c>
      <c r="F134" s="11" t="str">
        <f>_xlfn.XLOOKUP($B134,FD_Lists!$B$4:$B$25,FD_Lists!F$4:F$25)</f>
        <v>WoC</v>
      </c>
      <c r="G134" s="14" t="s">
        <v>109</v>
      </c>
      <c r="H134" s="13" t="s">
        <v>92</v>
      </c>
      <c r="I134" s="13" t="str">
        <f t="shared" si="1"/>
        <v>AFWOUT5_10_E_PR24</v>
      </c>
      <c r="J134" s="13" t="str">
        <f>VLOOKUP(H134, FD_Lists!$D$78:$I$110, 2, FALSE)</f>
        <v>Totex</v>
      </c>
      <c r="K134" s="13" t="str">
        <f>VLOOKUP(H134, FD_Lists!$D$78:$I$110, 3, FALSE)</f>
        <v>Company view (DD)</v>
      </c>
      <c r="L134" s="13" t="s">
        <v>119</v>
      </c>
      <c r="M134" s="14" t="str">
        <f>VLOOKUP($H134, FD_Lists!$D$78:$I$110, 4, FALSE)</f>
        <v>Unmonitored storm overflows adjustment</v>
      </c>
      <c r="N134" s="14" t="str">
        <f>VLOOKUP($H134, FD_Lists!$D$78:$I$110, 5, FALSE)</f>
        <v>Number</v>
      </c>
      <c r="O134" s="14">
        <f>VLOOKUP($H134, FD_Lists!$D$78:$I$110, 6, FALSE)</f>
        <v>2</v>
      </c>
      <c r="P134" s="99" t="str">
        <f>IF(Overrides!P134&lt;&gt;"",Overrides!P134,F_Inputs_Formatted!P134)</f>
        <v>-</v>
      </c>
      <c r="Q134" s="99" t="str">
        <f>IF(Overrides!Q134&lt;&gt;"",Overrides!Q134,F_Inputs_Formatted!Q134)</f>
        <v>-</v>
      </c>
      <c r="R134" s="99" t="str">
        <f>IF(Overrides!R134&lt;&gt;"",Overrides!R134,F_Inputs_Formatted!R134)</f>
        <v>-</v>
      </c>
      <c r="S134" s="99" t="str">
        <f>IF(Overrides!S134&lt;&gt;"",Overrides!S134,F_Inputs_Formatted!S134)</f>
        <v>-</v>
      </c>
      <c r="T134" s="99" t="str">
        <f>IF(Overrides!T134&lt;&gt;"",Overrides!T134,F_Inputs_Formatted!T134)</f>
        <v>-</v>
      </c>
      <c r="U134" s="99" t="str">
        <f>IF(Overrides!U134&lt;&gt;"",Overrides!U134,F_Inputs_Formatted!U134)</f>
        <v>-</v>
      </c>
      <c r="V134" s="99" t="str">
        <f>IF(Overrides!V134&lt;&gt;"",Overrides!V134,F_Inputs_Formatted!V134)</f>
        <v>-</v>
      </c>
      <c r="W134" s="99" t="str">
        <f>IF(Overrides!W134&lt;&gt;"",Overrides!W134,F_Inputs_Formatted!W134)</f>
        <v>-</v>
      </c>
      <c r="X134" s="99" t="str">
        <f>IF(Overrides!X134&lt;&gt;"",Overrides!X134,F_Inputs_Formatted!X134)</f>
        <v>-</v>
      </c>
      <c r="Y134" s="99" t="str">
        <f>IF(Overrides!Y134&lt;&gt;"",Overrides!Y134,F_Inputs_Formatted!Y134)</f>
        <v>-</v>
      </c>
      <c r="Z134" s="99" t="str">
        <f>IF(Overrides!Z134&lt;&gt;"",Overrides!Z134,F_Inputs_Formatted!Z134)</f>
        <v>-</v>
      </c>
      <c r="AA134" s="99" t="str">
        <f>IF(Overrides!AA134&lt;&gt;"",Overrides!AA134,F_Inputs_Formatted!AA134)</f>
        <v>-</v>
      </c>
      <c r="AB134" s="99" t="str">
        <f>IF(Overrides!AB134&lt;&gt;"",Overrides!AB134,F_Inputs_Formatted!AB134)</f>
        <v>-</v>
      </c>
      <c r="AC134" s="99" t="str">
        <f>IF(Overrides!AC134&lt;&gt;"",Overrides!AC134,F_Inputs_Formatted!AC134)</f>
        <v>-</v>
      </c>
      <c r="AD134" s="99" t="str">
        <f>IF(Overrides!AD134&lt;&gt;"",Overrides!AD134,F_Inputs_Formatted!AD134)</f>
        <v>-</v>
      </c>
      <c r="AE134" s="99" t="str">
        <f>IF(Overrides!AE134&lt;&gt;"",Overrides!AE134,F_Inputs_Formatted!AE134)</f>
        <v>-</v>
      </c>
      <c r="AF134" s="99" t="str">
        <f>IF(Overrides!AF134&lt;&gt;"",Overrides!AF134,F_Inputs_Formatted!AF134)</f>
        <v>-</v>
      </c>
      <c r="AG134" s="99" t="str">
        <f>IF(Overrides!AG134&lt;&gt;"",Overrides!AG134,F_Inputs_Formatted!AG134)</f>
        <v>-</v>
      </c>
      <c r="AH134" s="99" t="str">
        <f>IF(Overrides!AH134&lt;&gt;"",Overrides!AH134,F_Inputs_Formatted!AH134)</f>
        <v>-</v>
      </c>
    </row>
    <row r="135" spans="1:34" ht="20.25" customHeight="1" x14ac:dyDescent="0.45">
      <c r="A135" s="9"/>
      <c r="B135" s="11" t="s">
        <v>122</v>
      </c>
      <c r="C135" s="11" t="str">
        <f>_xlfn.XLOOKUP($B135,FD_Lists!$B$4:$B$25,FD_Lists!C$4:C$25)</f>
        <v>Portsmouth Water</v>
      </c>
      <c r="D135" s="11" t="str">
        <f>_xlfn.XLOOKUP($B135,FD_Lists!$B$4:$B$25,FD_Lists!D$4:D$25)</f>
        <v>England</v>
      </c>
      <c r="E135" s="11" t="str">
        <f>_xlfn.XLOOKUP($B135,FD_Lists!$B$4:$B$25,FD_Lists!E$4:E$25)</f>
        <v>Company</v>
      </c>
      <c r="F135" s="11" t="str">
        <f>_xlfn.XLOOKUP($B135,FD_Lists!$B$4:$B$25,FD_Lists!F$4:F$25)</f>
        <v>WoC</v>
      </c>
      <c r="G135" s="14" t="s">
        <v>109</v>
      </c>
      <c r="H135" s="13" t="s">
        <v>92</v>
      </c>
      <c r="I135" s="13" t="str">
        <f t="shared" si="1"/>
        <v>PRTOUT5_10_E_PR24</v>
      </c>
      <c r="J135" s="13" t="str">
        <f>VLOOKUP(H135, FD_Lists!$D$78:$I$110, 2, FALSE)</f>
        <v>Totex</v>
      </c>
      <c r="K135" s="13" t="str">
        <f>VLOOKUP(H135, FD_Lists!$D$78:$I$110, 3, FALSE)</f>
        <v>Company view (DD)</v>
      </c>
      <c r="L135" s="13" t="s">
        <v>119</v>
      </c>
      <c r="M135" s="14" t="str">
        <f>VLOOKUP($H135, FD_Lists!$D$78:$I$110, 4, FALSE)</f>
        <v>Unmonitored storm overflows adjustment</v>
      </c>
      <c r="N135" s="14" t="str">
        <f>VLOOKUP($H135, FD_Lists!$D$78:$I$110, 5, FALSE)</f>
        <v>Number</v>
      </c>
      <c r="O135" s="14">
        <f>VLOOKUP($H135, FD_Lists!$D$78:$I$110, 6, FALSE)</f>
        <v>2</v>
      </c>
      <c r="P135" s="99" t="str">
        <f>IF(Overrides!P135&lt;&gt;"",Overrides!P135,F_Inputs_Formatted!P135)</f>
        <v>-</v>
      </c>
      <c r="Q135" s="99" t="str">
        <f>IF(Overrides!Q135&lt;&gt;"",Overrides!Q135,F_Inputs_Formatted!Q135)</f>
        <v>-</v>
      </c>
      <c r="R135" s="99" t="str">
        <f>IF(Overrides!R135&lt;&gt;"",Overrides!R135,F_Inputs_Formatted!R135)</f>
        <v>-</v>
      </c>
      <c r="S135" s="99" t="str">
        <f>IF(Overrides!S135&lt;&gt;"",Overrides!S135,F_Inputs_Formatted!S135)</f>
        <v>-</v>
      </c>
      <c r="T135" s="99" t="str">
        <f>IF(Overrides!T135&lt;&gt;"",Overrides!T135,F_Inputs_Formatted!T135)</f>
        <v>-</v>
      </c>
      <c r="U135" s="99" t="str">
        <f>IF(Overrides!U135&lt;&gt;"",Overrides!U135,F_Inputs_Formatted!U135)</f>
        <v>-</v>
      </c>
      <c r="V135" s="99" t="str">
        <f>IF(Overrides!V135&lt;&gt;"",Overrides!V135,F_Inputs_Formatted!V135)</f>
        <v>-</v>
      </c>
      <c r="W135" s="99" t="str">
        <f>IF(Overrides!W135&lt;&gt;"",Overrides!W135,F_Inputs_Formatted!W135)</f>
        <v>-</v>
      </c>
      <c r="X135" s="99" t="str">
        <f>IF(Overrides!X135&lt;&gt;"",Overrides!X135,F_Inputs_Formatted!X135)</f>
        <v>-</v>
      </c>
      <c r="Y135" s="99" t="str">
        <f>IF(Overrides!Y135&lt;&gt;"",Overrides!Y135,F_Inputs_Formatted!Y135)</f>
        <v>-</v>
      </c>
      <c r="Z135" s="99" t="str">
        <f>IF(Overrides!Z135&lt;&gt;"",Overrides!Z135,F_Inputs_Formatted!Z135)</f>
        <v>-</v>
      </c>
      <c r="AA135" s="99" t="str">
        <f>IF(Overrides!AA135&lt;&gt;"",Overrides!AA135,F_Inputs_Formatted!AA135)</f>
        <v>-</v>
      </c>
      <c r="AB135" s="99" t="str">
        <f>IF(Overrides!AB135&lt;&gt;"",Overrides!AB135,F_Inputs_Formatted!AB135)</f>
        <v>-</v>
      </c>
      <c r="AC135" s="99" t="str">
        <f>IF(Overrides!AC135&lt;&gt;"",Overrides!AC135,F_Inputs_Formatted!AC135)</f>
        <v>-</v>
      </c>
      <c r="AD135" s="99" t="str">
        <f>IF(Overrides!AD135&lt;&gt;"",Overrides!AD135,F_Inputs_Formatted!AD135)</f>
        <v>-</v>
      </c>
      <c r="AE135" s="99" t="str">
        <f>IF(Overrides!AE135&lt;&gt;"",Overrides!AE135,F_Inputs_Formatted!AE135)</f>
        <v>-</v>
      </c>
      <c r="AF135" s="99" t="str">
        <f>IF(Overrides!AF135&lt;&gt;"",Overrides!AF135,F_Inputs_Formatted!AF135)</f>
        <v>-</v>
      </c>
      <c r="AG135" s="99" t="str">
        <f>IF(Overrides!AG135&lt;&gt;"",Overrides!AG135,F_Inputs_Formatted!AG135)</f>
        <v>-</v>
      </c>
      <c r="AH135" s="99" t="str">
        <f>IF(Overrides!AH135&lt;&gt;"",Overrides!AH135,F_Inputs_Formatted!AH135)</f>
        <v>-</v>
      </c>
    </row>
    <row r="136" spans="1:34" ht="20.25" customHeight="1" x14ac:dyDescent="0.45">
      <c r="A136" s="9"/>
      <c r="B136" s="11" t="s">
        <v>123</v>
      </c>
      <c r="C136" s="11" t="str">
        <f>_xlfn.XLOOKUP($B136,FD_Lists!$B$4:$B$25,FD_Lists!C$4:C$25)</f>
        <v>South East Water</v>
      </c>
      <c r="D136" s="11" t="str">
        <f>_xlfn.XLOOKUP($B136,FD_Lists!$B$4:$B$25,FD_Lists!D$4:D$25)</f>
        <v>England</v>
      </c>
      <c r="E136" s="11" t="str">
        <f>_xlfn.XLOOKUP($B136,FD_Lists!$B$4:$B$25,FD_Lists!E$4:E$25)</f>
        <v>Company</v>
      </c>
      <c r="F136" s="11" t="str">
        <f>_xlfn.XLOOKUP($B136,FD_Lists!$B$4:$B$25,FD_Lists!F$4:F$25)</f>
        <v>WoC</v>
      </c>
      <c r="G136" s="14" t="s">
        <v>109</v>
      </c>
      <c r="H136" s="13" t="s">
        <v>92</v>
      </c>
      <c r="I136" s="13" t="str">
        <f t="shared" si="1"/>
        <v>SEWOUT5_10_E_PR24</v>
      </c>
      <c r="J136" s="13" t="str">
        <f>VLOOKUP(H136, FD_Lists!$D$78:$I$110, 2, FALSE)</f>
        <v>Totex</v>
      </c>
      <c r="K136" s="13" t="str">
        <f>VLOOKUP(H136, FD_Lists!$D$78:$I$110, 3, FALSE)</f>
        <v>Company view (DD)</v>
      </c>
      <c r="L136" s="13" t="s">
        <v>119</v>
      </c>
      <c r="M136" s="14" t="str">
        <f>VLOOKUP($H136, FD_Lists!$D$78:$I$110, 4, FALSE)</f>
        <v>Unmonitored storm overflows adjustment</v>
      </c>
      <c r="N136" s="14" t="str">
        <f>VLOOKUP($H136, FD_Lists!$D$78:$I$110, 5, FALSE)</f>
        <v>Number</v>
      </c>
      <c r="O136" s="14">
        <f>VLOOKUP($H136, FD_Lists!$D$78:$I$110, 6, FALSE)</f>
        <v>2</v>
      </c>
      <c r="P136" s="99" t="str">
        <f>IF(Overrides!P136&lt;&gt;"",Overrides!P136,F_Inputs_Formatted!P136)</f>
        <v>-</v>
      </c>
      <c r="Q136" s="99" t="str">
        <f>IF(Overrides!Q136&lt;&gt;"",Overrides!Q136,F_Inputs_Formatted!Q136)</f>
        <v>-</v>
      </c>
      <c r="R136" s="99" t="str">
        <f>IF(Overrides!R136&lt;&gt;"",Overrides!R136,F_Inputs_Formatted!R136)</f>
        <v>-</v>
      </c>
      <c r="S136" s="99" t="str">
        <f>IF(Overrides!S136&lt;&gt;"",Overrides!S136,F_Inputs_Formatted!S136)</f>
        <v>-</v>
      </c>
      <c r="T136" s="99" t="str">
        <f>IF(Overrides!T136&lt;&gt;"",Overrides!T136,F_Inputs_Formatted!T136)</f>
        <v>-</v>
      </c>
      <c r="U136" s="99" t="str">
        <f>IF(Overrides!U136&lt;&gt;"",Overrides!U136,F_Inputs_Formatted!U136)</f>
        <v>-</v>
      </c>
      <c r="V136" s="99" t="str">
        <f>IF(Overrides!V136&lt;&gt;"",Overrides!V136,F_Inputs_Formatted!V136)</f>
        <v>-</v>
      </c>
      <c r="W136" s="99" t="str">
        <f>IF(Overrides!W136&lt;&gt;"",Overrides!W136,F_Inputs_Formatted!W136)</f>
        <v>-</v>
      </c>
      <c r="X136" s="99" t="str">
        <f>IF(Overrides!X136&lt;&gt;"",Overrides!X136,F_Inputs_Formatted!X136)</f>
        <v>-</v>
      </c>
      <c r="Y136" s="99" t="str">
        <f>IF(Overrides!Y136&lt;&gt;"",Overrides!Y136,F_Inputs_Formatted!Y136)</f>
        <v>-</v>
      </c>
      <c r="Z136" s="99" t="str">
        <f>IF(Overrides!Z136&lt;&gt;"",Overrides!Z136,F_Inputs_Formatted!Z136)</f>
        <v>-</v>
      </c>
      <c r="AA136" s="99" t="str">
        <f>IF(Overrides!AA136&lt;&gt;"",Overrides!AA136,F_Inputs_Formatted!AA136)</f>
        <v>-</v>
      </c>
      <c r="AB136" s="99" t="str">
        <f>IF(Overrides!AB136&lt;&gt;"",Overrides!AB136,F_Inputs_Formatted!AB136)</f>
        <v>-</v>
      </c>
      <c r="AC136" s="99" t="str">
        <f>IF(Overrides!AC136&lt;&gt;"",Overrides!AC136,F_Inputs_Formatted!AC136)</f>
        <v>-</v>
      </c>
      <c r="AD136" s="99" t="str">
        <f>IF(Overrides!AD136&lt;&gt;"",Overrides!AD136,F_Inputs_Formatted!AD136)</f>
        <v>-</v>
      </c>
      <c r="AE136" s="99" t="str">
        <f>IF(Overrides!AE136&lt;&gt;"",Overrides!AE136,F_Inputs_Formatted!AE136)</f>
        <v>-</v>
      </c>
      <c r="AF136" s="99" t="str">
        <f>IF(Overrides!AF136&lt;&gt;"",Overrides!AF136,F_Inputs_Formatted!AF136)</f>
        <v>-</v>
      </c>
      <c r="AG136" s="99" t="str">
        <f>IF(Overrides!AG136&lt;&gt;"",Overrides!AG136,F_Inputs_Formatted!AG136)</f>
        <v>-</v>
      </c>
      <c r="AH136" s="99" t="str">
        <f>IF(Overrides!AH136&lt;&gt;"",Overrides!AH136,F_Inputs_Formatted!AH136)</f>
        <v>-</v>
      </c>
    </row>
    <row r="137" spans="1:34" ht="20.25" customHeight="1" x14ac:dyDescent="0.45">
      <c r="A137" s="9"/>
      <c r="B137" s="11" t="s">
        <v>124</v>
      </c>
      <c r="C137" s="11" t="str">
        <f>_xlfn.XLOOKUP($B137,FD_Lists!$B$4:$B$25,FD_Lists!C$4:C$25)</f>
        <v>South Staffordshire Water</v>
      </c>
      <c r="D137" s="11" t="str">
        <f>_xlfn.XLOOKUP($B137,FD_Lists!$B$4:$B$25,FD_Lists!D$4:D$25)</f>
        <v>England</v>
      </c>
      <c r="E137" s="11" t="str">
        <f>_xlfn.XLOOKUP($B137,FD_Lists!$B$4:$B$25,FD_Lists!E$4:E$25)</f>
        <v>Company</v>
      </c>
      <c r="F137" s="11" t="str">
        <f>_xlfn.XLOOKUP($B137,FD_Lists!$B$4:$B$25,FD_Lists!F$4:F$25)</f>
        <v>WoC</v>
      </c>
      <c r="G137" s="14" t="s">
        <v>109</v>
      </c>
      <c r="H137" s="13" t="s">
        <v>92</v>
      </c>
      <c r="I137" s="13" t="str">
        <f t="shared" si="1"/>
        <v>SSCOUT5_10_E_PR24</v>
      </c>
      <c r="J137" s="13" t="str">
        <f>VLOOKUP(H137, FD_Lists!$D$78:$I$110, 2, FALSE)</f>
        <v>Totex</v>
      </c>
      <c r="K137" s="13" t="str">
        <f>VLOOKUP(H137, FD_Lists!$D$78:$I$110, 3, FALSE)</f>
        <v>Company view (DD)</v>
      </c>
      <c r="L137" s="13" t="s">
        <v>119</v>
      </c>
      <c r="M137" s="14" t="str">
        <f>VLOOKUP($H137, FD_Lists!$D$78:$I$110, 4, FALSE)</f>
        <v>Unmonitored storm overflows adjustment</v>
      </c>
      <c r="N137" s="14" t="str">
        <f>VLOOKUP($H137, FD_Lists!$D$78:$I$110, 5, FALSE)</f>
        <v>Number</v>
      </c>
      <c r="O137" s="14">
        <f>VLOOKUP($H137, FD_Lists!$D$78:$I$110, 6, FALSE)</f>
        <v>2</v>
      </c>
      <c r="P137" s="99" t="str">
        <f>IF(Overrides!P137&lt;&gt;"",Overrides!P137,F_Inputs_Formatted!P137)</f>
        <v>-</v>
      </c>
      <c r="Q137" s="99" t="str">
        <f>IF(Overrides!Q137&lt;&gt;"",Overrides!Q137,F_Inputs_Formatted!Q137)</f>
        <v>-</v>
      </c>
      <c r="R137" s="99" t="str">
        <f>IF(Overrides!R137&lt;&gt;"",Overrides!R137,F_Inputs_Formatted!R137)</f>
        <v>-</v>
      </c>
      <c r="S137" s="99" t="str">
        <f>IF(Overrides!S137&lt;&gt;"",Overrides!S137,F_Inputs_Formatted!S137)</f>
        <v>-</v>
      </c>
      <c r="T137" s="99" t="str">
        <f>IF(Overrides!T137&lt;&gt;"",Overrides!T137,F_Inputs_Formatted!T137)</f>
        <v>-</v>
      </c>
      <c r="U137" s="99" t="str">
        <f>IF(Overrides!U137&lt;&gt;"",Overrides!U137,F_Inputs_Formatted!U137)</f>
        <v>-</v>
      </c>
      <c r="V137" s="99" t="str">
        <f>IF(Overrides!V137&lt;&gt;"",Overrides!V137,F_Inputs_Formatted!V137)</f>
        <v>-</v>
      </c>
      <c r="W137" s="99" t="str">
        <f>IF(Overrides!W137&lt;&gt;"",Overrides!W137,F_Inputs_Formatted!W137)</f>
        <v>-</v>
      </c>
      <c r="X137" s="99" t="str">
        <f>IF(Overrides!X137&lt;&gt;"",Overrides!X137,F_Inputs_Formatted!X137)</f>
        <v>-</v>
      </c>
      <c r="Y137" s="99" t="str">
        <f>IF(Overrides!Y137&lt;&gt;"",Overrides!Y137,F_Inputs_Formatted!Y137)</f>
        <v>-</v>
      </c>
      <c r="Z137" s="99" t="str">
        <f>IF(Overrides!Z137&lt;&gt;"",Overrides!Z137,F_Inputs_Formatted!Z137)</f>
        <v>-</v>
      </c>
      <c r="AA137" s="99" t="str">
        <f>IF(Overrides!AA137&lt;&gt;"",Overrides!AA137,F_Inputs_Formatted!AA137)</f>
        <v>-</v>
      </c>
      <c r="AB137" s="99" t="str">
        <f>IF(Overrides!AB137&lt;&gt;"",Overrides!AB137,F_Inputs_Formatted!AB137)</f>
        <v>-</v>
      </c>
      <c r="AC137" s="99" t="str">
        <f>IF(Overrides!AC137&lt;&gt;"",Overrides!AC137,F_Inputs_Formatted!AC137)</f>
        <v>-</v>
      </c>
      <c r="AD137" s="99" t="str">
        <f>IF(Overrides!AD137&lt;&gt;"",Overrides!AD137,F_Inputs_Formatted!AD137)</f>
        <v>-</v>
      </c>
      <c r="AE137" s="99" t="str">
        <f>IF(Overrides!AE137&lt;&gt;"",Overrides!AE137,F_Inputs_Formatted!AE137)</f>
        <v>-</v>
      </c>
      <c r="AF137" s="99" t="str">
        <f>IF(Overrides!AF137&lt;&gt;"",Overrides!AF137,F_Inputs_Formatted!AF137)</f>
        <v>-</v>
      </c>
      <c r="AG137" s="99" t="str">
        <f>IF(Overrides!AG137&lt;&gt;"",Overrides!AG137,F_Inputs_Formatted!AG137)</f>
        <v>-</v>
      </c>
      <c r="AH137" s="99" t="str">
        <f>IF(Overrides!AH137&lt;&gt;"",Overrides!AH137,F_Inputs_Formatted!AH137)</f>
        <v>-</v>
      </c>
    </row>
    <row r="138" spans="1:34" ht="20.25" customHeight="1" x14ac:dyDescent="0.45">
      <c r="A138" s="9"/>
      <c r="B138" s="11" t="s">
        <v>125</v>
      </c>
      <c r="C138" s="11" t="str">
        <f>_xlfn.XLOOKUP($B138,FD_Lists!$B$4:$B$25,FD_Lists!C$4:C$25)</f>
        <v>SES Water</v>
      </c>
      <c r="D138" s="11" t="str">
        <f>_xlfn.XLOOKUP($B138,FD_Lists!$B$4:$B$25,FD_Lists!D$4:D$25)</f>
        <v>England</v>
      </c>
      <c r="E138" s="11" t="str">
        <f>_xlfn.XLOOKUP($B138,FD_Lists!$B$4:$B$25,FD_Lists!E$4:E$25)</f>
        <v>Company</v>
      </c>
      <c r="F138" s="11" t="str">
        <f>_xlfn.XLOOKUP($B138,FD_Lists!$B$4:$B$25,FD_Lists!F$4:F$25)</f>
        <v>WoC</v>
      </c>
      <c r="G138" s="14" t="s">
        <v>109</v>
      </c>
      <c r="H138" s="13" t="s">
        <v>92</v>
      </c>
      <c r="I138" s="13" t="str">
        <f t="shared" si="1"/>
        <v>SESOUT5_10_E_PR24</v>
      </c>
      <c r="J138" s="13" t="str">
        <f>VLOOKUP(H138, FD_Lists!$D$78:$I$110, 2, FALSE)</f>
        <v>Totex</v>
      </c>
      <c r="K138" s="13" t="str">
        <f>VLOOKUP(H138, FD_Lists!$D$78:$I$110, 3, FALSE)</f>
        <v>Company view (DD)</v>
      </c>
      <c r="L138" s="13" t="s">
        <v>119</v>
      </c>
      <c r="M138" s="14" t="str">
        <f>VLOOKUP($H138, FD_Lists!$D$78:$I$110, 4, FALSE)</f>
        <v>Unmonitored storm overflows adjustment</v>
      </c>
      <c r="N138" s="14" t="str">
        <f>VLOOKUP($H138, FD_Lists!$D$78:$I$110, 5, FALSE)</f>
        <v>Number</v>
      </c>
      <c r="O138" s="14">
        <f>VLOOKUP($H138, FD_Lists!$D$78:$I$110, 6, FALSE)</f>
        <v>2</v>
      </c>
      <c r="P138" s="99" t="str">
        <f>IF(Overrides!P138&lt;&gt;"",Overrides!P138,F_Inputs_Formatted!P138)</f>
        <v>-</v>
      </c>
      <c r="Q138" s="99" t="str">
        <f>IF(Overrides!Q138&lt;&gt;"",Overrides!Q138,F_Inputs_Formatted!Q138)</f>
        <v>-</v>
      </c>
      <c r="R138" s="99" t="str">
        <f>IF(Overrides!R138&lt;&gt;"",Overrides!R138,F_Inputs_Formatted!R138)</f>
        <v>-</v>
      </c>
      <c r="S138" s="99" t="str">
        <f>IF(Overrides!S138&lt;&gt;"",Overrides!S138,F_Inputs_Formatted!S138)</f>
        <v>-</v>
      </c>
      <c r="T138" s="99" t="str">
        <f>IF(Overrides!T138&lt;&gt;"",Overrides!T138,F_Inputs_Formatted!T138)</f>
        <v>-</v>
      </c>
      <c r="U138" s="99" t="str">
        <f>IF(Overrides!U138&lt;&gt;"",Overrides!U138,F_Inputs_Formatted!U138)</f>
        <v>-</v>
      </c>
      <c r="V138" s="99" t="str">
        <f>IF(Overrides!V138&lt;&gt;"",Overrides!V138,F_Inputs_Formatted!V138)</f>
        <v>-</v>
      </c>
      <c r="W138" s="99" t="str">
        <f>IF(Overrides!W138&lt;&gt;"",Overrides!W138,F_Inputs_Formatted!W138)</f>
        <v>-</v>
      </c>
      <c r="X138" s="99" t="str">
        <f>IF(Overrides!X138&lt;&gt;"",Overrides!X138,F_Inputs_Formatted!X138)</f>
        <v>-</v>
      </c>
      <c r="Y138" s="99" t="str">
        <f>IF(Overrides!Y138&lt;&gt;"",Overrides!Y138,F_Inputs_Formatted!Y138)</f>
        <v>-</v>
      </c>
      <c r="Z138" s="99" t="str">
        <f>IF(Overrides!Z138&lt;&gt;"",Overrides!Z138,F_Inputs_Formatted!Z138)</f>
        <v>-</v>
      </c>
      <c r="AA138" s="99" t="str">
        <f>IF(Overrides!AA138&lt;&gt;"",Overrides!AA138,F_Inputs_Formatted!AA138)</f>
        <v>-</v>
      </c>
      <c r="AB138" s="99" t="str">
        <f>IF(Overrides!AB138&lt;&gt;"",Overrides!AB138,F_Inputs_Formatted!AB138)</f>
        <v>-</v>
      </c>
      <c r="AC138" s="99" t="str">
        <f>IF(Overrides!AC138&lt;&gt;"",Overrides!AC138,F_Inputs_Formatted!AC138)</f>
        <v>-</v>
      </c>
      <c r="AD138" s="99" t="str">
        <f>IF(Overrides!AD138&lt;&gt;"",Overrides!AD138,F_Inputs_Formatted!AD138)</f>
        <v>-</v>
      </c>
      <c r="AE138" s="99" t="str">
        <f>IF(Overrides!AE138&lt;&gt;"",Overrides!AE138,F_Inputs_Formatted!AE138)</f>
        <v>-</v>
      </c>
      <c r="AF138" s="99" t="str">
        <f>IF(Overrides!AF138&lt;&gt;"",Overrides!AF138,F_Inputs_Formatted!AF138)</f>
        <v>-</v>
      </c>
      <c r="AG138" s="99" t="str">
        <f>IF(Overrides!AG138&lt;&gt;"",Overrides!AG138,F_Inputs_Formatted!AG138)</f>
        <v>-</v>
      </c>
      <c r="AH138" s="99" t="str">
        <f>IF(Overrides!AH138&lt;&gt;"",Overrides!AH138,F_Inputs_Formatted!AH138)</f>
        <v>-</v>
      </c>
    </row>
    <row r="139" spans="1:34" ht="30.75" customHeight="1" x14ac:dyDescent="0.45">
      <c r="A139" s="9"/>
      <c r="B139" s="11" t="s">
        <v>98</v>
      </c>
      <c r="C139" s="11" t="str">
        <f>_xlfn.XLOOKUP($B139,FD_Lists!$B$4:$B$25,FD_Lists!C$4:C$25)</f>
        <v>South West Water</v>
      </c>
      <c r="D139" s="11" t="str">
        <f>_xlfn.XLOOKUP($B139,FD_Lists!$B$4:$B$25,FD_Lists!D$4:D$25)</f>
        <v>England</v>
      </c>
      <c r="E139" s="11" t="str">
        <f>_xlfn.XLOOKUP($B139,FD_Lists!$B$4:$B$25,FD_Lists!E$4:E$25)</f>
        <v>Company</v>
      </c>
      <c r="F139" s="11" t="str">
        <f>_xlfn.XLOOKUP($B139,FD_Lists!$B$4:$B$25,FD_Lists!F$4:F$25)</f>
        <v>WaSC</v>
      </c>
      <c r="G139" s="14" t="s">
        <v>109</v>
      </c>
      <c r="H139" s="13" t="s">
        <v>92</v>
      </c>
      <c r="I139" s="13" t="str">
        <f t="shared" si="1"/>
        <v>SWBOUT5_10_E_PR24</v>
      </c>
      <c r="J139" s="13" t="str">
        <f>VLOOKUP(H139, FD_Lists!$D$78:$I$110, 2, FALSE)</f>
        <v>Totex</v>
      </c>
      <c r="K139" s="13" t="str">
        <f>VLOOKUP(H139, FD_Lists!$D$78:$I$110, 3, FALSE)</f>
        <v>Company view (DD)</v>
      </c>
      <c r="L139" s="13" t="s">
        <v>119</v>
      </c>
      <c r="M139" s="14" t="str">
        <f>VLOOKUP($H139, FD_Lists!$D$78:$I$110, 4, FALSE)</f>
        <v>Unmonitored storm overflows adjustment</v>
      </c>
      <c r="N139" s="14" t="str">
        <f>VLOOKUP($H139, FD_Lists!$D$78:$I$110, 5, FALSE)</f>
        <v>Number</v>
      </c>
      <c r="O139" s="14">
        <f>VLOOKUP($H139, FD_Lists!$D$78:$I$110, 6, FALSE)</f>
        <v>2</v>
      </c>
      <c r="P139" s="99">
        <f>IF(Overrides!P139&lt;&gt;"",Overrides!P139,F_Inputs_Formatted!P139)</f>
        <v>100</v>
      </c>
      <c r="Q139" s="99">
        <f>IF(Overrides!Q139&lt;&gt;"",Overrides!Q139,F_Inputs_Formatted!Q139)</f>
        <v>100</v>
      </c>
      <c r="R139" s="99">
        <f>IF(Overrides!R139&lt;&gt;"",Overrides!R139,F_Inputs_Formatted!R139)</f>
        <v>100</v>
      </c>
      <c r="S139" s="99">
        <f>IF(Overrides!S139&lt;&gt;"",Overrides!S139,F_Inputs_Formatted!S139)</f>
        <v>100</v>
      </c>
      <c r="T139" s="99">
        <f>IF(Overrides!T139&lt;&gt;"",Overrides!T139,F_Inputs_Formatted!T139)</f>
        <v>100</v>
      </c>
      <c r="U139" s="99">
        <f>IF(Overrides!U139&lt;&gt;"",Overrides!U139,F_Inputs_Formatted!U139)</f>
        <v>0</v>
      </c>
      <c r="V139" s="99">
        <f>IF(Overrides!V139&lt;&gt;"",Overrides!V139,F_Inputs_Formatted!V139)</f>
        <v>0</v>
      </c>
      <c r="W139" s="99">
        <f>IF(Overrides!W139&lt;&gt;"",Overrides!W139,F_Inputs_Formatted!W139)</f>
        <v>0</v>
      </c>
      <c r="X139" s="99">
        <f>IF(Overrides!X139&lt;&gt;"",Overrides!X139,F_Inputs_Formatted!X139)</f>
        <v>0</v>
      </c>
      <c r="Y139" s="99">
        <f>IF(Overrides!Y139&lt;&gt;"",Overrides!Y139,F_Inputs_Formatted!Y139)</f>
        <v>0</v>
      </c>
      <c r="Z139" s="99">
        <f>IF(Overrides!Z139&lt;&gt;"",Overrides!Z139,F_Inputs_Formatted!Z139)</f>
        <v>0</v>
      </c>
      <c r="AA139" s="99">
        <f>IF(Overrides!AA139&lt;&gt;"",Overrides!AA139,F_Inputs_Formatted!AA139)</f>
        <v>0</v>
      </c>
      <c r="AB139" s="99">
        <f>IF(Overrides!AB139&lt;&gt;"",Overrides!AB139,F_Inputs_Formatted!AB139)</f>
        <v>0</v>
      </c>
      <c r="AC139" s="99">
        <f>IF(Overrides!AC139&lt;&gt;"",Overrides!AC139,F_Inputs_Formatted!AC139)</f>
        <v>0</v>
      </c>
      <c r="AD139" s="99">
        <f>IF(Overrides!AD139&lt;&gt;"",Overrides!AD139,F_Inputs_Formatted!AD139)</f>
        <v>0</v>
      </c>
      <c r="AE139" s="99">
        <f>IF(Overrides!AE139&lt;&gt;"",Overrides!AE139,F_Inputs_Formatted!AE139)</f>
        <v>0</v>
      </c>
      <c r="AF139" s="99">
        <f>IF(Overrides!AF139&lt;&gt;"",Overrides!AF139,F_Inputs_Formatted!AF139)</f>
        <v>0</v>
      </c>
      <c r="AG139" s="99">
        <f>IF(Overrides!AG139&lt;&gt;"",Overrides!AG139,F_Inputs_Formatted!AG139)</f>
        <v>0</v>
      </c>
      <c r="AH139" s="99">
        <f>IF(Overrides!AH139&lt;&gt;"",Overrides!AH139,F_Inputs_Formatted!AH139)</f>
        <v>0</v>
      </c>
    </row>
    <row r="140" spans="1:34" ht="20.25" customHeight="1" x14ac:dyDescent="0.45">
      <c r="A140" s="9"/>
      <c r="B140" s="11" t="s">
        <v>126</v>
      </c>
      <c r="C140" s="11" t="str">
        <f>_xlfn.XLOOKUP($B140,FD_Lists!$B$4:$B$25,FD_Lists!C$4:C$25)</f>
        <v>Bristol Water</v>
      </c>
      <c r="D140" s="11" t="str">
        <f>_xlfn.XLOOKUP($B140,FD_Lists!$B$4:$B$25,FD_Lists!D$4:D$25)</f>
        <v>England</v>
      </c>
      <c r="E140" s="11" t="str">
        <f>_xlfn.XLOOKUP($B140,FD_Lists!$B$4:$B$25,FD_Lists!E$4:E$25)</f>
        <v>Company</v>
      </c>
      <c r="F140" s="11" t="str">
        <f>_xlfn.XLOOKUP($B140,FD_Lists!$B$4:$B$25,FD_Lists!F$4:F$25)</f>
        <v>WoC</v>
      </c>
      <c r="G140" s="14" t="s">
        <v>109</v>
      </c>
      <c r="H140" s="13" t="s">
        <v>92</v>
      </c>
      <c r="I140" s="13" t="str">
        <f t="shared" si="1"/>
        <v>BRLOUT5_10_E_PR24</v>
      </c>
      <c r="J140" s="13" t="str">
        <f>VLOOKUP(H140, FD_Lists!$D$78:$I$110, 2, FALSE)</f>
        <v>Totex</v>
      </c>
      <c r="K140" s="13" t="str">
        <f>VLOOKUP(H140, FD_Lists!$D$78:$I$110, 3, FALSE)</f>
        <v>Company view (DD)</v>
      </c>
      <c r="L140" s="13" t="s">
        <v>119</v>
      </c>
      <c r="M140" s="14" t="str">
        <f>VLOOKUP($H140, FD_Lists!$D$78:$I$110, 4, FALSE)</f>
        <v>Unmonitored storm overflows adjustment</v>
      </c>
      <c r="N140" s="14" t="str">
        <f>VLOOKUP($H140, FD_Lists!$D$78:$I$110, 5, FALSE)</f>
        <v>Number</v>
      </c>
      <c r="O140" s="14">
        <f>VLOOKUP($H140, FD_Lists!$D$78:$I$110, 6, FALSE)</f>
        <v>2</v>
      </c>
      <c r="P140" s="99" t="str">
        <f>IF(Overrides!P140&lt;&gt;"",Overrides!P140,F_Inputs_Formatted!P140)</f>
        <v>-</v>
      </c>
      <c r="Q140" s="99" t="str">
        <f>IF(Overrides!Q140&lt;&gt;"",Overrides!Q140,F_Inputs_Formatted!Q140)</f>
        <v>-</v>
      </c>
      <c r="R140" s="99" t="str">
        <f>IF(Overrides!R140&lt;&gt;"",Overrides!R140,F_Inputs_Formatted!R140)</f>
        <v>-</v>
      </c>
      <c r="S140" s="99" t="str">
        <f>IF(Overrides!S140&lt;&gt;"",Overrides!S140,F_Inputs_Formatted!S140)</f>
        <v>-</v>
      </c>
      <c r="T140" s="99" t="str">
        <f>IF(Overrides!T140&lt;&gt;"",Overrides!T140,F_Inputs_Formatted!T140)</f>
        <v>-</v>
      </c>
      <c r="U140" s="99" t="str">
        <f>IF(Overrides!U140&lt;&gt;"",Overrides!U140,F_Inputs_Formatted!U140)</f>
        <v>-</v>
      </c>
      <c r="V140" s="99" t="str">
        <f>IF(Overrides!V140&lt;&gt;"",Overrides!V140,F_Inputs_Formatted!V140)</f>
        <v>-</v>
      </c>
      <c r="W140" s="99" t="str">
        <f>IF(Overrides!W140&lt;&gt;"",Overrides!W140,F_Inputs_Formatted!W140)</f>
        <v>-</v>
      </c>
      <c r="X140" s="99" t="str">
        <f>IF(Overrides!X140&lt;&gt;"",Overrides!X140,F_Inputs_Formatted!X140)</f>
        <v>-</v>
      </c>
      <c r="Y140" s="99" t="str">
        <f>IF(Overrides!Y140&lt;&gt;"",Overrides!Y140,F_Inputs_Formatted!Y140)</f>
        <v>-</v>
      </c>
      <c r="Z140" s="99" t="str">
        <f>IF(Overrides!Z140&lt;&gt;"",Overrides!Z140,F_Inputs_Formatted!Z140)</f>
        <v>-</v>
      </c>
      <c r="AA140" s="99" t="str">
        <f>IF(Overrides!AA140&lt;&gt;"",Overrides!AA140,F_Inputs_Formatted!AA140)</f>
        <v>-</v>
      </c>
      <c r="AB140" s="99" t="str">
        <f>IF(Overrides!AB140&lt;&gt;"",Overrides!AB140,F_Inputs_Formatted!AB140)</f>
        <v>-</v>
      </c>
      <c r="AC140" s="99" t="str">
        <f>IF(Overrides!AC140&lt;&gt;"",Overrides!AC140,F_Inputs_Formatted!AC140)</f>
        <v>-</v>
      </c>
      <c r="AD140" s="99" t="str">
        <f>IF(Overrides!AD140&lt;&gt;"",Overrides!AD140,F_Inputs_Formatted!AD140)</f>
        <v>-</v>
      </c>
      <c r="AE140" s="99" t="str">
        <f>IF(Overrides!AE140&lt;&gt;"",Overrides!AE140,F_Inputs_Formatted!AE140)</f>
        <v>-</v>
      </c>
      <c r="AF140" s="99" t="str">
        <f>IF(Overrides!AF140&lt;&gt;"",Overrides!AF140,F_Inputs_Formatted!AF140)</f>
        <v>-</v>
      </c>
      <c r="AG140" s="99" t="str">
        <f>IF(Overrides!AG140&lt;&gt;"",Overrides!AG140,F_Inputs_Formatted!AG140)</f>
        <v>-</v>
      </c>
      <c r="AH140" s="99" t="str">
        <f>IF(Overrides!AH140&lt;&gt;"",Overrides!AH140,F_Inputs_Formatted!AH140)</f>
        <v>-</v>
      </c>
    </row>
    <row r="142" spans="1:34" s="24" customFormat="1" x14ac:dyDescent="0.45">
      <c r="B142" s="37" t="s">
        <v>41</v>
      </c>
      <c r="C142" s="37"/>
      <c r="D142" s="37"/>
      <c r="E142" s="37"/>
      <c r="F142" s="37"/>
      <c r="G142" s="37"/>
      <c r="H142" s="37"/>
      <c r="I142" s="37"/>
      <c r="J142" s="37"/>
      <c r="K142" s="37"/>
      <c r="L142" s="37"/>
      <c r="M142" s="37"/>
      <c r="N142" s="37"/>
      <c r="O142" s="37"/>
    </row>
  </sheetData>
  <autoFilter ref="B4:AH140" xr:uid="{3DC637D7-5C57-4E3A-B4FE-67FAD22BDD8D}"/>
  <mergeCells count="2">
    <mergeCell ref="A1:B1"/>
    <mergeCell ref="A3:B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954A6-7D71-41E3-A3C9-4220F501A7B0}">
  <sheetPr>
    <tabColor theme="6" tint="0.79998168889431442"/>
  </sheetPr>
  <dimension ref="A1:Q176"/>
  <sheetViews>
    <sheetView zoomScale="80" zoomScaleNormal="80" workbookViewId="0">
      <selection activeCell="J31" sqref="J31"/>
    </sheetView>
  </sheetViews>
  <sheetFormatPr defaultColWidth="9" defaultRowHeight="14.25" x14ac:dyDescent="0.45"/>
  <cols>
    <col min="1" max="2" width="9" style="17"/>
    <col min="3" max="3" width="48.5" style="17" customWidth="1"/>
    <col min="4" max="5" width="15" style="17" customWidth="1"/>
    <col min="6" max="6" width="10.375" style="17" bestFit="1" customWidth="1"/>
    <col min="7" max="7" width="10.75" style="17" bestFit="1" customWidth="1"/>
    <col min="8" max="13" width="9" style="17"/>
    <col min="14" max="14" width="20.625" style="17" customWidth="1"/>
    <col min="15" max="15" width="23.875" style="17" customWidth="1"/>
    <col min="16" max="17" width="20.625" style="17" customWidth="1"/>
    <col min="18" max="16384" width="9" style="17"/>
  </cols>
  <sheetData>
    <row r="1" spans="1:17" ht="23.25" x14ac:dyDescent="0.7">
      <c r="A1" s="20"/>
      <c r="B1" s="51" t="s">
        <v>141</v>
      </c>
      <c r="C1" s="51"/>
      <c r="D1" s="20"/>
      <c r="E1" s="20"/>
      <c r="F1" s="20"/>
      <c r="G1" s="20"/>
      <c r="H1" s="20"/>
      <c r="I1" s="20"/>
      <c r="J1" s="20"/>
      <c r="K1" s="20"/>
      <c r="L1" s="20"/>
      <c r="M1" s="20"/>
      <c r="N1" s="20"/>
      <c r="O1" s="20"/>
      <c r="P1" s="20"/>
      <c r="Q1" s="20"/>
    </row>
    <row r="2" spans="1:17" ht="23.25" x14ac:dyDescent="0.7">
      <c r="A2" s="31"/>
      <c r="B2" s="185"/>
      <c r="C2" s="185"/>
      <c r="E2" s="31"/>
      <c r="F2" s="31"/>
      <c r="G2" s="31"/>
      <c r="K2" s="31" t="s">
        <v>142</v>
      </c>
    </row>
    <row r="3" spans="1:17" x14ac:dyDescent="0.45">
      <c r="A3" s="31"/>
      <c r="D3" s="31"/>
      <c r="G3" s="31"/>
      <c r="K3" s="186" t="s">
        <v>143</v>
      </c>
      <c r="P3" s="17" t="s">
        <v>144</v>
      </c>
    </row>
    <row r="4" spans="1:17" x14ac:dyDescent="0.45">
      <c r="A4" s="31"/>
      <c r="D4" s="31"/>
      <c r="G4" s="31"/>
      <c r="H4" s="31"/>
      <c r="M4" s="186"/>
    </row>
    <row r="5" spans="1:17" x14ac:dyDescent="0.45">
      <c r="A5" s="31"/>
      <c r="D5" s="31"/>
      <c r="G5" s="31"/>
      <c r="H5" s="31"/>
      <c r="M5" s="186"/>
    </row>
    <row r="6" spans="1:17" x14ac:dyDescent="0.45">
      <c r="A6" s="31"/>
      <c r="D6" s="31"/>
      <c r="G6" s="31"/>
      <c r="H6" s="31"/>
      <c r="K6" s="186" t="s">
        <v>145</v>
      </c>
      <c r="M6" s="186"/>
      <c r="P6" s="17" t="s">
        <v>146</v>
      </c>
    </row>
    <row r="7" spans="1:17" x14ac:dyDescent="0.45">
      <c r="A7" s="31"/>
      <c r="D7" s="31"/>
      <c r="G7" s="31"/>
      <c r="H7" s="31"/>
      <c r="K7" s="186" t="s">
        <v>147</v>
      </c>
      <c r="L7" s="187"/>
      <c r="P7" s="17" t="s">
        <v>148</v>
      </c>
    </row>
    <row r="8" spans="1:17" x14ac:dyDescent="0.45">
      <c r="A8" s="31"/>
      <c r="D8" s="31"/>
      <c r="G8" s="31"/>
      <c r="H8" s="31"/>
      <c r="K8" s="186" t="s">
        <v>149</v>
      </c>
      <c r="P8" s="17" t="s">
        <v>150</v>
      </c>
    </row>
    <row r="9" spans="1:17" x14ac:dyDescent="0.45">
      <c r="A9" s="31"/>
      <c r="D9" s="31"/>
      <c r="G9" s="31"/>
      <c r="H9" s="31"/>
      <c r="K9" s="186" t="s">
        <v>151</v>
      </c>
      <c r="L9" s="187"/>
      <c r="P9" s="17" t="s">
        <v>152</v>
      </c>
    </row>
    <row r="10" spans="1:17" x14ac:dyDescent="0.45">
      <c r="A10" s="31"/>
      <c r="D10" s="31"/>
      <c r="G10" s="31"/>
      <c r="H10" s="31"/>
      <c r="K10" s="17" t="s">
        <v>153</v>
      </c>
      <c r="L10" s="187"/>
    </row>
    <row r="11" spans="1:17" x14ac:dyDescent="0.45">
      <c r="A11" s="31"/>
      <c r="D11" s="31"/>
      <c r="G11" s="31"/>
      <c r="H11" s="31"/>
      <c r="K11" s="17" t="s">
        <v>154</v>
      </c>
      <c r="L11" s="187"/>
    </row>
    <row r="12" spans="1:17" x14ac:dyDescent="0.45">
      <c r="A12" s="31"/>
      <c r="C12" s="31"/>
      <c r="D12" s="31"/>
      <c r="G12" s="31"/>
    </row>
    <row r="13" spans="1:17" x14ac:dyDescent="0.45">
      <c r="A13" s="31"/>
      <c r="D13" s="31"/>
      <c r="G13" s="31"/>
      <c r="H13" s="31"/>
      <c r="L13" s="187"/>
    </row>
    <row r="14" spans="1:17" x14ac:dyDescent="0.45">
      <c r="A14" s="20"/>
      <c r="B14" s="44" t="s">
        <v>155</v>
      </c>
      <c r="C14" s="20"/>
      <c r="D14" s="188" t="s">
        <v>156</v>
      </c>
      <c r="E14" s="188" t="s">
        <v>76</v>
      </c>
      <c r="F14" s="188" t="s">
        <v>157</v>
      </c>
      <c r="G14" s="188">
        <v>2</v>
      </c>
      <c r="K14" s="20"/>
      <c r="L14" s="44" t="s">
        <v>155</v>
      </c>
      <c r="M14" s="20"/>
      <c r="N14" s="188"/>
      <c r="O14" s="188"/>
      <c r="P14" s="188" t="s">
        <v>158</v>
      </c>
      <c r="Q14" s="188"/>
    </row>
    <row r="15" spans="1:17" x14ac:dyDescent="0.45">
      <c r="A15" s="9"/>
      <c r="B15" s="9"/>
      <c r="C15" s="31"/>
      <c r="D15" s="31"/>
      <c r="E15" s="31"/>
      <c r="F15" s="31"/>
      <c r="G15" s="189"/>
      <c r="K15" s="9"/>
      <c r="L15" s="9"/>
      <c r="M15" s="31"/>
      <c r="N15" s="31"/>
      <c r="O15" s="31"/>
      <c r="P15" s="31"/>
      <c r="Q15" s="31"/>
    </row>
    <row r="16" spans="1:17" x14ac:dyDescent="0.45">
      <c r="A16" s="9"/>
      <c r="B16" s="190" t="s">
        <v>159</v>
      </c>
      <c r="C16" s="191"/>
      <c r="D16" s="192">
        <v>2020</v>
      </c>
      <c r="E16" s="192">
        <v>2021</v>
      </c>
      <c r="F16" s="192">
        <v>2022</v>
      </c>
      <c r="G16" s="192">
        <v>2023</v>
      </c>
      <c r="K16" s="9"/>
      <c r="L16" s="190" t="s">
        <v>160</v>
      </c>
      <c r="M16" s="191"/>
      <c r="N16" s="192">
        <v>2020</v>
      </c>
      <c r="O16" s="192">
        <v>2021</v>
      </c>
      <c r="P16" s="192">
        <v>2022</v>
      </c>
      <c r="Q16" s="192">
        <v>2023</v>
      </c>
    </row>
    <row r="17" spans="1:17" x14ac:dyDescent="0.45">
      <c r="A17" s="9"/>
      <c r="B17" s="190" t="s">
        <v>161</v>
      </c>
      <c r="C17" s="191"/>
      <c r="D17" s="192" t="s">
        <v>58</v>
      </c>
      <c r="E17" s="192" t="s">
        <v>59</v>
      </c>
      <c r="F17" s="192" t="s">
        <v>60</v>
      </c>
      <c r="G17" s="192" t="s">
        <v>61</v>
      </c>
      <c r="K17" s="9"/>
      <c r="L17" s="190" t="s">
        <v>161</v>
      </c>
      <c r="M17" s="191"/>
      <c r="N17" s="192" t="s">
        <v>58</v>
      </c>
      <c r="O17" s="192" t="s">
        <v>59</v>
      </c>
      <c r="P17" s="192" t="s">
        <v>60</v>
      </c>
      <c r="Q17" s="192" t="s">
        <v>61</v>
      </c>
    </row>
    <row r="18" spans="1:17" x14ac:dyDescent="0.45">
      <c r="A18" s="9"/>
      <c r="B18" s="193" t="s">
        <v>104</v>
      </c>
      <c r="C18" s="193" t="s">
        <v>116</v>
      </c>
      <c r="D18" s="193"/>
      <c r="E18" s="193"/>
      <c r="F18" s="193"/>
      <c r="G18" s="193"/>
      <c r="K18" s="9"/>
      <c r="L18" s="193" t="s">
        <v>104</v>
      </c>
      <c r="M18" s="193" t="s">
        <v>116</v>
      </c>
      <c r="N18" s="193"/>
      <c r="O18" s="193"/>
      <c r="P18" s="193"/>
      <c r="Q18" s="193"/>
    </row>
    <row r="19" spans="1:17" x14ac:dyDescent="0.45">
      <c r="A19" s="9"/>
      <c r="B19" s="11" t="s">
        <v>73</v>
      </c>
      <c r="C19" s="35" t="str">
        <f>E14</f>
        <v>Number</v>
      </c>
      <c r="D19" s="154">
        <f t="shared" ref="D19:G28" si="0">ROUND(D42/D65,2)</f>
        <v>24.51</v>
      </c>
      <c r="E19" s="154">
        <f t="shared" si="0"/>
        <v>25.6</v>
      </c>
      <c r="F19" s="154">
        <f t="shared" si="0"/>
        <v>15.26</v>
      </c>
      <c r="G19" s="154">
        <f t="shared" si="0"/>
        <v>22.22</v>
      </c>
      <c r="H19" s="194" t="s">
        <v>162</v>
      </c>
      <c r="I19" s="64" t="str">
        <f>B19&amp;H19</f>
        <v>ANHC_PR24_SOF_OUTTURN_1_OFWAT</v>
      </c>
      <c r="J19" s="130"/>
      <c r="K19" s="64"/>
      <c r="L19" s="11" t="s">
        <v>73</v>
      </c>
      <c r="M19" s="35"/>
      <c r="N19" s="195" t="s">
        <v>163</v>
      </c>
      <c r="O19" s="195" t="s">
        <v>164</v>
      </c>
      <c r="P19" s="195" t="s">
        <v>165</v>
      </c>
      <c r="Q19" s="195" t="s">
        <v>166</v>
      </c>
    </row>
    <row r="20" spans="1:17" x14ac:dyDescent="0.45">
      <c r="A20" s="9"/>
      <c r="B20" s="11" t="s">
        <v>94</v>
      </c>
      <c r="C20" s="35" t="str">
        <f>C19</f>
        <v>Number</v>
      </c>
      <c r="D20" s="154">
        <f t="shared" si="0"/>
        <v>54.8</v>
      </c>
      <c r="E20" s="154">
        <f t="shared" si="0"/>
        <v>43.4</v>
      </c>
      <c r="F20" s="154">
        <f t="shared" si="0"/>
        <v>38.35</v>
      </c>
      <c r="G20" s="154">
        <f t="shared" si="0"/>
        <v>52.7</v>
      </c>
      <c r="H20" s="194" t="s">
        <v>162</v>
      </c>
      <c r="I20" s="64" t="str">
        <f t="shared" ref="I20:I28" si="1">B20&amp;H20</f>
        <v>WSHC_PR24_SOF_OUTTURN_1_OFWAT</v>
      </c>
      <c r="J20" s="130"/>
      <c r="K20" s="64"/>
      <c r="L20" s="11" t="s">
        <v>94</v>
      </c>
      <c r="M20" s="35"/>
      <c r="N20" s="196" t="s">
        <v>167</v>
      </c>
      <c r="O20" s="196" t="s">
        <v>168</v>
      </c>
      <c r="P20" s="196" t="s">
        <v>168</v>
      </c>
      <c r="Q20" s="196" t="s">
        <v>168</v>
      </c>
    </row>
    <row r="21" spans="1:17" x14ac:dyDescent="0.45">
      <c r="A21" s="9"/>
      <c r="B21" s="11" t="s">
        <v>95</v>
      </c>
      <c r="C21" s="35" t="str">
        <f t="shared" ref="C21:C35" si="2">C20</f>
        <v>Number</v>
      </c>
      <c r="D21" s="154">
        <f t="shared" si="0"/>
        <v>27</v>
      </c>
      <c r="E21" s="154">
        <f t="shared" si="0"/>
        <v>35.64</v>
      </c>
      <c r="F21" s="154">
        <f t="shared" si="0"/>
        <v>29.02</v>
      </c>
      <c r="G21" s="154">
        <f t="shared" si="0"/>
        <v>38.76</v>
      </c>
      <c r="H21" s="194" t="s">
        <v>162</v>
      </c>
      <c r="I21" s="64" t="str">
        <f t="shared" si="1"/>
        <v>HDDC_PR24_SOF_OUTTURN_1_OFWAT</v>
      </c>
      <c r="J21" s="130"/>
      <c r="K21" s="64"/>
      <c r="L21" s="11" t="s">
        <v>95</v>
      </c>
      <c r="M21" s="35"/>
      <c r="N21" s="196" t="s">
        <v>168</v>
      </c>
      <c r="O21" s="196" t="s">
        <v>168</v>
      </c>
      <c r="P21" s="196" t="s">
        <v>168</v>
      </c>
      <c r="Q21" s="196" t="s">
        <v>168</v>
      </c>
    </row>
    <row r="22" spans="1:17" x14ac:dyDescent="0.45">
      <c r="A22" s="9"/>
      <c r="B22" s="11" t="s">
        <v>96</v>
      </c>
      <c r="C22" s="35" t="str">
        <f t="shared" si="2"/>
        <v>Number</v>
      </c>
      <c r="D22" s="154">
        <f t="shared" si="0"/>
        <v>21.88</v>
      </c>
      <c r="E22" s="154">
        <f t="shared" si="0"/>
        <v>25.34</v>
      </c>
      <c r="F22" s="154">
        <f t="shared" si="0"/>
        <v>20.3</v>
      </c>
      <c r="G22" s="154">
        <f t="shared" si="0"/>
        <v>30.07</v>
      </c>
      <c r="H22" s="194" t="s">
        <v>162</v>
      </c>
      <c r="I22" s="64" t="str">
        <f t="shared" si="1"/>
        <v>NESC_PR24_SOF_OUTTURN_1_OFWAT</v>
      </c>
      <c r="J22" s="130"/>
      <c r="K22" s="64"/>
      <c r="L22" s="11" t="s">
        <v>96</v>
      </c>
      <c r="M22" s="35"/>
      <c r="N22" s="195" t="s">
        <v>163</v>
      </c>
      <c r="O22" s="195" t="s">
        <v>164</v>
      </c>
      <c r="P22" s="195" t="s">
        <v>165</v>
      </c>
      <c r="Q22" s="195" t="s">
        <v>166</v>
      </c>
    </row>
    <row r="23" spans="1:17" x14ac:dyDescent="0.45">
      <c r="A23" s="9"/>
      <c r="B23" s="11" t="s">
        <v>97</v>
      </c>
      <c r="C23" s="35" t="str">
        <f t="shared" si="2"/>
        <v>Number</v>
      </c>
      <c r="D23" s="154">
        <f t="shared" si="0"/>
        <v>26.79</v>
      </c>
      <c r="E23" s="154">
        <f t="shared" si="0"/>
        <v>24.74</v>
      </c>
      <c r="F23" s="154">
        <f t="shared" si="0"/>
        <v>18.36</v>
      </c>
      <c r="G23" s="154">
        <f t="shared" si="0"/>
        <v>24.89</v>
      </c>
      <c r="H23" s="194" t="s">
        <v>162</v>
      </c>
      <c r="I23" s="64" t="str">
        <f t="shared" si="1"/>
        <v>SVEC_PR24_SOF_OUTTURN_1_OFWAT</v>
      </c>
      <c r="J23" s="130"/>
      <c r="K23" s="64"/>
      <c r="L23" s="11" t="s">
        <v>97</v>
      </c>
      <c r="M23" s="35"/>
      <c r="N23" s="195" t="s">
        <v>163</v>
      </c>
      <c r="O23" s="195" t="s">
        <v>164</v>
      </c>
      <c r="P23" s="195" t="s">
        <v>165</v>
      </c>
      <c r="Q23" s="195" t="s">
        <v>166</v>
      </c>
    </row>
    <row r="24" spans="1:17" x14ac:dyDescent="0.45">
      <c r="A24" s="9"/>
      <c r="B24" s="11" t="s">
        <v>99</v>
      </c>
      <c r="C24" s="35" t="str">
        <f t="shared" si="2"/>
        <v>Number</v>
      </c>
      <c r="D24" s="154">
        <f t="shared" si="0"/>
        <v>20.93</v>
      </c>
      <c r="E24" s="154">
        <f t="shared" si="0"/>
        <v>20.23</v>
      </c>
      <c r="F24" s="154">
        <f t="shared" si="0"/>
        <v>17.77</v>
      </c>
      <c r="G24" s="154">
        <f t="shared" si="0"/>
        <v>30.66</v>
      </c>
      <c r="H24" s="194" t="s">
        <v>162</v>
      </c>
      <c r="I24" s="64" t="str">
        <f t="shared" si="1"/>
        <v>SRNC_PR24_SOF_OUTTURN_1_OFWAT</v>
      </c>
      <c r="J24" s="130"/>
      <c r="K24" s="64"/>
      <c r="L24" s="11" t="s">
        <v>99</v>
      </c>
      <c r="M24" s="35"/>
      <c r="N24" s="195" t="s">
        <v>163</v>
      </c>
      <c r="O24" s="195" t="s">
        <v>164</v>
      </c>
      <c r="P24" s="195" t="s">
        <v>165</v>
      </c>
      <c r="Q24" s="195" t="s">
        <v>166</v>
      </c>
    </row>
    <row r="25" spans="1:17" x14ac:dyDescent="0.45">
      <c r="A25" s="9"/>
      <c r="B25" s="11" t="s">
        <v>100</v>
      </c>
      <c r="C25" s="35" t="str">
        <f t="shared" si="2"/>
        <v>Number</v>
      </c>
      <c r="D25" s="154">
        <f t="shared" si="0"/>
        <v>39.83</v>
      </c>
      <c r="E25" s="154">
        <f t="shared" si="0"/>
        <v>31.92</v>
      </c>
      <c r="F25" s="154">
        <f t="shared" si="0"/>
        <v>16.98</v>
      </c>
      <c r="G25" s="154">
        <f t="shared" si="0"/>
        <v>27.85</v>
      </c>
      <c r="H25" s="194" t="s">
        <v>162</v>
      </c>
      <c r="I25" s="64" t="str">
        <f t="shared" si="1"/>
        <v>TMSC_PR24_SOF_OUTTURN_1_OFWAT</v>
      </c>
      <c r="J25" s="130"/>
      <c r="K25" s="64"/>
      <c r="L25" s="11" t="s">
        <v>100</v>
      </c>
      <c r="M25" s="35"/>
      <c r="N25" s="195" t="s">
        <v>163</v>
      </c>
      <c r="O25" s="195" t="s">
        <v>164</v>
      </c>
      <c r="P25" s="195" t="s">
        <v>165</v>
      </c>
      <c r="Q25" s="195" t="s">
        <v>166</v>
      </c>
    </row>
    <row r="26" spans="1:17" x14ac:dyDescent="0.45">
      <c r="A26" s="123" t="s">
        <v>101</v>
      </c>
      <c r="B26" s="11" t="s">
        <v>120</v>
      </c>
      <c r="C26" s="35" t="str">
        <f t="shared" si="2"/>
        <v>Number</v>
      </c>
      <c r="D26" s="154">
        <f t="shared" si="0"/>
        <v>59.19</v>
      </c>
      <c r="E26" s="154">
        <f t="shared" si="0"/>
        <v>41.75</v>
      </c>
      <c r="F26" s="154">
        <f t="shared" si="0"/>
        <v>35.130000000000003</v>
      </c>
      <c r="G26" s="154">
        <f t="shared" si="0"/>
        <v>45.43</v>
      </c>
      <c r="H26" s="194" t="s">
        <v>162</v>
      </c>
      <c r="I26" s="64" t="str">
        <f>A26&amp;H26</f>
        <v>NWTC_PR24_SOF_OUTTURN_1_OFWAT</v>
      </c>
      <c r="J26" s="130"/>
      <c r="K26" s="64"/>
      <c r="L26" s="11" t="s">
        <v>120</v>
      </c>
      <c r="M26" s="35"/>
      <c r="N26" s="195" t="s">
        <v>163</v>
      </c>
      <c r="O26" s="195" t="s">
        <v>164</v>
      </c>
      <c r="P26" s="195" t="s">
        <v>165</v>
      </c>
      <c r="Q26" s="195" t="s">
        <v>166</v>
      </c>
    </row>
    <row r="27" spans="1:17" x14ac:dyDescent="0.45">
      <c r="A27" s="9"/>
      <c r="B27" s="11" t="s">
        <v>102</v>
      </c>
      <c r="C27" s="35" t="str">
        <f t="shared" si="2"/>
        <v>Number</v>
      </c>
      <c r="D27" s="154">
        <f t="shared" si="0"/>
        <v>29.77</v>
      </c>
      <c r="E27" s="154">
        <f t="shared" si="0"/>
        <v>22.53</v>
      </c>
      <c r="F27" s="154">
        <f t="shared" si="0"/>
        <v>18.510000000000002</v>
      </c>
      <c r="G27" s="154">
        <f t="shared" si="0"/>
        <v>32.01</v>
      </c>
      <c r="H27" s="194" t="s">
        <v>162</v>
      </c>
      <c r="I27" s="64" t="str">
        <f t="shared" si="1"/>
        <v>WSXC_PR24_SOF_OUTTURN_1_OFWAT</v>
      </c>
      <c r="J27" s="130"/>
      <c r="K27" s="64"/>
      <c r="L27" s="11" t="s">
        <v>102</v>
      </c>
      <c r="M27" s="35"/>
      <c r="N27" s="196" t="s">
        <v>167</v>
      </c>
      <c r="O27" s="196" t="s">
        <v>167</v>
      </c>
      <c r="P27" s="195" t="s">
        <v>165</v>
      </c>
      <c r="Q27" s="195" t="s">
        <v>166</v>
      </c>
    </row>
    <row r="28" spans="1:17" x14ac:dyDescent="0.45">
      <c r="A28" s="9"/>
      <c r="B28" s="11" t="s">
        <v>103</v>
      </c>
      <c r="C28" s="35" t="str">
        <f t="shared" si="2"/>
        <v>Number</v>
      </c>
      <c r="D28" s="154">
        <f t="shared" si="0"/>
        <v>30.92</v>
      </c>
      <c r="E28" s="154">
        <f t="shared" si="0"/>
        <v>33.57</v>
      </c>
      <c r="F28" s="154">
        <f t="shared" si="0"/>
        <v>25.62</v>
      </c>
      <c r="G28" s="154">
        <f t="shared" si="0"/>
        <v>35.92</v>
      </c>
      <c r="H28" s="194" t="s">
        <v>162</v>
      </c>
      <c r="I28" s="64" t="str">
        <f t="shared" si="1"/>
        <v>YKYC_PR24_SOF_OUTTURN_1_OFWAT</v>
      </c>
      <c r="J28" s="130"/>
      <c r="K28" s="64"/>
      <c r="L28" s="11" t="s">
        <v>103</v>
      </c>
      <c r="M28" s="35"/>
      <c r="N28" s="195" t="s">
        <v>169</v>
      </c>
      <c r="O28" s="195" t="s">
        <v>164</v>
      </c>
      <c r="P28" s="195" t="s">
        <v>165</v>
      </c>
      <c r="Q28" s="195" t="s">
        <v>166</v>
      </c>
    </row>
    <row r="29" spans="1:17" x14ac:dyDescent="0.45">
      <c r="A29" s="9"/>
      <c r="B29" s="11" t="s">
        <v>121</v>
      </c>
      <c r="C29" s="35" t="str">
        <f t="shared" si="2"/>
        <v>Number</v>
      </c>
      <c r="D29" s="154" t="s">
        <v>170</v>
      </c>
      <c r="E29" s="154" t="s">
        <v>170</v>
      </c>
      <c r="F29" s="154" t="s">
        <v>170</v>
      </c>
      <c r="G29" s="154" t="s">
        <v>170</v>
      </c>
      <c r="H29" s="83"/>
      <c r="L29" s="11" t="s">
        <v>121</v>
      </c>
      <c r="M29" s="35"/>
      <c r="N29" s="154" t="s">
        <v>170</v>
      </c>
      <c r="O29" s="154" t="s">
        <v>170</v>
      </c>
      <c r="P29" s="154" t="s">
        <v>170</v>
      </c>
      <c r="Q29" s="154" t="s">
        <v>170</v>
      </c>
    </row>
    <row r="30" spans="1:17" x14ac:dyDescent="0.45">
      <c r="A30" s="9"/>
      <c r="B30" s="11" t="s">
        <v>122</v>
      </c>
      <c r="C30" s="35" t="str">
        <f t="shared" si="2"/>
        <v>Number</v>
      </c>
      <c r="D30" s="154" t="s">
        <v>170</v>
      </c>
      <c r="E30" s="154" t="s">
        <v>170</v>
      </c>
      <c r="F30" s="154" t="s">
        <v>170</v>
      </c>
      <c r="G30" s="154" t="s">
        <v>170</v>
      </c>
      <c r="H30" s="194"/>
      <c r="I30" s="64"/>
      <c r="J30" s="130"/>
      <c r="K30" s="64"/>
      <c r="L30" s="11" t="s">
        <v>122</v>
      </c>
      <c r="M30" s="35"/>
      <c r="N30" s="154" t="s">
        <v>170</v>
      </c>
      <c r="O30" s="154" t="s">
        <v>170</v>
      </c>
      <c r="P30" s="154" t="s">
        <v>170</v>
      </c>
      <c r="Q30" s="154" t="s">
        <v>170</v>
      </c>
    </row>
    <row r="31" spans="1:17" x14ac:dyDescent="0.45">
      <c r="A31" s="9"/>
      <c r="B31" s="11" t="s">
        <v>123</v>
      </c>
      <c r="C31" s="35" t="str">
        <f t="shared" si="2"/>
        <v>Number</v>
      </c>
      <c r="D31" s="154" t="s">
        <v>170</v>
      </c>
      <c r="E31" s="154" t="s">
        <v>170</v>
      </c>
      <c r="F31" s="154" t="s">
        <v>170</v>
      </c>
      <c r="G31" s="154" t="s">
        <v>170</v>
      </c>
      <c r="H31" s="194"/>
      <c r="I31" s="64"/>
      <c r="J31" s="130"/>
      <c r="K31" s="64"/>
      <c r="L31" s="11" t="s">
        <v>123</v>
      </c>
      <c r="M31" s="35"/>
      <c r="N31" s="154" t="s">
        <v>170</v>
      </c>
      <c r="O31" s="154" t="s">
        <v>170</v>
      </c>
      <c r="P31" s="154" t="s">
        <v>170</v>
      </c>
      <c r="Q31" s="154" t="s">
        <v>170</v>
      </c>
    </row>
    <row r="32" spans="1:17" x14ac:dyDescent="0.45">
      <c r="A32" s="9"/>
      <c r="B32" s="11" t="s">
        <v>124</v>
      </c>
      <c r="C32" s="35" t="str">
        <f t="shared" si="2"/>
        <v>Number</v>
      </c>
      <c r="D32" s="154" t="s">
        <v>170</v>
      </c>
      <c r="E32" s="154" t="s">
        <v>170</v>
      </c>
      <c r="F32" s="154" t="s">
        <v>170</v>
      </c>
      <c r="G32" s="154" t="s">
        <v>170</v>
      </c>
      <c r="H32" s="194"/>
      <c r="I32" s="64"/>
      <c r="J32" s="130"/>
      <c r="K32" s="64"/>
      <c r="L32" s="11" t="s">
        <v>124</v>
      </c>
      <c r="M32" s="35"/>
      <c r="N32" s="154" t="s">
        <v>170</v>
      </c>
      <c r="O32" s="154" t="s">
        <v>170</v>
      </c>
      <c r="P32" s="154" t="s">
        <v>170</v>
      </c>
      <c r="Q32" s="154" t="s">
        <v>170</v>
      </c>
    </row>
    <row r="33" spans="1:17" x14ac:dyDescent="0.45">
      <c r="A33" s="9"/>
      <c r="B33" s="11" t="s">
        <v>125</v>
      </c>
      <c r="C33" s="35" t="str">
        <f t="shared" si="2"/>
        <v>Number</v>
      </c>
      <c r="D33" s="154" t="s">
        <v>170</v>
      </c>
      <c r="E33" s="154" t="s">
        <v>170</v>
      </c>
      <c r="F33" s="154" t="s">
        <v>170</v>
      </c>
      <c r="G33" s="154" t="s">
        <v>170</v>
      </c>
      <c r="H33" s="194"/>
      <c r="I33" s="64"/>
      <c r="J33" s="130"/>
      <c r="K33" s="64"/>
      <c r="L33" s="11" t="s">
        <v>125</v>
      </c>
      <c r="M33" s="35"/>
      <c r="N33" s="154" t="s">
        <v>170</v>
      </c>
      <c r="O33" s="154" t="s">
        <v>170</v>
      </c>
      <c r="P33" s="154" t="s">
        <v>170</v>
      </c>
      <c r="Q33" s="154" t="s">
        <v>170</v>
      </c>
    </row>
    <row r="34" spans="1:17" x14ac:dyDescent="0.45">
      <c r="A34" s="9"/>
      <c r="B34" s="11" t="s">
        <v>98</v>
      </c>
      <c r="C34" s="35" t="str">
        <f t="shared" si="2"/>
        <v>Number</v>
      </c>
      <c r="D34" s="154">
        <f>ROUND(D57/D80,2)</f>
        <v>38.4</v>
      </c>
      <c r="E34" s="154">
        <f>ROUND(E57/E80,2)</f>
        <v>38.869999999999997</v>
      </c>
      <c r="F34" s="154">
        <f>ROUND(F57/F80,2)</f>
        <v>28.46</v>
      </c>
      <c r="G34" s="154">
        <f>ROUND(G57/G80,2)</f>
        <v>43.4</v>
      </c>
      <c r="H34" s="194" t="s">
        <v>162</v>
      </c>
      <c r="I34" s="64" t="str">
        <f t="shared" ref="I34" si="3">B34&amp;H34</f>
        <v>SWBC_PR24_SOF_OUTTURN_1_OFWAT</v>
      </c>
      <c r="J34" s="130"/>
      <c r="K34" s="64"/>
      <c r="L34" s="11" t="s">
        <v>98</v>
      </c>
      <c r="M34" s="35"/>
      <c r="N34" s="195" t="s">
        <v>163</v>
      </c>
      <c r="O34" s="195" t="s">
        <v>164</v>
      </c>
      <c r="P34" s="195" t="s">
        <v>165</v>
      </c>
      <c r="Q34" s="195" t="s">
        <v>166</v>
      </c>
    </row>
    <row r="35" spans="1:17" x14ac:dyDescent="0.45">
      <c r="A35" s="9"/>
      <c r="B35" s="11" t="s">
        <v>126</v>
      </c>
      <c r="C35" s="35" t="str">
        <f t="shared" si="2"/>
        <v>Number</v>
      </c>
      <c r="D35" s="154" t="s">
        <v>170</v>
      </c>
      <c r="E35" s="154" t="s">
        <v>170</v>
      </c>
      <c r="F35" s="154" t="s">
        <v>170</v>
      </c>
      <c r="G35" s="154" t="s">
        <v>170</v>
      </c>
      <c r="H35" s="194"/>
      <c r="I35" s="64"/>
      <c r="J35" s="130"/>
      <c r="K35" s="64"/>
      <c r="L35" s="11" t="s">
        <v>126</v>
      </c>
      <c r="M35" s="35"/>
      <c r="N35" s="154" t="s">
        <v>170</v>
      </c>
      <c r="O35" s="154" t="s">
        <v>170</v>
      </c>
      <c r="P35" s="154" t="s">
        <v>170</v>
      </c>
      <c r="Q35" s="154" t="s">
        <v>170</v>
      </c>
    </row>
    <row r="36" spans="1:17" x14ac:dyDescent="0.45">
      <c r="A36" s="9"/>
      <c r="I36" s="64" t="str">
        <f t="shared" ref="I36:I38" si="4">B36&amp;H36</f>
        <v/>
      </c>
      <c r="K36" s="9"/>
    </row>
    <row r="37" spans="1:17" x14ac:dyDescent="0.45">
      <c r="A37" s="197"/>
      <c r="B37" s="44" t="s">
        <v>171</v>
      </c>
      <c r="C37" s="20"/>
      <c r="D37" s="188" t="s">
        <v>156</v>
      </c>
      <c r="E37" s="188" t="s">
        <v>76</v>
      </c>
      <c r="F37" s="188" t="s">
        <v>157</v>
      </c>
      <c r="G37" s="188">
        <v>0</v>
      </c>
      <c r="I37" s="64"/>
      <c r="K37" s="197"/>
      <c r="L37" s="44" t="s">
        <v>171</v>
      </c>
      <c r="M37" s="20"/>
      <c r="N37" s="188"/>
      <c r="O37" s="188"/>
      <c r="P37" s="188" t="s">
        <v>158</v>
      </c>
      <c r="Q37" s="188"/>
    </row>
    <row r="38" spans="1:17" x14ac:dyDescent="0.45">
      <c r="A38" s="317"/>
      <c r="B38" s="317"/>
      <c r="C38" s="31"/>
      <c r="D38" s="31"/>
      <c r="E38" s="31"/>
      <c r="F38" s="31"/>
      <c r="G38" s="31"/>
      <c r="I38" s="64" t="str">
        <f t="shared" si="4"/>
        <v/>
      </c>
      <c r="M38" s="31"/>
      <c r="N38" s="31"/>
      <c r="O38" s="31"/>
      <c r="P38" s="31"/>
      <c r="Q38" s="31"/>
    </row>
    <row r="39" spans="1:17" x14ac:dyDescent="0.45">
      <c r="A39" s="9"/>
      <c r="B39" s="190" t="s">
        <v>160</v>
      </c>
      <c r="C39" s="191"/>
      <c r="D39" s="192">
        <v>2020</v>
      </c>
      <c r="E39" s="192">
        <v>2021</v>
      </c>
      <c r="F39" s="192">
        <v>2022</v>
      </c>
      <c r="G39" s="192">
        <v>2023</v>
      </c>
      <c r="K39" s="9"/>
      <c r="L39" s="190" t="s">
        <v>160</v>
      </c>
      <c r="M39" s="191"/>
      <c r="N39" s="192">
        <v>2020</v>
      </c>
      <c r="O39" s="192">
        <v>2021</v>
      </c>
      <c r="P39" s="192">
        <v>2022</v>
      </c>
      <c r="Q39" s="192">
        <v>2023</v>
      </c>
    </row>
    <row r="40" spans="1:17" x14ac:dyDescent="0.45">
      <c r="A40" s="9"/>
      <c r="B40" s="190" t="s">
        <v>161</v>
      </c>
      <c r="C40" s="191"/>
      <c r="D40" s="192" t="s">
        <v>58</v>
      </c>
      <c r="E40" s="192" t="s">
        <v>59</v>
      </c>
      <c r="F40" s="192" t="s">
        <v>60</v>
      </c>
      <c r="G40" s="192" t="s">
        <v>61</v>
      </c>
      <c r="K40" s="9"/>
      <c r="L40" s="190" t="s">
        <v>161</v>
      </c>
      <c r="M40" s="191"/>
      <c r="N40" s="192" t="s">
        <v>58</v>
      </c>
      <c r="O40" s="192" t="s">
        <v>59</v>
      </c>
      <c r="P40" s="192" t="s">
        <v>60</v>
      </c>
      <c r="Q40" s="192" t="s">
        <v>61</v>
      </c>
    </row>
    <row r="41" spans="1:17" x14ac:dyDescent="0.45">
      <c r="A41" s="9"/>
      <c r="B41" s="35" t="s">
        <v>104</v>
      </c>
      <c r="C41" s="35" t="s">
        <v>156</v>
      </c>
      <c r="D41" s="198"/>
      <c r="E41" s="198"/>
      <c r="F41" s="198"/>
      <c r="G41" s="199"/>
      <c r="K41" s="9"/>
      <c r="L41" s="35" t="s">
        <v>104</v>
      </c>
      <c r="M41" s="35" t="s">
        <v>156</v>
      </c>
      <c r="N41" s="198"/>
      <c r="O41" s="198"/>
      <c r="P41" s="198"/>
      <c r="Q41" s="198"/>
    </row>
    <row r="42" spans="1:17" x14ac:dyDescent="0.45">
      <c r="A42" s="9"/>
      <c r="B42" s="11" t="s">
        <v>73</v>
      </c>
      <c r="C42" s="35" t="str">
        <f>E37</f>
        <v>Number</v>
      </c>
      <c r="D42" s="200">
        <v>17428</v>
      </c>
      <c r="E42" s="201">
        <v>21351</v>
      </c>
      <c r="F42" s="201">
        <v>16082</v>
      </c>
      <c r="G42" s="201">
        <v>31623</v>
      </c>
      <c r="H42" s="194" t="s">
        <v>172</v>
      </c>
      <c r="I42" s="64" t="str">
        <f>B42&amp;H42</f>
        <v>ANHC_PR24_SOF_OUTTURN_2_OFWAT</v>
      </c>
      <c r="K42" s="9"/>
      <c r="L42" s="11" t="s">
        <v>73</v>
      </c>
      <c r="M42" s="35">
        <f>O37</f>
        <v>0</v>
      </c>
      <c r="N42" s="202" t="s">
        <v>173</v>
      </c>
      <c r="O42" s="202" t="s">
        <v>174</v>
      </c>
      <c r="P42" s="202" t="s">
        <v>175</v>
      </c>
      <c r="Q42" s="195" t="s">
        <v>176</v>
      </c>
    </row>
    <row r="43" spans="1:17" x14ac:dyDescent="0.45">
      <c r="A43" s="9"/>
      <c r="B43" s="11" t="s">
        <v>94</v>
      </c>
      <c r="C43" s="35" t="str">
        <f>C42</f>
        <v>Number</v>
      </c>
      <c r="D43" s="200">
        <v>108451</v>
      </c>
      <c r="E43" s="201">
        <f>E122</f>
        <v>97955</v>
      </c>
      <c r="F43" s="201">
        <f>E129</f>
        <v>86277</v>
      </c>
      <c r="G43" s="201">
        <f>E137</f>
        <v>121422</v>
      </c>
      <c r="H43" s="194" t="s">
        <v>172</v>
      </c>
      <c r="I43" s="64" t="str">
        <f t="shared" ref="I43:I51" si="5">B43&amp;H43</f>
        <v>WSHC_PR24_SOF_OUTTURN_2_OFWAT</v>
      </c>
      <c r="K43" s="9"/>
      <c r="L43" s="11" t="s">
        <v>94</v>
      </c>
      <c r="M43" s="35">
        <f>M42</f>
        <v>0</v>
      </c>
      <c r="N43" s="203" t="s">
        <v>177</v>
      </c>
      <c r="O43" s="202" t="s">
        <v>178</v>
      </c>
      <c r="P43" s="202" t="s">
        <v>179</v>
      </c>
      <c r="Q43" s="195" t="s">
        <v>180</v>
      </c>
    </row>
    <row r="44" spans="1:17" x14ac:dyDescent="0.45">
      <c r="A44" s="9"/>
      <c r="B44" s="11" t="s">
        <v>95</v>
      </c>
      <c r="C44" s="35" t="str">
        <f t="shared" ref="C44:C58" si="6">C43</f>
        <v>Number</v>
      </c>
      <c r="D44" s="200">
        <f>E140</f>
        <v>1269</v>
      </c>
      <c r="E44" s="204">
        <f>E141</f>
        <v>1675</v>
      </c>
      <c r="F44" s="204">
        <f>E142</f>
        <v>1422</v>
      </c>
      <c r="G44" s="204">
        <f>E143</f>
        <v>1899</v>
      </c>
      <c r="H44" s="194" t="s">
        <v>172</v>
      </c>
      <c r="I44" s="64" t="str">
        <f t="shared" si="5"/>
        <v>HDDC_PR24_SOF_OUTTURN_2_OFWAT</v>
      </c>
      <c r="K44" s="9"/>
      <c r="L44" s="11" t="s">
        <v>95</v>
      </c>
      <c r="M44" s="35">
        <f t="shared" ref="M44:M58" si="7">M43</f>
        <v>0</v>
      </c>
      <c r="N44" s="195" t="s">
        <v>181</v>
      </c>
      <c r="O44" s="195" t="s">
        <v>182</v>
      </c>
      <c r="P44" s="195" t="s">
        <v>183</v>
      </c>
      <c r="Q44" s="195" t="s">
        <v>184</v>
      </c>
    </row>
    <row r="45" spans="1:17" x14ac:dyDescent="0.45">
      <c r="A45" s="9"/>
      <c r="B45" s="11" t="s">
        <v>96</v>
      </c>
      <c r="C45" s="35" t="str">
        <f t="shared" si="6"/>
        <v>Number</v>
      </c>
      <c r="D45" s="200">
        <v>32497</v>
      </c>
      <c r="E45" s="201">
        <v>36483</v>
      </c>
      <c r="F45" s="201">
        <v>29697</v>
      </c>
      <c r="G45" s="201">
        <v>46492</v>
      </c>
      <c r="H45" s="194" t="s">
        <v>172</v>
      </c>
      <c r="I45" s="64" t="str">
        <f t="shared" si="5"/>
        <v>NESC_PR24_SOF_OUTTURN_2_OFWAT</v>
      </c>
      <c r="K45" s="9"/>
      <c r="L45" s="11" t="s">
        <v>96</v>
      </c>
      <c r="M45" s="35">
        <f t="shared" si="7"/>
        <v>0</v>
      </c>
      <c r="N45" s="202" t="s">
        <v>173</v>
      </c>
      <c r="O45" s="202" t="s">
        <v>174</v>
      </c>
      <c r="P45" s="202" t="s">
        <v>175</v>
      </c>
      <c r="Q45" s="195" t="s">
        <v>176</v>
      </c>
    </row>
    <row r="46" spans="1:17" x14ac:dyDescent="0.45">
      <c r="A46" s="9"/>
      <c r="B46" s="11" t="s">
        <v>97</v>
      </c>
      <c r="C46" s="35" t="str">
        <f t="shared" si="6"/>
        <v>Number</v>
      </c>
      <c r="D46" s="200">
        <v>60982</v>
      </c>
      <c r="E46" s="201">
        <v>59684</v>
      </c>
      <c r="F46" s="201">
        <v>44765</v>
      </c>
      <c r="G46" s="201">
        <v>60253</v>
      </c>
      <c r="H46" s="194" t="s">
        <v>172</v>
      </c>
      <c r="I46" s="64" t="str">
        <f t="shared" si="5"/>
        <v>SVEC_PR24_SOF_OUTTURN_2_OFWAT</v>
      </c>
      <c r="K46" s="9"/>
      <c r="L46" s="11" t="s">
        <v>97</v>
      </c>
      <c r="M46" s="35">
        <f t="shared" si="7"/>
        <v>0</v>
      </c>
      <c r="N46" s="202" t="s">
        <v>173</v>
      </c>
      <c r="O46" s="202" t="s">
        <v>174</v>
      </c>
      <c r="P46" s="202" t="s">
        <v>175</v>
      </c>
      <c r="Q46" s="195" t="s">
        <v>176</v>
      </c>
    </row>
    <row r="47" spans="1:17" x14ac:dyDescent="0.45">
      <c r="A47" s="9"/>
      <c r="B47" s="11" t="s">
        <v>99</v>
      </c>
      <c r="C47" s="35" t="str">
        <f t="shared" si="6"/>
        <v>Number</v>
      </c>
      <c r="D47" s="200">
        <v>19782</v>
      </c>
      <c r="E47" s="201">
        <v>19077</v>
      </c>
      <c r="F47" s="201">
        <v>16688</v>
      </c>
      <c r="G47" s="201">
        <v>29494</v>
      </c>
      <c r="H47" s="194" t="s">
        <v>172</v>
      </c>
      <c r="I47" s="64" t="str">
        <f t="shared" si="5"/>
        <v>SRNC_PR24_SOF_OUTTURN_2_OFWAT</v>
      </c>
      <c r="K47" s="9"/>
      <c r="L47" s="11" t="s">
        <v>99</v>
      </c>
      <c r="M47" s="35">
        <f t="shared" si="7"/>
        <v>0</v>
      </c>
      <c r="N47" s="202" t="s">
        <v>173</v>
      </c>
      <c r="O47" s="202" t="s">
        <v>174</v>
      </c>
      <c r="P47" s="202" t="s">
        <v>175</v>
      </c>
      <c r="Q47" s="195" t="s">
        <v>176</v>
      </c>
    </row>
    <row r="48" spans="1:17" x14ac:dyDescent="0.45">
      <c r="A48" s="9"/>
      <c r="B48" s="11" t="s">
        <v>100</v>
      </c>
      <c r="C48" s="35" t="str">
        <f t="shared" si="6"/>
        <v>Number</v>
      </c>
      <c r="D48" s="200">
        <v>18443</v>
      </c>
      <c r="E48" s="201">
        <v>14713</v>
      </c>
      <c r="F48" s="201">
        <v>8014</v>
      </c>
      <c r="G48" s="201">
        <v>16990</v>
      </c>
      <c r="H48" s="194" t="s">
        <v>172</v>
      </c>
      <c r="I48" s="64" t="str">
        <f t="shared" si="5"/>
        <v>TMSC_PR24_SOF_OUTTURN_2_OFWAT</v>
      </c>
      <c r="K48" s="9"/>
      <c r="L48" s="11" t="s">
        <v>100</v>
      </c>
      <c r="M48" s="35">
        <f t="shared" si="7"/>
        <v>0</v>
      </c>
      <c r="N48" s="202" t="s">
        <v>173</v>
      </c>
      <c r="O48" s="202" t="s">
        <v>174</v>
      </c>
      <c r="P48" s="202" t="s">
        <v>175</v>
      </c>
      <c r="Q48" s="195" t="s">
        <v>176</v>
      </c>
    </row>
    <row r="49" spans="1:17" x14ac:dyDescent="0.45">
      <c r="A49" s="9" t="s">
        <v>101</v>
      </c>
      <c r="B49" s="11" t="s">
        <v>120</v>
      </c>
      <c r="C49" s="35" t="str">
        <f t="shared" si="6"/>
        <v>Number</v>
      </c>
      <c r="D49" s="200">
        <v>113940</v>
      </c>
      <c r="E49" s="201">
        <v>81588</v>
      </c>
      <c r="F49" s="201">
        <v>69245</v>
      </c>
      <c r="G49" s="201">
        <v>97537</v>
      </c>
      <c r="H49" s="194" t="s">
        <v>172</v>
      </c>
      <c r="I49" s="64" t="str">
        <f>A49&amp;H49</f>
        <v>NWTC_PR24_SOF_OUTTURN_2_OFWAT</v>
      </c>
      <c r="K49" s="9"/>
      <c r="L49" s="11" t="s">
        <v>120</v>
      </c>
      <c r="M49" s="35">
        <f t="shared" si="7"/>
        <v>0</v>
      </c>
      <c r="N49" s="202" t="s">
        <v>173</v>
      </c>
      <c r="O49" s="202" t="s">
        <v>174</v>
      </c>
      <c r="P49" s="202" t="s">
        <v>175</v>
      </c>
      <c r="Q49" s="195" t="s">
        <v>176</v>
      </c>
    </row>
    <row r="50" spans="1:17" x14ac:dyDescent="0.45">
      <c r="A50" s="9"/>
      <c r="B50" s="11" t="s">
        <v>102</v>
      </c>
      <c r="C50" s="35" t="str">
        <f t="shared" si="6"/>
        <v>Number</v>
      </c>
      <c r="D50" s="200">
        <v>28911</v>
      </c>
      <c r="E50" s="201">
        <v>23609</v>
      </c>
      <c r="F50" s="201">
        <v>21878</v>
      </c>
      <c r="G50" s="201">
        <v>41453</v>
      </c>
      <c r="H50" s="194" t="s">
        <v>172</v>
      </c>
      <c r="I50" s="64" t="str">
        <f t="shared" si="5"/>
        <v>WSXC_PR24_SOF_OUTTURN_2_OFWAT</v>
      </c>
      <c r="L50" s="11" t="s">
        <v>102</v>
      </c>
      <c r="M50" s="35">
        <f t="shared" si="7"/>
        <v>0</v>
      </c>
      <c r="N50" s="202" t="s">
        <v>185</v>
      </c>
      <c r="O50" s="202" t="s">
        <v>186</v>
      </c>
      <c r="P50" s="202" t="s">
        <v>175</v>
      </c>
      <c r="Q50" s="195" t="s">
        <v>176</v>
      </c>
    </row>
    <row r="51" spans="1:17" x14ac:dyDescent="0.45">
      <c r="A51" s="9"/>
      <c r="B51" s="11" t="s">
        <v>103</v>
      </c>
      <c r="C51" s="35" t="str">
        <f t="shared" si="6"/>
        <v>Number</v>
      </c>
      <c r="D51" s="200">
        <v>65083</v>
      </c>
      <c r="E51" s="201">
        <v>70062</v>
      </c>
      <c r="F51" s="201">
        <v>54273</v>
      </c>
      <c r="G51" s="201">
        <v>77761</v>
      </c>
      <c r="H51" s="194" t="s">
        <v>172</v>
      </c>
      <c r="I51" s="64" t="str">
        <f t="shared" si="5"/>
        <v>YKYC_PR24_SOF_OUTTURN_2_OFWAT</v>
      </c>
      <c r="K51" s="9"/>
      <c r="L51" s="11" t="s">
        <v>103</v>
      </c>
      <c r="M51" s="35">
        <f t="shared" si="7"/>
        <v>0</v>
      </c>
      <c r="N51" s="202" t="s">
        <v>173</v>
      </c>
      <c r="O51" s="202" t="s">
        <v>174</v>
      </c>
      <c r="P51" s="202" t="s">
        <v>175</v>
      </c>
      <c r="Q51" s="195" t="s">
        <v>176</v>
      </c>
    </row>
    <row r="52" spans="1:17" x14ac:dyDescent="0.45">
      <c r="A52" s="9"/>
      <c r="B52" s="11" t="s">
        <v>121</v>
      </c>
      <c r="C52" s="35" t="str">
        <f t="shared" si="6"/>
        <v>Number</v>
      </c>
      <c r="D52" s="200" t="s">
        <v>170</v>
      </c>
      <c r="E52" s="200" t="s">
        <v>170</v>
      </c>
      <c r="F52" s="200" t="s">
        <v>170</v>
      </c>
      <c r="G52" s="200" t="s">
        <v>170</v>
      </c>
      <c r="I52" s="64"/>
      <c r="K52" s="9"/>
      <c r="L52" s="11" t="s">
        <v>121</v>
      </c>
      <c r="M52" s="35">
        <f t="shared" si="7"/>
        <v>0</v>
      </c>
      <c r="N52" s="154" t="s">
        <v>170</v>
      </c>
      <c r="O52" s="154" t="s">
        <v>170</v>
      </c>
      <c r="P52" s="154" t="s">
        <v>170</v>
      </c>
      <c r="Q52" s="154" t="s">
        <v>170</v>
      </c>
    </row>
    <row r="53" spans="1:17" x14ac:dyDescent="0.45">
      <c r="A53" s="9"/>
      <c r="B53" s="11" t="s">
        <v>122</v>
      </c>
      <c r="C53" s="35" t="str">
        <f t="shared" si="6"/>
        <v>Number</v>
      </c>
      <c r="D53" s="200" t="s">
        <v>170</v>
      </c>
      <c r="E53" s="200" t="s">
        <v>170</v>
      </c>
      <c r="F53" s="200" t="s">
        <v>170</v>
      </c>
      <c r="G53" s="200" t="s">
        <v>170</v>
      </c>
      <c r="I53" s="64"/>
      <c r="K53" s="9"/>
      <c r="L53" s="11" t="s">
        <v>122</v>
      </c>
      <c r="M53" s="35">
        <f t="shared" si="7"/>
        <v>0</v>
      </c>
      <c r="N53" s="154" t="s">
        <v>170</v>
      </c>
      <c r="O53" s="154" t="s">
        <v>170</v>
      </c>
      <c r="P53" s="154" t="s">
        <v>170</v>
      </c>
      <c r="Q53" s="154" t="s">
        <v>170</v>
      </c>
    </row>
    <row r="54" spans="1:17" x14ac:dyDescent="0.45">
      <c r="A54" s="9"/>
      <c r="B54" s="11" t="s">
        <v>123</v>
      </c>
      <c r="C54" s="35" t="str">
        <f t="shared" si="6"/>
        <v>Number</v>
      </c>
      <c r="D54" s="200" t="s">
        <v>170</v>
      </c>
      <c r="E54" s="200" t="s">
        <v>170</v>
      </c>
      <c r="F54" s="200" t="s">
        <v>170</v>
      </c>
      <c r="G54" s="200" t="s">
        <v>170</v>
      </c>
      <c r="I54" s="64"/>
      <c r="L54" s="11" t="s">
        <v>123</v>
      </c>
      <c r="M54" s="35">
        <f t="shared" si="7"/>
        <v>0</v>
      </c>
      <c r="N54" s="154" t="s">
        <v>170</v>
      </c>
      <c r="O54" s="154" t="s">
        <v>170</v>
      </c>
      <c r="P54" s="154" t="s">
        <v>170</v>
      </c>
      <c r="Q54" s="154" t="s">
        <v>170</v>
      </c>
    </row>
    <row r="55" spans="1:17" x14ac:dyDescent="0.45">
      <c r="A55" s="9"/>
      <c r="B55" s="11" t="s">
        <v>124</v>
      </c>
      <c r="C55" s="35" t="str">
        <f t="shared" si="6"/>
        <v>Number</v>
      </c>
      <c r="D55" s="200" t="s">
        <v>170</v>
      </c>
      <c r="E55" s="200" t="s">
        <v>170</v>
      </c>
      <c r="F55" s="200" t="s">
        <v>170</v>
      </c>
      <c r="G55" s="200" t="s">
        <v>170</v>
      </c>
      <c r="I55" s="64"/>
      <c r="K55" s="9"/>
      <c r="L55" s="11" t="s">
        <v>124</v>
      </c>
      <c r="M55" s="35">
        <f t="shared" si="7"/>
        <v>0</v>
      </c>
      <c r="N55" s="154" t="s">
        <v>170</v>
      </c>
      <c r="O55" s="154" t="s">
        <v>170</v>
      </c>
      <c r="P55" s="154" t="s">
        <v>170</v>
      </c>
      <c r="Q55" s="154" t="s">
        <v>170</v>
      </c>
    </row>
    <row r="56" spans="1:17" x14ac:dyDescent="0.45">
      <c r="A56" s="9"/>
      <c r="B56" s="11" t="s">
        <v>125</v>
      </c>
      <c r="C56" s="35" t="str">
        <f t="shared" si="6"/>
        <v>Number</v>
      </c>
      <c r="D56" s="200" t="s">
        <v>170</v>
      </c>
      <c r="E56" s="200" t="s">
        <v>170</v>
      </c>
      <c r="F56" s="200" t="s">
        <v>170</v>
      </c>
      <c r="G56" s="200" t="s">
        <v>170</v>
      </c>
      <c r="I56" s="64"/>
      <c r="K56" s="9"/>
      <c r="L56" s="11" t="s">
        <v>125</v>
      </c>
      <c r="M56" s="35">
        <f t="shared" si="7"/>
        <v>0</v>
      </c>
      <c r="N56" s="154" t="s">
        <v>170</v>
      </c>
      <c r="O56" s="154" t="s">
        <v>170</v>
      </c>
      <c r="P56" s="154" t="s">
        <v>170</v>
      </c>
      <c r="Q56" s="154" t="s">
        <v>170</v>
      </c>
    </row>
    <row r="57" spans="1:17" x14ac:dyDescent="0.45">
      <c r="A57" s="9"/>
      <c r="B57" s="11" t="s">
        <v>98</v>
      </c>
      <c r="C57" s="35" t="str">
        <f t="shared" si="6"/>
        <v>Number</v>
      </c>
      <c r="D57" s="200">
        <v>42053</v>
      </c>
      <c r="E57" s="201">
        <v>42484</v>
      </c>
      <c r="F57" s="201">
        <v>37649</v>
      </c>
      <c r="G57" s="201">
        <v>58249</v>
      </c>
      <c r="H57" s="194" t="s">
        <v>172</v>
      </c>
      <c r="I57" s="64" t="str">
        <f t="shared" ref="I57" si="8">B57&amp;H57</f>
        <v>SWBC_PR24_SOF_OUTTURN_2_OFWAT</v>
      </c>
      <c r="K57" s="9"/>
      <c r="L57" s="11" t="s">
        <v>98</v>
      </c>
      <c r="M57" s="35">
        <f t="shared" si="7"/>
        <v>0</v>
      </c>
      <c r="N57" s="202" t="s">
        <v>173</v>
      </c>
      <c r="O57" s="202" t="s">
        <v>174</v>
      </c>
      <c r="P57" s="202" t="s">
        <v>175</v>
      </c>
      <c r="Q57" s="195" t="s">
        <v>176</v>
      </c>
    </row>
    <row r="58" spans="1:17" x14ac:dyDescent="0.45">
      <c r="A58" s="9"/>
      <c r="B58" s="11" t="s">
        <v>126</v>
      </c>
      <c r="C58" s="35" t="str">
        <f t="shared" si="6"/>
        <v>Number</v>
      </c>
      <c r="D58" s="154" t="s">
        <v>170</v>
      </c>
      <c r="E58" s="154" t="s">
        <v>170</v>
      </c>
      <c r="F58" s="154" t="s">
        <v>170</v>
      </c>
      <c r="G58" s="154" t="s">
        <v>170</v>
      </c>
      <c r="I58" s="64"/>
      <c r="K58" s="9"/>
      <c r="L58" s="11" t="s">
        <v>126</v>
      </c>
      <c r="M58" s="35">
        <f t="shared" si="7"/>
        <v>0</v>
      </c>
      <c r="N58" s="154" t="s">
        <v>170</v>
      </c>
      <c r="O58" s="154" t="s">
        <v>170</v>
      </c>
      <c r="P58" s="154" t="s">
        <v>170</v>
      </c>
      <c r="Q58" s="154" t="s">
        <v>170</v>
      </c>
    </row>
    <row r="59" spans="1:17" x14ac:dyDescent="0.45">
      <c r="A59" s="9"/>
      <c r="B59" s="9"/>
      <c r="C59" s="31"/>
      <c r="D59" s="31"/>
      <c r="E59" s="31"/>
      <c r="F59" s="31"/>
      <c r="G59" s="31"/>
      <c r="K59" s="9"/>
      <c r="L59" s="9"/>
      <c r="M59" s="31"/>
      <c r="N59" s="31"/>
      <c r="O59" s="31"/>
      <c r="P59" s="31"/>
      <c r="Q59" s="31"/>
    </row>
    <row r="60" spans="1:17" x14ac:dyDescent="0.45">
      <c r="A60" s="197"/>
      <c r="B60" s="44" t="s">
        <v>187</v>
      </c>
      <c r="C60" s="20"/>
      <c r="D60" s="188" t="s">
        <v>156</v>
      </c>
      <c r="E60" s="188" t="s">
        <v>76</v>
      </c>
      <c r="F60" s="188" t="s">
        <v>157</v>
      </c>
      <c r="G60" s="188">
        <v>0</v>
      </c>
      <c r="K60" s="197"/>
      <c r="L60" s="44" t="s">
        <v>187</v>
      </c>
      <c r="M60" s="20"/>
      <c r="N60" s="188"/>
      <c r="O60" s="188"/>
      <c r="P60" s="188" t="s">
        <v>158</v>
      </c>
      <c r="Q60" s="188"/>
    </row>
    <row r="61" spans="1:17" x14ac:dyDescent="0.45">
      <c r="A61" s="317"/>
      <c r="B61" s="317"/>
      <c r="C61" s="31"/>
      <c r="D61" s="31"/>
      <c r="E61" s="31"/>
      <c r="F61" s="31"/>
      <c r="G61" s="31"/>
      <c r="K61" s="317"/>
      <c r="L61" s="317"/>
      <c r="M61" s="31"/>
      <c r="N61" s="31"/>
      <c r="O61" s="31"/>
      <c r="P61" s="31"/>
      <c r="Q61" s="31"/>
    </row>
    <row r="62" spans="1:17" x14ac:dyDescent="0.45">
      <c r="A62" s="9"/>
      <c r="B62" s="190" t="s">
        <v>160</v>
      </c>
      <c r="C62" s="191"/>
      <c r="D62" s="192">
        <v>2020</v>
      </c>
      <c r="E62" s="192">
        <v>2021</v>
      </c>
      <c r="F62" s="192">
        <v>2022</v>
      </c>
      <c r="G62" s="192">
        <v>2023</v>
      </c>
      <c r="K62" s="9"/>
      <c r="L62" s="190" t="s">
        <v>160</v>
      </c>
      <c r="M62" s="191"/>
      <c r="N62" s="192">
        <v>2020</v>
      </c>
      <c r="O62" s="192">
        <v>2021</v>
      </c>
      <c r="P62" s="192">
        <v>2022</v>
      </c>
      <c r="Q62" s="192">
        <v>2023</v>
      </c>
    </row>
    <row r="63" spans="1:17" x14ac:dyDescent="0.45">
      <c r="A63" s="9"/>
      <c r="B63" s="190" t="s">
        <v>161</v>
      </c>
      <c r="C63" s="191"/>
      <c r="D63" s="192" t="s">
        <v>58</v>
      </c>
      <c r="E63" s="192" t="s">
        <v>59</v>
      </c>
      <c r="F63" s="192" t="s">
        <v>60</v>
      </c>
      <c r="G63" s="192" t="s">
        <v>61</v>
      </c>
      <c r="K63" s="9"/>
      <c r="L63" s="190" t="s">
        <v>161</v>
      </c>
      <c r="M63" s="191"/>
      <c r="N63" s="192" t="s">
        <v>58</v>
      </c>
      <c r="O63" s="192" t="s">
        <v>59</v>
      </c>
      <c r="P63" s="192" t="s">
        <v>60</v>
      </c>
      <c r="Q63" s="192" t="s">
        <v>61</v>
      </c>
    </row>
    <row r="64" spans="1:17" x14ac:dyDescent="0.45">
      <c r="A64" s="9"/>
      <c r="B64" s="35" t="s">
        <v>104</v>
      </c>
      <c r="C64" s="35" t="s">
        <v>156</v>
      </c>
      <c r="D64" s="198"/>
      <c r="E64" s="198"/>
      <c r="F64" s="198"/>
      <c r="G64" s="198"/>
      <c r="K64" s="9"/>
      <c r="L64" s="35" t="s">
        <v>104</v>
      </c>
      <c r="M64" s="35" t="s">
        <v>156</v>
      </c>
      <c r="N64" s="198"/>
      <c r="O64" s="198"/>
      <c r="P64" s="198"/>
      <c r="Q64" s="198"/>
    </row>
    <row r="65" spans="1:17" x14ac:dyDescent="0.45">
      <c r="A65" s="9"/>
      <c r="B65" s="11" t="s">
        <v>73</v>
      </c>
      <c r="C65" s="35" t="str">
        <f>E60</f>
        <v>Number</v>
      </c>
      <c r="D65" s="200">
        <v>711</v>
      </c>
      <c r="E65" s="201">
        <v>834</v>
      </c>
      <c r="F65" s="201">
        <v>1054</v>
      </c>
      <c r="G65" s="201">
        <v>1423</v>
      </c>
      <c r="H65" s="194" t="s">
        <v>188</v>
      </c>
      <c r="I65" s="64" t="str">
        <f>B65&amp;H65</f>
        <v>ANHC_PR24_SOF_OUTTURN_3_OFWAT</v>
      </c>
      <c r="K65" s="9"/>
      <c r="L65" s="11" t="s">
        <v>73</v>
      </c>
      <c r="M65" s="35">
        <f>O60</f>
        <v>0</v>
      </c>
      <c r="N65" s="202" t="s">
        <v>189</v>
      </c>
      <c r="O65" s="202" t="s">
        <v>190</v>
      </c>
      <c r="P65" s="202" t="s">
        <v>191</v>
      </c>
      <c r="Q65" s="195" t="s">
        <v>192</v>
      </c>
    </row>
    <row r="66" spans="1:17" x14ac:dyDescent="0.45">
      <c r="A66" s="9"/>
      <c r="B66" s="11" t="s">
        <v>94</v>
      </c>
      <c r="C66" s="35" t="str">
        <f>C65</f>
        <v>Number</v>
      </c>
      <c r="D66" s="200">
        <f>D115</f>
        <v>1979</v>
      </c>
      <c r="E66" s="200">
        <f>D122</f>
        <v>2257</v>
      </c>
      <c r="F66" s="200">
        <f>D129</f>
        <v>2250</v>
      </c>
      <c r="G66" s="201">
        <f>D137</f>
        <v>2304</v>
      </c>
      <c r="H66" s="194" t="s">
        <v>188</v>
      </c>
      <c r="I66" s="64" t="str">
        <f t="shared" ref="I66:I74" si="9">B66&amp;H66</f>
        <v>WSHC_PR24_SOF_OUTTURN_3_OFWAT</v>
      </c>
      <c r="K66" s="9"/>
      <c r="L66" s="11" t="s">
        <v>94</v>
      </c>
      <c r="M66" s="35">
        <f>M65</f>
        <v>0</v>
      </c>
      <c r="N66" s="196" t="s">
        <v>193</v>
      </c>
      <c r="O66" s="202" t="s">
        <v>194</v>
      </c>
      <c r="P66" s="202" t="s">
        <v>195</v>
      </c>
      <c r="Q66" s="195" t="s">
        <v>196</v>
      </c>
    </row>
    <row r="67" spans="1:17" x14ac:dyDescent="0.45">
      <c r="A67" s="9"/>
      <c r="B67" s="11" t="s">
        <v>95</v>
      </c>
      <c r="C67" s="35" t="str">
        <f t="shared" ref="C67:C81" si="10">C66</f>
        <v>Number</v>
      </c>
      <c r="D67" s="200">
        <f>D140</f>
        <v>47</v>
      </c>
      <c r="E67" s="200">
        <f>D141</f>
        <v>47</v>
      </c>
      <c r="F67" s="205">
        <f>D142</f>
        <v>49</v>
      </c>
      <c r="G67" s="201">
        <f>D143</f>
        <v>49</v>
      </c>
      <c r="H67" s="194" t="s">
        <v>188</v>
      </c>
      <c r="I67" s="64" t="str">
        <f t="shared" si="9"/>
        <v>HDDC_PR24_SOF_OUTTURN_3_OFWAT</v>
      </c>
      <c r="K67" s="9"/>
      <c r="L67" s="11" t="s">
        <v>95</v>
      </c>
      <c r="M67" s="35">
        <f t="shared" ref="M67:M81" si="11">M66</f>
        <v>0</v>
      </c>
      <c r="N67" s="195" t="s">
        <v>181</v>
      </c>
      <c r="O67" s="195" t="s">
        <v>182</v>
      </c>
      <c r="P67" s="195" t="s">
        <v>183</v>
      </c>
      <c r="Q67" s="195" t="s">
        <v>184</v>
      </c>
    </row>
    <row r="68" spans="1:17" x14ac:dyDescent="0.45">
      <c r="A68" s="9"/>
      <c r="B68" s="11" t="s">
        <v>96</v>
      </c>
      <c r="C68" s="35" t="str">
        <f t="shared" si="10"/>
        <v>Number</v>
      </c>
      <c r="D68" s="200">
        <v>1485</v>
      </c>
      <c r="E68" s="201">
        <v>1440</v>
      </c>
      <c r="F68" s="201">
        <v>1463</v>
      </c>
      <c r="G68" s="201">
        <v>1546</v>
      </c>
      <c r="H68" s="194" t="s">
        <v>188</v>
      </c>
      <c r="I68" s="64" t="str">
        <f t="shared" si="9"/>
        <v>NESC_PR24_SOF_OUTTURN_3_OFWAT</v>
      </c>
      <c r="K68" s="9"/>
      <c r="L68" s="11" t="s">
        <v>96</v>
      </c>
      <c r="M68" s="35">
        <f t="shared" si="11"/>
        <v>0</v>
      </c>
      <c r="N68" s="202" t="s">
        <v>189</v>
      </c>
      <c r="O68" s="202" t="s">
        <v>190</v>
      </c>
      <c r="P68" s="202" t="s">
        <v>191</v>
      </c>
      <c r="Q68" s="195" t="s">
        <v>192</v>
      </c>
    </row>
    <row r="69" spans="1:17" x14ac:dyDescent="0.45">
      <c r="A69" s="9"/>
      <c r="B69" s="11" t="s">
        <v>97</v>
      </c>
      <c r="C69" s="35" t="str">
        <f t="shared" si="10"/>
        <v>Number</v>
      </c>
      <c r="D69" s="200">
        <v>2276</v>
      </c>
      <c r="E69" s="201">
        <v>2412</v>
      </c>
      <c r="F69" s="201">
        <v>2438</v>
      </c>
      <c r="G69" s="201">
        <v>2421</v>
      </c>
      <c r="H69" s="194" t="s">
        <v>188</v>
      </c>
      <c r="I69" s="64" t="str">
        <f t="shared" si="9"/>
        <v>SVEC_PR24_SOF_OUTTURN_3_OFWAT</v>
      </c>
      <c r="K69" s="9"/>
      <c r="L69" s="11" t="s">
        <v>97</v>
      </c>
      <c r="M69" s="35">
        <f t="shared" si="11"/>
        <v>0</v>
      </c>
      <c r="N69" s="202" t="s">
        <v>189</v>
      </c>
      <c r="O69" s="202" t="s">
        <v>190</v>
      </c>
      <c r="P69" s="202" t="s">
        <v>191</v>
      </c>
      <c r="Q69" s="195" t="s">
        <v>192</v>
      </c>
    </row>
    <row r="70" spans="1:17" x14ac:dyDescent="0.45">
      <c r="A70" s="9"/>
      <c r="B70" s="11" t="s">
        <v>99</v>
      </c>
      <c r="C70" s="35" t="str">
        <f t="shared" si="10"/>
        <v>Number</v>
      </c>
      <c r="D70" s="200">
        <v>945</v>
      </c>
      <c r="E70" s="201">
        <v>943</v>
      </c>
      <c r="F70" s="201">
        <v>939</v>
      </c>
      <c r="G70" s="201">
        <v>962</v>
      </c>
      <c r="H70" s="194" t="s">
        <v>188</v>
      </c>
      <c r="I70" s="64" t="str">
        <f t="shared" si="9"/>
        <v>SRNC_PR24_SOF_OUTTURN_3_OFWAT</v>
      </c>
      <c r="K70" s="9"/>
      <c r="L70" s="11" t="s">
        <v>99</v>
      </c>
      <c r="M70" s="35">
        <f t="shared" si="11"/>
        <v>0</v>
      </c>
      <c r="N70" s="202" t="s">
        <v>189</v>
      </c>
      <c r="O70" s="202" t="s">
        <v>190</v>
      </c>
      <c r="P70" s="202" t="s">
        <v>191</v>
      </c>
      <c r="Q70" s="195" t="s">
        <v>192</v>
      </c>
    </row>
    <row r="71" spans="1:17" x14ac:dyDescent="0.45">
      <c r="A71" s="9"/>
      <c r="B71" s="11" t="s">
        <v>100</v>
      </c>
      <c r="C71" s="35" t="str">
        <f t="shared" si="10"/>
        <v>Number</v>
      </c>
      <c r="D71" s="200">
        <v>463</v>
      </c>
      <c r="E71" s="201">
        <v>461</v>
      </c>
      <c r="F71" s="201">
        <v>472</v>
      </c>
      <c r="G71" s="201">
        <v>610</v>
      </c>
      <c r="H71" s="194" t="s">
        <v>188</v>
      </c>
      <c r="I71" s="64" t="str">
        <f t="shared" si="9"/>
        <v>TMSC_PR24_SOF_OUTTURN_3_OFWAT</v>
      </c>
      <c r="K71" s="9"/>
      <c r="L71" s="11" t="s">
        <v>100</v>
      </c>
      <c r="M71" s="35">
        <f t="shared" si="11"/>
        <v>0</v>
      </c>
      <c r="N71" s="202" t="s">
        <v>189</v>
      </c>
      <c r="O71" s="202" t="s">
        <v>190</v>
      </c>
      <c r="P71" s="202" t="s">
        <v>191</v>
      </c>
      <c r="Q71" s="195" t="s">
        <v>192</v>
      </c>
    </row>
    <row r="72" spans="1:17" x14ac:dyDescent="0.45">
      <c r="A72" s="17" t="s">
        <v>101</v>
      </c>
      <c r="B72" s="11" t="s">
        <v>120</v>
      </c>
      <c r="C72" s="35" t="str">
        <f t="shared" si="10"/>
        <v>Number</v>
      </c>
      <c r="D72" s="200">
        <v>1925</v>
      </c>
      <c r="E72" s="201">
        <v>1954</v>
      </c>
      <c r="F72" s="201">
        <v>1971</v>
      </c>
      <c r="G72" s="201">
        <v>2147</v>
      </c>
      <c r="H72" s="194" t="s">
        <v>188</v>
      </c>
      <c r="I72" s="64" t="str">
        <f>A72&amp;H72</f>
        <v>NWTC_PR24_SOF_OUTTURN_3_OFWAT</v>
      </c>
      <c r="K72" s="9"/>
      <c r="L72" s="11" t="s">
        <v>120</v>
      </c>
      <c r="M72" s="35">
        <f t="shared" si="11"/>
        <v>0</v>
      </c>
      <c r="N72" s="202" t="s">
        <v>189</v>
      </c>
      <c r="O72" s="202" t="s">
        <v>190</v>
      </c>
      <c r="P72" s="202" t="s">
        <v>191</v>
      </c>
      <c r="Q72" s="195" t="s">
        <v>192</v>
      </c>
    </row>
    <row r="73" spans="1:17" x14ac:dyDescent="0.45">
      <c r="B73" s="11" t="s">
        <v>102</v>
      </c>
      <c r="C73" s="35" t="str">
        <f t="shared" si="10"/>
        <v>Number</v>
      </c>
      <c r="D73" s="200">
        <v>971</v>
      </c>
      <c r="E73" s="201">
        <v>1048</v>
      </c>
      <c r="F73" s="201">
        <v>1182</v>
      </c>
      <c r="G73" s="201">
        <v>1295</v>
      </c>
      <c r="H73" s="194" t="s">
        <v>188</v>
      </c>
      <c r="I73" s="64" t="str">
        <f t="shared" si="9"/>
        <v>WSXC_PR24_SOF_OUTTURN_3_OFWAT</v>
      </c>
      <c r="L73" s="11" t="s">
        <v>102</v>
      </c>
      <c r="M73" s="35">
        <f t="shared" si="11"/>
        <v>0</v>
      </c>
      <c r="N73" s="202" t="s">
        <v>189</v>
      </c>
      <c r="O73" s="202" t="s">
        <v>190</v>
      </c>
      <c r="P73" s="202" t="s">
        <v>191</v>
      </c>
      <c r="Q73" s="195" t="s">
        <v>192</v>
      </c>
    </row>
    <row r="74" spans="1:17" x14ac:dyDescent="0.45">
      <c r="A74" s="9"/>
      <c r="B74" s="11" t="s">
        <v>103</v>
      </c>
      <c r="C74" s="35" t="str">
        <f t="shared" si="10"/>
        <v>Number</v>
      </c>
      <c r="D74" s="200">
        <v>2105</v>
      </c>
      <c r="E74" s="201">
        <v>2087</v>
      </c>
      <c r="F74" s="201">
        <v>2118</v>
      </c>
      <c r="G74" s="201">
        <v>2165</v>
      </c>
      <c r="H74" s="194" t="s">
        <v>188</v>
      </c>
      <c r="I74" s="64" t="str">
        <f t="shared" si="9"/>
        <v>YKYC_PR24_SOF_OUTTURN_3_OFWAT</v>
      </c>
      <c r="K74" s="9"/>
      <c r="L74" s="11" t="s">
        <v>103</v>
      </c>
      <c r="M74" s="35">
        <f t="shared" si="11"/>
        <v>0</v>
      </c>
      <c r="N74" s="202" t="s">
        <v>189</v>
      </c>
      <c r="O74" s="202" t="s">
        <v>190</v>
      </c>
      <c r="P74" s="202" t="s">
        <v>191</v>
      </c>
      <c r="Q74" s="195" t="s">
        <v>192</v>
      </c>
    </row>
    <row r="75" spans="1:17" x14ac:dyDescent="0.45">
      <c r="A75" s="9"/>
      <c r="B75" s="11" t="s">
        <v>121</v>
      </c>
      <c r="C75" s="35" t="str">
        <f t="shared" si="10"/>
        <v>Number</v>
      </c>
      <c r="D75" s="200" t="s">
        <v>170</v>
      </c>
      <c r="E75" s="200" t="s">
        <v>170</v>
      </c>
      <c r="F75" s="200" t="s">
        <v>170</v>
      </c>
      <c r="G75" s="200" t="s">
        <v>170</v>
      </c>
      <c r="K75" s="9"/>
      <c r="L75" s="11" t="s">
        <v>121</v>
      </c>
      <c r="M75" s="35">
        <f t="shared" si="11"/>
        <v>0</v>
      </c>
      <c r="N75" s="154" t="s">
        <v>170</v>
      </c>
      <c r="O75" s="154" t="s">
        <v>170</v>
      </c>
      <c r="P75" s="154" t="s">
        <v>170</v>
      </c>
      <c r="Q75" s="154" t="s">
        <v>170</v>
      </c>
    </row>
    <row r="76" spans="1:17" x14ac:dyDescent="0.45">
      <c r="A76" s="9"/>
      <c r="B76" s="11" t="s">
        <v>122</v>
      </c>
      <c r="C76" s="35" t="str">
        <f t="shared" si="10"/>
        <v>Number</v>
      </c>
      <c r="D76" s="200" t="s">
        <v>170</v>
      </c>
      <c r="E76" s="200" t="s">
        <v>170</v>
      </c>
      <c r="F76" s="200" t="s">
        <v>170</v>
      </c>
      <c r="G76" s="200" t="s">
        <v>170</v>
      </c>
      <c r="I76" s="64"/>
      <c r="K76" s="9"/>
      <c r="L76" s="11" t="s">
        <v>122</v>
      </c>
      <c r="M76" s="35">
        <f t="shared" si="11"/>
        <v>0</v>
      </c>
      <c r="N76" s="154" t="s">
        <v>170</v>
      </c>
      <c r="O76" s="154" t="s">
        <v>170</v>
      </c>
      <c r="P76" s="154" t="s">
        <v>170</v>
      </c>
      <c r="Q76" s="154" t="s">
        <v>170</v>
      </c>
    </row>
    <row r="77" spans="1:17" x14ac:dyDescent="0.45">
      <c r="B77" s="11" t="s">
        <v>123</v>
      </c>
      <c r="C77" s="35" t="str">
        <f t="shared" si="10"/>
        <v>Number</v>
      </c>
      <c r="D77" s="200" t="s">
        <v>170</v>
      </c>
      <c r="E77" s="200" t="s">
        <v>170</v>
      </c>
      <c r="F77" s="200" t="s">
        <v>170</v>
      </c>
      <c r="G77" s="200" t="s">
        <v>170</v>
      </c>
      <c r="I77" s="64"/>
      <c r="L77" s="11" t="s">
        <v>123</v>
      </c>
      <c r="M77" s="35">
        <f t="shared" si="11"/>
        <v>0</v>
      </c>
      <c r="N77" s="154" t="s">
        <v>170</v>
      </c>
      <c r="O77" s="154" t="s">
        <v>170</v>
      </c>
      <c r="P77" s="154" t="s">
        <v>170</v>
      </c>
      <c r="Q77" s="154" t="s">
        <v>170</v>
      </c>
    </row>
    <row r="78" spans="1:17" x14ac:dyDescent="0.45">
      <c r="A78" s="9"/>
      <c r="B78" s="11" t="s">
        <v>124</v>
      </c>
      <c r="C78" s="35" t="str">
        <f t="shared" si="10"/>
        <v>Number</v>
      </c>
      <c r="D78" s="200" t="s">
        <v>170</v>
      </c>
      <c r="E78" s="200" t="s">
        <v>170</v>
      </c>
      <c r="F78" s="200" t="s">
        <v>170</v>
      </c>
      <c r="G78" s="200" t="s">
        <v>170</v>
      </c>
      <c r="I78" s="64"/>
      <c r="K78" s="9"/>
      <c r="L78" s="11" t="s">
        <v>124</v>
      </c>
      <c r="M78" s="35">
        <f t="shared" si="11"/>
        <v>0</v>
      </c>
      <c r="N78" s="154" t="s">
        <v>170</v>
      </c>
      <c r="O78" s="154" t="s">
        <v>170</v>
      </c>
      <c r="P78" s="154" t="s">
        <v>170</v>
      </c>
      <c r="Q78" s="154" t="s">
        <v>170</v>
      </c>
    </row>
    <row r="79" spans="1:17" x14ac:dyDescent="0.45">
      <c r="A79" s="9"/>
      <c r="B79" s="11" t="s">
        <v>125</v>
      </c>
      <c r="C79" s="35" t="str">
        <f t="shared" si="10"/>
        <v>Number</v>
      </c>
      <c r="D79" s="200" t="s">
        <v>170</v>
      </c>
      <c r="E79" s="200" t="s">
        <v>170</v>
      </c>
      <c r="F79" s="200" t="s">
        <v>170</v>
      </c>
      <c r="G79" s="200" t="s">
        <v>170</v>
      </c>
      <c r="I79" s="64"/>
      <c r="K79" s="9"/>
      <c r="L79" s="11" t="s">
        <v>125</v>
      </c>
      <c r="M79" s="35">
        <f t="shared" si="11"/>
        <v>0</v>
      </c>
      <c r="N79" s="154" t="s">
        <v>170</v>
      </c>
      <c r="O79" s="154" t="s">
        <v>170</v>
      </c>
      <c r="P79" s="154" t="s">
        <v>170</v>
      </c>
      <c r="Q79" s="154" t="s">
        <v>170</v>
      </c>
    </row>
    <row r="80" spans="1:17" x14ac:dyDescent="0.45">
      <c r="A80" s="9"/>
      <c r="B80" s="11" t="s">
        <v>98</v>
      </c>
      <c r="C80" s="35" t="str">
        <f t="shared" si="10"/>
        <v>Number</v>
      </c>
      <c r="D80" s="200">
        <v>1095</v>
      </c>
      <c r="E80" s="201">
        <v>1093</v>
      </c>
      <c r="F80" s="201">
        <v>1323</v>
      </c>
      <c r="G80" s="201">
        <v>1342</v>
      </c>
      <c r="H80" s="194" t="s">
        <v>188</v>
      </c>
      <c r="I80" s="64" t="str">
        <f>B80&amp;H80</f>
        <v>SWBC_PR24_SOF_OUTTURN_3_OFWAT</v>
      </c>
      <c r="K80" s="9"/>
      <c r="L80" s="11" t="s">
        <v>98</v>
      </c>
      <c r="M80" s="35">
        <f t="shared" si="11"/>
        <v>0</v>
      </c>
      <c r="N80" s="202" t="s">
        <v>189</v>
      </c>
      <c r="O80" s="202" t="s">
        <v>190</v>
      </c>
      <c r="P80" s="202" t="s">
        <v>191</v>
      </c>
      <c r="Q80" s="195" t="s">
        <v>192</v>
      </c>
    </row>
    <row r="81" spans="1:17" x14ac:dyDescent="0.45">
      <c r="A81" s="9"/>
      <c r="B81" s="11" t="s">
        <v>126</v>
      </c>
      <c r="C81" s="35" t="str">
        <f t="shared" si="10"/>
        <v>Number</v>
      </c>
      <c r="D81" s="154" t="s">
        <v>170</v>
      </c>
      <c r="E81" s="154" t="s">
        <v>170</v>
      </c>
      <c r="F81" s="154" t="s">
        <v>170</v>
      </c>
      <c r="G81" s="154" t="s">
        <v>170</v>
      </c>
      <c r="I81" s="64"/>
      <c r="K81" s="9"/>
      <c r="L81" s="11" t="s">
        <v>126</v>
      </c>
      <c r="M81" s="35">
        <f t="shared" si="11"/>
        <v>0</v>
      </c>
      <c r="N81" s="154" t="s">
        <v>170</v>
      </c>
      <c r="O81" s="154" t="s">
        <v>170</v>
      </c>
      <c r="P81" s="154" t="s">
        <v>170</v>
      </c>
      <c r="Q81" s="154" t="s">
        <v>170</v>
      </c>
    </row>
    <row r="84" spans="1:17" x14ac:dyDescent="0.45">
      <c r="A84" s="197"/>
      <c r="B84" s="44" t="s">
        <v>197</v>
      </c>
      <c r="C84" s="20"/>
      <c r="D84" s="188" t="s">
        <v>156</v>
      </c>
      <c r="E84" s="188" t="s">
        <v>91</v>
      </c>
      <c r="F84" s="188" t="s">
        <v>157</v>
      </c>
      <c r="G84" s="188">
        <v>2</v>
      </c>
      <c r="K84" s="197"/>
      <c r="L84" s="44" t="s">
        <v>187</v>
      </c>
      <c r="M84" s="20"/>
      <c r="N84" s="188"/>
      <c r="O84" s="188"/>
      <c r="P84" s="188" t="s">
        <v>158</v>
      </c>
      <c r="Q84" s="188"/>
    </row>
    <row r="85" spans="1:17" x14ac:dyDescent="0.45">
      <c r="A85" s="317"/>
      <c r="B85" s="317"/>
      <c r="C85" s="31"/>
      <c r="D85" s="31"/>
      <c r="E85" s="31"/>
      <c r="F85" s="31"/>
      <c r="G85" s="31"/>
      <c r="K85" s="317"/>
      <c r="L85" s="317"/>
      <c r="M85" s="31"/>
      <c r="N85" s="31"/>
      <c r="O85" s="31"/>
      <c r="P85" s="31"/>
      <c r="Q85" s="31"/>
    </row>
    <row r="86" spans="1:17" x14ac:dyDescent="0.45">
      <c r="A86" s="9"/>
      <c r="B86" s="190" t="s">
        <v>160</v>
      </c>
      <c r="C86" s="191"/>
      <c r="D86" s="192">
        <v>2020</v>
      </c>
      <c r="E86" s="192">
        <v>2021</v>
      </c>
      <c r="F86" s="192">
        <v>2022</v>
      </c>
      <c r="G86" s="192">
        <v>2023</v>
      </c>
      <c r="K86" s="9"/>
      <c r="L86" s="190" t="s">
        <v>160</v>
      </c>
      <c r="M86" s="191"/>
      <c r="N86" s="192">
        <v>2020</v>
      </c>
      <c r="O86" s="192">
        <v>2021</v>
      </c>
      <c r="P86" s="192">
        <v>2022</v>
      </c>
      <c r="Q86" s="192">
        <v>2023</v>
      </c>
    </row>
    <row r="87" spans="1:17" x14ac:dyDescent="0.45">
      <c r="A87" s="9"/>
      <c r="B87" s="190" t="s">
        <v>161</v>
      </c>
      <c r="C87" s="191"/>
      <c r="D87" s="192" t="s">
        <v>58</v>
      </c>
      <c r="E87" s="192" t="s">
        <v>59</v>
      </c>
      <c r="F87" s="192" t="s">
        <v>60</v>
      </c>
      <c r="G87" s="192" t="s">
        <v>61</v>
      </c>
      <c r="K87" s="9"/>
      <c r="L87" s="190" t="s">
        <v>161</v>
      </c>
      <c r="M87" s="191"/>
      <c r="N87" s="192" t="s">
        <v>58</v>
      </c>
      <c r="O87" s="192" t="s">
        <v>59</v>
      </c>
      <c r="P87" s="192" t="s">
        <v>60</v>
      </c>
      <c r="Q87" s="192" t="s">
        <v>61</v>
      </c>
    </row>
    <row r="88" spans="1:17" x14ac:dyDescent="0.45">
      <c r="A88" s="9"/>
      <c r="B88" s="35" t="s">
        <v>104</v>
      </c>
      <c r="C88" s="35" t="s">
        <v>156</v>
      </c>
      <c r="D88" s="198"/>
      <c r="E88" s="198"/>
      <c r="F88" s="198"/>
      <c r="G88" s="198"/>
      <c r="K88" s="9"/>
      <c r="L88" s="35" t="s">
        <v>104</v>
      </c>
      <c r="M88" s="35" t="s">
        <v>156</v>
      </c>
      <c r="N88" s="198"/>
      <c r="O88" s="198"/>
      <c r="P88" s="198"/>
      <c r="Q88" s="198"/>
    </row>
    <row r="89" spans="1:17" x14ac:dyDescent="0.45">
      <c r="A89" s="9"/>
      <c r="B89" s="11" t="s">
        <v>73</v>
      </c>
      <c r="C89" s="35" t="str">
        <f>E84</f>
        <v>%</v>
      </c>
      <c r="D89" s="200"/>
      <c r="E89" s="100">
        <v>0.56110000000000004</v>
      </c>
      <c r="F89" s="100">
        <v>0.66300000000000003</v>
      </c>
      <c r="G89" s="100">
        <v>0.96860000000000002</v>
      </c>
      <c r="H89" s="194" t="s">
        <v>198</v>
      </c>
      <c r="I89" s="64" t="str">
        <f>B89&amp;H89</f>
        <v>ANHC_PR24_SOF_OUTTURN_4_OFWAT</v>
      </c>
      <c r="K89" s="9"/>
      <c r="L89" s="11" t="s">
        <v>73</v>
      </c>
      <c r="M89" s="35">
        <f>O84</f>
        <v>0</v>
      </c>
      <c r="N89" s="206" t="s">
        <v>170</v>
      </c>
      <c r="O89" s="207" t="s">
        <v>199</v>
      </c>
      <c r="P89" s="207" t="s">
        <v>200</v>
      </c>
      <c r="Q89" s="207" t="s">
        <v>201</v>
      </c>
    </row>
    <row r="90" spans="1:17" x14ac:dyDescent="0.45">
      <c r="A90" s="9"/>
      <c r="B90" s="11" t="s">
        <v>94</v>
      </c>
      <c r="C90" s="35" t="str">
        <f>C89</f>
        <v>%</v>
      </c>
      <c r="D90" s="200"/>
      <c r="E90" s="100">
        <v>0.92859952380952371</v>
      </c>
      <c r="F90" s="100">
        <f>D163</f>
        <v>0.90910000000000002</v>
      </c>
      <c r="G90" s="100">
        <v>0.91490000000000005</v>
      </c>
      <c r="H90" s="194" t="s">
        <v>198</v>
      </c>
      <c r="I90" s="64" t="str">
        <f t="shared" ref="I90:I98" si="12">B90&amp;H90</f>
        <v>WSHC_PR24_SOF_OUTTURN_4_OFWAT</v>
      </c>
      <c r="K90" s="9"/>
      <c r="L90" s="11" t="s">
        <v>94</v>
      </c>
      <c r="M90" s="35">
        <f>M89</f>
        <v>0</v>
      </c>
      <c r="N90" s="206" t="s">
        <v>170</v>
      </c>
      <c r="O90" s="196" t="s">
        <v>168</v>
      </c>
      <c r="P90" s="196" t="s">
        <v>168</v>
      </c>
      <c r="Q90" s="196" t="s">
        <v>168</v>
      </c>
    </row>
    <row r="91" spans="1:17" x14ac:dyDescent="0.45">
      <c r="A91" s="9"/>
      <c r="B91" s="11" t="s">
        <v>95</v>
      </c>
      <c r="C91" s="35" t="str">
        <f t="shared" ref="C91:C105" si="13">C90</f>
        <v>%</v>
      </c>
      <c r="D91" s="200"/>
      <c r="E91" s="100">
        <f>D172</f>
        <v>0.90239999999999998</v>
      </c>
      <c r="F91" s="100">
        <v>0.91</v>
      </c>
      <c r="G91" s="100">
        <v>0.94740000000000002</v>
      </c>
      <c r="H91" s="194" t="s">
        <v>198</v>
      </c>
      <c r="I91" s="64" t="str">
        <f t="shared" si="12"/>
        <v>HDDC_PR24_SOF_OUTTURN_4_OFWAT</v>
      </c>
      <c r="K91" s="9"/>
      <c r="L91" s="11" t="s">
        <v>95</v>
      </c>
      <c r="M91" s="35">
        <f t="shared" ref="M91:M104" si="14">M90</f>
        <v>0</v>
      </c>
      <c r="N91" s="206" t="s">
        <v>170</v>
      </c>
      <c r="O91" s="196" t="s">
        <v>202</v>
      </c>
      <c r="P91" s="196" t="s">
        <v>203</v>
      </c>
      <c r="Q91" s="196" t="s">
        <v>184</v>
      </c>
    </row>
    <row r="92" spans="1:17" x14ac:dyDescent="0.45">
      <c r="A92" s="9"/>
      <c r="B92" s="11" t="s">
        <v>96</v>
      </c>
      <c r="C92" s="35" t="str">
        <f t="shared" si="13"/>
        <v>%</v>
      </c>
      <c r="D92" s="200"/>
      <c r="E92" s="100">
        <v>0.8669</v>
      </c>
      <c r="F92" s="100">
        <v>0.88590000000000002</v>
      </c>
      <c r="G92" s="100">
        <v>0.93579999999999997</v>
      </c>
      <c r="H92" s="194" t="s">
        <v>198</v>
      </c>
      <c r="I92" s="64" t="str">
        <f t="shared" si="12"/>
        <v>NESC_PR24_SOF_OUTTURN_4_OFWAT</v>
      </c>
      <c r="K92" s="9"/>
      <c r="L92" s="11" t="s">
        <v>96</v>
      </c>
      <c r="M92" s="35">
        <f t="shared" si="14"/>
        <v>0</v>
      </c>
      <c r="N92" s="206" t="s">
        <v>170</v>
      </c>
      <c r="O92" s="207" t="s">
        <v>199</v>
      </c>
      <c r="P92" s="207" t="s">
        <v>200</v>
      </c>
      <c r="Q92" s="207" t="s">
        <v>201</v>
      </c>
    </row>
    <row r="93" spans="1:17" x14ac:dyDescent="0.45">
      <c r="A93" s="9"/>
      <c r="B93" s="11" t="s">
        <v>97</v>
      </c>
      <c r="C93" s="35" t="str">
        <f t="shared" si="13"/>
        <v>%</v>
      </c>
      <c r="D93" s="200"/>
      <c r="E93" s="100">
        <v>0.83499999999999996</v>
      </c>
      <c r="F93" s="100">
        <v>0.8679</v>
      </c>
      <c r="G93" s="100">
        <v>0.93810000000000004</v>
      </c>
      <c r="H93" s="194" t="s">
        <v>198</v>
      </c>
      <c r="I93" s="64" t="str">
        <f t="shared" si="12"/>
        <v>SVEC_PR24_SOF_OUTTURN_4_OFWAT</v>
      </c>
      <c r="K93" s="9"/>
      <c r="L93" s="11" t="s">
        <v>97</v>
      </c>
      <c r="M93" s="35">
        <f t="shared" si="14"/>
        <v>0</v>
      </c>
      <c r="N93" s="206" t="s">
        <v>170</v>
      </c>
      <c r="O93" s="207" t="s">
        <v>199</v>
      </c>
      <c r="P93" s="207" t="s">
        <v>200</v>
      </c>
      <c r="Q93" s="207" t="s">
        <v>201</v>
      </c>
    </row>
    <row r="94" spans="1:17" x14ac:dyDescent="0.45">
      <c r="A94" s="9"/>
      <c r="B94" s="11" t="s">
        <v>99</v>
      </c>
      <c r="C94" s="35" t="str">
        <f t="shared" si="13"/>
        <v>%</v>
      </c>
      <c r="D94" s="200"/>
      <c r="E94" s="100">
        <v>0.91810000000000003</v>
      </c>
      <c r="F94" s="100">
        <v>0.91439999999999999</v>
      </c>
      <c r="G94" s="100">
        <v>0.92210000000000003</v>
      </c>
      <c r="H94" s="194" t="s">
        <v>198</v>
      </c>
      <c r="I94" s="64" t="str">
        <f t="shared" si="12"/>
        <v>SRNC_PR24_SOF_OUTTURN_4_OFWAT</v>
      </c>
      <c r="K94" s="9"/>
      <c r="L94" s="11" t="s">
        <v>99</v>
      </c>
      <c r="M94" s="35">
        <f t="shared" si="14"/>
        <v>0</v>
      </c>
      <c r="N94" s="206" t="s">
        <v>170</v>
      </c>
      <c r="O94" s="206" t="s">
        <v>170</v>
      </c>
      <c r="P94" s="206" t="s">
        <v>170</v>
      </c>
      <c r="Q94" s="206" t="s">
        <v>170</v>
      </c>
    </row>
    <row r="95" spans="1:17" x14ac:dyDescent="0.45">
      <c r="A95" s="9"/>
      <c r="B95" s="11" t="s">
        <v>100</v>
      </c>
      <c r="C95" s="35" t="str">
        <f t="shared" si="13"/>
        <v>%</v>
      </c>
      <c r="D95" s="200"/>
      <c r="E95" s="100">
        <v>0.61399999999999999</v>
      </c>
      <c r="F95" s="100">
        <v>0.61619999999999997</v>
      </c>
      <c r="G95" s="100">
        <v>0.90300000000000002</v>
      </c>
      <c r="H95" s="194" t="s">
        <v>198</v>
      </c>
      <c r="I95" s="64" t="str">
        <f t="shared" si="12"/>
        <v>TMSC_PR24_SOF_OUTTURN_4_OFWAT</v>
      </c>
      <c r="K95" s="9"/>
      <c r="L95" s="11" t="s">
        <v>100</v>
      </c>
      <c r="M95" s="35">
        <f t="shared" si="14"/>
        <v>0</v>
      </c>
      <c r="N95" s="206" t="s">
        <v>170</v>
      </c>
      <c r="O95" s="207" t="s">
        <v>199</v>
      </c>
      <c r="P95" s="207" t="s">
        <v>200</v>
      </c>
      <c r="Q95" s="207" t="s">
        <v>201</v>
      </c>
    </row>
    <row r="96" spans="1:17" x14ac:dyDescent="0.45">
      <c r="A96" s="9" t="s">
        <v>101</v>
      </c>
      <c r="B96" s="11" t="s">
        <v>120</v>
      </c>
      <c r="C96" s="35" t="str">
        <f t="shared" si="13"/>
        <v>%</v>
      </c>
      <c r="D96" s="200"/>
      <c r="E96" s="100">
        <v>0.87</v>
      </c>
      <c r="F96" s="100">
        <v>0.86439999999999995</v>
      </c>
      <c r="G96" s="100">
        <v>0.92449999999999999</v>
      </c>
      <c r="H96" s="194" t="s">
        <v>198</v>
      </c>
      <c r="I96" s="64" t="str">
        <f>A96&amp;H96</f>
        <v>NWTC_PR24_SOF_OUTTURN_4_OFWAT</v>
      </c>
      <c r="K96" s="9"/>
      <c r="L96" s="11" t="s">
        <v>120</v>
      </c>
      <c r="M96" s="35">
        <f t="shared" si="14"/>
        <v>0</v>
      </c>
      <c r="N96" s="206" t="s">
        <v>170</v>
      </c>
      <c r="O96" s="207" t="s">
        <v>199</v>
      </c>
      <c r="P96" s="207" t="s">
        <v>200</v>
      </c>
      <c r="Q96" s="207" t="s">
        <v>201</v>
      </c>
    </row>
    <row r="97" spans="1:17" x14ac:dyDescent="0.45">
      <c r="B97" s="11" t="s">
        <v>102</v>
      </c>
      <c r="C97" s="35" t="str">
        <f t="shared" si="13"/>
        <v>%</v>
      </c>
      <c r="D97" s="200"/>
      <c r="E97" s="100">
        <v>0.79669999999999996</v>
      </c>
      <c r="F97" s="100">
        <v>0.89390000000000003</v>
      </c>
      <c r="G97" s="100">
        <v>0.98409999999999997</v>
      </c>
      <c r="H97" s="194" t="s">
        <v>198</v>
      </c>
      <c r="I97" s="64" t="str">
        <f t="shared" si="12"/>
        <v>WSXC_PR24_SOF_OUTTURN_4_OFWAT</v>
      </c>
      <c r="L97" s="11" t="s">
        <v>102</v>
      </c>
      <c r="M97" s="35">
        <f t="shared" si="14"/>
        <v>0</v>
      </c>
      <c r="N97" s="206" t="s">
        <v>170</v>
      </c>
      <c r="O97" s="207" t="s">
        <v>199</v>
      </c>
      <c r="P97" s="207" t="s">
        <v>200</v>
      </c>
      <c r="Q97" s="207" t="s">
        <v>201</v>
      </c>
    </row>
    <row r="98" spans="1:17" x14ac:dyDescent="0.45">
      <c r="A98" s="9"/>
      <c r="B98" s="11" t="s">
        <v>103</v>
      </c>
      <c r="C98" s="35" t="str">
        <f t="shared" si="13"/>
        <v>%</v>
      </c>
      <c r="D98" s="200"/>
      <c r="E98" s="100">
        <v>0.86928899999999998</v>
      </c>
      <c r="F98" s="100">
        <v>0.87497999999999998</v>
      </c>
      <c r="G98" s="100">
        <v>0.92810000000000004</v>
      </c>
      <c r="H98" s="194" t="s">
        <v>198</v>
      </c>
      <c r="I98" s="64" t="str">
        <f t="shared" si="12"/>
        <v>YKYC_PR24_SOF_OUTTURN_4_OFWAT</v>
      </c>
      <c r="K98" s="9"/>
      <c r="L98" s="11" t="s">
        <v>103</v>
      </c>
      <c r="M98" s="35">
        <f t="shared" si="14"/>
        <v>0</v>
      </c>
      <c r="N98" s="206" t="s">
        <v>170</v>
      </c>
      <c r="O98" s="207" t="s">
        <v>199</v>
      </c>
      <c r="P98" s="207" t="s">
        <v>200</v>
      </c>
      <c r="Q98" s="207" t="s">
        <v>201</v>
      </c>
    </row>
    <row r="99" spans="1:17" x14ac:dyDescent="0.45">
      <c r="A99" s="9"/>
      <c r="B99" s="11" t="s">
        <v>121</v>
      </c>
      <c r="C99" s="35" t="str">
        <f t="shared" si="13"/>
        <v>%</v>
      </c>
      <c r="D99" s="200" t="s">
        <v>170</v>
      </c>
      <c r="E99" s="200" t="s">
        <v>170</v>
      </c>
      <c r="F99" s="200" t="s">
        <v>170</v>
      </c>
      <c r="G99" s="200" t="s">
        <v>170</v>
      </c>
      <c r="K99" s="9"/>
      <c r="L99" s="11" t="s">
        <v>121</v>
      </c>
      <c r="M99" s="35">
        <f t="shared" si="14"/>
        <v>0</v>
      </c>
      <c r="N99" s="206" t="s">
        <v>170</v>
      </c>
      <c r="O99" s="207" t="s">
        <v>199</v>
      </c>
      <c r="P99" s="207" t="s">
        <v>200</v>
      </c>
      <c r="Q99" s="207" t="s">
        <v>201</v>
      </c>
    </row>
    <row r="100" spans="1:17" x14ac:dyDescent="0.45">
      <c r="A100" s="9"/>
      <c r="B100" s="11" t="s">
        <v>122</v>
      </c>
      <c r="C100" s="35" t="str">
        <f t="shared" si="13"/>
        <v>%</v>
      </c>
      <c r="D100" s="200" t="s">
        <v>170</v>
      </c>
      <c r="E100" s="200" t="s">
        <v>170</v>
      </c>
      <c r="F100" s="200" t="s">
        <v>170</v>
      </c>
      <c r="G100" s="200" t="s">
        <v>170</v>
      </c>
      <c r="I100" s="64"/>
      <c r="K100" s="9"/>
      <c r="L100" s="11" t="s">
        <v>122</v>
      </c>
      <c r="M100" s="35">
        <f t="shared" si="14"/>
        <v>0</v>
      </c>
      <c r="N100" s="206" t="s">
        <v>170</v>
      </c>
      <c r="O100" s="206" t="s">
        <v>170</v>
      </c>
      <c r="P100" s="206" t="s">
        <v>170</v>
      </c>
      <c r="Q100" s="206" t="s">
        <v>170</v>
      </c>
    </row>
    <row r="101" spans="1:17" x14ac:dyDescent="0.45">
      <c r="B101" s="11" t="s">
        <v>123</v>
      </c>
      <c r="C101" s="35" t="str">
        <f t="shared" si="13"/>
        <v>%</v>
      </c>
      <c r="D101" s="200" t="s">
        <v>170</v>
      </c>
      <c r="E101" s="200" t="s">
        <v>170</v>
      </c>
      <c r="F101" s="200" t="s">
        <v>170</v>
      </c>
      <c r="G101" s="200" t="s">
        <v>170</v>
      </c>
      <c r="I101" s="64"/>
      <c r="L101" s="11" t="s">
        <v>123</v>
      </c>
      <c r="M101" s="35">
        <f t="shared" si="14"/>
        <v>0</v>
      </c>
      <c r="N101" s="206" t="s">
        <v>170</v>
      </c>
      <c r="O101" s="206" t="s">
        <v>170</v>
      </c>
      <c r="P101" s="206" t="s">
        <v>170</v>
      </c>
      <c r="Q101" s="206" t="s">
        <v>170</v>
      </c>
    </row>
    <row r="102" spans="1:17" x14ac:dyDescent="0.45">
      <c r="A102" s="9"/>
      <c r="B102" s="11" t="s">
        <v>124</v>
      </c>
      <c r="C102" s="35" t="str">
        <f t="shared" si="13"/>
        <v>%</v>
      </c>
      <c r="D102" s="200" t="s">
        <v>170</v>
      </c>
      <c r="E102" s="200" t="s">
        <v>170</v>
      </c>
      <c r="F102" s="200" t="s">
        <v>170</v>
      </c>
      <c r="G102" s="200" t="s">
        <v>170</v>
      </c>
      <c r="I102" s="64"/>
      <c r="K102" s="9"/>
      <c r="L102" s="11" t="s">
        <v>124</v>
      </c>
      <c r="M102" s="35">
        <f t="shared" si="14"/>
        <v>0</v>
      </c>
      <c r="N102" s="206" t="s">
        <v>170</v>
      </c>
      <c r="O102" s="206" t="s">
        <v>170</v>
      </c>
      <c r="P102" s="206" t="s">
        <v>170</v>
      </c>
      <c r="Q102" s="206" t="s">
        <v>170</v>
      </c>
    </row>
    <row r="103" spans="1:17" x14ac:dyDescent="0.45">
      <c r="A103" s="9"/>
      <c r="B103" s="11" t="s">
        <v>125</v>
      </c>
      <c r="C103" s="35" t="str">
        <f t="shared" si="13"/>
        <v>%</v>
      </c>
      <c r="D103" s="200" t="s">
        <v>170</v>
      </c>
      <c r="E103" s="200" t="s">
        <v>170</v>
      </c>
      <c r="F103" s="200" t="s">
        <v>170</v>
      </c>
      <c r="G103" s="200" t="s">
        <v>170</v>
      </c>
      <c r="I103" s="64"/>
      <c r="K103" s="9"/>
      <c r="L103" s="11" t="s">
        <v>125</v>
      </c>
      <c r="M103" s="35">
        <f t="shared" si="14"/>
        <v>0</v>
      </c>
      <c r="N103" s="206" t="s">
        <v>170</v>
      </c>
      <c r="O103" s="206" t="s">
        <v>170</v>
      </c>
      <c r="P103" s="206" t="s">
        <v>170</v>
      </c>
      <c r="Q103" s="206" t="s">
        <v>170</v>
      </c>
    </row>
    <row r="104" spans="1:17" x14ac:dyDescent="0.45">
      <c r="A104" s="9"/>
      <c r="B104" s="11" t="s">
        <v>98</v>
      </c>
      <c r="C104" s="35" t="str">
        <f t="shared" si="13"/>
        <v>%</v>
      </c>
      <c r="D104" s="200"/>
      <c r="E104" s="100">
        <v>0.75183</v>
      </c>
      <c r="F104" s="100">
        <v>0.93300000000000005</v>
      </c>
      <c r="G104" s="100">
        <v>0.94379999999999997</v>
      </c>
      <c r="H104" s="194" t="s">
        <v>198</v>
      </c>
      <c r="I104" s="64" t="str">
        <f t="shared" ref="I104" si="15">B104&amp;H104</f>
        <v>SWBC_PR24_SOF_OUTTURN_4_OFWAT</v>
      </c>
      <c r="K104" s="9"/>
      <c r="L104" s="11" t="s">
        <v>98</v>
      </c>
      <c r="M104" s="35">
        <f t="shared" si="14"/>
        <v>0</v>
      </c>
      <c r="N104" s="206" t="s">
        <v>170</v>
      </c>
      <c r="O104" s="207" t="s">
        <v>199</v>
      </c>
      <c r="P104" s="207" t="s">
        <v>200</v>
      </c>
      <c r="Q104" s="207" t="s">
        <v>201</v>
      </c>
    </row>
    <row r="105" spans="1:17" x14ac:dyDescent="0.45">
      <c r="A105" s="9"/>
      <c r="B105" s="11" t="s">
        <v>126</v>
      </c>
      <c r="C105" s="35" t="str">
        <f t="shared" si="13"/>
        <v>%</v>
      </c>
      <c r="D105" s="154" t="s">
        <v>170</v>
      </c>
      <c r="E105" s="154" t="s">
        <v>170</v>
      </c>
      <c r="F105" s="154" t="s">
        <v>170</v>
      </c>
      <c r="G105" s="154" t="s">
        <v>170</v>
      </c>
      <c r="I105" s="64"/>
      <c r="K105" s="9"/>
      <c r="L105" s="11" t="s">
        <v>126</v>
      </c>
      <c r="N105" s="154" t="s">
        <v>170</v>
      </c>
      <c r="O105" s="154" t="s">
        <v>170</v>
      </c>
      <c r="P105" s="154" t="s">
        <v>170</v>
      </c>
      <c r="Q105" s="154" t="s">
        <v>170</v>
      </c>
    </row>
    <row r="106" spans="1:17" x14ac:dyDescent="0.45">
      <c r="G106" s="151"/>
    </row>
    <row r="108" spans="1:17" x14ac:dyDescent="0.45">
      <c r="A108" s="197"/>
      <c r="B108" s="44" t="s">
        <v>204</v>
      </c>
      <c r="C108" s="20"/>
      <c r="D108" s="188"/>
      <c r="E108" s="188"/>
      <c r="F108" s="188"/>
      <c r="G108" s="188"/>
      <c r="H108" s="188"/>
      <c r="I108" s="188"/>
      <c r="J108" s="188"/>
      <c r="K108" s="188"/>
      <c r="L108" s="188"/>
      <c r="M108" s="188"/>
      <c r="N108" s="188"/>
      <c r="O108" s="188"/>
      <c r="P108" s="188"/>
      <c r="Q108" s="188"/>
    </row>
    <row r="111" spans="1:17" x14ac:dyDescent="0.45">
      <c r="B111" s="17" t="s">
        <v>205</v>
      </c>
      <c r="D111" s="17">
        <v>2020</v>
      </c>
    </row>
    <row r="112" spans="1:17" x14ac:dyDescent="0.45">
      <c r="B112" s="17" t="s">
        <v>206</v>
      </c>
    </row>
    <row r="113" spans="2:10" x14ac:dyDescent="0.45">
      <c r="B113" s="17" t="s">
        <v>207</v>
      </c>
      <c r="D113" s="208">
        <f>F_Inputs_Formatted!Y74</f>
        <v>2114</v>
      </c>
    </row>
    <row r="114" spans="2:10" x14ac:dyDescent="0.45">
      <c r="B114" s="17" t="s">
        <v>208</v>
      </c>
      <c r="D114" s="209">
        <f>FD_Input_Final_Data!Z108</f>
        <v>0.93600000000000005</v>
      </c>
    </row>
    <row r="115" spans="2:10" x14ac:dyDescent="0.45">
      <c r="B115" s="17" t="s">
        <v>209</v>
      </c>
      <c r="D115" s="208">
        <f>ROUND(D113*D114,0)</f>
        <v>1979</v>
      </c>
    </row>
    <row r="117" spans="2:10" x14ac:dyDescent="0.45">
      <c r="B117" s="65">
        <v>2021</v>
      </c>
      <c r="C117" s="17" t="s">
        <v>210</v>
      </c>
    </row>
    <row r="118" spans="2:10" ht="57" x14ac:dyDescent="0.45">
      <c r="D118" s="210" t="s">
        <v>211</v>
      </c>
      <c r="E118" s="210" t="s">
        <v>212</v>
      </c>
      <c r="F118" s="210" t="s">
        <v>213</v>
      </c>
    </row>
    <row r="119" spans="2:10" x14ac:dyDescent="0.45">
      <c r="C119" s="187" t="s">
        <v>214</v>
      </c>
      <c r="D119" s="17">
        <v>121</v>
      </c>
      <c r="E119" s="211">
        <v>3567</v>
      </c>
      <c r="F119" s="64">
        <f>ROUND(E119/D119,2)</f>
        <v>29.48</v>
      </c>
      <c r="H119" s="203" t="s">
        <v>215</v>
      </c>
    </row>
    <row r="120" spans="2:10" x14ac:dyDescent="0.45">
      <c r="C120" s="187" t="s">
        <v>216</v>
      </c>
      <c r="D120" s="17">
        <v>2123</v>
      </c>
      <c r="E120" s="211">
        <v>94033</v>
      </c>
      <c r="F120" s="64">
        <f>ROUND(E120/D120,2)</f>
        <v>44.29</v>
      </c>
      <c r="H120" s="203" t="s">
        <v>217</v>
      </c>
    </row>
    <row r="121" spans="2:10" x14ac:dyDescent="0.45">
      <c r="C121" s="187" t="s">
        <v>218</v>
      </c>
      <c r="D121" s="17">
        <v>13</v>
      </c>
      <c r="E121" s="17">
        <v>355</v>
      </c>
      <c r="F121" s="64">
        <f>ROUND(E121/D121,2)</f>
        <v>27.31</v>
      </c>
      <c r="H121" s="203" t="s">
        <v>219</v>
      </c>
    </row>
    <row r="122" spans="2:10" x14ac:dyDescent="0.45">
      <c r="C122" s="187" t="s">
        <v>220</v>
      </c>
      <c r="D122" s="17">
        <f>SUM(D119:D121)</f>
        <v>2257</v>
      </c>
      <c r="E122" s="211">
        <f>SUM(E119:E121)</f>
        <v>97955</v>
      </c>
      <c r="F122" s="64">
        <f>ROUND(E122/D122,2)</f>
        <v>43.4</v>
      </c>
      <c r="H122" s="203"/>
    </row>
    <row r="123" spans="2:10" x14ac:dyDescent="0.45">
      <c r="D123" s="208"/>
      <c r="E123" s="207"/>
      <c r="H123" s="203"/>
    </row>
    <row r="124" spans="2:10" x14ac:dyDescent="0.45">
      <c r="B124" s="65">
        <v>2022</v>
      </c>
      <c r="C124" s="17" t="s">
        <v>210</v>
      </c>
      <c r="D124" s="208"/>
      <c r="E124" s="207"/>
      <c r="H124" s="203"/>
    </row>
    <row r="125" spans="2:10" ht="57" x14ac:dyDescent="0.45">
      <c r="D125" s="210" t="s">
        <v>211</v>
      </c>
      <c r="E125" s="210" t="s">
        <v>212</v>
      </c>
      <c r="F125" s="210" t="s">
        <v>213</v>
      </c>
      <c r="H125" s="203"/>
    </row>
    <row r="126" spans="2:10" x14ac:dyDescent="0.45">
      <c r="C126" s="187" t="s">
        <v>214</v>
      </c>
      <c r="D126" s="17">
        <v>120</v>
      </c>
      <c r="E126" s="211">
        <v>2800</v>
      </c>
      <c r="F126" s="64">
        <f>ROUND(E126/D126,2)</f>
        <v>23.33</v>
      </c>
      <c r="H126" s="203" t="s">
        <v>221</v>
      </c>
      <c r="I126" s="203"/>
    </row>
    <row r="127" spans="2:10" x14ac:dyDescent="0.45">
      <c r="C127" s="187" t="s">
        <v>216</v>
      </c>
      <c r="D127" s="17">
        <v>1876</v>
      </c>
      <c r="E127" s="211">
        <v>77047</v>
      </c>
      <c r="F127" s="64">
        <f>ROUND(E127/D127,2)</f>
        <v>41.07</v>
      </c>
      <c r="H127" s="203" t="s">
        <v>222</v>
      </c>
      <c r="I127" s="203"/>
    </row>
    <row r="128" spans="2:10" x14ac:dyDescent="0.45">
      <c r="C128" s="187" t="s">
        <v>218</v>
      </c>
      <c r="D128" s="17">
        <v>254</v>
      </c>
      <c r="E128" s="17">
        <v>6430</v>
      </c>
      <c r="F128" s="64">
        <f>ROUND(E128/D128,2)</f>
        <v>25.31</v>
      </c>
      <c r="H128" s="203" t="s">
        <v>223</v>
      </c>
      <c r="I128" s="203" t="s">
        <v>224</v>
      </c>
      <c r="J128" s="203" t="s">
        <v>224</v>
      </c>
    </row>
    <row r="129" spans="2:10" x14ac:dyDescent="0.45">
      <c r="C129" s="187" t="s">
        <v>220</v>
      </c>
      <c r="D129" s="17">
        <f>SUM(D126:D128)</f>
        <v>2250</v>
      </c>
      <c r="E129" s="211">
        <f>SUM(E126:E128)</f>
        <v>86277</v>
      </c>
      <c r="F129" s="64">
        <f>ROUND(E129/D129,2)</f>
        <v>38.35</v>
      </c>
      <c r="H129" s="203"/>
    </row>
    <row r="130" spans="2:10" x14ac:dyDescent="0.45">
      <c r="D130" s="208"/>
      <c r="E130" s="207"/>
      <c r="H130" s="203"/>
    </row>
    <row r="131" spans="2:10" x14ac:dyDescent="0.45">
      <c r="D131" s="208"/>
      <c r="E131" s="203"/>
      <c r="H131" s="203"/>
    </row>
    <row r="132" spans="2:10" x14ac:dyDescent="0.45">
      <c r="D132" s="208"/>
      <c r="H132" s="203"/>
    </row>
    <row r="133" spans="2:10" ht="57" x14ac:dyDescent="0.45">
      <c r="B133" s="65">
        <v>2023</v>
      </c>
      <c r="C133" s="17" t="s">
        <v>210</v>
      </c>
      <c r="D133" s="210" t="s">
        <v>211</v>
      </c>
      <c r="E133" s="210" t="s">
        <v>212</v>
      </c>
      <c r="F133" s="210" t="s">
        <v>213</v>
      </c>
      <c r="H133" s="203"/>
    </row>
    <row r="134" spans="2:10" x14ac:dyDescent="0.45">
      <c r="C134" s="187" t="s">
        <v>225</v>
      </c>
      <c r="D134" s="17">
        <v>120</v>
      </c>
      <c r="E134" s="211">
        <v>4204</v>
      </c>
      <c r="F134" s="64">
        <f>ROUND(E134/D134,2)</f>
        <v>35.03</v>
      </c>
      <c r="H134" s="203" t="s">
        <v>176</v>
      </c>
      <c r="I134" s="203"/>
      <c r="J134" s="203"/>
    </row>
    <row r="135" spans="2:10" x14ac:dyDescent="0.45">
      <c r="C135" s="187" t="s">
        <v>216</v>
      </c>
      <c r="D135" s="17">
        <v>1916</v>
      </c>
      <c r="E135" s="211">
        <v>105943</v>
      </c>
      <c r="F135" s="64">
        <f>ROUND(E135/D135,2)</f>
        <v>55.29</v>
      </c>
      <c r="H135" s="203" t="s">
        <v>226</v>
      </c>
      <c r="I135" s="203"/>
      <c r="J135" s="203"/>
    </row>
    <row r="136" spans="2:10" x14ac:dyDescent="0.45">
      <c r="C136" s="187" t="s">
        <v>218</v>
      </c>
      <c r="D136" s="17">
        <v>268</v>
      </c>
      <c r="E136" s="17">
        <v>11275</v>
      </c>
      <c r="F136" s="64">
        <f>ROUND(E136/D136,2)</f>
        <v>42.07</v>
      </c>
      <c r="H136" s="203" t="s">
        <v>227</v>
      </c>
      <c r="I136" s="203" t="s">
        <v>228</v>
      </c>
      <c r="J136" s="203" t="s">
        <v>229</v>
      </c>
    </row>
    <row r="137" spans="2:10" x14ac:dyDescent="0.45">
      <c r="C137" s="187" t="s">
        <v>220</v>
      </c>
      <c r="D137" s="17">
        <f>SUM(D134:D136)</f>
        <v>2304</v>
      </c>
      <c r="E137" s="211">
        <f>SUM(E134:E136)</f>
        <v>121422</v>
      </c>
      <c r="F137" s="64">
        <f>ROUND(E137/D137,2)</f>
        <v>52.7</v>
      </c>
      <c r="H137" s="203"/>
    </row>
    <row r="138" spans="2:10" x14ac:dyDescent="0.45">
      <c r="H138" s="203"/>
    </row>
    <row r="139" spans="2:10" ht="57" x14ac:dyDescent="0.45">
      <c r="C139" s="17" t="s">
        <v>230</v>
      </c>
      <c r="D139" s="210" t="s">
        <v>211</v>
      </c>
      <c r="E139" s="210" t="s">
        <v>212</v>
      </c>
      <c r="F139" s="210" t="s">
        <v>213</v>
      </c>
      <c r="H139" s="203"/>
    </row>
    <row r="140" spans="2:10" x14ac:dyDescent="0.45">
      <c r="C140" s="65">
        <v>2020</v>
      </c>
      <c r="D140" s="17">
        <v>47</v>
      </c>
      <c r="E140" s="211">
        <v>1269</v>
      </c>
      <c r="F140" s="64">
        <f>ROUND(E140/D140,2)</f>
        <v>27</v>
      </c>
      <c r="H140" s="203" t="s">
        <v>231</v>
      </c>
    </row>
    <row r="141" spans="2:10" x14ac:dyDescent="0.45">
      <c r="C141" s="65">
        <v>2021</v>
      </c>
      <c r="D141" s="17">
        <v>47</v>
      </c>
      <c r="E141" s="211">
        <v>1675</v>
      </c>
      <c r="F141" s="64">
        <f t="shared" ref="F141:F143" si="16">ROUND(E141/D141,2)</f>
        <v>35.64</v>
      </c>
      <c r="H141" s="203" t="s">
        <v>232</v>
      </c>
    </row>
    <row r="142" spans="2:10" x14ac:dyDescent="0.45">
      <c r="C142" s="65">
        <v>2022</v>
      </c>
      <c r="D142" s="17">
        <v>49</v>
      </c>
      <c r="E142" s="211">
        <v>1422</v>
      </c>
      <c r="F142" s="64">
        <f t="shared" si="16"/>
        <v>29.02</v>
      </c>
      <c r="H142" s="203" t="s">
        <v>203</v>
      </c>
    </row>
    <row r="143" spans="2:10" x14ac:dyDescent="0.45">
      <c r="C143" s="65">
        <v>2023</v>
      </c>
      <c r="D143" s="17">
        <v>49</v>
      </c>
      <c r="E143" s="211">
        <v>1899</v>
      </c>
      <c r="F143" s="64">
        <f t="shared" si="16"/>
        <v>38.76</v>
      </c>
      <c r="H143" s="203" t="s">
        <v>233</v>
      </c>
    </row>
    <row r="144" spans="2:10" x14ac:dyDescent="0.45">
      <c r="H144" s="203"/>
    </row>
    <row r="145" spans="2:8" x14ac:dyDescent="0.45">
      <c r="B145" s="17" t="s">
        <v>205</v>
      </c>
      <c r="D145" s="17">
        <v>2021</v>
      </c>
      <c r="H145" s="203"/>
    </row>
    <row r="146" spans="2:8" x14ac:dyDescent="0.45">
      <c r="B146" s="17" t="s">
        <v>206</v>
      </c>
      <c r="H146" s="203"/>
    </row>
    <row r="147" spans="2:8" x14ac:dyDescent="0.45">
      <c r="B147" s="17" t="s">
        <v>207</v>
      </c>
      <c r="D147" s="208">
        <f>FD_Input_Final_Data!Y75</f>
        <v>53</v>
      </c>
      <c r="H147" s="203"/>
    </row>
    <row r="148" spans="2:8" x14ac:dyDescent="0.45">
      <c r="B148" s="17" t="s">
        <v>208</v>
      </c>
      <c r="D148" s="209">
        <f>FD_Input_Final_Data!Y109</f>
        <v>0.85850000000000004</v>
      </c>
      <c r="H148" s="203"/>
    </row>
    <row r="149" spans="2:8" x14ac:dyDescent="0.45">
      <c r="B149" s="17" t="s">
        <v>209</v>
      </c>
      <c r="D149" s="208">
        <f>ROUND(D147*D148,0)</f>
        <v>46</v>
      </c>
      <c r="H149" s="203"/>
    </row>
    <row r="150" spans="2:8" x14ac:dyDescent="0.45">
      <c r="H150" s="203"/>
    </row>
    <row r="151" spans="2:8" x14ac:dyDescent="0.45">
      <c r="B151" s="17" t="s">
        <v>234</v>
      </c>
      <c r="H151" s="203"/>
    </row>
    <row r="153" spans="2:8" ht="71.25" x14ac:dyDescent="0.45">
      <c r="B153" s="163">
        <v>2021</v>
      </c>
      <c r="C153" s="17" t="s">
        <v>210</v>
      </c>
      <c r="D153" s="69" t="s">
        <v>235</v>
      </c>
      <c r="E153" s="69" t="s">
        <v>236</v>
      </c>
    </row>
    <row r="154" spans="2:8" x14ac:dyDescent="0.45">
      <c r="C154" s="17" t="s">
        <v>237</v>
      </c>
      <c r="D154" s="48">
        <v>0.91990000000000005</v>
      </c>
      <c r="E154" s="65">
        <v>122</v>
      </c>
      <c r="G154" s="203" t="s">
        <v>199</v>
      </c>
    </row>
    <row r="155" spans="2:8" x14ac:dyDescent="0.45">
      <c r="C155" s="17" t="s">
        <v>238</v>
      </c>
      <c r="D155" s="48">
        <v>0.92879999999999996</v>
      </c>
      <c r="E155" s="65">
        <v>2175</v>
      </c>
      <c r="G155" s="203" t="s">
        <v>217</v>
      </c>
    </row>
    <row r="156" spans="2:8" x14ac:dyDescent="0.45">
      <c r="C156" s="17" t="s">
        <v>218</v>
      </c>
      <c r="D156" s="48">
        <v>0.97670000000000001</v>
      </c>
      <c r="E156" s="65">
        <v>13</v>
      </c>
      <c r="G156" s="203" t="s">
        <v>219</v>
      </c>
    </row>
    <row r="157" spans="2:8" x14ac:dyDescent="0.45">
      <c r="C157" s="17" t="s">
        <v>220</v>
      </c>
      <c r="D157" s="48">
        <f>ROUND(SUMPRODUCT(D154:D156,E154:E156)/E157,4)</f>
        <v>0.92859999999999998</v>
      </c>
      <c r="E157" s="65">
        <f>SUM(E154:E156)</f>
        <v>2310</v>
      </c>
      <c r="G157" s="203"/>
    </row>
    <row r="158" spans="2:8" x14ac:dyDescent="0.45">
      <c r="G158" s="203"/>
    </row>
    <row r="159" spans="2:8" ht="71.25" x14ac:dyDescent="0.45">
      <c r="B159" s="163">
        <v>2022</v>
      </c>
      <c r="C159" s="17" t="s">
        <v>210</v>
      </c>
      <c r="D159" s="69" t="s">
        <v>235</v>
      </c>
      <c r="E159" s="69" t="s">
        <v>236</v>
      </c>
      <c r="G159" s="203"/>
    </row>
    <row r="160" spans="2:8" x14ac:dyDescent="0.45">
      <c r="C160" s="17" t="s">
        <v>237</v>
      </c>
      <c r="D160" s="48">
        <v>0.88</v>
      </c>
      <c r="E160" s="65">
        <v>126</v>
      </c>
      <c r="G160" s="203" t="s">
        <v>200</v>
      </c>
    </row>
    <row r="161" spans="2:8" x14ac:dyDescent="0.45">
      <c r="C161" s="17" t="s">
        <v>238</v>
      </c>
      <c r="D161" s="48">
        <v>0.91400000000000003</v>
      </c>
      <c r="E161" s="65">
        <v>1946</v>
      </c>
      <c r="G161" s="203" t="s">
        <v>222</v>
      </c>
    </row>
    <row r="162" spans="2:8" x14ac:dyDescent="0.45">
      <c r="C162" s="17" t="s">
        <v>218</v>
      </c>
      <c r="D162" s="48">
        <v>0.88696226415094337</v>
      </c>
      <c r="E162" s="65">
        <v>265</v>
      </c>
      <c r="G162" s="203" t="s">
        <v>223</v>
      </c>
    </row>
    <row r="163" spans="2:8" x14ac:dyDescent="0.45">
      <c r="C163" s="17" t="s">
        <v>220</v>
      </c>
      <c r="D163" s="48">
        <f>ROUND(SUMPRODUCT(D160:D162,E160:E162)/E163,4)</f>
        <v>0.90910000000000002</v>
      </c>
      <c r="E163" s="65">
        <f>SUM(E160:E162)</f>
        <v>2337</v>
      </c>
      <c r="G163" s="203"/>
    </row>
    <row r="164" spans="2:8" x14ac:dyDescent="0.45">
      <c r="G164" s="203"/>
    </row>
    <row r="165" spans="2:8" ht="71.25" x14ac:dyDescent="0.45">
      <c r="B165" s="163">
        <v>2023</v>
      </c>
      <c r="C165" s="17" t="s">
        <v>210</v>
      </c>
      <c r="D165" s="69" t="s">
        <v>235</v>
      </c>
      <c r="E165" s="69" t="s">
        <v>236</v>
      </c>
      <c r="G165" s="203"/>
    </row>
    <row r="166" spans="2:8" x14ac:dyDescent="0.45">
      <c r="C166" s="17" t="s">
        <v>237</v>
      </c>
      <c r="D166" s="212">
        <v>0.88990000000000002</v>
      </c>
      <c r="E166" s="65">
        <v>127</v>
      </c>
      <c r="G166" s="203" t="s">
        <v>201</v>
      </c>
    </row>
    <row r="167" spans="2:8" x14ac:dyDescent="0.45">
      <c r="C167" s="17" t="s">
        <v>238</v>
      </c>
      <c r="D167" s="212">
        <v>0.91690000000000005</v>
      </c>
      <c r="E167" s="65">
        <v>1982</v>
      </c>
      <c r="G167" s="203" t="s">
        <v>226</v>
      </c>
    </row>
    <row r="168" spans="2:8" x14ac:dyDescent="0.45">
      <c r="C168" s="17" t="s">
        <v>218</v>
      </c>
      <c r="D168" s="212">
        <v>0.91166344086021489</v>
      </c>
      <c r="E168" s="65">
        <v>279</v>
      </c>
      <c r="G168" s="203" t="s">
        <v>227</v>
      </c>
      <c r="H168" s="203" t="s">
        <v>228</v>
      </c>
    </row>
    <row r="169" spans="2:8" x14ac:dyDescent="0.45">
      <c r="C169" s="17" t="s">
        <v>220</v>
      </c>
      <c r="D169" s="212">
        <f>ROUND(SUMPRODUCT(D166:D168,E166:E168)/E169,4)</f>
        <v>0.91490000000000005</v>
      </c>
      <c r="E169" s="65">
        <f>SUM(E166:E168)</f>
        <v>2388</v>
      </c>
      <c r="G169" s="203"/>
    </row>
    <row r="170" spans="2:8" x14ac:dyDescent="0.45">
      <c r="G170" s="203"/>
    </row>
    <row r="171" spans="2:8" ht="71.25" x14ac:dyDescent="0.45">
      <c r="C171" s="17" t="s">
        <v>230</v>
      </c>
      <c r="D171" s="69" t="s">
        <v>235</v>
      </c>
      <c r="E171" s="69" t="s">
        <v>236</v>
      </c>
      <c r="G171" s="203"/>
    </row>
    <row r="172" spans="2:8" x14ac:dyDescent="0.45">
      <c r="C172" s="17" t="s">
        <v>239</v>
      </c>
      <c r="D172" s="48">
        <v>0.90239999999999998</v>
      </c>
      <c r="E172" s="65">
        <v>48</v>
      </c>
      <c r="G172" s="203" t="s">
        <v>232</v>
      </c>
    </row>
    <row r="173" spans="2:8" x14ac:dyDescent="0.45">
      <c r="C173" s="17" t="s">
        <v>240</v>
      </c>
      <c r="D173" s="48">
        <v>0.91</v>
      </c>
      <c r="E173" s="65">
        <v>49</v>
      </c>
      <c r="G173" s="203" t="s">
        <v>203</v>
      </c>
    </row>
    <row r="174" spans="2:8" x14ac:dyDescent="0.45">
      <c r="C174" s="17" t="s">
        <v>241</v>
      </c>
      <c r="D174" s="48">
        <v>0.94740000000000002</v>
      </c>
      <c r="E174" s="65">
        <v>49</v>
      </c>
      <c r="G174" s="203" t="s">
        <v>233</v>
      </c>
    </row>
    <row r="176" spans="2:8" s="24" customFormat="1" x14ac:dyDescent="0.45">
      <c r="B176" s="24" t="s">
        <v>41</v>
      </c>
    </row>
  </sheetData>
  <mergeCells count="5">
    <mergeCell ref="A38:B38"/>
    <mergeCell ref="A61:B61"/>
    <mergeCell ref="K61:L61"/>
    <mergeCell ref="A85:B85"/>
    <mergeCell ref="K85:L85"/>
  </mergeCells>
  <conditionalFormatting sqref="A2:C2 E2:G2 K2 D3:D11 G3:G12 A3:A13 H4:H11 C12:D12 D13 G13:H13 A14:G72 L19:Q35 K36:Q37 M44:Q58 K59:Q82 B73:G73 A74:G82 A84:G106 K84:Q106">
    <cfRule type="cellIs" dxfId="66" priority="10" operator="equal">
      <formula>"-"</formula>
    </cfRule>
  </conditionalFormatting>
  <conditionalFormatting sqref="A1:Q1">
    <cfRule type="cellIs" dxfId="65" priority="2" operator="equal">
      <formula>"-"</formula>
    </cfRule>
  </conditionalFormatting>
  <conditionalFormatting sqref="A108:Q108">
    <cfRule type="cellIs" dxfId="64" priority="8" operator="equal">
      <formula>"-"</formula>
    </cfRule>
  </conditionalFormatting>
  <conditionalFormatting sqref="G154">
    <cfRule type="cellIs" dxfId="63" priority="3" operator="equal">
      <formula>"-"</formula>
    </cfRule>
  </conditionalFormatting>
  <conditionalFormatting sqref="G160">
    <cfRule type="cellIs" dxfId="62" priority="4" operator="equal">
      <formula>"-"</formula>
    </cfRule>
  </conditionalFormatting>
  <conditionalFormatting sqref="G166">
    <cfRule type="cellIs" dxfId="61" priority="5" operator="equal">
      <formula>"-"</formula>
    </cfRule>
  </conditionalFormatting>
  <conditionalFormatting sqref="K14:Q18 M38:Q38 K39:Q41 M42:Q42 K42:L58 M43 O43:Q43 A176:Q176">
    <cfRule type="cellIs" dxfId="60" priority="9" operator="equal">
      <formula>"-"</formula>
    </cfRule>
  </conditionalFormatting>
  <hyperlinks>
    <hyperlink ref="K3" r:id="rId1" xr:uid="{ACFACE3C-B62A-476F-8DF5-49489CFF15E7}"/>
    <hyperlink ref="K6" r:id="rId2" display="https://naturalresources.wales/evidence-and-data/research-and-reports/water-reports/annual-performance-report-for-dwr-cymru-welsh-water/?lang=en" xr:uid="{5EDA892A-79DA-4F03-9589-1684BAE8E395}"/>
    <hyperlink ref="K7" r:id="rId3" display="https://naturalresources.wales/evidence-and-data/research-and-reports/water-reports/annual-performance-reports-for-hafren-dyfrdwy/?lang=en" xr:uid="{C95EA41B-2E16-412D-A550-F436C2560C5F}"/>
    <hyperlink ref="N42" r:id="rId4" display="EDM2020, 'Overflows with numeric data '" xr:uid="{AFDA6B3B-5E5F-4565-A434-D9C383111712}"/>
    <hyperlink ref="P42" r:id="rId5" display="EDM2021, 'Total no. storm overflows with spill data'" xr:uid="{D5462DE2-422F-4D01-AA2D-B69DA7BF7410}"/>
    <hyperlink ref="N65" r:id="rId6" xr:uid="{639A521B-E358-4917-832F-F86B2B2EF3E2}"/>
    <hyperlink ref="N68" r:id="rId7" xr:uid="{AB3BBD96-EA73-4661-B0E4-C7012857027C}"/>
    <hyperlink ref="N69" r:id="rId8" xr:uid="{2243DFBD-EC77-4B52-A14C-960D7DC2217C}"/>
    <hyperlink ref="N70" r:id="rId9" xr:uid="{A1695ECA-57D0-48FF-B660-29E246EFC493}"/>
    <hyperlink ref="N71" r:id="rId10" xr:uid="{C0E30BF1-2688-44DE-ABB9-8A12FAE64336}"/>
    <hyperlink ref="N72" r:id="rId11" xr:uid="{59584CFD-D63D-49F3-A34D-47DA22095A02}"/>
    <hyperlink ref="N73" r:id="rId12" xr:uid="{E016BF26-4C64-4870-ACD7-40EFED8DD21F}"/>
    <hyperlink ref="N74" r:id="rId13" xr:uid="{ED257F79-EACC-47C1-848B-184700227130}"/>
    <hyperlink ref="N80" r:id="rId14" xr:uid="{043370A2-3BC2-4E05-82BE-80CA353595A9}"/>
    <hyperlink ref="O65" r:id="rId15" xr:uid="{5172E93B-0C5F-466D-9316-B74AF29523C9}"/>
    <hyperlink ref="O68" r:id="rId16" xr:uid="{1590779C-D550-4E5B-87DC-A11E28172AF4}"/>
    <hyperlink ref="O69" r:id="rId17" xr:uid="{592F2E9F-B2D4-45DC-BF77-999B7A702B88}"/>
    <hyperlink ref="O70" r:id="rId18" xr:uid="{78162B06-5123-488A-8638-67AC9AADE42F}"/>
    <hyperlink ref="O71" r:id="rId19" xr:uid="{713AF379-8611-4B24-82FF-FBA1B838D0AA}"/>
    <hyperlink ref="O72" r:id="rId20" xr:uid="{8405226A-2636-47DF-A6C7-1AB55CBB79BD}"/>
    <hyperlink ref="O73" r:id="rId21" xr:uid="{FE945F63-0FF2-4C71-A3E0-74D032FB44A5}"/>
    <hyperlink ref="O74" r:id="rId22" xr:uid="{2EF1FFAA-F41E-484A-AE25-24D406608F7D}"/>
    <hyperlink ref="O80" r:id="rId23" xr:uid="{4721BB30-FBB9-48B0-88BC-356C9DA39B64}"/>
    <hyperlink ref="P65" r:id="rId24" display="EDM2021, 'Total no. storm overflows with spill data'" xr:uid="{C3A63056-C6A5-4C58-A752-407A6EF9490E}"/>
    <hyperlink ref="P68" r:id="rId25" display="EDM2021, 'Total no. storm overflows with spill data'" xr:uid="{6C08055B-9D21-488B-89B7-E886B9FA49A4}"/>
    <hyperlink ref="P69" r:id="rId26" display="EDM2021, 'Total no. storm overflows with spill data'" xr:uid="{0F0A1226-A925-40D8-BAB6-692E30102F1D}"/>
    <hyperlink ref="P70" r:id="rId27" display="EDM2021, 'Total no. storm overflows with spill data'" xr:uid="{0B266B4A-3BBC-49F6-B8EC-6A59A5159217}"/>
    <hyperlink ref="P71" r:id="rId28" display="EDM2021, 'Total no. storm overflows with spill data'" xr:uid="{51BA6BB0-A013-4193-A24D-B26E2D0DAC73}"/>
    <hyperlink ref="P72" r:id="rId29" display="EDM2021, 'Total no. storm overflows with spill data'" xr:uid="{48F9B143-7E43-4F3C-AFCB-05B53DE7CD65}"/>
    <hyperlink ref="P73" r:id="rId30" display="EDM2021, 'Total no. storm overflows with spill data'" xr:uid="{7ADEB2D7-4CF8-4B7A-863E-80BC83DF559D}"/>
    <hyperlink ref="P74" r:id="rId31" display="EDM2021, 'Total no. storm overflows with spill data'" xr:uid="{886BFA87-BD15-4004-BC60-118A7C921E6F}"/>
    <hyperlink ref="P80" r:id="rId32" display="EDM2021, 'Total no. storm overflows with spill data'" xr:uid="{6B61A82C-8C35-4407-AC82-79277A8CF5AE}"/>
    <hyperlink ref="Q80" r:id="rId33" display="EDM2021, 'Total no. storm overflows with spill data'" xr:uid="{B13D595B-076C-4BA0-96F1-8892516CB38D}"/>
    <hyperlink ref="Q70:Q74" r:id="rId34" display="EDM2021, 'Total no. storm overflows with spill data'" xr:uid="{4FF2AD95-CA55-40FC-9C77-B3B936D68E76}"/>
    <hyperlink ref="P47:P51" r:id="rId35" display="EDM2021, 'Total no. storm overflows with spill data'" xr:uid="{944C030D-162B-4730-9580-05FCF3A74D4A}"/>
    <hyperlink ref="P57" r:id="rId36" display="EDM2021, 'Total no. storm overflows with spill data'" xr:uid="{2EFE2138-F58E-430B-AC35-08FB0A2B6E28}"/>
    <hyperlink ref="N45" r:id="rId37" display="EDM2020, 'Overflows with numeric data '" xr:uid="{A61BC0A7-17D9-4F9E-936D-773F646D6F0F}"/>
    <hyperlink ref="N46" r:id="rId38" display="EDM2020, 'Overflows with numeric data '" xr:uid="{49FE4EDC-0C05-4720-8E76-93767AD8266C}"/>
    <hyperlink ref="N47" r:id="rId39" display="EDM2020, 'Overflows with numeric data '" xr:uid="{1204A7B8-C3D8-4500-9F22-27C70D8D28C7}"/>
    <hyperlink ref="N48" r:id="rId40" display="EDM2020, 'Overflows with numeric data '" xr:uid="{D3E47B0C-6142-4A89-86A0-3CBA41D72955}"/>
    <hyperlink ref="N49" r:id="rId41" display="EDM2020, 'Overflows with numeric data '" xr:uid="{2A26DEE1-5F24-4F2D-9CFA-8F1B4EBAD83A}"/>
    <hyperlink ref="N50" r:id="rId42" display="EDM2020, 'Overflows with numeric data '" xr:uid="{F59F023B-6A0A-452D-87CA-9C7C43728B84}"/>
    <hyperlink ref="N51" r:id="rId43" display="EDM2020, 'Overflows with numeric data '" xr:uid="{55085962-462B-4D47-A3AD-9F7CB04B20CA}"/>
    <hyperlink ref="N57" r:id="rId44" display="EDM2020, 'Overflows with numeric data '" xr:uid="{9A95886A-670F-42EF-86B0-2B53FFEF412D}"/>
    <hyperlink ref="O66" r:id="rId45" display="EDM2021, 'Total no. storm overflows with spill data'" xr:uid="{20F8AFCE-5185-4F93-BE55-1E64EE225454}"/>
    <hyperlink ref="P43" r:id="rId46" display="EDM2021, 'Total no. storm overflows with spill data'" xr:uid="{13312783-DC97-45EB-A766-347797DDCD56}"/>
    <hyperlink ref="P66" r:id="rId47" display="EDM2021, 'Total no. storm overflows with spill data'" xr:uid="{DC2FE67B-A1BD-4C9E-80D0-216DE63F457C}"/>
    <hyperlink ref="K8" r:id="rId48" display="https://corporate.dwrcymru.com/en/community/environment/event-duration-monitoring" xr:uid="{F39F5EE7-7416-4D2D-A990-FF4B1157DF01}"/>
    <hyperlink ref="K9" r:id="rId49" display="https://www.hdcymru.co.uk/regulatory-library/regulatory-library/" xr:uid="{4AB0A6D6-9542-4971-9997-110193E350F9}"/>
    <hyperlink ref="Q89" r:id="rId50" xr:uid="{7B51386F-CD33-499C-8DBC-41EBC3EA7D39}"/>
    <hyperlink ref="Q92" r:id="rId51" xr:uid="{404A41D1-27BD-4727-BD50-3B6793F9DF48}"/>
    <hyperlink ref="Q93" r:id="rId52" xr:uid="{E62260BA-1550-4415-B3BF-B244DA07E4F0}"/>
    <hyperlink ref="Q95" r:id="rId53" xr:uid="{AB8D480B-A4BB-404E-9CBA-1F8CEAFB146B}"/>
    <hyperlink ref="Q96" r:id="rId54" xr:uid="{7010CF8D-23CD-4BE2-A839-D7BDC74AD227}"/>
    <hyperlink ref="Q97" r:id="rId55" xr:uid="{7FA80FD3-15C0-4CF9-B942-2BF270630943}"/>
    <hyperlink ref="Q98" r:id="rId56" xr:uid="{BA57BE46-5B1F-4276-9975-15F4E74D723C}"/>
    <hyperlink ref="Q99" r:id="rId57" xr:uid="{948CE088-DD2B-4ADE-AE25-5E19B19A52FA}"/>
    <hyperlink ref="Q104" r:id="rId58" xr:uid="{9CECBFD8-8E86-458E-A7C4-437607424008}"/>
  </hyperlinks>
  <pageMargins left="0.7" right="0.7" top="0.75" bottom="0.75" header="0.3" footer="0.3"/>
  <drawing r:id="rId5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10F36128E44943B1120CACFDAE9F7B" ma:contentTypeVersion="18" ma:contentTypeDescription="Create a new document." ma:contentTypeScope="" ma:versionID="dda5e66041eeea5ffa9dd507a65eac01">
  <xsd:schema xmlns:xsd="http://www.w3.org/2001/XMLSchema" xmlns:xs="http://www.w3.org/2001/XMLSchema" xmlns:p="http://schemas.microsoft.com/office/2006/metadata/properties" xmlns:ns2="fadac89a-56fa-4a3d-a427-8ae1dcb95347" xmlns:ns3="71c95305-930c-4d63-9794-2d644343057c" targetNamespace="http://schemas.microsoft.com/office/2006/metadata/properties" ma:root="true" ma:fieldsID="07887bece720a3db8d95f18e05c1dc4e" ns2:_="" ns3:_="">
    <xsd:import namespace="fadac89a-56fa-4a3d-a427-8ae1dcb95347"/>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f"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ac89a-56fa-4a3d-a427-8ae1dcb953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f" ma:index="12" nillable="true" ma:displayName="ref" ma:format="Dropdown" ma:internalName="ref">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1c95305-930c-4d63-9794-2d644343057c" xsi:nil="true"/>
    <lcf76f155ced4ddcb4097134ff3c332f xmlns="fadac89a-56fa-4a3d-a427-8ae1dcb95347">
      <Terms xmlns="http://schemas.microsoft.com/office/infopath/2007/PartnerControls"/>
    </lcf76f155ced4ddcb4097134ff3c332f>
    <ref xmlns="fadac89a-56fa-4a3d-a427-8ae1dcb95347" xsi:nil="true"/>
  </documentManagement>
</p:properties>
</file>

<file path=customXml/itemProps1.xml><?xml version="1.0" encoding="utf-8"?>
<ds:datastoreItem xmlns:ds="http://schemas.openxmlformats.org/officeDocument/2006/customXml" ds:itemID="{91B874B6-03F2-45E9-8B91-F70786BA1A34}"/>
</file>

<file path=customXml/itemProps2.xml><?xml version="1.0" encoding="utf-8"?>
<ds:datastoreItem xmlns:ds="http://schemas.openxmlformats.org/officeDocument/2006/customXml" ds:itemID="{164DBEE2-A6D2-44D2-898B-28DBAB624999}">
  <ds:schemaRefs>
    <ds:schemaRef ds:uri="http://schemas.microsoft.com/sharepoint/v3/contenttype/forms"/>
  </ds:schemaRefs>
</ds:datastoreItem>
</file>

<file path=customXml/itemProps3.xml><?xml version="1.0" encoding="utf-8"?>
<ds:datastoreItem xmlns:ds="http://schemas.openxmlformats.org/officeDocument/2006/customXml" ds:itemID="{820E207B-70D6-4E79-AB50-BC0CB1CE9EB2}">
  <ds:schemaRefs>
    <ds:schemaRef ds:uri="http://purl.org/dc/dcmitype/"/>
    <ds:schemaRef ds:uri="http://purl.org/dc/elements/1.1/"/>
    <ds:schemaRef ds:uri="http://schemas.microsoft.com/office/2006/metadata/properties"/>
    <ds:schemaRef ds:uri="http://schemas.openxmlformats.org/package/2006/metadata/core-properties"/>
    <ds:schemaRef ds:uri="http://www.w3.org/XML/1998/namespace"/>
    <ds:schemaRef ds:uri="http://purl.org/dc/terms/"/>
    <ds:schemaRef ds:uri="d7bd4f93-9d1b-43f6-a282-57fc91a0d152"/>
    <ds:schemaRef ds:uri="http://schemas.microsoft.com/office/2006/documentManagement/types"/>
    <ds:schemaRef ds:uri="http://schemas.microsoft.com/office/infopath/2007/PartnerControls"/>
    <ds:schemaRef ds:uri="71c95305-930c-4d63-9794-2d644343057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Worksheets</vt:lpstr>
      </vt:variant>
      <vt:variant>
        <vt:i4>21</vt:i4>
      </vt:variant>
    </vt:vector>
  </HeadingPairs>
  <TitlesOfParts>
    <vt:vector size="21" baseType="lpstr">
      <vt:lpstr>CLEAR_SHEET</vt:lpstr>
      <vt:lpstr>Cover</vt:lpstr>
      <vt:lpstr>Overview</vt:lpstr>
      <vt:lpstr>Conceptual_Model</vt:lpstr>
      <vt:lpstr>F_Inputs</vt:lpstr>
      <vt:lpstr>F_Inputs_Formatted</vt:lpstr>
      <vt:lpstr>Overrides</vt:lpstr>
      <vt:lpstr>FD_Input_Final_Data</vt:lpstr>
      <vt:lpstr>Input_Data_Historical</vt:lpstr>
      <vt:lpstr>PR19_PCLs</vt:lpstr>
      <vt:lpstr>PR24_DD_PCLs</vt:lpstr>
      <vt:lpstr>Analysis_Additional (ADJUSTMT)</vt:lpstr>
      <vt:lpstr>Additional_Analysis (ALL)</vt:lpstr>
      <vt:lpstr>Analysis_Additional (ENG)</vt:lpstr>
      <vt:lpstr>Analysis_Additional (WALES)</vt:lpstr>
      <vt:lpstr>Output_Final_PCLs</vt:lpstr>
      <vt:lpstr>F_Outputs&gt;&gt;&gt;</vt:lpstr>
      <vt:lpstr>F_Outputs_Mapping</vt:lpstr>
      <vt:lpstr>F_Outputs_Prep</vt:lpstr>
      <vt:lpstr>F_Outputs</vt:lpstr>
      <vt:lpstr>FD_Lists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2024-06-11T09:23:18Z</dcterms:created>
  <dcterms:modified xsi:type="dcterms:W3CDTF">2025-07-23T12:18:58Z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0x0101004010F36128E44943B1120CACFDAE9F7B</vt:lpwstr>
  </property>
  <property fmtid="{D5CDD505-2E9C-101B-9397-08002B2CF9AE}" pid="4" name="SharedWithUsers">
    <vt:lpwstr>4215;#Eoin Donnelly;#64;#Abbas Amin;#4709;#Ellie McBurney;#4756;#Louise Bird;#4154;#Elizabeth McGrail;#14;#David Watson;#6272;#Louisa Rhodes</vt:lpwstr>
  </property>
</Properties>
</file>